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3.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4.xml" ContentType="application/vnd.openxmlformats-officedocument.drawing+xml"/>
  <Override PartName="/xl/ctrlProps/ctrlProp13.xml" ContentType="application/vnd.ms-excel.controlproperties+xml"/>
  <Override PartName="/xl/ctrlProps/ctrlProp14.xml" ContentType="application/vnd.ms-excel.controlproperties+xml"/>
  <Override PartName="/xl/drawings/drawing5.xml" ContentType="application/vnd.openxmlformats-officedocument.drawing+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drawings/drawing6.xml" ContentType="application/vnd.openxmlformats-officedocument.drawing+xml"/>
  <Override PartName="/xl/ctrlProps/ctrlProp20.xml" ContentType="application/vnd.ms-excel.controlproperties+xml"/>
  <Override PartName="/xl/ctrlProps/ctrlProp21.xml" ContentType="application/vnd.ms-excel.controlproperties+xml"/>
  <Override PartName="/xl/drawings/drawing7.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drawings/drawing8.xml" ContentType="application/vnd.openxmlformats-officedocument.drawing+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drawings/drawing9.xml" ContentType="application/vnd.openxmlformats-officedocument.drawing+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drawings/drawing10.xml" ContentType="application/vnd.openxmlformats-officedocument.drawing+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drawings/drawing11.xml" ContentType="application/vnd.openxmlformats-officedocument.drawing+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drawings/drawing12.xml" ContentType="application/vnd.openxmlformats-officedocument.drawing+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drawings/drawing13.xml" ContentType="application/vnd.openxmlformats-officedocument.drawing+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drawings/drawing14.xml" ContentType="application/vnd.openxmlformats-officedocument.drawing+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drawings/drawing15.xml" ContentType="application/vnd.openxmlformats-officedocument.drawing+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drawings/drawing16.xml" ContentType="application/vnd.openxmlformats-officedocument.drawing+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drawings/drawing17.xml" ContentType="application/vnd.openxmlformats-officedocument.drawing+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drawings/drawing18.xml" ContentType="application/vnd.openxmlformats-officedocument.drawing+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drawings/drawing19.xml" ContentType="application/vnd.openxmlformats-officedocument.drawing+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drawings/drawing20.xml" ContentType="application/vnd.openxmlformats-officedocument.drawing+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drawings/drawing21.xml" ContentType="application/vnd.openxmlformats-officedocument.drawing+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drawings/drawing22.xml" ContentType="application/vnd.openxmlformats-officedocument.drawing+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drawings/drawing23.xml" ContentType="application/vnd.openxmlformats-officedocument.drawing+xml"/>
  <Override PartName="/xl/ctrlProps/ctrlProp532.xml" ContentType="application/vnd.ms-excel.controlproperties+xml"/>
  <Override PartName="/xl/ctrlProps/ctrlProp533.xml" ContentType="application/vnd.ms-excel.controlproperties+xml"/>
  <Override PartName="/xl/drawings/drawing24.xml" ContentType="application/vnd.openxmlformats-officedocument.drawing+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drawings/drawing25.xml" ContentType="application/vnd.openxmlformats-officedocument.drawing+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drawings/drawing26.xml" ContentType="application/vnd.openxmlformats-officedocument.drawing+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drawings/drawing27.xml" ContentType="application/vnd.openxmlformats-officedocument.drawing+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drawings/drawing28.xml" ContentType="application/vnd.openxmlformats-officedocument.drawing+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drawings/drawing29.xml" ContentType="application/vnd.openxmlformats-officedocument.drawing+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drawings/drawing30.xml" ContentType="application/vnd.openxmlformats-officedocument.drawing+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drawings/drawing31.xml" ContentType="application/vnd.openxmlformats-officedocument.drawing+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drawings/drawing32.xml" ContentType="application/vnd.openxmlformats-officedocument.drawing+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drawings/drawing33.xml" ContentType="application/vnd.openxmlformats-officedocument.drawing+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drawings/drawing34.xml" ContentType="application/vnd.openxmlformats-officedocument.drawing+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drawings/drawing35.xml" ContentType="application/vnd.openxmlformats-officedocument.drawing+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drawings/drawing36.xml" ContentType="application/vnd.openxmlformats-officedocument.drawing+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drawings/drawing37.xml" ContentType="application/vnd.openxmlformats-officedocument.drawing+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showInkAnnotation="0" codeName="ThisWorkbook"/>
  <mc:AlternateContent xmlns:mc="http://schemas.openxmlformats.org/markup-compatibility/2006">
    <mc:Choice Requires="x15">
      <x15ac:absPath xmlns:x15ac="http://schemas.microsoft.com/office/spreadsheetml/2010/11/ac" url="H:\internal\RP&amp;A\Rate Changes &amp; Tariff Book Files\Rate Change\Rate Calc\2025\11.November\"/>
    </mc:Choice>
  </mc:AlternateContent>
  <xr:revisionPtr revIDLastSave="0" documentId="13_ncr:1_{1C94C75A-E873-40EC-9ACA-3230A3B7162E}" xr6:coauthVersionLast="47" xr6:coauthVersionMax="47" xr10:uidLastSave="{00000000-0000-0000-0000-000000000000}"/>
  <bookViews>
    <workbookView xWindow="-120" yWindow="-120" windowWidth="29040" windowHeight="15720" tabRatio="960" xr2:uid="{00000000-000D-0000-FFFF-FFFF00000000}"/>
  </bookViews>
  <sheets>
    <sheet name="Customer Info" sheetId="1" r:id="rId1"/>
    <sheet name="Rider Def" sheetId="143" r:id="rId2"/>
    <sheet name="RR Bundled" sheetId="34" r:id="rId3"/>
    <sheet name="RSDM Bundled" sheetId="100" r:id="rId4"/>
    <sheet name="RS TOU Bundled" sheetId="127" r:id="rId5"/>
    <sheet name="RS TOD Bundled" sheetId="126" r:id="rId6"/>
    <sheet name="RR Pilot PEV" sheetId="140" r:id="rId7"/>
    <sheet name="RS PEV" sheetId="146" r:id="rId8"/>
    <sheet name="GS-1 Bundled" sheetId="37" r:id="rId9"/>
    <sheet name="GS-TOU Bundled" sheetId="128" r:id="rId10"/>
    <sheet name="GS TOD Bundled" sheetId="119" r:id="rId11"/>
    <sheet name="GS-Pilot PEV" sheetId="144" r:id="rId12"/>
    <sheet name="GS FAIR - SEC" sheetId="138" r:id="rId13"/>
    <sheet name="GS FAIR - PRI" sheetId="139" r:id="rId14"/>
    <sheet name="Bus PEV Sec" sheetId="147" r:id="rId15"/>
    <sheet name="Bus PEV - Primary" sheetId="148" r:id="rId16"/>
    <sheet name="Bus PEV Trans" sheetId="149" r:id="rId17"/>
    <sheet name="GS SEC" sheetId="40" r:id="rId18"/>
    <sheet name="GS PRI" sheetId="129" r:id="rId19"/>
    <sheet name="GS TRANS" sheetId="130" r:id="rId20"/>
    <sheet name="GS DCT SEC" sheetId="155" r:id="rId21"/>
    <sheet name="GS DCT PRI" sheetId="156" r:id="rId22"/>
    <sheet name="GS DCT TRANS" sheetId="157" r:id="rId23"/>
    <sheet name="RR Open Access" sheetId="131" r:id="rId24"/>
    <sheet name="RSDM Open" sheetId="132" r:id="rId25"/>
    <sheet name="RS PEV OPEN" sheetId="154" r:id="rId26"/>
    <sheet name="GS-1 Open" sheetId="133" r:id="rId27"/>
    <sheet name="GS-PEV OAD" sheetId="145" r:id="rId28"/>
    <sheet name="GS SEC OAD" sheetId="141" r:id="rId29"/>
    <sheet name="GS PRI OAD" sheetId="142" r:id="rId30"/>
    <sheet name="GS TRANS - OAD" sheetId="136" r:id="rId31"/>
    <sheet name="GS DCT SEC OAD" sheetId="158" r:id="rId32"/>
    <sheet name="GS DCT PRI OAD" sheetId="159" r:id="rId33"/>
    <sheet name="GS DCT TRANS - OAD" sheetId="160" r:id="rId34"/>
    <sheet name="Bus PEV Sec OAD" sheetId="151" r:id="rId35"/>
    <sheet name="Bus PEV - Primary OAD" sheetId="152" r:id="rId36"/>
    <sheet name="Bus PEV Trans OAD" sheetId="153" r:id="rId37"/>
    <sheet name="Rider Rates" sheetId="120" r:id="rId38"/>
    <sheet name="Riders" sheetId="61" state="hidden" r:id="rId39"/>
  </sheets>
  <definedNames>
    <definedName name="_xlnm.Print_Area" localSheetId="0">'Customer Info'!$A$1:$F$37</definedName>
    <definedName name="_xlnm.Print_Area" localSheetId="21">'GS DCT PRI'!$A$1:$P$78</definedName>
    <definedName name="_xlnm.Print_Area" localSheetId="32">'GS DCT PRI OAD'!$A$1:$P$72</definedName>
    <definedName name="_xlnm.Print_Area" localSheetId="20">'GS DCT SEC'!$A$1:$P$78</definedName>
    <definedName name="_xlnm.Print_Area" localSheetId="31">'GS DCT SEC OAD'!$A$1:$P$72</definedName>
    <definedName name="_xlnm.Print_Area" localSheetId="22">'GS DCT TRANS'!$A$1:$P$77</definedName>
    <definedName name="_xlnm.Print_Area" localSheetId="33">'GS DCT TRANS - OAD'!$A$1:$P$71</definedName>
    <definedName name="_xlnm.Print_Area" localSheetId="13">'GS FAIR - PRI'!$A$1:$P$71</definedName>
    <definedName name="_xlnm.Print_Area" localSheetId="12">'GS FAIR - SEC'!$A$1:$P$71</definedName>
    <definedName name="_xlnm.Print_Area" localSheetId="18">'GS PRI'!$A$1:$P$78</definedName>
    <definedName name="_xlnm.Print_Area" localSheetId="29">'GS PRI OAD'!$A$1:$P$72</definedName>
    <definedName name="_xlnm.Print_Area" localSheetId="17">'GS SEC'!$A$1:$P$78</definedName>
    <definedName name="_xlnm.Print_Area" localSheetId="28">'GS SEC OAD'!$A$1:$P$72</definedName>
    <definedName name="_xlnm.Print_Area" localSheetId="10">'GS TOD Bundled'!$A$1:$P$63</definedName>
    <definedName name="_xlnm.Print_Area" localSheetId="19">'GS TRANS'!$A$1:$P$77</definedName>
    <definedName name="_xlnm.Print_Area" localSheetId="30">'GS TRANS - OAD'!$A$1:$P$71</definedName>
    <definedName name="_xlnm.Print_Area" localSheetId="8">'GS-1 Bundled'!$A$1:$P$64</definedName>
    <definedName name="_xlnm.Print_Area" localSheetId="26">'GS-1 Open'!$A$1:$P$60</definedName>
    <definedName name="_xlnm.Print_Area" localSheetId="27">'GS-PEV OAD'!$A$1:$P$65</definedName>
    <definedName name="_xlnm.Print_Area" localSheetId="11">'GS-Pilot PEV'!$A$1:$P$65</definedName>
    <definedName name="_xlnm.Print_Area" localSheetId="9">'GS-TOU Bundled'!$A$1:$P$65</definedName>
    <definedName name="_xlnm.Print_Area" localSheetId="1">'Rider Def'!$A$1:$A$34</definedName>
    <definedName name="_xlnm.Print_Area" localSheetId="37">'Rider Rates'!$A$68:$D$83</definedName>
    <definedName name="_xlnm.Print_Area" localSheetId="2">'RR Bundled'!$A$1:$P$68</definedName>
    <definedName name="_xlnm.Print_Area" localSheetId="23">'RR Open Access'!$A$1:$P$63</definedName>
    <definedName name="_xlnm.Print_Area" localSheetId="6">'RR Pilot PEV'!$A$1:$P$69</definedName>
    <definedName name="_xlnm.Print_Area" localSheetId="5">'RS TOD Bundled'!$A$1:$P$63</definedName>
    <definedName name="_xlnm.Print_Area" localSheetId="4">'RS TOU Bundled'!$A$1:$P$69</definedName>
    <definedName name="_xlnm.Print_Area" localSheetId="3">'RSDM Bundled'!$A$1:$P$61</definedName>
    <definedName name="_xlnm.Print_Area" localSheetId="24">'RSDM Open'!$A$1:$P$56</definedName>
    <definedName name="_xlnm.Print_Titles" localSheetId="37">'Rider Rates'!$1:$2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6" i="160" l="1"/>
  <c r="L57" i="160"/>
  <c r="L55" i="160"/>
  <c r="P53" i="160"/>
  <c r="I53" i="160"/>
  <c r="J53" i="160" s="1"/>
  <c r="N53" i="160" s="1"/>
  <c r="O53" i="160" s="1"/>
  <c r="P52" i="160"/>
  <c r="I52" i="160"/>
  <c r="J52" i="160" s="1"/>
  <c r="P51" i="160"/>
  <c r="I51" i="160"/>
  <c r="J51" i="160" s="1"/>
  <c r="P50" i="160"/>
  <c r="I50" i="160"/>
  <c r="J50" i="160" s="1"/>
  <c r="P49" i="160"/>
  <c r="I49" i="160"/>
  <c r="J49" i="160" s="1"/>
  <c r="P48" i="160"/>
  <c r="I48" i="160"/>
  <c r="J48" i="160" s="1"/>
  <c r="P47" i="160"/>
  <c r="I47" i="160"/>
  <c r="J47" i="160" s="1"/>
  <c r="P46" i="160"/>
  <c r="I46" i="160"/>
  <c r="J46" i="160" s="1"/>
  <c r="P45" i="160"/>
  <c r="I45" i="160"/>
  <c r="J45" i="160" s="1"/>
  <c r="P44" i="160"/>
  <c r="I44" i="160"/>
  <c r="J44" i="160" s="1"/>
  <c r="I43" i="160"/>
  <c r="J43" i="160" s="1"/>
  <c r="P42" i="160"/>
  <c r="I42" i="160"/>
  <c r="J42" i="160" s="1"/>
  <c r="P41" i="160"/>
  <c r="H41" i="160"/>
  <c r="J41" i="160" s="1"/>
  <c r="P40" i="160"/>
  <c r="J40" i="160"/>
  <c r="H40" i="160"/>
  <c r="P39" i="160"/>
  <c r="I39" i="160"/>
  <c r="J39" i="160" s="1"/>
  <c r="P38" i="160"/>
  <c r="J38" i="160"/>
  <c r="I38" i="160"/>
  <c r="P37" i="160"/>
  <c r="I37" i="160"/>
  <c r="J37" i="160" s="1"/>
  <c r="P36" i="160"/>
  <c r="I36" i="160"/>
  <c r="J36" i="160" s="1"/>
  <c r="P35" i="160"/>
  <c r="I35" i="160"/>
  <c r="J35" i="160" s="1"/>
  <c r="P34" i="160"/>
  <c r="I34" i="160"/>
  <c r="J34" i="160" s="1"/>
  <c r="P33" i="160"/>
  <c r="I33" i="160"/>
  <c r="J33" i="160" s="1"/>
  <c r="J28" i="160"/>
  <c r="J27" i="160"/>
  <c r="C19" i="160"/>
  <c r="C17" i="160"/>
  <c r="D17" i="160" s="1"/>
  <c r="C16" i="160"/>
  <c r="D50" i="160" s="1"/>
  <c r="C15" i="160"/>
  <c r="D15" i="160" s="1"/>
  <c r="D42" i="160" s="1"/>
  <c r="N42" i="160" s="1"/>
  <c r="O42" i="160" s="1"/>
  <c r="C14" i="160"/>
  <c r="AD12" i="160"/>
  <c r="AC12" i="160"/>
  <c r="AB12" i="160"/>
  <c r="AA12" i="160"/>
  <c r="Z12" i="160"/>
  <c r="Y12" i="160"/>
  <c r="X12" i="160"/>
  <c r="W12" i="160"/>
  <c r="V12" i="160"/>
  <c r="U12" i="160"/>
  <c r="T12" i="160"/>
  <c r="S12" i="160"/>
  <c r="D10" i="160"/>
  <c r="B10" i="160"/>
  <c r="C10" i="160" s="1"/>
  <c r="C9" i="160"/>
  <c r="C8" i="160"/>
  <c r="A6" i="160"/>
  <c r="A4" i="160"/>
  <c r="D67" i="159"/>
  <c r="L56" i="159"/>
  <c r="L58" i="159" s="1"/>
  <c r="P54" i="159"/>
  <c r="I54" i="159"/>
  <c r="J54" i="159" s="1"/>
  <c r="N54" i="159" s="1"/>
  <c r="O54" i="159" s="1"/>
  <c r="P53" i="159"/>
  <c r="I53" i="159"/>
  <c r="J53" i="159" s="1"/>
  <c r="P52" i="159"/>
  <c r="I52" i="159"/>
  <c r="J52" i="159" s="1"/>
  <c r="P51" i="159"/>
  <c r="I51" i="159"/>
  <c r="J51" i="159" s="1"/>
  <c r="P50" i="159"/>
  <c r="J50" i="159"/>
  <c r="I50" i="159"/>
  <c r="P49" i="159"/>
  <c r="I49" i="159"/>
  <c r="N49" i="159" s="1"/>
  <c r="O49" i="159" s="1"/>
  <c r="P48" i="159"/>
  <c r="I48" i="159"/>
  <c r="J48" i="159" s="1"/>
  <c r="P47" i="159"/>
  <c r="I47" i="159"/>
  <c r="N47" i="159" s="1"/>
  <c r="O47" i="159" s="1"/>
  <c r="P46" i="159"/>
  <c r="I46" i="159"/>
  <c r="J46" i="159" s="1"/>
  <c r="P45" i="159"/>
  <c r="I45" i="159"/>
  <c r="J45" i="159" s="1"/>
  <c r="P44" i="159"/>
  <c r="I44" i="159"/>
  <c r="J44" i="159" s="1"/>
  <c r="P43" i="159"/>
  <c r="I43" i="159"/>
  <c r="J43" i="159" s="1"/>
  <c r="P42" i="159"/>
  <c r="J42" i="159"/>
  <c r="H42" i="159"/>
  <c r="P41" i="159"/>
  <c r="H41" i="159"/>
  <c r="J41" i="159" s="1"/>
  <c r="P40" i="159"/>
  <c r="P39" i="159"/>
  <c r="J39" i="159"/>
  <c r="I39" i="159"/>
  <c r="P38" i="159"/>
  <c r="I38" i="159"/>
  <c r="J38" i="159" s="1"/>
  <c r="P37" i="159"/>
  <c r="I37" i="159"/>
  <c r="J37" i="159" s="1"/>
  <c r="P36" i="159"/>
  <c r="I36" i="159"/>
  <c r="J36" i="159" s="1"/>
  <c r="P35" i="159"/>
  <c r="J35" i="159"/>
  <c r="I35" i="159"/>
  <c r="P34" i="159"/>
  <c r="J34" i="159"/>
  <c r="I34" i="159"/>
  <c r="J29" i="159"/>
  <c r="J28" i="159"/>
  <c r="N26" i="159"/>
  <c r="O26" i="159" s="1"/>
  <c r="J26" i="159"/>
  <c r="C20" i="159"/>
  <c r="D19" i="159" s="1"/>
  <c r="C18" i="159"/>
  <c r="D18" i="159" s="1"/>
  <c r="C17" i="159"/>
  <c r="D17" i="159" s="1"/>
  <c r="C16" i="159"/>
  <c r="O65" i="159" s="1"/>
  <c r="C15" i="159"/>
  <c r="C14" i="159"/>
  <c r="AD12" i="159"/>
  <c r="AC12" i="159"/>
  <c r="AB12" i="159"/>
  <c r="AA12" i="159"/>
  <c r="Z12" i="159"/>
  <c r="Y12" i="159"/>
  <c r="X12" i="159"/>
  <c r="W12" i="159"/>
  <c r="V12" i="159"/>
  <c r="U12" i="159"/>
  <c r="T12" i="159"/>
  <c r="S12" i="159"/>
  <c r="D10" i="159"/>
  <c r="B10" i="159"/>
  <c r="C10" i="159" s="1"/>
  <c r="C9" i="159"/>
  <c r="C8" i="159"/>
  <c r="A6" i="159"/>
  <c r="A4" i="159"/>
  <c r="D67" i="158"/>
  <c r="L56" i="158"/>
  <c r="L58" i="158" s="1"/>
  <c r="P54" i="158"/>
  <c r="I54" i="158"/>
  <c r="J54" i="158" s="1"/>
  <c r="N54" i="158" s="1"/>
  <c r="O54" i="158" s="1"/>
  <c r="P53" i="158"/>
  <c r="I53" i="158"/>
  <c r="J53" i="158" s="1"/>
  <c r="P52" i="158"/>
  <c r="I52" i="158"/>
  <c r="J52" i="158" s="1"/>
  <c r="P51" i="158"/>
  <c r="I51" i="158"/>
  <c r="J51" i="158" s="1"/>
  <c r="P50" i="158"/>
  <c r="J50" i="158"/>
  <c r="I50" i="158"/>
  <c r="P49" i="158"/>
  <c r="I49" i="158"/>
  <c r="J49" i="158" s="1"/>
  <c r="P48" i="158"/>
  <c r="I48" i="158"/>
  <c r="J48" i="158" s="1"/>
  <c r="P47" i="158"/>
  <c r="N47" i="158"/>
  <c r="O47" i="158" s="1"/>
  <c r="I47" i="158"/>
  <c r="J47" i="158" s="1"/>
  <c r="P46" i="158"/>
  <c r="I46" i="158"/>
  <c r="J46" i="158" s="1"/>
  <c r="P45" i="158"/>
  <c r="I45" i="158"/>
  <c r="J45" i="158" s="1"/>
  <c r="P44" i="158"/>
  <c r="J44" i="158"/>
  <c r="I44" i="158"/>
  <c r="P43" i="158"/>
  <c r="I43" i="158"/>
  <c r="J43" i="158" s="1"/>
  <c r="P42" i="158"/>
  <c r="H42" i="158"/>
  <c r="J42" i="158" s="1"/>
  <c r="P41" i="158"/>
  <c r="H41" i="158"/>
  <c r="J41" i="158" s="1"/>
  <c r="P40" i="158"/>
  <c r="P39" i="158"/>
  <c r="I39" i="158"/>
  <c r="J39" i="158" s="1"/>
  <c r="P38" i="158"/>
  <c r="I38" i="158"/>
  <c r="J38" i="158" s="1"/>
  <c r="P37" i="158"/>
  <c r="I37" i="158"/>
  <c r="J37" i="158" s="1"/>
  <c r="P36" i="158"/>
  <c r="J36" i="158"/>
  <c r="I36" i="158"/>
  <c r="P35" i="158"/>
  <c r="I35" i="158"/>
  <c r="J35" i="158" s="1"/>
  <c r="P34" i="158"/>
  <c r="I34" i="158"/>
  <c r="J34" i="158" s="1"/>
  <c r="J29" i="158"/>
  <c r="J28" i="158"/>
  <c r="N26" i="158"/>
  <c r="J26" i="158"/>
  <c r="C20" i="158"/>
  <c r="D19" i="158"/>
  <c r="C17" i="158"/>
  <c r="D17" i="158" s="1"/>
  <c r="C16" i="158"/>
  <c r="C15" i="158"/>
  <c r="D15" i="158" s="1"/>
  <c r="D42" i="158" s="1"/>
  <c r="C14" i="158"/>
  <c r="AD12" i="158"/>
  <c r="AC12" i="158"/>
  <c r="AB12" i="158"/>
  <c r="AA12" i="158"/>
  <c r="Z12" i="158"/>
  <c r="Y12" i="158"/>
  <c r="X12" i="158"/>
  <c r="W12" i="158"/>
  <c r="V12" i="158"/>
  <c r="U12" i="158"/>
  <c r="T12" i="158"/>
  <c r="S12" i="158"/>
  <c r="D10" i="158"/>
  <c r="B10" i="158"/>
  <c r="C10" i="158" s="1"/>
  <c r="C9" i="158"/>
  <c r="C8" i="158"/>
  <c r="A6" i="158"/>
  <c r="A4" i="158"/>
  <c r="D72" i="157"/>
  <c r="P59" i="157"/>
  <c r="I59" i="157"/>
  <c r="J59" i="157" s="1"/>
  <c r="N59" i="157" s="1"/>
  <c r="O59" i="157" s="1"/>
  <c r="P58" i="157"/>
  <c r="I58" i="157"/>
  <c r="J58" i="157" s="1"/>
  <c r="P57" i="157"/>
  <c r="I57" i="157"/>
  <c r="J57" i="157" s="1"/>
  <c r="P56" i="157"/>
  <c r="I56" i="157"/>
  <c r="J56" i="157" s="1"/>
  <c r="P55" i="157"/>
  <c r="I55" i="157"/>
  <c r="J55" i="157" s="1"/>
  <c r="P54" i="157"/>
  <c r="G54" i="157"/>
  <c r="D54" i="157"/>
  <c r="P53" i="157"/>
  <c r="I53" i="157"/>
  <c r="N53" i="157" s="1"/>
  <c r="O53" i="157" s="1"/>
  <c r="P52" i="157"/>
  <c r="I52" i="157"/>
  <c r="J52" i="157" s="1"/>
  <c r="P51" i="157"/>
  <c r="J51" i="157"/>
  <c r="P50" i="157"/>
  <c r="J50" i="157"/>
  <c r="P49" i="157"/>
  <c r="I49" i="157"/>
  <c r="P48" i="157"/>
  <c r="I48" i="157"/>
  <c r="J48" i="157" s="1"/>
  <c r="P47" i="157"/>
  <c r="I47" i="157"/>
  <c r="J47" i="157" s="1"/>
  <c r="J46" i="157"/>
  <c r="I46" i="157"/>
  <c r="P45" i="157"/>
  <c r="I45" i="157"/>
  <c r="J45" i="157" s="1"/>
  <c r="P44" i="157"/>
  <c r="H44" i="157"/>
  <c r="J44" i="157" s="1"/>
  <c r="P43" i="157"/>
  <c r="J43" i="157"/>
  <c r="H43" i="157"/>
  <c r="P42" i="157"/>
  <c r="P41" i="157"/>
  <c r="G41" i="157"/>
  <c r="J41" i="157" s="1"/>
  <c r="D41" i="157"/>
  <c r="P40" i="157"/>
  <c r="G40" i="157"/>
  <c r="J40" i="157" s="1"/>
  <c r="D40" i="157"/>
  <c r="P39" i="157"/>
  <c r="G39" i="157"/>
  <c r="J39" i="157" s="1"/>
  <c r="D39" i="157"/>
  <c r="L39" i="157" s="1"/>
  <c r="O39" i="157" s="1"/>
  <c r="P38" i="157"/>
  <c r="I38" i="157"/>
  <c r="J38" i="157" s="1"/>
  <c r="P37" i="157"/>
  <c r="I37" i="157"/>
  <c r="J37" i="157" s="1"/>
  <c r="P36" i="157"/>
  <c r="I36" i="157"/>
  <c r="J36" i="157" s="1"/>
  <c r="P35" i="157"/>
  <c r="J35" i="157"/>
  <c r="I35" i="157"/>
  <c r="P34" i="157"/>
  <c r="J34" i="157"/>
  <c r="I34" i="157"/>
  <c r="P33" i="157"/>
  <c r="I33" i="157"/>
  <c r="J33" i="157" s="1"/>
  <c r="J28" i="157"/>
  <c r="J27" i="157"/>
  <c r="C19" i="157"/>
  <c r="D17" i="157" s="1"/>
  <c r="C17" i="157"/>
  <c r="C16" i="157"/>
  <c r="D33" i="157" s="1"/>
  <c r="D50" i="157" s="1"/>
  <c r="O50" i="157" s="1"/>
  <c r="C15" i="157"/>
  <c r="D15" i="157" s="1"/>
  <c r="D45" i="157" s="1"/>
  <c r="N45" i="157" s="1"/>
  <c r="O45" i="157" s="1"/>
  <c r="C14" i="157"/>
  <c r="I15" i="157" s="1"/>
  <c r="AD12" i="157"/>
  <c r="AC12" i="157"/>
  <c r="AB12" i="157"/>
  <c r="AA12" i="157"/>
  <c r="Z12" i="157"/>
  <c r="Y12" i="157"/>
  <c r="X12" i="157"/>
  <c r="W12" i="157"/>
  <c r="V12" i="157"/>
  <c r="U12" i="157"/>
  <c r="T12" i="157"/>
  <c r="S12" i="157"/>
  <c r="D10" i="157"/>
  <c r="B10" i="157"/>
  <c r="C10" i="157" s="1"/>
  <c r="C9" i="157"/>
  <c r="C8" i="157"/>
  <c r="A6" i="157"/>
  <c r="A4" i="157"/>
  <c r="D73" i="156"/>
  <c r="P60" i="156"/>
  <c r="I60" i="156"/>
  <c r="J60" i="156" s="1"/>
  <c r="N60" i="156" s="1"/>
  <c r="O60" i="156" s="1"/>
  <c r="P59" i="156"/>
  <c r="I59" i="156"/>
  <c r="J59" i="156" s="1"/>
  <c r="P58" i="156"/>
  <c r="I58" i="156"/>
  <c r="J58" i="156" s="1"/>
  <c r="P57" i="156"/>
  <c r="I57" i="156"/>
  <c r="J57" i="156" s="1"/>
  <c r="P56" i="156"/>
  <c r="I56" i="156"/>
  <c r="J56" i="156" s="1"/>
  <c r="P55" i="156"/>
  <c r="J55" i="156"/>
  <c r="G55" i="156"/>
  <c r="D55" i="156"/>
  <c r="L55" i="156" s="1"/>
  <c r="O55" i="156" s="1"/>
  <c r="P54" i="156"/>
  <c r="I54" i="156"/>
  <c r="J54" i="156" s="1"/>
  <c r="P53" i="156"/>
  <c r="I53" i="156"/>
  <c r="J53" i="156" s="1"/>
  <c r="P52" i="156"/>
  <c r="J52" i="156"/>
  <c r="P51" i="156"/>
  <c r="J51" i="156"/>
  <c r="P50" i="156"/>
  <c r="I50" i="156"/>
  <c r="N50" i="156" s="1"/>
  <c r="O50" i="156" s="1"/>
  <c r="P49" i="156"/>
  <c r="I49" i="156"/>
  <c r="J49" i="156" s="1"/>
  <c r="P48" i="156"/>
  <c r="I48" i="156"/>
  <c r="J48" i="156" s="1"/>
  <c r="P47" i="156"/>
  <c r="I47" i="156"/>
  <c r="J47" i="156" s="1"/>
  <c r="P46" i="156"/>
  <c r="I46" i="156"/>
  <c r="J46" i="156" s="1"/>
  <c r="P45" i="156"/>
  <c r="H45" i="156"/>
  <c r="J45" i="156" s="1"/>
  <c r="P44" i="156"/>
  <c r="H44" i="156"/>
  <c r="J44" i="156" s="1"/>
  <c r="P43" i="156"/>
  <c r="P42" i="156"/>
  <c r="J42" i="156"/>
  <c r="G42" i="156"/>
  <c r="D42" i="156"/>
  <c r="P41" i="156"/>
  <c r="G41" i="156"/>
  <c r="J41" i="156" s="1"/>
  <c r="D41" i="156"/>
  <c r="P40" i="156"/>
  <c r="G40" i="156"/>
  <c r="J40" i="156" s="1"/>
  <c r="D40" i="156"/>
  <c r="P39" i="156"/>
  <c r="I39" i="156"/>
  <c r="J39" i="156" s="1"/>
  <c r="P38" i="156"/>
  <c r="J38" i="156"/>
  <c r="I38" i="156"/>
  <c r="P37" i="156"/>
  <c r="I37" i="156"/>
  <c r="J37" i="156" s="1"/>
  <c r="P36" i="156"/>
  <c r="I36" i="156"/>
  <c r="J36" i="156" s="1"/>
  <c r="P35" i="156"/>
  <c r="I35" i="156"/>
  <c r="J35" i="156" s="1"/>
  <c r="P34" i="156"/>
  <c r="I34" i="156"/>
  <c r="J34" i="156" s="1"/>
  <c r="J29" i="156"/>
  <c r="J28" i="156"/>
  <c r="N26" i="156"/>
  <c r="O26" i="156" s="1"/>
  <c r="J26" i="156"/>
  <c r="C20" i="156"/>
  <c r="D19" i="156"/>
  <c r="C17" i="156"/>
  <c r="D17" i="156" s="1"/>
  <c r="C16" i="156"/>
  <c r="D58" i="156" s="1"/>
  <c r="C15" i="156"/>
  <c r="D15" i="156" s="1"/>
  <c r="C14" i="156"/>
  <c r="AD12" i="156"/>
  <c r="AC12" i="156"/>
  <c r="AB12" i="156"/>
  <c r="AA12" i="156"/>
  <c r="Z12" i="156"/>
  <c r="Y12" i="156"/>
  <c r="X12" i="156"/>
  <c r="W12" i="156"/>
  <c r="V12" i="156"/>
  <c r="U12" i="156"/>
  <c r="T12" i="156"/>
  <c r="S12" i="156"/>
  <c r="D10" i="156"/>
  <c r="B10" i="156"/>
  <c r="C10" i="156" s="1"/>
  <c r="C9" i="156"/>
  <c r="C8" i="156"/>
  <c r="A6" i="156"/>
  <c r="A4" i="156"/>
  <c r="D73" i="155"/>
  <c r="P60" i="155"/>
  <c r="I60" i="155"/>
  <c r="J60" i="155" s="1"/>
  <c r="N60" i="155" s="1"/>
  <c r="O60" i="155" s="1"/>
  <c r="P59" i="155"/>
  <c r="I59" i="155"/>
  <c r="J59" i="155" s="1"/>
  <c r="P58" i="155"/>
  <c r="I58" i="155"/>
  <c r="J58" i="155" s="1"/>
  <c r="P57" i="155"/>
  <c r="I57" i="155"/>
  <c r="J57" i="155" s="1"/>
  <c r="P56" i="155"/>
  <c r="I56" i="155"/>
  <c r="J56" i="155" s="1"/>
  <c r="P55" i="155"/>
  <c r="G55" i="155"/>
  <c r="J55" i="155" s="1"/>
  <c r="D55" i="155"/>
  <c r="P54" i="155"/>
  <c r="I54" i="155"/>
  <c r="J54" i="155" s="1"/>
  <c r="P53" i="155"/>
  <c r="I53" i="155"/>
  <c r="J53" i="155" s="1"/>
  <c r="P52" i="155"/>
  <c r="J52" i="155"/>
  <c r="P51" i="155"/>
  <c r="J51" i="155"/>
  <c r="P50" i="155"/>
  <c r="J50" i="155"/>
  <c r="I50" i="155"/>
  <c r="N50" i="155" s="1"/>
  <c r="O50" i="155" s="1"/>
  <c r="P49" i="155"/>
  <c r="I49" i="155"/>
  <c r="J49" i="155" s="1"/>
  <c r="P48" i="155"/>
  <c r="I48" i="155"/>
  <c r="J48" i="155" s="1"/>
  <c r="P47" i="155"/>
  <c r="I47" i="155"/>
  <c r="J47" i="155" s="1"/>
  <c r="P46" i="155"/>
  <c r="I46" i="155"/>
  <c r="J46" i="155" s="1"/>
  <c r="P45" i="155"/>
  <c r="H45" i="155"/>
  <c r="J45" i="155" s="1"/>
  <c r="P44" i="155"/>
  <c r="H44" i="155"/>
  <c r="J44" i="155" s="1"/>
  <c r="P43" i="155"/>
  <c r="P42" i="155"/>
  <c r="G42" i="155"/>
  <c r="J42" i="155" s="1"/>
  <c r="D42" i="155"/>
  <c r="L42" i="155" s="1"/>
  <c r="O42" i="155" s="1"/>
  <c r="P41" i="155"/>
  <c r="G41" i="155"/>
  <c r="D41" i="155"/>
  <c r="P40" i="155"/>
  <c r="G40" i="155"/>
  <c r="J40" i="155" s="1"/>
  <c r="D40" i="155"/>
  <c r="P39" i="155"/>
  <c r="I39" i="155"/>
  <c r="J39" i="155" s="1"/>
  <c r="P38" i="155"/>
  <c r="I38" i="155"/>
  <c r="J38" i="155" s="1"/>
  <c r="P37" i="155"/>
  <c r="I37" i="155"/>
  <c r="J37" i="155" s="1"/>
  <c r="P36" i="155"/>
  <c r="I36" i="155"/>
  <c r="J36" i="155" s="1"/>
  <c r="P35" i="155"/>
  <c r="I35" i="155"/>
  <c r="J35" i="155" s="1"/>
  <c r="P34" i="155"/>
  <c r="I34" i="155"/>
  <c r="J34" i="155" s="1"/>
  <c r="J29" i="155"/>
  <c r="J28" i="155"/>
  <c r="N26" i="155"/>
  <c r="J26" i="155"/>
  <c r="C20" i="155"/>
  <c r="D19" i="155" s="1"/>
  <c r="C17" i="155"/>
  <c r="D17" i="155" s="1"/>
  <c r="C16" i="155"/>
  <c r="C15" i="155"/>
  <c r="D15" i="155" s="1"/>
  <c r="C14" i="155"/>
  <c r="D14" i="155" s="1"/>
  <c r="AD12" i="155"/>
  <c r="AC12" i="155"/>
  <c r="AB12" i="155"/>
  <c r="AA12" i="155"/>
  <c r="Z12" i="155"/>
  <c r="Y12" i="155"/>
  <c r="X12" i="155"/>
  <c r="W12" i="155"/>
  <c r="V12" i="155"/>
  <c r="U12" i="155"/>
  <c r="T12" i="155"/>
  <c r="S12" i="155"/>
  <c r="D10" i="155"/>
  <c r="B10" i="155"/>
  <c r="C10" i="155" s="1"/>
  <c r="C9" i="155"/>
  <c r="C8" i="155"/>
  <c r="A6" i="155"/>
  <c r="A4" i="155"/>
  <c r="P41" i="146"/>
  <c r="I41" i="146"/>
  <c r="P45" i="140"/>
  <c r="I45" i="140"/>
  <c r="J45" i="140" s="1"/>
  <c r="I39" i="126"/>
  <c r="J39" i="126" s="1"/>
  <c r="P41" i="154"/>
  <c r="I41" i="154"/>
  <c r="J41" i="154"/>
  <c r="P35" i="132"/>
  <c r="I35" i="132"/>
  <c r="J35" i="132"/>
  <c r="P41" i="131"/>
  <c r="I41" i="131"/>
  <c r="J41" i="131" s="1"/>
  <c r="J41" i="146"/>
  <c r="P39" i="126"/>
  <c r="P45" i="127"/>
  <c r="I45" i="127"/>
  <c r="J45" i="127" s="1"/>
  <c r="P38" i="100"/>
  <c r="P34" i="100"/>
  <c r="P33" i="100"/>
  <c r="P39" i="34"/>
  <c r="I38" i="100"/>
  <c r="J38" i="100"/>
  <c r="P44" i="34"/>
  <c r="I44" i="34"/>
  <c r="J44" i="34" s="1"/>
  <c r="P53" i="154"/>
  <c r="I53" i="154"/>
  <c r="J53" i="154" s="1"/>
  <c r="N53" i="154" s="1"/>
  <c r="O53" i="154"/>
  <c r="P52" i="154"/>
  <c r="I52" i="154"/>
  <c r="J52" i="154" s="1"/>
  <c r="P51" i="154"/>
  <c r="I51" i="154"/>
  <c r="J51" i="154" s="1"/>
  <c r="N51" i="154" s="1"/>
  <c r="O51" i="154" s="1"/>
  <c r="P50" i="154"/>
  <c r="I50" i="154"/>
  <c r="J50" i="154"/>
  <c r="P49" i="154"/>
  <c r="J49" i="154"/>
  <c r="D49" i="154"/>
  <c r="L49" i="154" s="1"/>
  <c r="O49" i="154" s="1"/>
  <c r="P48" i="154"/>
  <c r="I48" i="154"/>
  <c r="J48" i="154" s="1"/>
  <c r="P47" i="154"/>
  <c r="I47" i="154"/>
  <c r="J47" i="154" s="1"/>
  <c r="P46" i="154"/>
  <c r="J46" i="154"/>
  <c r="P45" i="154"/>
  <c r="I45" i="154"/>
  <c r="J45" i="154" s="1"/>
  <c r="P44" i="154"/>
  <c r="I44" i="154"/>
  <c r="J44" i="154"/>
  <c r="P43" i="154"/>
  <c r="I43" i="154"/>
  <c r="J43" i="154" s="1"/>
  <c r="P42" i="154"/>
  <c r="I42" i="154"/>
  <c r="J42" i="154"/>
  <c r="P40" i="154"/>
  <c r="H40" i="154"/>
  <c r="J40" i="154"/>
  <c r="P39" i="154"/>
  <c r="P38" i="154"/>
  <c r="J38" i="154"/>
  <c r="D38" i="154"/>
  <c r="L38" i="154" s="1"/>
  <c r="O38" i="154" s="1"/>
  <c r="P37" i="154"/>
  <c r="J37" i="154"/>
  <c r="D37" i="154"/>
  <c r="L37" i="154" s="1"/>
  <c r="O37" i="154" s="1"/>
  <c r="P36" i="154"/>
  <c r="J36" i="154"/>
  <c r="D36" i="154"/>
  <c r="L36" i="154" s="1"/>
  <c r="P35" i="154"/>
  <c r="I35" i="154"/>
  <c r="J35" i="154"/>
  <c r="P34" i="154"/>
  <c r="I34" i="154"/>
  <c r="J34" i="154"/>
  <c r="P33" i="154"/>
  <c r="I33" i="154"/>
  <c r="J33" i="154" s="1"/>
  <c r="P32" i="154"/>
  <c r="I32" i="154"/>
  <c r="J32" i="154" s="1"/>
  <c r="P31" i="154"/>
  <c r="I31" i="154"/>
  <c r="J31" i="154" s="1"/>
  <c r="P30" i="154"/>
  <c r="I30" i="154"/>
  <c r="J30" i="154"/>
  <c r="P29" i="154"/>
  <c r="I29" i="154"/>
  <c r="J29" i="154"/>
  <c r="P28" i="154"/>
  <c r="I28" i="154"/>
  <c r="J28" i="154" s="1"/>
  <c r="P23" i="154"/>
  <c r="I23" i="154"/>
  <c r="J23" i="154"/>
  <c r="P22" i="154"/>
  <c r="I22" i="154"/>
  <c r="J22" i="154"/>
  <c r="I21" i="154"/>
  <c r="AD17" i="154"/>
  <c r="AC17" i="154"/>
  <c r="AB17" i="154"/>
  <c r="AA17" i="154"/>
  <c r="Z17" i="154"/>
  <c r="Y17" i="154"/>
  <c r="X17" i="154"/>
  <c r="W17" i="154"/>
  <c r="V17" i="154"/>
  <c r="U17" i="154"/>
  <c r="T17" i="154"/>
  <c r="S17" i="154"/>
  <c r="C16" i="154"/>
  <c r="C15" i="154"/>
  <c r="D22" i="154" s="1"/>
  <c r="N22" i="154" s="1"/>
  <c r="D11" i="154"/>
  <c r="B11" i="154"/>
  <c r="C11" i="154" s="1"/>
  <c r="C10" i="154"/>
  <c r="C9" i="154"/>
  <c r="A6" i="154"/>
  <c r="A4" i="154"/>
  <c r="P53" i="153"/>
  <c r="I53" i="153"/>
  <c r="J53" i="153"/>
  <c r="N53" i="153" s="1"/>
  <c r="O53" i="153" s="1"/>
  <c r="P52" i="153"/>
  <c r="I52" i="153"/>
  <c r="J52" i="153" s="1"/>
  <c r="P51" i="153"/>
  <c r="I51" i="153"/>
  <c r="J51" i="153"/>
  <c r="P50" i="153"/>
  <c r="I50" i="153"/>
  <c r="J50" i="153" s="1"/>
  <c r="P49" i="153"/>
  <c r="I49" i="153"/>
  <c r="J49" i="153" s="1"/>
  <c r="P48" i="153"/>
  <c r="J48" i="153"/>
  <c r="P47" i="153"/>
  <c r="I47" i="153"/>
  <c r="J47" i="153" s="1"/>
  <c r="P46" i="153"/>
  <c r="I46" i="153"/>
  <c r="J46" i="153"/>
  <c r="P45" i="153"/>
  <c r="J45" i="153"/>
  <c r="P44" i="153"/>
  <c r="I44" i="153"/>
  <c r="N44" i="153" s="1"/>
  <c r="O44" i="153" s="1"/>
  <c r="P43" i="153"/>
  <c r="I43" i="153"/>
  <c r="J43" i="153"/>
  <c r="P42" i="153"/>
  <c r="I42" i="153"/>
  <c r="J42" i="153" s="1"/>
  <c r="P41" i="153"/>
  <c r="I41" i="153"/>
  <c r="J41" i="153"/>
  <c r="N41" i="153" s="1"/>
  <c r="O41" i="153" s="1"/>
  <c r="P40" i="153"/>
  <c r="I40" i="153"/>
  <c r="J40" i="153" s="1"/>
  <c r="P39" i="153"/>
  <c r="H39" i="153"/>
  <c r="J39" i="153" s="1"/>
  <c r="P38" i="153"/>
  <c r="P37" i="153"/>
  <c r="J37" i="153"/>
  <c r="P36" i="153"/>
  <c r="J36" i="153"/>
  <c r="P35" i="153"/>
  <c r="J35" i="153"/>
  <c r="P34" i="153"/>
  <c r="J34" i="153"/>
  <c r="P33" i="153"/>
  <c r="I33" i="153"/>
  <c r="J33" i="153"/>
  <c r="P32" i="153"/>
  <c r="I32" i="153"/>
  <c r="J32" i="153" s="1"/>
  <c r="P31" i="153"/>
  <c r="I31" i="153"/>
  <c r="J31" i="153" s="1"/>
  <c r="P30" i="153"/>
  <c r="I30" i="153"/>
  <c r="J30" i="153"/>
  <c r="P29" i="153"/>
  <c r="I29" i="153"/>
  <c r="J29" i="153"/>
  <c r="P28" i="153"/>
  <c r="I28" i="153"/>
  <c r="J28" i="153" s="1"/>
  <c r="P27" i="153"/>
  <c r="I27" i="153"/>
  <c r="J27" i="153" s="1"/>
  <c r="P22" i="153"/>
  <c r="I22" i="153"/>
  <c r="J22" i="153"/>
  <c r="I21" i="153"/>
  <c r="N21" i="153" s="1"/>
  <c r="O21" i="153" s="1"/>
  <c r="C17" i="153"/>
  <c r="D36" i="153"/>
  <c r="C16" i="153"/>
  <c r="C15" i="153"/>
  <c r="D51" i="153" s="1"/>
  <c r="AD13" i="153"/>
  <c r="AC13" i="153"/>
  <c r="AB13" i="153"/>
  <c r="AA13" i="153"/>
  <c r="Z13" i="153"/>
  <c r="Y13" i="153"/>
  <c r="X13" i="153"/>
  <c r="W13" i="153"/>
  <c r="V13" i="153"/>
  <c r="U13" i="153"/>
  <c r="T13" i="153"/>
  <c r="S13" i="153"/>
  <c r="D11" i="153"/>
  <c r="B11" i="153"/>
  <c r="C11" i="153" s="1"/>
  <c r="C10" i="153"/>
  <c r="C9" i="153"/>
  <c r="A6" i="153"/>
  <c r="A4" i="153"/>
  <c r="P53" i="152"/>
  <c r="I53" i="152"/>
  <c r="J53" i="152"/>
  <c r="N53" i="152"/>
  <c r="O53" i="152" s="1"/>
  <c r="P52" i="152"/>
  <c r="I52" i="152"/>
  <c r="J52" i="152"/>
  <c r="P51" i="152"/>
  <c r="I51" i="152"/>
  <c r="J51" i="152"/>
  <c r="P50" i="152"/>
  <c r="I50" i="152"/>
  <c r="J50" i="152" s="1"/>
  <c r="P49" i="152"/>
  <c r="I49" i="152"/>
  <c r="J49" i="152"/>
  <c r="P48" i="152"/>
  <c r="J48" i="152"/>
  <c r="P47" i="152"/>
  <c r="I47" i="152"/>
  <c r="N47" i="152" s="1"/>
  <c r="O47" i="152" s="1"/>
  <c r="P46" i="152"/>
  <c r="I46" i="152"/>
  <c r="J46" i="152" s="1"/>
  <c r="P45" i="152"/>
  <c r="J45" i="152"/>
  <c r="P44" i="152"/>
  <c r="I44" i="152"/>
  <c r="N44" i="152" s="1"/>
  <c r="O44" i="152" s="1"/>
  <c r="J44" i="152"/>
  <c r="P43" i="152"/>
  <c r="I43" i="152"/>
  <c r="J43" i="152" s="1"/>
  <c r="P42" i="152"/>
  <c r="I42" i="152"/>
  <c r="J42" i="152" s="1"/>
  <c r="P41" i="152"/>
  <c r="I41" i="152"/>
  <c r="J41" i="152"/>
  <c r="N41" i="152"/>
  <c r="O41" i="152" s="1"/>
  <c r="P40" i="152"/>
  <c r="I40" i="152"/>
  <c r="J40" i="152" s="1"/>
  <c r="P39" i="152"/>
  <c r="H39" i="152"/>
  <c r="J39" i="152" s="1"/>
  <c r="P38" i="152"/>
  <c r="P37" i="152"/>
  <c r="J37" i="152"/>
  <c r="P36" i="152"/>
  <c r="J36" i="152"/>
  <c r="P35" i="152"/>
  <c r="J35" i="152"/>
  <c r="P34" i="152"/>
  <c r="J34" i="152"/>
  <c r="P33" i="152"/>
  <c r="I33" i="152"/>
  <c r="J33" i="152"/>
  <c r="P32" i="152"/>
  <c r="I32" i="152"/>
  <c r="J32" i="152" s="1"/>
  <c r="P31" i="152"/>
  <c r="I31" i="152"/>
  <c r="J31" i="152"/>
  <c r="P30" i="152"/>
  <c r="I30" i="152"/>
  <c r="J30" i="152" s="1"/>
  <c r="P29" i="152"/>
  <c r="I29" i="152"/>
  <c r="J29" i="152"/>
  <c r="P28" i="152"/>
  <c r="I28" i="152"/>
  <c r="J28" i="152" s="1"/>
  <c r="P27" i="152"/>
  <c r="I27" i="152"/>
  <c r="J27" i="152" s="1"/>
  <c r="P22" i="152"/>
  <c r="I22" i="152"/>
  <c r="J22" i="152" s="1"/>
  <c r="I21" i="152"/>
  <c r="N21" i="152" s="1"/>
  <c r="O21" i="152" s="1"/>
  <c r="C17" i="152"/>
  <c r="D36" i="152" s="1"/>
  <c r="L36" i="152" s="1"/>
  <c r="O36" i="152" s="1"/>
  <c r="C16" i="152"/>
  <c r="D35" i="152" s="1"/>
  <c r="L35" i="152" s="1"/>
  <c r="O35" i="152" s="1"/>
  <c r="C15" i="152"/>
  <c r="D31" i="152" s="1"/>
  <c r="N31" i="152" s="1"/>
  <c r="O31" i="152" s="1"/>
  <c r="AD13" i="152"/>
  <c r="AC13" i="152"/>
  <c r="AB13" i="152"/>
  <c r="AA13" i="152"/>
  <c r="Z13" i="152"/>
  <c r="Y13" i="152"/>
  <c r="X13" i="152"/>
  <c r="W13" i="152"/>
  <c r="V13" i="152"/>
  <c r="U13" i="152"/>
  <c r="T13" i="152"/>
  <c r="S13" i="152"/>
  <c r="D11" i="152"/>
  <c r="B11" i="152"/>
  <c r="C11" i="152" s="1"/>
  <c r="C10" i="152"/>
  <c r="C9" i="152"/>
  <c r="A6" i="152"/>
  <c r="A4" i="152"/>
  <c r="P53" i="151"/>
  <c r="I53" i="151"/>
  <c r="J53" i="151" s="1"/>
  <c r="N53" i="151"/>
  <c r="O53" i="151" s="1"/>
  <c r="P52" i="151"/>
  <c r="I52" i="151"/>
  <c r="J52" i="151"/>
  <c r="P51" i="151"/>
  <c r="I51" i="151"/>
  <c r="J51" i="151" s="1"/>
  <c r="P50" i="151"/>
  <c r="I50" i="151"/>
  <c r="J50" i="151" s="1"/>
  <c r="P49" i="151"/>
  <c r="I49" i="151"/>
  <c r="J49" i="151"/>
  <c r="P48" i="151"/>
  <c r="J48" i="151"/>
  <c r="P47" i="151"/>
  <c r="I47" i="151"/>
  <c r="J47" i="151" s="1"/>
  <c r="P46" i="151"/>
  <c r="I46" i="151"/>
  <c r="J46" i="151"/>
  <c r="P45" i="151"/>
  <c r="J45" i="151"/>
  <c r="P44" i="151"/>
  <c r="I44" i="151"/>
  <c r="J44" i="151" s="1"/>
  <c r="N44" i="151"/>
  <c r="O44" i="151" s="1"/>
  <c r="P43" i="151"/>
  <c r="I43" i="151"/>
  <c r="J43" i="151"/>
  <c r="P42" i="151"/>
  <c r="I42" i="151"/>
  <c r="J42" i="151" s="1"/>
  <c r="P41" i="151"/>
  <c r="I41" i="151"/>
  <c r="J41" i="151" s="1"/>
  <c r="N41" i="151" s="1"/>
  <c r="O41" i="151" s="1"/>
  <c r="P40" i="151"/>
  <c r="I40" i="151"/>
  <c r="J40" i="151" s="1"/>
  <c r="P39" i="151"/>
  <c r="H39" i="151"/>
  <c r="J39" i="151" s="1"/>
  <c r="P38" i="151"/>
  <c r="P37" i="151"/>
  <c r="J37" i="151"/>
  <c r="P36" i="151"/>
  <c r="J36" i="151"/>
  <c r="P35" i="151"/>
  <c r="J35" i="151"/>
  <c r="P34" i="151"/>
  <c r="J34" i="151"/>
  <c r="D34" i="151"/>
  <c r="L34" i="151" s="1"/>
  <c r="O34" i="151" s="1"/>
  <c r="P33" i="151"/>
  <c r="I33" i="151"/>
  <c r="J33" i="151"/>
  <c r="P32" i="151"/>
  <c r="I32" i="151"/>
  <c r="J32" i="151"/>
  <c r="P31" i="151"/>
  <c r="I31" i="151"/>
  <c r="J31" i="151"/>
  <c r="P30" i="151"/>
  <c r="I30" i="151"/>
  <c r="J30" i="151" s="1"/>
  <c r="P29" i="151"/>
  <c r="I29" i="151"/>
  <c r="J29" i="151" s="1"/>
  <c r="P28" i="151"/>
  <c r="I28" i="151"/>
  <c r="J28" i="151" s="1"/>
  <c r="P27" i="151"/>
  <c r="I27" i="151"/>
  <c r="J27" i="151"/>
  <c r="P22" i="151"/>
  <c r="I22" i="151"/>
  <c r="J22" i="151" s="1"/>
  <c r="I21" i="151"/>
  <c r="J21" i="151" s="1"/>
  <c r="C17" i="151"/>
  <c r="D36" i="151"/>
  <c r="C16" i="151"/>
  <c r="C15" i="151"/>
  <c r="D29" i="151" s="1"/>
  <c r="N29" i="151" s="1"/>
  <c r="O29" i="151" s="1"/>
  <c r="AD13" i="151"/>
  <c r="AC13" i="151"/>
  <c r="AB13" i="151"/>
  <c r="AA13" i="151"/>
  <c r="Z13" i="151"/>
  <c r="Y13" i="151"/>
  <c r="X13" i="151"/>
  <c r="W13" i="151"/>
  <c r="V13" i="151"/>
  <c r="U13" i="151"/>
  <c r="T13" i="151"/>
  <c r="S13" i="151"/>
  <c r="D11" i="151"/>
  <c r="B11" i="151"/>
  <c r="C11" i="151" s="1"/>
  <c r="C10" i="151"/>
  <c r="C9" i="151"/>
  <c r="A6" i="151"/>
  <c r="A4" i="151"/>
  <c r="G48" i="149"/>
  <c r="G36" i="149"/>
  <c r="G35" i="149"/>
  <c r="G34" i="149"/>
  <c r="G48" i="148"/>
  <c r="J48" i="148" s="1"/>
  <c r="G36" i="148"/>
  <c r="G35" i="148"/>
  <c r="J35" i="148" s="1"/>
  <c r="G34" i="148"/>
  <c r="G36" i="147"/>
  <c r="G35" i="147"/>
  <c r="J35" i="147" s="1"/>
  <c r="D23" i="154"/>
  <c r="N23" i="154" s="1"/>
  <c r="O23" i="154" s="1"/>
  <c r="N48" i="154"/>
  <c r="O48" i="154" s="1"/>
  <c r="L36" i="153"/>
  <c r="O36" i="153" s="1"/>
  <c r="N21" i="151"/>
  <c r="O21" i="151"/>
  <c r="L36" i="151"/>
  <c r="O36" i="151" s="1"/>
  <c r="J21" i="153"/>
  <c r="J21" i="152"/>
  <c r="D52" i="153"/>
  <c r="D34" i="147"/>
  <c r="L34" i="147" s="1"/>
  <c r="G37" i="146"/>
  <c r="J37" i="146" s="1"/>
  <c r="D37" i="146"/>
  <c r="I32" i="147"/>
  <c r="J32" i="147"/>
  <c r="P32" i="147"/>
  <c r="P23" i="146"/>
  <c r="I23" i="146"/>
  <c r="J23" i="146" s="1"/>
  <c r="C16" i="146"/>
  <c r="D23" i="146" s="1"/>
  <c r="C15" i="146"/>
  <c r="I22" i="147"/>
  <c r="J22" i="147"/>
  <c r="P22" i="148"/>
  <c r="P22" i="146"/>
  <c r="P22" i="147"/>
  <c r="P22" i="149"/>
  <c r="I22" i="149"/>
  <c r="J22" i="149" s="1"/>
  <c r="I21" i="149"/>
  <c r="N21" i="149"/>
  <c r="O21" i="149" s="1"/>
  <c r="P53" i="149"/>
  <c r="I53" i="149"/>
  <c r="J53" i="149"/>
  <c r="N53" i="149"/>
  <c r="O53" i="149" s="1"/>
  <c r="P52" i="149"/>
  <c r="I52" i="149"/>
  <c r="J52" i="149"/>
  <c r="P51" i="149"/>
  <c r="I51" i="149"/>
  <c r="J51" i="149"/>
  <c r="P50" i="149"/>
  <c r="I50" i="149"/>
  <c r="J50" i="149" s="1"/>
  <c r="P49" i="149"/>
  <c r="I49" i="149"/>
  <c r="J49" i="149" s="1"/>
  <c r="P48" i="149"/>
  <c r="J48" i="149"/>
  <c r="P47" i="149"/>
  <c r="I47" i="149"/>
  <c r="J47" i="149" s="1"/>
  <c r="P46" i="149"/>
  <c r="I46" i="149"/>
  <c r="J46" i="149" s="1"/>
  <c r="P45" i="149"/>
  <c r="J45" i="149"/>
  <c r="P44" i="149"/>
  <c r="I44" i="149"/>
  <c r="N44" i="149" s="1"/>
  <c r="O44" i="149" s="1"/>
  <c r="P43" i="149"/>
  <c r="I43" i="149"/>
  <c r="J43" i="149"/>
  <c r="P42" i="149"/>
  <c r="I42" i="149"/>
  <c r="J42" i="149"/>
  <c r="P41" i="149"/>
  <c r="I41" i="149"/>
  <c r="J41" i="149" s="1"/>
  <c r="N41" i="149" s="1"/>
  <c r="O41" i="149" s="1"/>
  <c r="P40" i="149"/>
  <c r="I40" i="149"/>
  <c r="J40" i="149"/>
  <c r="P39" i="149"/>
  <c r="H39" i="149"/>
  <c r="J39" i="149" s="1"/>
  <c r="P38" i="149"/>
  <c r="P37" i="149"/>
  <c r="G37" i="149"/>
  <c r="J37" i="149" s="1"/>
  <c r="P36" i="149"/>
  <c r="J36" i="149"/>
  <c r="P35" i="149"/>
  <c r="J35" i="149"/>
  <c r="P34" i="149"/>
  <c r="J34" i="149"/>
  <c r="P33" i="149"/>
  <c r="I33" i="149"/>
  <c r="J33" i="149"/>
  <c r="P32" i="149"/>
  <c r="I32" i="149"/>
  <c r="J32" i="149" s="1"/>
  <c r="P31" i="149"/>
  <c r="I31" i="149"/>
  <c r="J31" i="149" s="1"/>
  <c r="P30" i="149"/>
  <c r="I30" i="149"/>
  <c r="J30" i="149" s="1"/>
  <c r="P29" i="149"/>
  <c r="I29" i="149"/>
  <c r="J29" i="149"/>
  <c r="P28" i="149"/>
  <c r="I28" i="149"/>
  <c r="J28" i="149" s="1"/>
  <c r="P27" i="149"/>
  <c r="I27" i="149"/>
  <c r="J27" i="149" s="1"/>
  <c r="C17" i="149"/>
  <c r="D36" i="149"/>
  <c r="C16" i="149"/>
  <c r="D37" i="149" s="1"/>
  <c r="C15" i="149"/>
  <c r="D39" i="149" s="1"/>
  <c r="AD13" i="149"/>
  <c r="AC13" i="149"/>
  <c r="AB13" i="149"/>
  <c r="AA13" i="149"/>
  <c r="Z13" i="149"/>
  <c r="Y13" i="149"/>
  <c r="X13" i="149"/>
  <c r="W13" i="149"/>
  <c r="V13" i="149"/>
  <c r="U13" i="149"/>
  <c r="T13" i="149"/>
  <c r="S13" i="149"/>
  <c r="D11" i="149"/>
  <c r="B11" i="149"/>
  <c r="C11" i="149" s="1"/>
  <c r="C10" i="149"/>
  <c r="C9" i="149"/>
  <c r="A6" i="149"/>
  <c r="A4" i="149"/>
  <c r="I22" i="148"/>
  <c r="J22" i="148" s="1"/>
  <c r="I21" i="148"/>
  <c r="J21" i="148"/>
  <c r="P53" i="148"/>
  <c r="I53" i="148"/>
  <c r="J53" i="148"/>
  <c r="N53" i="148"/>
  <c r="O53" i="148" s="1"/>
  <c r="P52" i="148"/>
  <c r="I52" i="148"/>
  <c r="J52" i="148"/>
  <c r="P51" i="148"/>
  <c r="I51" i="148"/>
  <c r="J51" i="148"/>
  <c r="P50" i="148"/>
  <c r="I50" i="148"/>
  <c r="J50" i="148" s="1"/>
  <c r="P49" i="148"/>
  <c r="I49" i="148"/>
  <c r="J49" i="148"/>
  <c r="P48" i="148"/>
  <c r="P47" i="148"/>
  <c r="I47" i="148"/>
  <c r="P46" i="148"/>
  <c r="I46" i="148"/>
  <c r="J46" i="148" s="1"/>
  <c r="P45" i="148"/>
  <c r="J45" i="148"/>
  <c r="P44" i="148"/>
  <c r="I44" i="148"/>
  <c r="J44" i="148" s="1"/>
  <c r="P43" i="148"/>
  <c r="I43" i="148"/>
  <c r="J43" i="148"/>
  <c r="P42" i="148"/>
  <c r="I42" i="148"/>
  <c r="J42" i="148"/>
  <c r="P41" i="148"/>
  <c r="I41" i="148"/>
  <c r="J41" i="148" s="1"/>
  <c r="N41" i="148" s="1"/>
  <c r="O41" i="148" s="1"/>
  <c r="P40" i="148"/>
  <c r="I40" i="148"/>
  <c r="J40" i="148"/>
  <c r="P39" i="148"/>
  <c r="H39" i="148"/>
  <c r="J39" i="148" s="1"/>
  <c r="P38" i="148"/>
  <c r="P37" i="148"/>
  <c r="G37" i="148"/>
  <c r="J37" i="148"/>
  <c r="P36" i="148"/>
  <c r="J36" i="148"/>
  <c r="P35" i="148"/>
  <c r="P34" i="148"/>
  <c r="J34" i="148"/>
  <c r="P33" i="148"/>
  <c r="I33" i="148"/>
  <c r="J33" i="148"/>
  <c r="P32" i="148"/>
  <c r="I32" i="148"/>
  <c r="J32" i="148" s="1"/>
  <c r="P31" i="148"/>
  <c r="I31" i="148"/>
  <c r="J31" i="148"/>
  <c r="P30" i="148"/>
  <c r="I30" i="148"/>
  <c r="J30" i="148"/>
  <c r="P29" i="148"/>
  <c r="I29" i="148"/>
  <c r="J29" i="148" s="1"/>
  <c r="P28" i="148"/>
  <c r="I28" i="148"/>
  <c r="J28" i="148" s="1"/>
  <c r="P27" i="148"/>
  <c r="I27" i="148"/>
  <c r="J27" i="148"/>
  <c r="C17" i="148"/>
  <c r="D36" i="148"/>
  <c r="C16" i="148"/>
  <c r="D37" i="148" s="1"/>
  <c r="C15" i="148"/>
  <c r="D51" i="148" s="1"/>
  <c r="N51" i="148" s="1"/>
  <c r="O51" i="148" s="1"/>
  <c r="AD13" i="148"/>
  <c r="AC13" i="148"/>
  <c r="AB13" i="148"/>
  <c r="AA13" i="148"/>
  <c r="Z13" i="148"/>
  <c r="Y13" i="148"/>
  <c r="X13" i="148"/>
  <c r="W13" i="148"/>
  <c r="V13" i="148"/>
  <c r="U13" i="148"/>
  <c r="T13" i="148"/>
  <c r="S13" i="148"/>
  <c r="D11" i="148"/>
  <c r="B11" i="148"/>
  <c r="C11" i="148" s="1"/>
  <c r="C10" i="148"/>
  <c r="C9" i="148"/>
  <c r="A6" i="148"/>
  <c r="A4" i="148"/>
  <c r="I21" i="147"/>
  <c r="J21" i="147" s="1"/>
  <c r="N21" i="147"/>
  <c r="O21" i="147" s="1"/>
  <c r="P53" i="147"/>
  <c r="I53" i="147"/>
  <c r="J53" i="147"/>
  <c r="N53" i="147" s="1"/>
  <c r="O53" i="147" s="1"/>
  <c r="P52" i="147"/>
  <c r="I52" i="147"/>
  <c r="J52" i="147" s="1"/>
  <c r="P51" i="147"/>
  <c r="I51" i="147"/>
  <c r="J51" i="147"/>
  <c r="P50" i="147"/>
  <c r="I50" i="147"/>
  <c r="J50" i="147"/>
  <c r="P49" i="147"/>
  <c r="I49" i="147"/>
  <c r="J49" i="147" s="1"/>
  <c r="P48" i="147"/>
  <c r="G48" i="147"/>
  <c r="J48" i="147" s="1"/>
  <c r="P47" i="147"/>
  <c r="I47" i="147"/>
  <c r="J47" i="147" s="1"/>
  <c r="N47" i="147"/>
  <c r="O47" i="147" s="1"/>
  <c r="P46" i="147"/>
  <c r="I46" i="147"/>
  <c r="J46" i="147"/>
  <c r="P45" i="147"/>
  <c r="J45" i="147"/>
  <c r="P44" i="147"/>
  <c r="I44" i="147"/>
  <c r="N44" i="147" s="1"/>
  <c r="O44" i="147" s="1"/>
  <c r="P43" i="147"/>
  <c r="I43" i="147"/>
  <c r="J43" i="147"/>
  <c r="P42" i="147"/>
  <c r="I42" i="147"/>
  <c r="J42" i="147"/>
  <c r="P41" i="147"/>
  <c r="I41" i="147"/>
  <c r="J41" i="147" s="1"/>
  <c r="N41" i="147" s="1"/>
  <c r="O41" i="147" s="1"/>
  <c r="P40" i="147"/>
  <c r="I40" i="147"/>
  <c r="J40" i="147"/>
  <c r="P39" i="147"/>
  <c r="H39" i="147"/>
  <c r="J39" i="147" s="1"/>
  <c r="P38" i="147"/>
  <c r="P37" i="147"/>
  <c r="G37" i="147"/>
  <c r="J37" i="147" s="1"/>
  <c r="P36" i="147"/>
  <c r="J36" i="147"/>
  <c r="P35" i="147"/>
  <c r="P34" i="147"/>
  <c r="G34" i="147"/>
  <c r="J34" i="147"/>
  <c r="P33" i="147"/>
  <c r="I33" i="147"/>
  <c r="J33" i="147"/>
  <c r="P31" i="147"/>
  <c r="I31" i="147"/>
  <c r="J31" i="147" s="1"/>
  <c r="P30" i="147"/>
  <c r="I30" i="147"/>
  <c r="J30" i="147" s="1"/>
  <c r="P29" i="147"/>
  <c r="I29" i="147"/>
  <c r="J29" i="147"/>
  <c r="P28" i="147"/>
  <c r="I28" i="147"/>
  <c r="J28" i="147" s="1"/>
  <c r="P27" i="147"/>
  <c r="I27" i="147"/>
  <c r="J27" i="147" s="1"/>
  <c r="C17" i="147"/>
  <c r="D36" i="147"/>
  <c r="L36" i="147" s="1"/>
  <c r="O36" i="147" s="1"/>
  <c r="C16" i="147"/>
  <c r="C15" i="147"/>
  <c r="D50" i="147" s="1"/>
  <c r="AD13" i="147"/>
  <c r="AC13" i="147"/>
  <c r="AB13" i="147"/>
  <c r="AA13" i="147"/>
  <c r="Z13" i="147"/>
  <c r="Y13" i="147"/>
  <c r="X13" i="147"/>
  <c r="W13" i="147"/>
  <c r="V13" i="147"/>
  <c r="U13" i="147"/>
  <c r="T13" i="147"/>
  <c r="S13" i="147"/>
  <c r="D11" i="147"/>
  <c r="B11" i="147"/>
  <c r="C11" i="147" s="1"/>
  <c r="C10" i="147"/>
  <c r="C9" i="147"/>
  <c r="A6" i="147"/>
  <c r="A4" i="147"/>
  <c r="I22" i="146"/>
  <c r="J22" i="146" s="1"/>
  <c r="I21" i="146"/>
  <c r="N21" i="146" s="1"/>
  <c r="O21" i="146" s="1"/>
  <c r="P53" i="146"/>
  <c r="I53" i="146"/>
  <c r="J53" i="146"/>
  <c r="N53" i="146"/>
  <c r="O53" i="146" s="1"/>
  <c r="P52" i="146"/>
  <c r="I52" i="146"/>
  <c r="J52" i="146" s="1"/>
  <c r="P51" i="146"/>
  <c r="I51" i="146"/>
  <c r="J51" i="146"/>
  <c r="N51" i="146" s="1"/>
  <c r="O51" i="146" s="1"/>
  <c r="P50" i="146"/>
  <c r="I50" i="146"/>
  <c r="J50" i="146" s="1"/>
  <c r="P49" i="146"/>
  <c r="G49" i="146"/>
  <c r="J49" i="146" s="1"/>
  <c r="D49" i="146"/>
  <c r="P48" i="146"/>
  <c r="I48" i="146"/>
  <c r="N48" i="146" s="1"/>
  <c r="O48" i="146" s="1"/>
  <c r="P47" i="146"/>
  <c r="I47" i="146"/>
  <c r="J47" i="146" s="1"/>
  <c r="P46" i="146"/>
  <c r="J46" i="146"/>
  <c r="P45" i="146"/>
  <c r="I45" i="146"/>
  <c r="N45" i="146" s="1"/>
  <c r="O45" i="146" s="1"/>
  <c r="P44" i="146"/>
  <c r="I44" i="146"/>
  <c r="J44" i="146"/>
  <c r="P43" i="146"/>
  <c r="I43" i="146"/>
  <c r="J43" i="146"/>
  <c r="P42" i="146"/>
  <c r="I42" i="146"/>
  <c r="J42" i="146" s="1"/>
  <c r="P40" i="146"/>
  <c r="H40" i="146"/>
  <c r="J40" i="146" s="1"/>
  <c r="P39" i="146"/>
  <c r="P38" i="146"/>
  <c r="G38" i="146"/>
  <c r="J38" i="146" s="1"/>
  <c r="D38" i="146"/>
  <c r="P37" i="146"/>
  <c r="P36" i="146"/>
  <c r="G36" i="146"/>
  <c r="J36" i="146" s="1"/>
  <c r="D36" i="146"/>
  <c r="P35" i="146"/>
  <c r="I35" i="146"/>
  <c r="J35" i="146" s="1"/>
  <c r="P34" i="146"/>
  <c r="I34" i="146"/>
  <c r="J34" i="146" s="1"/>
  <c r="P33" i="146"/>
  <c r="I33" i="146"/>
  <c r="J33" i="146"/>
  <c r="P32" i="146"/>
  <c r="I32" i="146"/>
  <c r="J32" i="146" s="1"/>
  <c r="P31" i="146"/>
  <c r="I31" i="146"/>
  <c r="J31" i="146" s="1"/>
  <c r="P30" i="146"/>
  <c r="I30" i="146"/>
  <c r="J30" i="146"/>
  <c r="P29" i="146"/>
  <c r="I29" i="146"/>
  <c r="J29" i="146"/>
  <c r="P28" i="146"/>
  <c r="I28" i="146"/>
  <c r="J28" i="146" s="1"/>
  <c r="AD17" i="146"/>
  <c r="AC17" i="146"/>
  <c r="AB17" i="146"/>
  <c r="AA17" i="146"/>
  <c r="Z17" i="146"/>
  <c r="Y17" i="146"/>
  <c r="X17" i="146"/>
  <c r="W17" i="146"/>
  <c r="V17" i="146"/>
  <c r="U17" i="146"/>
  <c r="T17" i="146"/>
  <c r="S17" i="146"/>
  <c r="D11" i="146"/>
  <c r="B11" i="146"/>
  <c r="C11" i="146" s="1"/>
  <c r="C10" i="146"/>
  <c r="C9" i="146"/>
  <c r="A6" i="146"/>
  <c r="A4" i="146"/>
  <c r="J21" i="149"/>
  <c r="J44" i="149"/>
  <c r="D48" i="149"/>
  <c r="L48" i="149" s="1"/>
  <c r="O48" i="149" s="1"/>
  <c r="N21" i="148"/>
  <c r="O21" i="148"/>
  <c r="N44" i="148"/>
  <c r="O44" i="148" s="1"/>
  <c r="D38" i="147"/>
  <c r="P53" i="145"/>
  <c r="I53" i="145"/>
  <c r="J53" i="145"/>
  <c r="N53" i="145" s="1"/>
  <c r="O53" i="145" s="1"/>
  <c r="P52" i="145"/>
  <c r="I52" i="145"/>
  <c r="J52" i="145" s="1"/>
  <c r="P51" i="145"/>
  <c r="I51" i="145"/>
  <c r="J51" i="145" s="1"/>
  <c r="P50" i="145"/>
  <c r="I50" i="145"/>
  <c r="J50" i="145" s="1"/>
  <c r="P49" i="145"/>
  <c r="I49" i="145"/>
  <c r="J49" i="145" s="1"/>
  <c r="P48" i="145"/>
  <c r="J48" i="145"/>
  <c r="P47" i="145"/>
  <c r="I47" i="145"/>
  <c r="N47" i="145" s="1"/>
  <c r="O47" i="145" s="1"/>
  <c r="P46" i="145"/>
  <c r="I46" i="145"/>
  <c r="J46" i="145"/>
  <c r="P45" i="145"/>
  <c r="J45" i="145"/>
  <c r="P44" i="145"/>
  <c r="I44" i="145"/>
  <c r="N44" i="145" s="1"/>
  <c r="O44" i="145" s="1"/>
  <c r="P43" i="145"/>
  <c r="I43" i="145"/>
  <c r="J43" i="145" s="1"/>
  <c r="P42" i="145"/>
  <c r="I42" i="145"/>
  <c r="J42" i="145" s="1"/>
  <c r="P41" i="145"/>
  <c r="I41" i="145"/>
  <c r="J41" i="145"/>
  <c r="N41" i="145"/>
  <c r="O41" i="145" s="1"/>
  <c r="P40" i="145"/>
  <c r="I40" i="145"/>
  <c r="J40" i="145"/>
  <c r="P39" i="145"/>
  <c r="H39" i="145"/>
  <c r="J39" i="145"/>
  <c r="P38" i="145"/>
  <c r="P37" i="145"/>
  <c r="J37" i="145"/>
  <c r="P36" i="145"/>
  <c r="J36" i="145"/>
  <c r="P35" i="145"/>
  <c r="J35" i="145"/>
  <c r="P34" i="145"/>
  <c r="J34" i="145"/>
  <c r="P33" i="145"/>
  <c r="I33" i="145"/>
  <c r="J33" i="145"/>
  <c r="P32" i="145"/>
  <c r="I32" i="145"/>
  <c r="J32" i="145" s="1"/>
  <c r="P31" i="145"/>
  <c r="I31" i="145"/>
  <c r="J31" i="145" s="1"/>
  <c r="P30" i="145"/>
  <c r="I30" i="145"/>
  <c r="J30" i="145" s="1"/>
  <c r="P29" i="145"/>
  <c r="I29" i="145"/>
  <c r="J29" i="145"/>
  <c r="P28" i="145"/>
  <c r="I28" i="145"/>
  <c r="J28" i="145" s="1"/>
  <c r="P27" i="145"/>
  <c r="I27" i="145"/>
  <c r="J27" i="145" s="1"/>
  <c r="J22" i="145"/>
  <c r="N21" i="145"/>
  <c r="O21" i="145"/>
  <c r="J21" i="145"/>
  <c r="C17" i="145"/>
  <c r="D36" i="145" s="1"/>
  <c r="O36" i="145"/>
  <c r="C16" i="145"/>
  <c r="C15" i="145"/>
  <c r="D28" i="145" s="1"/>
  <c r="N28" i="145" s="1"/>
  <c r="O28" i="145" s="1"/>
  <c r="AD13" i="145"/>
  <c r="AC13" i="145"/>
  <c r="AB13" i="145"/>
  <c r="AA13" i="145"/>
  <c r="Z13" i="145"/>
  <c r="Y13" i="145"/>
  <c r="X13" i="145"/>
  <c r="W13" i="145"/>
  <c r="V13" i="145"/>
  <c r="U13" i="145"/>
  <c r="T13" i="145"/>
  <c r="S13" i="145"/>
  <c r="D11" i="145"/>
  <c r="B11" i="145"/>
  <c r="C11" i="145"/>
  <c r="C10" i="145"/>
  <c r="C9" i="145"/>
  <c r="A6" i="145"/>
  <c r="A4" i="145"/>
  <c r="P53" i="144"/>
  <c r="I53" i="144"/>
  <c r="J53" i="144"/>
  <c r="N53" i="144" s="1"/>
  <c r="O53" i="144" s="1"/>
  <c r="P52" i="144"/>
  <c r="I52" i="144"/>
  <c r="J52" i="144"/>
  <c r="P51" i="144"/>
  <c r="I51" i="144"/>
  <c r="J51" i="144"/>
  <c r="P50" i="144"/>
  <c r="I50" i="144"/>
  <c r="J50" i="144" s="1"/>
  <c r="P49" i="144"/>
  <c r="I49" i="144"/>
  <c r="J49" i="144"/>
  <c r="P48" i="144"/>
  <c r="G48" i="144"/>
  <c r="J48" i="144"/>
  <c r="P47" i="144"/>
  <c r="I47" i="144"/>
  <c r="N47" i="144" s="1"/>
  <c r="O47" i="144" s="1"/>
  <c r="P46" i="144"/>
  <c r="I46" i="144"/>
  <c r="J46" i="144" s="1"/>
  <c r="P45" i="144"/>
  <c r="J45" i="144"/>
  <c r="P44" i="144"/>
  <c r="I44" i="144"/>
  <c r="N44" i="144"/>
  <c r="O44" i="144"/>
  <c r="P43" i="144"/>
  <c r="I43" i="144"/>
  <c r="J43" i="144"/>
  <c r="P42" i="144"/>
  <c r="I42" i="144"/>
  <c r="J42" i="144" s="1"/>
  <c r="P41" i="144"/>
  <c r="I41" i="144"/>
  <c r="J41" i="144" s="1"/>
  <c r="N41" i="144" s="1"/>
  <c r="O41" i="144" s="1"/>
  <c r="P40" i="144"/>
  <c r="I40" i="144"/>
  <c r="J40" i="144" s="1"/>
  <c r="P39" i="144"/>
  <c r="H39" i="144"/>
  <c r="J39" i="144" s="1"/>
  <c r="P38" i="144"/>
  <c r="P37" i="144"/>
  <c r="G37" i="144"/>
  <c r="J37" i="144" s="1"/>
  <c r="P36" i="144"/>
  <c r="G36" i="144"/>
  <c r="J36" i="144"/>
  <c r="P35" i="144"/>
  <c r="G35" i="144"/>
  <c r="J35" i="144"/>
  <c r="P34" i="144"/>
  <c r="G34" i="144"/>
  <c r="J34" i="144" s="1"/>
  <c r="P33" i="144"/>
  <c r="I33" i="144"/>
  <c r="J33" i="144" s="1"/>
  <c r="P32" i="144"/>
  <c r="I32" i="144"/>
  <c r="J32" i="144"/>
  <c r="P31" i="144"/>
  <c r="I31" i="144"/>
  <c r="J31" i="144"/>
  <c r="P30" i="144"/>
  <c r="I30" i="144"/>
  <c r="J30" i="144" s="1"/>
  <c r="P29" i="144"/>
  <c r="I29" i="144"/>
  <c r="J29" i="144" s="1"/>
  <c r="P28" i="144"/>
  <c r="I28" i="144"/>
  <c r="J28" i="144"/>
  <c r="P27" i="144"/>
  <c r="I27" i="144"/>
  <c r="J27" i="144"/>
  <c r="J22" i="144"/>
  <c r="N21" i="144"/>
  <c r="O21" i="144"/>
  <c r="J21" i="144"/>
  <c r="C17" i="144"/>
  <c r="C16" i="144"/>
  <c r="D34" i="144" s="1"/>
  <c r="C15" i="144"/>
  <c r="D51" i="144" s="1"/>
  <c r="AD13" i="144"/>
  <c r="AC13" i="144"/>
  <c r="AB13" i="144"/>
  <c r="AA13" i="144"/>
  <c r="Z13" i="144"/>
  <c r="Y13" i="144"/>
  <c r="X13" i="144"/>
  <c r="W13" i="144"/>
  <c r="V13" i="144"/>
  <c r="U13" i="144"/>
  <c r="T13" i="144"/>
  <c r="S13" i="144"/>
  <c r="D11" i="144"/>
  <c r="B11" i="144"/>
  <c r="C11" i="144" s="1"/>
  <c r="C10" i="144"/>
  <c r="C9" i="144"/>
  <c r="A6" i="144"/>
  <c r="A4" i="144"/>
  <c r="G39" i="130"/>
  <c r="P21" i="133"/>
  <c r="P20" i="132"/>
  <c r="P19" i="132"/>
  <c r="P33" i="119"/>
  <c r="P32" i="119"/>
  <c r="J47" i="144"/>
  <c r="O37" i="145"/>
  <c r="D39" i="144"/>
  <c r="D52" i="144"/>
  <c r="N52" i="144" s="1"/>
  <c r="O52" i="144" s="1"/>
  <c r="O48" i="145"/>
  <c r="J44" i="145"/>
  <c r="J44" i="144"/>
  <c r="O35" i="145"/>
  <c r="D36" i="144"/>
  <c r="L36" i="144" s="1"/>
  <c r="O36" i="144" s="1"/>
  <c r="D30" i="144"/>
  <c r="N30" i="144" s="1"/>
  <c r="D50" i="144"/>
  <c r="J39" i="130"/>
  <c r="O34" i="145"/>
  <c r="L55" i="145"/>
  <c r="L57" i="145"/>
  <c r="D54" i="130"/>
  <c r="D55" i="129"/>
  <c r="D55" i="40"/>
  <c r="G40" i="129"/>
  <c r="G40" i="40"/>
  <c r="G35" i="139"/>
  <c r="G35" i="138"/>
  <c r="G31" i="119"/>
  <c r="G34" i="128"/>
  <c r="J34" i="128" s="1"/>
  <c r="G34" i="37"/>
  <c r="G33" i="126"/>
  <c r="G39" i="127"/>
  <c r="D41" i="130"/>
  <c r="D40" i="130"/>
  <c r="D39" i="130"/>
  <c r="D42" i="129"/>
  <c r="D41" i="129"/>
  <c r="L41" i="129" s="1"/>
  <c r="O41" i="129" s="1"/>
  <c r="D40" i="129"/>
  <c r="L40" i="129" s="1"/>
  <c r="D42" i="40"/>
  <c r="D41" i="40"/>
  <c r="D40" i="40"/>
  <c r="L40" i="40" s="1"/>
  <c r="D48" i="139"/>
  <c r="D38" i="139"/>
  <c r="D37" i="139"/>
  <c r="D36" i="139"/>
  <c r="D35" i="139"/>
  <c r="L35" i="139" s="1"/>
  <c r="O35" i="139" s="1"/>
  <c r="D48" i="138"/>
  <c r="D37" i="138"/>
  <c r="D36" i="138"/>
  <c r="L36" i="138" s="1"/>
  <c r="O36" i="138" s="1"/>
  <c r="D35" i="138"/>
  <c r="L35" i="138" s="1"/>
  <c r="O35" i="138" s="1"/>
  <c r="C17" i="128"/>
  <c r="C16" i="128"/>
  <c r="D37" i="128" s="1"/>
  <c r="D47" i="37"/>
  <c r="D36" i="37"/>
  <c r="D35" i="37"/>
  <c r="D34" i="37"/>
  <c r="D53" i="140"/>
  <c r="L53" i="140" s="1"/>
  <c r="O53" i="140" s="1"/>
  <c r="D42" i="140"/>
  <c r="D41" i="140"/>
  <c r="D40" i="140"/>
  <c r="D47" i="126"/>
  <c r="D36" i="126"/>
  <c r="D35" i="126"/>
  <c r="D34" i="126"/>
  <c r="D33" i="126"/>
  <c r="L33" i="126" s="1"/>
  <c r="C15" i="126"/>
  <c r="D39" i="126" s="1"/>
  <c r="N39" i="126" s="1"/>
  <c r="O39" i="126" s="1"/>
  <c r="D53" i="127"/>
  <c r="D42" i="127"/>
  <c r="D39" i="127"/>
  <c r="L39" i="127" s="1"/>
  <c r="O39" i="127" s="1"/>
  <c r="D46" i="119"/>
  <c r="D34" i="119"/>
  <c r="D33" i="119"/>
  <c r="D32" i="119"/>
  <c r="D31" i="119"/>
  <c r="D19" i="127"/>
  <c r="D41" i="127"/>
  <c r="D18" i="127"/>
  <c r="D40" i="127" s="1"/>
  <c r="D46" i="100"/>
  <c r="D35" i="100"/>
  <c r="D34" i="100"/>
  <c r="L34" i="100" s="1"/>
  <c r="O34" i="100" s="1"/>
  <c r="D33" i="100"/>
  <c r="L33" i="100" s="1"/>
  <c r="G34" i="100"/>
  <c r="G33" i="100"/>
  <c r="D52" i="34"/>
  <c r="D41" i="34"/>
  <c r="D40" i="34"/>
  <c r="D39" i="34"/>
  <c r="G33" i="119"/>
  <c r="G32" i="119"/>
  <c r="D67" i="142"/>
  <c r="P54" i="142"/>
  <c r="I54" i="142"/>
  <c r="J54" i="142"/>
  <c r="N54" i="142" s="1"/>
  <c r="O54" i="142" s="1"/>
  <c r="P53" i="142"/>
  <c r="I53" i="142"/>
  <c r="J53" i="142" s="1"/>
  <c r="P52" i="142"/>
  <c r="I52" i="142"/>
  <c r="J52" i="142" s="1"/>
  <c r="P51" i="142"/>
  <c r="I51" i="142"/>
  <c r="J51" i="142"/>
  <c r="P50" i="142"/>
  <c r="I50" i="142"/>
  <c r="J50" i="142" s="1"/>
  <c r="P49" i="142"/>
  <c r="I49" i="142"/>
  <c r="P48" i="142"/>
  <c r="I48" i="142"/>
  <c r="J48" i="142" s="1"/>
  <c r="P47" i="142"/>
  <c r="I47" i="142"/>
  <c r="N47" i="142" s="1"/>
  <c r="O47" i="142" s="1"/>
  <c r="P46" i="142"/>
  <c r="I46" i="142"/>
  <c r="J46" i="142" s="1"/>
  <c r="P45" i="142"/>
  <c r="I45" i="142"/>
  <c r="J45" i="142" s="1"/>
  <c r="P44" i="142"/>
  <c r="I44" i="142"/>
  <c r="J44" i="142" s="1"/>
  <c r="P43" i="142"/>
  <c r="I43" i="142"/>
  <c r="J43" i="142"/>
  <c r="P42" i="142"/>
  <c r="H42" i="142"/>
  <c r="J42" i="142" s="1"/>
  <c r="P41" i="142"/>
  <c r="H41" i="142"/>
  <c r="J41" i="142" s="1"/>
  <c r="P40" i="142"/>
  <c r="P39" i="142"/>
  <c r="I39" i="142"/>
  <c r="J39" i="142"/>
  <c r="P38" i="142"/>
  <c r="I38" i="142"/>
  <c r="J38" i="142"/>
  <c r="P37" i="142"/>
  <c r="I37" i="142"/>
  <c r="J37" i="142" s="1"/>
  <c r="P36" i="142"/>
  <c r="I36" i="142"/>
  <c r="J36" i="142" s="1"/>
  <c r="P35" i="142"/>
  <c r="I35" i="142"/>
  <c r="J35" i="142" s="1"/>
  <c r="P34" i="142"/>
  <c r="I34" i="142"/>
  <c r="J34" i="142"/>
  <c r="J29" i="142"/>
  <c r="J28" i="142"/>
  <c r="N26" i="142"/>
  <c r="O26" i="142"/>
  <c r="J26" i="142"/>
  <c r="C17" i="142"/>
  <c r="C16" i="142"/>
  <c r="D43" i="142" s="1"/>
  <c r="N43" i="142" s="1"/>
  <c r="O43" i="142" s="1"/>
  <c r="C15" i="142"/>
  <c r="C14" i="142"/>
  <c r="D14" i="142" s="1"/>
  <c r="AD12" i="142"/>
  <c r="AC12" i="142"/>
  <c r="AB12" i="142"/>
  <c r="AA12" i="142"/>
  <c r="Z12" i="142"/>
  <c r="Y12" i="142"/>
  <c r="X12" i="142"/>
  <c r="W12" i="142"/>
  <c r="V12" i="142"/>
  <c r="U12" i="142"/>
  <c r="T12" i="142"/>
  <c r="S12" i="142"/>
  <c r="D10" i="142"/>
  <c r="B10" i="142"/>
  <c r="C10" i="142" s="1"/>
  <c r="C9" i="142"/>
  <c r="C8" i="142"/>
  <c r="A6" i="142"/>
  <c r="A4" i="142"/>
  <c r="D67" i="141"/>
  <c r="P54" i="141"/>
  <c r="I54" i="141"/>
  <c r="J54" i="141" s="1"/>
  <c r="N54" i="141" s="1"/>
  <c r="O54" i="141" s="1"/>
  <c r="P53" i="141"/>
  <c r="I53" i="141"/>
  <c r="J53" i="141"/>
  <c r="P52" i="141"/>
  <c r="I52" i="141"/>
  <c r="J52" i="141" s="1"/>
  <c r="P51" i="141"/>
  <c r="I51" i="141"/>
  <c r="J51" i="141" s="1"/>
  <c r="P50" i="141"/>
  <c r="I50" i="141"/>
  <c r="J50" i="141"/>
  <c r="P49" i="141"/>
  <c r="I49" i="141"/>
  <c r="N49" i="141" s="1"/>
  <c r="O49" i="141" s="1"/>
  <c r="P48" i="141"/>
  <c r="I48" i="141"/>
  <c r="J48" i="141"/>
  <c r="P47" i="141"/>
  <c r="I47" i="141"/>
  <c r="N47" i="141" s="1"/>
  <c r="O47" i="141" s="1"/>
  <c r="P46" i="141"/>
  <c r="I46" i="141"/>
  <c r="J46" i="141" s="1"/>
  <c r="P45" i="141"/>
  <c r="I45" i="141"/>
  <c r="J45" i="141"/>
  <c r="P44" i="141"/>
  <c r="I44" i="141"/>
  <c r="J44" i="141"/>
  <c r="P43" i="141"/>
  <c r="I43" i="141"/>
  <c r="J43" i="141" s="1"/>
  <c r="P42" i="141"/>
  <c r="H42" i="141"/>
  <c r="J42" i="141" s="1"/>
  <c r="P41" i="141"/>
  <c r="H41" i="141"/>
  <c r="J41" i="141"/>
  <c r="P40" i="141"/>
  <c r="P39" i="141"/>
  <c r="I39" i="141"/>
  <c r="J39" i="141"/>
  <c r="P38" i="141"/>
  <c r="I38" i="141"/>
  <c r="J38" i="141"/>
  <c r="P37" i="141"/>
  <c r="I37" i="141"/>
  <c r="J37" i="141" s="1"/>
  <c r="P36" i="141"/>
  <c r="I36" i="141"/>
  <c r="J36" i="141" s="1"/>
  <c r="P35" i="141"/>
  <c r="I35" i="141"/>
  <c r="J35" i="141"/>
  <c r="P34" i="141"/>
  <c r="I34" i="141"/>
  <c r="J34" i="141"/>
  <c r="J29" i="141"/>
  <c r="J28" i="141"/>
  <c r="N26" i="141"/>
  <c r="O26" i="141"/>
  <c r="J26" i="141"/>
  <c r="C17" i="141"/>
  <c r="C16" i="141"/>
  <c r="D43" i="141" s="1"/>
  <c r="N43" i="141" s="1"/>
  <c r="O43" i="141" s="1"/>
  <c r="C15" i="141"/>
  <c r="D15" i="141" s="1"/>
  <c r="C14" i="141"/>
  <c r="D14" i="141" s="1"/>
  <c r="D42" i="141" s="1"/>
  <c r="AD12" i="141"/>
  <c r="AC12" i="141"/>
  <c r="AB12" i="141"/>
  <c r="AA12" i="141"/>
  <c r="Z12" i="141"/>
  <c r="Y12" i="141"/>
  <c r="X12" i="141"/>
  <c r="W12" i="141"/>
  <c r="V12" i="141"/>
  <c r="U12" i="141"/>
  <c r="T12" i="141"/>
  <c r="S12" i="141"/>
  <c r="D10" i="141"/>
  <c r="B10" i="141"/>
  <c r="C10" i="141"/>
  <c r="C9" i="141"/>
  <c r="C8" i="141"/>
  <c r="A6" i="141"/>
  <c r="A4" i="141"/>
  <c r="C17" i="129"/>
  <c r="C17" i="40"/>
  <c r="J47" i="141"/>
  <c r="J49" i="141"/>
  <c r="L56" i="142"/>
  <c r="L58" i="142"/>
  <c r="L56" i="141"/>
  <c r="L58" i="141"/>
  <c r="J27" i="140"/>
  <c r="D18" i="140"/>
  <c r="D27" i="140" s="1"/>
  <c r="N27" i="140" s="1"/>
  <c r="P57" i="140"/>
  <c r="I57" i="140"/>
  <c r="J57" i="140" s="1"/>
  <c r="N57" i="140" s="1"/>
  <c r="O57" i="140" s="1"/>
  <c r="P56" i="140"/>
  <c r="I56" i="140"/>
  <c r="J56" i="140"/>
  <c r="P55" i="140"/>
  <c r="I55" i="140"/>
  <c r="J55" i="140" s="1"/>
  <c r="N55" i="140" s="1"/>
  <c r="O55" i="140" s="1"/>
  <c r="P54" i="140"/>
  <c r="I54" i="140"/>
  <c r="J54" i="140"/>
  <c r="P53" i="140"/>
  <c r="G53" i="140"/>
  <c r="J53" i="140"/>
  <c r="P52" i="140"/>
  <c r="I52" i="140"/>
  <c r="P51" i="140"/>
  <c r="I51" i="140"/>
  <c r="J51" i="140"/>
  <c r="P50" i="140"/>
  <c r="J50" i="140"/>
  <c r="P49" i="140"/>
  <c r="I49" i="140"/>
  <c r="P48" i="140"/>
  <c r="I48" i="140"/>
  <c r="J48" i="140"/>
  <c r="P47" i="140"/>
  <c r="I47" i="140"/>
  <c r="J47" i="140"/>
  <c r="P46" i="140"/>
  <c r="I46" i="140"/>
  <c r="J46" i="140" s="1"/>
  <c r="P44" i="140"/>
  <c r="H44" i="140"/>
  <c r="J44" i="140"/>
  <c r="P43" i="140"/>
  <c r="P42" i="140"/>
  <c r="G42" i="140"/>
  <c r="J42" i="140" s="1"/>
  <c r="P41" i="140"/>
  <c r="G41" i="140"/>
  <c r="J41" i="140" s="1"/>
  <c r="P40" i="140"/>
  <c r="G40" i="140"/>
  <c r="J40" i="140" s="1"/>
  <c r="P39" i="140"/>
  <c r="I39" i="140"/>
  <c r="J39" i="140"/>
  <c r="P38" i="140"/>
  <c r="I38" i="140"/>
  <c r="J38" i="140"/>
  <c r="P37" i="140"/>
  <c r="I37" i="140"/>
  <c r="J37" i="140"/>
  <c r="P36" i="140"/>
  <c r="I36" i="140"/>
  <c r="J36" i="140" s="1"/>
  <c r="P35" i="140"/>
  <c r="I35" i="140"/>
  <c r="J35" i="140"/>
  <c r="P34" i="140"/>
  <c r="I34" i="140"/>
  <c r="J34" i="140"/>
  <c r="P33" i="140"/>
  <c r="I33" i="140"/>
  <c r="J33" i="140" s="1"/>
  <c r="P32" i="140"/>
  <c r="I32" i="140"/>
  <c r="J32" i="140" s="1"/>
  <c r="J26" i="140"/>
  <c r="N25" i="140"/>
  <c r="O25" i="140"/>
  <c r="J25" i="140"/>
  <c r="D17" i="140"/>
  <c r="O64" i="140" s="1"/>
  <c r="D11" i="140"/>
  <c r="B11" i="140"/>
  <c r="C11" i="140" s="1"/>
  <c r="C10" i="140"/>
  <c r="C9" i="140"/>
  <c r="A6" i="140"/>
  <c r="A4" i="140"/>
  <c r="J24" i="139"/>
  <c r="P39" i="139"/>
  <c r="H39" i="139"/>
  <c r="J39" i="139"/>
  <c r="D66" i="139"/>
  <c r="P53" i="139"/>
  <c r="I53" i="139"/>
  <c r="J53" i="139" s="1"/>
  <c r="N53" i="139" s="1"/>
  <c r="O53" i="139" s="1"/>
  <c r="P52" i="139"/>
  <c r="I52" i="139"/>
  <c r="J52" i="139"/>
  <c r="P51" i="139"/>
  <c r="I51" i="139"/>
  <c r="J51" i="139" s="1"/>
  <c r="P50" i="139"/>
  <c r="I50" i="139"/>
  <c r="J50" i="139"/>
  <c r="P49" i="139"/>
  <c r="I49" i="139"/>
  <c r="J49" i="139" s="1"/>
  <c r="P48" i="139"/>
  <c r="G48" i="139"/>
  <c r="J48" i="139"/>
  <c r="P47" i="139"/>
  <c r="I47" i="139"/>
  <c r="J47" i="139"/>
  <c r="P46" i="139"/>
  <c r="I46" i="139"/>
  <c r="J46" i="139" s="1"/>
  <c r="P45" i="139"/>
  <c r="J45" i="139"/>
  <c r="P44" i="139"/>
  <c r="J44" i="139"/>
  <c r="P43" i="139"/>
  <c r="I43" i="139"/>
  <c r="N43" i="139" s="1"/>
  <c r="O43" i="139" s="1"/>
  <c r="P42" i="139"/>
  <c r="I42" i="139"/>
  <c r="J42" i="139" s="1"/>
  <c r="P41" i="139"/>
  <c r="I41" i="139"/>
  <c r="J41" i="139"/>
  <c r="P40" i="139"/>
  <c r="I40" i="139"/>
  <c r="J40" i="139" s="1"/>
  <c r="P38" i="139"/>
  <c r="P37" i="139"/>
  <c r="G37" i="139"/>
  <c r="J37" i="139" s="1"/>
  <c r="P36" i="139"/>
  <c r="G36" i="139"/>
  <c r="J36" i="139"/>
  <c r="P35" i="139"/>
  <c r="P34" i="139"/>
  <c r="I34" i="139"/>
  <c r="J34" i="139" s="1"/>
  <c r="P33" i="139"/>
  <c r="I33" i="139"/>
  <c r="J33" i="139"/>
  <c r="P32" i="139"/>
  <c r="I32" i="139"/>
  <c r="J32" i="139" s="1"/>
  <c r="P31" i="139"/>
  <c r="I31" i="139"/>
  <c r="J31" i="139"/>
  <c r="P30" i="139"/>
  <c r="I30" i="139"/>
  <c r="J30" i="139"/>
  <c r="P29" i="139"/>
  <c r="I29" i="139"/>
  <c r="J29" i="139" s="1"/>
  <c r="N23" i="139"/>
  <c r="O23" i="139"/>
  <c r="J23" i="139"/>
  <c r="C16" i="139"/>
  <c r="D40" i="139" s="1"/>
  <c r="N40" i="139" s="1"/>
  <c r="O40" i="139" s="1"/>
  <c r="C15" i="139"/>
  <c r="C14" i="139"/>
  <c r="AD12" i="139"/>
  <c r="AC12" i="139"/>
  <c r="AB12" i="139"/>
  <c r="AA12" i="139"/>
  <c r="Z12" i="139"/>
  <c r="Y12" i="139"/>
  <c r="X12" i="139"/>
  <c r="W12" i="139"/>
  <c r="V12" i="139"/>
  <c r="U12" i="139"/>
  <c r="T12" i="139"/>
  <c r="S12" i="139"/>
  <c r="D10" i="139"/>
  <c r="B10" i="139"/>
  <c r="C10" i="139" s="1"/>
  <c r="J35" i="139"/>
  <c r="C9" i="139"/>
  <c r="C8" i="139"/>
  <c r="A6" i="139"/>
  <c r="A4" i="139"/>
  <c r="P39" i="138"/>
  <c r="H39" i="138"/>
  <c r="J39" i="138"/>
  <c r="N23" i="138"/>
  <c r="O23" i="138"/>
  <c r="J24" i="138"/>
  <c r="D66" i="138"/>
  <c r="P53" i="138"/>
  <c r="I53" i="138"/>
  <c r="J53" i="138" s="1"/>
  <c r="N53" i="138" s="1"/>
  <c r="O53" i="138" s="1"/>
  <c r="P52" i="138"/>
  <c r="I52" i="138"/>
  <c r="J52" i="138" s="1"/>
  <c r="P51" i="138"/>
  <c r="I51" i="138"/>
  <c r="J51" i="138" s="1"/>
  <c r="P50" i="138"/>
  <c r="I50" i="138"/>
  <c r="J50" i="138"/>
  <c r="P49" i="138"/>
  <c r="I49" i="138"/>
  <c r="J49" i="138" s="1"/>
  <c r="P48" i="138"/>
  <c r="G48" i="138"/>
  <c r="J48" i="138"/>
  <c r="P47" i="138"/>
  <c r="I47" i="138"/>
  <c r="N47" i="138" s="1"/>
  <c r="O47" i="138" s="1"/>
  <c r="P46" i="138"/>
  <c r="I46" i="138"/>
  <c r="J46" i="138" s="1"/>
  <c r="P45" i="138"/>
  <c r="J45" i="138"/>
  <c r="P44" i="138"/>
  <c r="J44" i="138"/>
  <c r="P43" i="138"/>
  <c r="I43" i="138"/>
  <c r="N43" i="138" s="1"/>
  <c r="O43" i="138" s="1"/>
  <c r="P42" i="138"/>
  <c r="I42" i="138"/>
  <c r="J42" i="138"/>
  <c r="P41" i="138"/>
  <c r="I41" i="138"/>
  <c r="J41" i="138" s="1"/>
  <c r="P40" i="138"/>
  <c r="I40" i="138"/>
  <c r="J40" i="138"/>
  <c r="P38" i="138"/>
  <c r="P37" i="138"/>
  <c r="G37" i="138"/>
  <c r="J37" i="138" s="1"/>
  <c r="P36" i="138"/>
  <c r="G36" i="138"/>
  <c r="J36" i="138"/>
  <c r="P35" i="138"/>
  <c r="P34" i="138"/>
  <c r="I34" i="138"/>
  <c r="J34" i="138"/>
  <c r="P33" i="138"/>
  <c r="I33" i="138"/>
  <c r="J33" i="138" s="1"/>
  <c r="P32" i="138"/>
  <c r="I32" i="138"/>
  <c r="J32" i="138" s="1"/>
  <c r="P31" i="138"/>
  <c r="I31" i="138"/>
  <c r="J31" i="138" s="1"/>
  <c r="P30" i="138"/>
  <c r="I30" i="138"/>
  <c r="J30" i="138"/>
  <c r="P29" i="138"/>
  <c r="I29" i="138"/>
  <c r="J29" i="138"/>
  <c r="J23" i="138"/>
  <c r="C16" i="138"/>
  <c r="D40" i="138" s="1"/>
  <c r="N40" i="138" s="1"/>
  <c r="O40" i="138" s="1"/>
  <c r="C15" i="138"/>
  <c r="C14" i="138"/>
  <c r="D14" i="138" s="1"/>
  <c r="AD12" i="138"/>
  <c r="AC12" i="138"/>
  <c r="AB12" i="138"/>
  <c r="AA12" i="138"/>
  <c r="Z12" i="138"/>
  <c r="Y12" i="138"/>
  <c r="X12" i="138"/>
  <c r="W12" i="138"/>
  <c r="V12" i="138"/>
  <c r="U12" i="138"/>
  <c r="T12" i="138"/>
  <c r="S12" i="138"/>
  <c r="D10" i="138"/>
  <c r="B10" i="138"/>
  <c r="C10" i="138" s="1"/>
  <c r="C9" i="138"/>
  <c r="C8" i="138"/>
  <c r="A6" i="138"/>
  <c r="A4" i="138"/>
  <c r="C16" i="136"/>
  <c r="D16" i="136" s="1"/>
  <c r="C15" i="133"/>
  <c r="D28" i="133" s="1"/>
  <c r="C14" i="132"/>
  <c r="D34" i="132" s="1"/>
  <c r="D17" i="131"/>
  <c r="D40" i="131" s="1"/>
  <c r="C16" i="130"/>
  <c r="D16" i="130" s="1"/>
  <c r="C16" i="129"/>
  <c r="D46" i="129" s="1"/>
  <c r="N46" i="129" s="1"/>
  <c r="O46" i="129" s="1"/>
  <c r="C16" i="40"/>
  <c r="D58" i="40" s="1"/>
  <c r="C15" i="119"/>
  <c r="D26" i="119" s="1"/>
  <c r="C15" i="128"/>
  <c r="D52" i="128" s="1"/>
  <c r="C15" i="37"/>
  <c r="D22" i="37" s="1"/>
  <c r="N22" i="37" s="1"/>
  <c r="O22" i="37" s="1"/>
  <c r="O23" i="37" s="1"/>
  <c r="D17" i="127"/>
  <c r="D45" i="127" s="1"/>
  <c r="N45" i="127" s="1"/>
  <c r="O45" i="127" s="1"/>
  <c r="C14" i="100"/>
  <c r="D49" i="100" s="1"/>
  <c r="D17" i="34"/>
  <c r="D43" i="34" s="1"/>
  <c r="N47" i="139"/>
  <c r="O47" i="139" s="1"/>
  <c r="D49" i="139"/>
  <c r="L36" i="139"/>
  <c r="O36" i="139" s="1"/>
  <c r="J35" i="138"/>
  <c r="J47" i="138"/>
  <c r="J43" i="138"/>
  <c r="D66" i="136"/>
  <c r="P53" i="136"/>
  <c r="I53" i="136"/>
  <c r="J53" i="136" s="1"/>
  <c r="N53" i="136" s="1"/>
  <c r="O53" i="136"/>
  <c r="P52" i="136"/>
  <c r="I52" i="136"/>
  <c r="J52" i="136"/>
  <c r="P51" i="136"/>
  <c r="I51" i="136"/>
  <c r="J51" i="136" s="1"/>
  <c r="P50" i="136"/>
  <c r="I50" i="136"/>
  <c r="J50" i="136"/>
  <c r="P49" i="136"/>
  <c r="I49" i="136"/>
  <c r="J49" i="136" s="1"/>
  <c r="P48" i="136"/>
  <c r="I48" i="136"/>
  <c r="J48" i="136"/>
  <c r="P47" i="136"/>
  <c r="I47" i="136"/>
  <c r="J47" i="136" s="1"/>
  <c r="P46" i="136"/>
  <c r="I46" i="136"/>
  <c r="N46" i="136"/>
  <c r="O46" i="136" s="1"/>
  <c r="P45" i="136"/>
  <c r="I45" i="136"/>
  <c r="J45" i="136"/>
  <c r="P44" i="136"/>
  <c r="I44" i="136"/>
  <c r="J44" i="136"/>
  <c r="I43" i="136"/>
  <c r="J43" i="136"/>
  <c r="P42" i="136"/>
  <c r="I42" i="136"/>
  <c r="J42" i="136"/>
  <c r="P41" i="136"/>
  <c r="H41" i="136"/>
  <c r="J41" i="136" s="1"/>
  <c r="P40" i="136"/>
  <c r="H40" i="136"/>
  <c r="J40" i="136"/>
  <c r="P39" i="136"/>
  <c r="P38" i="136"/>
  <c r="I38" i="136"/>
  <c r="J38" i="136" s="1"/>
  <c r="P37" i="136"/>
  <c r="I37" i="136"/>
  <c r="J37" i="136"/>
  <c r="P36" i="136"/>
  <c r="I36" i="136"/>
  <c r="J36" i="136"/>
  <c r="P35" i="136"/>
  <c r="I35" i="136"/>
  <c r="J35" i="136" s="1"/>
  <c r="P34" i="136"/>
  <c r="I34" i="136"/>
  <c r="J34" i="136"/>
  <c r="P33" i="136"/>
  <c r="I33" i="136"/>
  <c r="J33" i="136"/>
  <c r="J28" i="136"/>
  <c r="J27" i="136"/>
  <c r="C17" i="136"/>
  <c r="C15" i="136"/>
  <c r="D15" i="136" s="1"/>
  <c r="C14" i="136"/>
  <c r="AD12" i="136"/>
  <c r="AC12" i="136"/>
  <c r="AB12" i="136"/>
  <c r="AA12" i="136"/>
  <c r="Z12" i="136"/>
  <c r="Y12" i="136"/>
  <c r="X12" i="136"/>
  <c r="W12" i="136"/>
  <c r="V12" i="136"/>
  <c r="U12" i="136"/>
  <c r="T12" i="136"/>
  <c r="S12" i="136"/>
  <c r="D10" i="136"/>
  <c r="B10" i="136"/>
  <c r="C10" i="136" s="1"/>
  <c r="C9" i="136"/>
  <c r="C8" i="136"/>
  <c r="A6" i="136"/>
  <c r="A4" i="136"/>
  <c r="L50" i="133"/>
  <c r="P48" i="133"/>
  <c r="I48" i="133"/>
  <c r="J48" i="133"/>
  <c r="N48" i="133"/>
  <c r="O48" i="133"/>
  <c r="P47" i="133"/>
  <c r="I47" i="133"/>
  <c r="J47" i="133"/>
  <c r="P46" i="133"/>
  <c r="I46" i="133"/>
  <c r="J46" i="133"/>
  <c r="P45" i="133"/>
  <c r="I45" i="133"/>
  <c r="J45" i="133" s="1"/>
  <c r="P44" i="133"/>
  <c r="I44" i="133"/>
  <c r="J44" i="133" s="1"/>
  <c r="P43" i="133"/>
  <c r="I43" i="133"/>
  <c r="J43" i="133"/>
  <c r="P42" i="133"/>
  <c r="I42" i="133"/>
  <c r="J42" i="133" s="1"/>
  <c r="P41" i="133"/>
  <c r="I41" i="133"/>
  <c r="J41" i="133" s="1"/>
  <c r="P40" i="133"/>
  <c r="I40" i="133"/>
  <c r="J40" i="133"/>
  <c r="P39" i="133"/>
  <c r="I39" i="133"/>
  <c r="J39" i="133" s="1"/>
  <c r="P38" i="133"/>
  <c r="I38" i="133"/>
  <c r="J38" i="133"/>
  <c r="N38" i="133" s="1"/>
  <c r="O38" i="133" s="1"/>
  <c r="P37" i="133"/>
  <c r="I37" i="133"/>
  <c r="J37" i="133"/>
  <c r="P36" i="133"/>
  <c r="H36" i="133"/>
  <c r="J36" i="133"/>
  <c r="P35" i="133"/>
  <c r="P34" i="133"/>
  <c r="I34" i="133"/>
  <c r="J34" i="133"/>
  <c r="P33" i="133"/>
  <c r="I33" i="133"/>
  <c r="J33" i="133" s="1"/>
  <c r="P32" i="133"/>
  <c r="I32" i="133"/>
  <c r="J32" i="133" s="1"/>
  <c r="P31" i="133"/>
  <c r="I31" i="133"/>
  <c r="J31" i="133"/>
  <c r="P30" i="133"/>
  <c r="I30" i="133"/>
  <c r="J30" i="133"/>
  <c r="P29" i="133"/>
  <c r="I29" i="133"/>
  <c r="J29" i="133" s="1"/>
  <c r="P28" i="133"/>
  <c r="I28" i="133"/>
  <c r="J28" i="133" s="1"/>
  <c r="J23" i="133"/>
  <c r="J22" i="133"/>
  <c r="N21" i="133"/>
  <c r="J21" i="133"/>
  <c r="AD13" i="133"/>
  <c r="AC13" i="133"/>
  <c r="AB13" i="133"/>
  <c r="AA13" i="133"/>
  <c r="Z13" i="133"/>
  <c r="Y13" i="133"/>
  <c r="X13" i="133"/>
  <c r="W13" i="133"/>
  <c r="V13" i="133"/>
  <c r="U13" i="133"/>
  <c r="T13" i="133"/>
  <c r="S13" i="133"/>
  <c r="D11" i="133"/>
  <c r="B11" i="133"/>
  <c r="C11" i="133" s="1"/>
  <c r="C10" i="133"/>
  <c r="C9" i="133"/>
  <c r="A6" i="133"/>
  <c r="A4" i="133"/>
  <c r="P45" i="132"/>
  <c r="I45" i="132"/>
  <c r="J45" i="132" s="1"/>
  <c r="N45" i="132"/>
  <c r="O45" i="132" s="1"/>
  <c r="P44" i="132"/>
  <c r="I44" i="132"/>
  <c r="J44" i="132" s="1"/>
  <c r="P43" i="132"/>
  <c r="I43" i="132"/>
  <c r="J43" i="132" s="1"/>
  <c r="N43" i="132" s="1"/>
  <c r="O43" i="132" s="1"/>
  <c r="P42" i="132"/>
  <c r="I42" i="132"/>
  <c r="J42" i="132"/>
  <c r="P41" i="132"/>
  <c r="I41" i="132"/>
  <c r="J41" i="132"/>
  <c r="P40" i="132"/>
  <c r="I40" i="132"/>
  <c r="J40" i="132" s="1"/>
  <c r="P39" i="132"/>
  <c r="I39" i="132"/>
  <c r="J39" i="132" s="1"/>
  <c r="P38" i="132"/>
  <c r="I38" i="132"/>
  <c r="J38" i="132"/>
  <c r="P37" i="132"/>
  <c r="I37" i="132"/>
  <c r="J37" i="132"/>
  <c r="P36" i="132"/>
  <c r="I36" i="132"/>
  <c r="J36" i="132"/>
  <c r="P34" i="132"/>
  <c r="H34" i="132"/>
  <c r="J34" i="132"/>
  <c r="P33" i="132"/>
  <c r="P32" i="132"/>
  <c r="I32" i="132"/>
  <c r="J32" i="132" s="1"/>
  <c r="P31" i="132"/>
  <c r="I31" i="132"/>
  <c r="J31" i="132"/>
  <c r="P30" i="132"/>
  <c r="I30" i="132"/>
  <c r="J30" i="132"/>
  <c r="P29" i="132"/>
  <c r="I29" i="132"/>
  <c r="J29" i="132" s="1"/>
  <c r="P28" i="132"/>
  <c r="I28" i="132"/>
  <c r="J28" i="132" s="1"/>
  <c r="P27" i="132"/>
  <c r="I27" i="132"/>
  <c r="J27" i="132"/>
  <c r="P26" i="132"/>
  <c r="I26" i="132"/>
  <c r="J26" i="132"/>
  <c r="P25" i="132"/>
  <c r="I25" i="132"/>
  <c r="J25" i="132" s="1"/>
  <c r="J20" i="132"/>
  <c r="AD19" i="132"/>
  <c r="AC19" i="132"/>
  <c r="AB19" i="132"/>
  <c r="AA19" i="132"/>
  <c r="Z19" i="132"/>
  <c r="Y19" i="132"/>
  <c r="X19" i="132"/>
  <c r="W19" i="132"/>
  <c r="V19" i="132"/>
  <c r="U19" i="132"/>
  <c r="T19" i="132"/>
  <c r="S19" i="132"/>
  <c r="N19" i="132"/>
  <c r="J19" i="132"/>
  <c r="AD18" i="132"/>
  <c r="AC18" i="132"/>
  <c r="AB18" i="132"/>
  <c r="AA18" i="132"/>
  <c r="Z18" i="132"/>
  <c r="Y18" i="132"/>
  <c r="X18" i="132"/>
  <c r="W18" i="132"/>
  <c r="V18" i="132"/>
  <c r="U18" i="132"/>
  <c r="T18" i="132"/>
  <c r="S18" i="132"/>
  <c r="AD17" i="132"/>
  <c r="AC17" i="132"/>
  <c r="AB17" i="132"/>
  <c r="AA17" i="132"/>
  <c r="Z17" i="132"/>
  <c r="Y17" i="132"/>
  <c r="X17" i="132"/>
  <c r="W17" i="132"/>
  <c r="V17" i="132"/>
  <c r="U17" i="132"/>
  <c r="T17" i="132"/>
  <c r="S17" i="132"/>
  <c r="AD16" i="132"/>
  <c r="AC16" i="132"/>
  <c r="AB16" i="132"/>
  <c r="AA16" i="132"/>
  <c r="Z16" i="132"/>
  <c r="Y16" i="132"/>
  <c r="X16" i="132"/>
  <c r="W16" i="132"/>
  <c r="V16" i="132"/>
  <c r="U16" i="132"/>
  <c r="T16" i="132"/>
  <c r="S16" i="132"/>
  <c r="C15" i="132"/>
  <c r="D20" i="132" s="1"/>
  <c r="D10" i="132"/>
  <c r="B10" i="132"/>
  <c r="C10" i="132" s="1"/>
  <c r="C9" i="132"/>
  <c r="C8" i="132"/>
  <c r="A5" i="132"/>
  <c r="P51" i="131"/>
  <c r="I51" i="131"/>
  <c r="J51" i="131" s="1"/>
  <c r="N51" i="131" s="1"/>
  <c r="O51" i="131"/>
  <c r="P50" i="131"/>
  <c r="I50" i="131"/>
  <c r="J50" i="131"/>
  <c r="P49" i="131"/>
  <c r="I49" i="131"/>
  <c r="J49" i="131" s="1"/>
  <c r="N49" i="131" s="1"/>
  <c r="O49" i="131" s="1"/>
  <c r="P48" i="131"/>
  <c r="I48" i="131"/>
  <c r="J48" i="131"/>
  <c r="P47" i="131"/>
  <c r="I47" i="131"/>
  <c r="N47" i="131"/>
  <c r="O47" i="131" s="1"/>
  <c r="P46" i="131"/>
  <c r="I46" i="131"/>
  <c r="J46" i="131" s="1"/>
  <c r="P45" i="131"/>
  <c r="I45" i="131"/>
  <c r="N45" i="131" s="1"/>
  <c r="O45" i="131" s="1"/>
  <c r="P44" i="131"/>
  <c r="I44" i="131"/>
  <c r="J44" i="131" s="1"/>
  <c r="P43" i="131"/>
  <c r="I43" i="131"/>
  <c r="J43" i="131"/>
  <c r="P42" i="131"/>
  <c r="I42" i="131"/>
  <c r="J42" i="131"/>
  <c r="P40" i="131"/>
  <c r="H40" i="131"/>
  <c r="J40" i="131" s="1"/>
  <c r="P39" i="131"/>
  <c r="P38" i="131"/>
  <c r="I38" i="131"/>
  <c r="J38" i="131"/>
  <c r="P37" i="131"/>
  <c r="I37" i="131"/>
  <c r="J37" i="131"/>
  <c r="P36" i="131"/>
  <c r="I36" i="131"/>
  <c r="J36" i="131"/>
  <c r="P35" i="131"/>
  <c r="I35" i="131"/>
  <c r="J35" i="131" s="1"/>
  <c r="P34" i="131"/>
  <c r="I34" i="131"/>
  <c r="J34" i="131" s="1"/>
  <c r="P33" i="131"/>
  <c r="I33" i="131"/>
  <c r="J33" i="131"/>
  <c r="P32" i="131"/>
  <c r="I32" i="131"/>
  <c r="J32" i="131"/>
  <c r="P31" i="131"/>
  <c r="I31" i="131"/>
  <c r="J31" i="131" s="1"/>
  <c r="J26" i="131"/>
  <c r="N25" i="131"/>
  <c r="J25" i="131"/>
  <c r="D11" i="131"/>
  <c r="B11" i="131"/>
  <c r="C11" i="131" s="1"/>
  <c r="C10" i="131"/>
  <c r="C9" i="131"/>
  <c r="A6" i="131"/>
  <c r="A4" i="131"/>
  <c r="P54" i="130"/>
  <c r="G54" i="130"/>
  <c r="J54" i="130" s="1"/>
  <c r="P44" i="130"/>
  <c r="H44" i="130"/>
  <c r="J44" i="130" s="1"/>
  <c r="P43" i="130"/>
  <c r="H43" i="130"/>
  <c r="J43" i="130" s="1"/>
  <c r="P40" i="130"/>
  <c r="G40" i="130"/>
  <c r="J40" i="130" s="1"/>
  <c r="X12" i="130"/>
  <c r="Y12" i="130"/>
  <c r="Z12" i="130"/>
  <c r="AA12" i="130"/>
  <c r="W12" i="130"/>
  <c r="AC12" i="130"/>
  <c r="AD12" i="130"/>
  <c r="AB12" i="130"/>
  <c r="T12" i="130"/>
  <c r="U12" i="130"/>
  <c r="V12" i="130"/>
  <c r="S12" i="130"/>
  <c r="D72" i="130"/>
  <c r="P59" i="130"/>
  <c r="I59" i="130"/>
  <c r="J59" i="130" s="1"/>
  <c r="N59" i="130"/>
  <c r="O59" i="130" s="1"/>
  <c r="P58" i="130"/>
  <c r="I58" i="130"/>
  <c r="J58" i="130"/>
  <c r="P57" i="130"/>
  <c r="I57" i="130"/>
  <c r="J57" i="130" s="1"/>
  <c r="P56" i="130"/>
  <c r="I56" i="130"/>
  <c r="J56" i="130" s="1"/>
  <c r="P55" i="130"/>
  <c r="I55" i="130"/>
  <c r="J55" i="130"/>
  <c r="P53" i="130"/>
  <c r="I53" i="130"/>
  <c r="J53" i="130"/>
  <c r="P52" i="130"/>
  <c r="I52" i="130"/>
  <c r="J52" i="130"/>
  <c r="P51" i="130"/>
  <c r="J51" i="130"/>
  <c r="P50" i="130"/>
  <c r="J50" i="130"/>
  <c r="P49" i="130"/>
  <c r="I49" i="130"/>
  <c r="J49" i="130" s="1"/>
  <c r="P48" i="130"/>
  <c r="I48" i="130"/>
  <c r="J48" i="130"/>
  <c r="P47" i="130"/>
  <c r="I47" i="130"/>
  <c r="J47" i="130" s="1"/>
  <c r="I46" i="130"/>
  <c r="J46" i="130"/>
  <c r="P45" i="130"/>
  <c r="I45" i="130"/>
  <c r="J45" i="130"/>
  <c r="P42" i="130"/>
  <c r="P41" i="130"/>
  <c r="G41" i="130"/>
  <c r="J41" i="130" s="1"/>
  <c r="P39" i="130"/>
  <c r="P38" i="130"/>
  <c r="I38" i="130"/>
  <c r="J38" i="130"/>
  <c r="P37" i="130"/>
  <c r="I37" i="130"/>
  <c r="J37" i="130"/>
  <c r="P36" i="130"/>
  <c r="I36" i="130"/>
  <c r="J36" i="130"/>
  <c r="P35" i="130"/>
  <c r="I35" i="130"/>
  <c r="J35" i="130"/>
  <c r="P34" i="130"/>
  <c r="I34" i="130"/>
  <c r="J34" i="130" s="1"/>
  <c r="P33" i="130"/>
  <c r="I33" i="130"/>
  <c r="J33" i="130" s="1"/>
  <c r="J28" i="130"/>
  <c r="J27" i="130"/>
  <c r="C17" i="130"/>
  <c r="C15" i="130"/>
  <c r="C14" i="130"/>
  <c r="D10" i="130"/>
  <c r="B10" i="130"/>
  <c r="C10" i="130" s="1"/>
  <c r="C9" i="130"/>
  <c r="C8" i="130"/>
  <c r="A6" i="130"/>
  <c r="A4" i="130"/>
  <c r="Y12" i="129"/>
  <c r="Z12" i="129"/>
  <c r="AA12" i="129"/>
  <c r="X12" i="129"/>
  <c r="AD12" i="129"/>
  <c r="AC12" i="129"/>
  <c r="AB12" i="129"/>
  <c r="T12" i="129"/>
  <c r="U12" i="129"/>
  <c r="V12" i="129"/>
  <c r="W12" i="129"/>
  <c r="S12" i="129"/>
  <c r="P41" i="129"/>
  <c r="G41" i="129"/>
  <c r="J41" i="129"/>
  <c r="P55" i="129"/>
  <c r="G55" i="129"/>
  <c r="J55" i="129" s="1"/>
  <c r="I59" i="129"/>
  <c r="J59" i="129"/>
  <c r="H45" i="129"/>
  <c r="J45" i="129" s="1"/>
  <c r="H44" i="129"/>
  <c r="J44" i="129"/>
  <c r="D73" i="129"/>
  <c r="P60" i="129"/>
  <c r="I60" i="129"/>
  <c r="J60" i="129"/>
  <c r="N60" i="129"/>
  <c r="O60" i="129" s="1"/>
  <c r="P59" i="129"/>
  <c r="P58" i="129"/>
  <c r="I58" i="129"/>
  <c r="J58" i="129"/>
  <c r="P57" i="129"/>
  <c r="I57" i="129"/>
  <c r="J57" i="129" s="1"/>
  <c r="P56" i="129"/>
  <c r="I56" i="129"/>
  <c r="J56" i="129"/>
  <c r="P54" i="129"/>
  <c r="I54" i="129"/>
  <c r="J54" i="129" s="1"/>
  <c r="P53" i="129"/>
  <c r="I53" i="129"/>
  <c r="J53" i="129" s="1"/>
  <c r="P52" i="129"/>
  <c r="J52" i="129"/>
  <c r="P51" i="129"/>
  <c r="J51" i="129"/>
  <c r="P50" i="129"/>
  <c r="I50" i="129"/>
  <c r="P49" i="129"/>
  <c r="I49" i="129"/>
  <c r="J49" i="129" s="1"/>
  <c r="P48" i="129"/>
  <c r="I48" i="129"/>
  <c r="J48" i="129"/>
  <c r="P47" i="129"/>
  <c r="I47" i="129"/>
  <c r="J47" i="129"/>
  <c r="P46" i="129"/>
  <c r="I46" i="129"/>
  <c r="J46" i="129" s="1"/>
  <c r="P45" i="129"/>
  <c r="P44" i="129"/>
  <c r="P43" i="129"/>
  <c r="P42" i="129"/>
  <c r="G42" i="129"/>
  <c r="J42" i="129" s="1"/>
  <c r="P40" i="129"/>
  <c r="P39" i="129"/>
  <c r="I39" i="129"/>
  <c r="J39" i="129"/>
  <c r="P38" i="129"/>
  <c r="I38" i="129"/>
  <c r="J38" i="129" s="1"/>
  <c r="P37" i="129"/>
  <c r="I37" i="129"/>
  <c r="J37" i="129" s="1"/>
  <c r="P36" i="129"/>
  <c r="I36" i="129"/>
  <c r="J36" i="129"/>
  <c r="P35" i="129"/>
  <c r="I35" i="129"/>
  <c r="J35" i="129"/>
  <c r="P34" i="129"/>
  <c r="I34" i="129"/>
  <c r="J34" i="129" s="1"/>
  <c r="J29" i="129"/>
  <c r="J28" i="129"/>
  <c r="N26" i="129"/>
  <c r="O26" i="129"/>
  <c r="J26" i="129"/>
  <c r="C15" i="129"/>
  <c r="C14" i="129"/>
  <c r="D10" i="129"/>
  <c r="B10" i="129"/>
  <c r="C10" i="129"/>
  <c r="C9" i="129"/>
  <c r="C8" i="129"/>
  <c r="A6" i="129"/>
  <c r="A4" i="129"/>
  <c r="P60" i="40"/>
  <c r="I60" i="40"/>
  <c r="J60" i="40"/>
  <c r="N60" i="40"/>
  <c r="O60" i="40" s="1"/>
  <c r="P59" i="40"/>
  <c r="I59" i="40"/>
  <c r="J59" i="40" s="1"/>
  <c r="P51" i="119"/>
  <c r="I51" i="119"/>
  <c r="J51" i="119"/>
  <c r="N51" i="119"/>
  <c r="O51" i="119" s="1"/>
  <c r="P50" i="119"/>
  <c r="I50" i="119"/>
  <c r="J50" i="119" s="1"/>
  <c r="N50" i="119" s="1"/>
  <c r="O50" i="119" s="1"/>
  <c r="D50" i="119"/>
  <c r="P53" i="128"/>
  <c r="I53" i="128"/>
  <c r="J53" i="128"/>
  <c r="N53" i="128" s="1"/>
  <c r="O53" i="128" s="1"/>
  <c r="P52" i="128"/>
  <c r="I52" i="128"/>
  <c r="J52" i="128" s="1"/>
  <c r="P52" i="37"/>
  <c r="I52" i="37"/>
  <c r="J52" i="37"/>
  <c r="N52" i="37"/>
  <c r="O52" i="37" s="1"/>
  <c r="P51" i="37"/>
  <c r="I51" i="37"/>
  <c r="J51" i="37"/>
  <c r="P57" i="127"/>
  <c r="I57" i="127"/>
  <c r="J57" i="127"/>
  <c r="N57" i="127"/>
  <c r="O57" i="127" s="1"/>
  <c r="P56" i="127"/>
  <c r="I56" i="127"/>
  <c r="J56" i="127" s="1"/>
  <c r="N56" i="127" s="1"/>
  <c r="O56" i="127" s="1"/>
  <c r="D56" i="127"/>
  <c r="P51" i="126"/>
  <c r="I51" i="126"/>
  <c r="J51" i="126"/>
  <c r="N51" i="126" s="1"/>
  <c r="O51" i="126"/>
  <c r="P50" i="126"/>
  <c r="I50" i="126"/>
  <c r="J50" i="126" s="1"/>
  <c r="P50" i="100"/>
  <c r="I50" i="100"/>
  <c r="J50" i="100" s="1"/>
  <c r="N50" i="100" s="1"/>
  <c r="O50" i="100" s="1"/>
  <c r="P49" i="100"/>
  <c r="I49" i="100"/>
  <c r="J49" i="100" s="1"/>
  <c r="I31" i="100"/>
  <c r="J31" i="100"/>
  <c r="I37" i="34"/>
  <c r="J37" i="34" s="1"/>
  <c r="I32" i="100"/>
  <c r="J32" i="100" s="1"/>
  <c r="P56" i="34"/>
  <c r="I56" i="34"/>
  <c r="J56" i="34"/>
  <c r="N56" i="34"/>
  <c r="O56" i="34" s="1"/>
  <c r="P55" i="34"/>
  <c r="I55" i="34"/>
  <c r="J55" i="34" s="1"/>
  <c r="I38" i="34"/>
  <c r="J38" i="34" s="1"/>
  <c r="P49" i="119"/>
  <c r="I49" i="119"/>
  <c r="J49" i="119"/>
  <c r="P48" i="119"/>
  <c r="I48" i="119"/>
  <c r="J48" i="119" s="1"/>
  <c r="P58" i="40"/>
  <c r="I58" i="40"/>
  <c r="J58" i="40"/>
  <c r="P57" i="40"/>
  <c r="I57" i="40"/>
  <c r="J57" i="40" s="1"/>
  <c r="I51" i="128"/>
  <c r="J51" i="128" s="1"/>
  <c r="I50" i="128"/>
  <c r="J50" i="128" s="1"/>
  <c r="P51" i="128"/>
  <c r="P50" i="128"/>
  <c r="P50" i="37"/>
  <c r="P49" i="37"/>
  <c r="I50" i="37"/>
  <c r="J50" i="37" s="1"/>
  <c r="I49" i="37"/>
  <c r="J49" i="37" s="1"/>
  <c r="P55" i="127"/>
  <c r="I55" i="127"/>
  <c r="J55" i="127"/>
  <c r="N55" i="127" s="1"/>
  <c r="O55" i="127" s="1"/>
  <c r="P49" i="126"/>
  <c r="I49" i="126"/>
  <c r="J49" i="126"/>
  <c r="N49" i="126" s="1"/>
  <c r="O49" i="126" s="1"/>
  <c r="P48" i="100"/>
  <c r="I48" i="100"/>
  <c r="J48" i="100" s="1"/>
  <c r="N48" i="100" s="1"/>
  <c r="O48" i="100" s="1"/>
  <c r="S16" i="100"/>
  <c r="T16" i="100"/>
  <c r="U16" i="100"/>
  <c r="V16" i="100"/>
  <c r="W16" i="100"/>
  <c r="X16" i="100"/>
  <c r="Y16" i="100"/>
  <c r="Z16" i="100"/>
  <c r="AA16" i="100"/>
  <c r="AB16" i="100"/>
  <c r="AC16" i="100"/>
  <c r="AD16" i="100"/>
  <c r="S17" i="100"/>
  <c r="T17" i="100"/>
  <c r="U17" i="100"/>
  <c r="V17" i="100"/>
  <c r="W17" i="100"/>
  <c r="X17" i="100"/>
  <c r="Y17" i="100"/>
  <c r="Z17" i="100"/>
  <c r="AA17" i="100"/>
  <c r="AB17" i="100"/>
  <c r="AC17" i="100"/>
  <c r="AD17" i="100"/>
  <c r="S18" i="100"/>
  <c r="T18" i="100"/>
  <c r="U18" i="100"/>
  <c r="V18" i="100"/>
  <c r="W18" i="100"/>
  <c r="X18" i="100"/>
  <c r="Y18" i="100"/>
  <c r="Z18" i="100"/>
  <c r="AA18" i="100"/>
  <c r="AB18" i="100"/>
  <c r="AC18" i="100"/>
  <c r="AD18" i="100"/>
  <c r="S19" i="100"/>
  <c r="T19" i="100"/>
  <c r="U19" i="100"/>
  <c r="V19" i="100"/>
  <c r="W19" i="100"/>
  <c r="X19" i="100"/>
  <c r="Y19" i="100"/>
  <c r="Z19" i="100"/>
  <c r="AA19" i="100"/>
  <c r="AB19" i="100"/>
  <c r="AC19" i="100"/>
  <c r="AD19" i="100"/>
  <c r="P54" i="34"/>
  <c r="I54" i="34"/>
  <c r="J54" i="34"/>
  <c r="N54" i="34"/>
  <c r="O54" i="34" s="1"/>
  <c r="G39" i="34"/>
  <c r="J39" i="34"/>
  <c r="P35" i="128"/>
  <c r="P36" i="128"/>
  <c r="G36" i="128"/>
  <c r="J36" i="128"/>
  <c r="G35" i="128"/>
  <c r="J35" i="128"/>
  <c r="D36" i="128"/>
  <c r="P49" i="128"/>
  <c r="I49" i="128"/>
  <c r="J49" i="128" s="1"/>
  <c r="P48" i="128"/>
  <c r="G48" i="128"/>
  <c r="J48" i="128"/>
  <c r="P47" i="128"/>
  <c r="I47" i="128"/>
  <c r="N47" i="128"/>
  <c r="O47" i="128"/>
  <c r="P46" i="128"/>
  <c r="I46" i="128"/>
  <c r="J46" i="128" s="1"/>
  <c r="P45" i="128"/>
  <c r="J45" i="128"/>
  <c r="P44" i="128"/>
  <c r="I44" i="128"/>
  <c r="P43" i="128"/>
  <c r="I43" i="128"/>
  <c r="J43" i="128" s="1"/>
  <c r="P42" i="128"/>
  <c r="I42" i="128"/>
  <c r="J42" i="128"/>
  <c r="P41" i="128"/>
  <c r="I41" i="128"/>
  <c r="J41" i="128"/>
  <c r="N41" i="128"/>
  <c r="O41" i="128" s="1"/>
  <c r="P40" i="128"/>
  <c r="I40" i="128"/>
  <c r="J40" i="128"/>
  <c r="P39" i="128"/>
  <c r="H39" i="128"/>
  <c r="J39" i="128"/>
  <c r="P38" i="128"/>
  <c r="P37" i="128"/>
  <c r="G37" i="128"/>
  <c r="J37" i="128" s="1"/>
  <c r="P34" i="128"/>
  <c r="P33" i="128"/>
  <c r="I33" i="128"/>
  <c r="J33" i="128" s="1"/>
  <c r="P32" i="128"/>
  <c r="I32" i="128"/>
  <c r="J32" i="128" s="1"/>
  <c r="P31" i="128"/>
  <c r="I31" i="128"/>
  <c r="J31" i="128"/>
  <c r="P30" i="128"/>
  <c r="I30" i="128"/>
  <c r="J30" i="128"/>
  <c r="P29" i="128"/>
  <c r="I29" i="128"/>
  <c r="J29" i="128" s="1"/>
  <c r="P28" i="128"/>
  <c r="I28" i="128"/>
  <c r="J28" i="128"/>
  <c r="P27" i="128"/>
  <c r="I27" i="128"/>
  <c r="J27" i="128"/>
  <c r="N21" i="128"/>
  <c r="O21" i="128"/>
  <c r="J21" i="128"/>
  <c r="AD13" i="128"/>
  <c r="AC13" i="128"/>
  <c r="AB13" i="128"/>
  <c r="AA13" i="128"/>
  <c r="Z13" i="128"/>
  <c r="Y13" i="128"/>
  <c r="X13" i="128"/>
  <c r="W13" i="128"/>
  <c r="V13" i="128"/>
  <c r="U13" i="128"/>
  <c r="T13" i="128"/>
  <c r="S13" i="128"/>
  <c r="D11" i="128"/>
  <c r="B11" i="128"/>
  <c r="C10" i="128"/>
  <c r="C9" i="128"/>
  <c r="A6" i="128"/>
  <c r="A4" i="128"/>
  <c r="P41" i="127"/>
  <c r="P40" i="127"/>
  <c r="G41" i="127"/>
  <c r="J41" i="127" s="1"/>
  <c r="G40" i="127"/>
  <c r="J40" i="127" s="1"/>
  <c r="P54" i="127"/>
  <c r="I54" i="127"/>
  <c r="J54" i="127"/>
  <c r="P53" i="127"/>
  <c r="G53" i="127"/>
  <c r="J53" i="127" s="1"/>
  <c r="P52" i="127"/>
  <c r="I52" i="127"/>
  <c r="N52" i="127" s="1"/>
  <c r="O52" i="127" s="1"/>
  <c r="P51" i="127"/>
  <c r="I51" i="127"/>
  <c r="J51" i="127" s="1"/>
  <c r="P50" i="127"/>
  <c r="J50" i="127"/>
  <c r="P49" i="127"/>
  <c r="I49" i="127"/>
  <c r="N49" i="127" s="1"/>
  <c r="O49" i="127" s="1"/>
  <c r="P48" i="127"/>
  <c r="I48" i="127"/>
  <c r="J48" i="127"/>
  <c r="P47" i="127"/>
  <c r="I47" i="127"/>
  <c r="J47" i="127" s="1"/>
  <c r="P46" i="127"/>
  <c r="I46" i="127"/>
  <c r="J46" i="127" s="1"/>
  <c r="P44" i="127"/>
  <c r="H44" i="127"/>
  <c r="J44" i="127"/>
  <c r="P43" i="127"/>
  <c r="P42" i="127"/>
  <c r="G42" i="127"/>
  <c r="J42" i="127"/>
  <c r="P39" i="127"/>
  <c r="P38" i="127"/>
  <c r="I38" i="127"/>
  <c r="J38" i="127"/>
  <c r="P37" i="127"/>
  <c r="I37" i="127"/>
  <c r="J37" i="127"/>
  <c r="P36" i="127"/>
  <c r="I36" i="127"/>
  <c r="J36" i="127" s="1"/>
  <c r="P35" i="127"/>
  <c r="I35" i="127"/>
  <c r="J35" i="127" s="1"/>
  <c r="P34" i="127"/>
  <c r="I34" i="127"/>
  <c r="J34" i="127"/>
  <c r="P33" i="127"/>
  <c r="I33" i="127"/>
  <c r="J33" i="127"/>
  <c r="P32" i="127"/>
  <c r="I32" i="127"/>
  <c r="J32" i="127" s="1"/>
  <c r="P31" i="127"/>
  <c r="I31" i="127"/>
  <c r="J31" i="127"/>
  <c r="J26" i="127"/>
  <c r="N25" i="127"/>
  <c r="O25" i="127"/>
  <c r="J25" i="127"/>
  <c r="AD15" i="127"/>
  <c r="AC15" i="127"/>
  <c r="AB15" i="127"/>
  <c r="AA15" i="127"/>
  <c r="Z15" i="127"/>
  <c r="Y15" i="127"/>
  <c r="X15" i="127"/>
  <c r="W15" i="127"/>
  <c r="V15" i="127"/>
  <c r="U15" i="127"/>
  <c r="T15" i="127"/>
  <c r="S15" i="127"/>
  <c r="AD14" i="127"/>
  <c r="AC14" i="127"/>
  <c r="AB14" i="127"/>
  <c r="AA14" i="127"/>
  <c r="Z14" i="127"/>
  <c r="Y14" i="127"/>
  <c r="X14" i="127"/>
  <c r="W14" i="127"/>
  <c r="V14" i="127"/>
  <c r="U14" i="127"/>
  <c r="T14" i="127"/>
  <c r="S14" i="127"/>
  <c r="AD13" i="127"/>
  <c r="AC13" i="127"/>
  <c r="AB13" i="127"/>
  <c r="AA13" i="127"/>
  <c r="Z13" i="127"/>
  <c r="Y13" i="127"/>
  <c r="X13" i="127"/>
  <c r="W13" i="127"/>
  <c r="V13" i="127"/>
  <c r="U13" i="127"/>
  <c r="T13" i="127"/>
  <c r="S13" i="127"/>
  <c r="D11" i="127"/>
  <c r="B11" i="127"/>
  <c r="C11" i="127" s="1"/>
  <c r="J39" i="127"/>
  <c r="C10" i="127"/>
  <c r="C9" i="127"/>
  <c r="A6" i="127"/>
  <c r="A4" i="127"/>
  <c r="P45" i="119"/>
  <c r="N45" i="119"/>
  <c r="O45" i="119"/>
  <c r="I45" i="119"/>
  <c r="J45" i="119" s="1"/>
  <c r="P54" i="40"/>
  <c r="I54" i="40"/>
  <c r="N54" i="40" s="1"/>
  <c r="O54" i="40" s="1"/>
  <c r="P46" i="37"/>
  <c r="I46" i="37"/>
  <c r="N46" i="37"/>
  <c r="O46" i="37" s="1"/>
  <c r="P46" i="126"/>
  <c r="I46" i="126"/>
  <c r="J46" i="126" s="1"/>
  <c r="P45" i="100"/>
  <c r="I45" i="100"/>
  <c r="J45" i="100" s="1"/>
  <c r="P51" i="34"/>
  <c r="I51" i="34"/>
  <c r="N51" i="34" s="1"/>
  <c r="O51" i="34" s="1"/>
  <c r="D48" i="120"/>
  <c r="I43" i="127" s="1"/>
  <c r="J43" i="127" s="1"/>
  <c r="N43" i="127" s="1"/>
  <c r="O43" i="127" s="1"/>
  <c r="D49" i="120"/>
  <c r="I43" i="156" s="1"/>
  <c r="J43" i="156" s="1"/>
  <c r="A4" i="119"/>
  <c r="A5" i="119"/>
  <c r="C9" i="119"/>
  <c r="C10" i="119"/>
  <c r="B11" i="119"/>
  <c r="C11" i="119" s="1"/>
  <c r="D11" i="119"/>
  <c r="S13" i="119"/>
  <c r="T13" i="119"/>
  <c r="U13" i="119"/>
  <c r="V13" i="119"/>
  <c r="W13" i="119"/>
  <c r="X13" i="119"/>
  <c r="Y13" i="119"/>
  <c r="Z13" i="119"/>
  <c r="AA13" i="119"/>
  <c r="AB13" i="119"/>
  <c r="AC13" i="119"/>
  <c r="AD13" i="119"/>
  <c r="J19" i="119"/>
  <c r="N19" i="119"/>
  <c r="O19" i="119"/>
  <c r="I25" i="119"/>
  <c r="J25" i="119"/>
  <c r="P25" i="119"/>
  <c r="I26" i="119"/>
  <c r="J26" i="119"/>
  <c r="P26" i="119"/>
  <c r="I27" i="119"/>
  <c r="J27" i="119"/>
  <c r="P27" i="119"/>
  <c r="I28" i="119"/>
  <c r="J28" i="119" s="1"/>
  <c r="P28" i="119"/>
  <c r="I29" i="119"/>
  <c r="J29" i="119" s="1"/>
  <c r="P29" i="119"/>
  <c r="I30" i="119"/>
  <c r="J30" i="119"/>
  <c r="P30" i="119"/>
  <c r="P31" i="119"/>
  <c r="J32" i="119"/>
  <c r="J33" i="119"/>
  <c r="G34" i="119"/>
  <c r="J34" i="119" s="1"/>
  <c r="P34" i="119"/>
  <c r="P35" i="119"/>
  <c r="H36" i="119"/>
  <c r="J36" i="119" s="1"/>
  <c r="P36" i="119"/>
  <c r="I37" i="119"/>
  <c r="J37" i="119"/>
  <c r="P37" i="119"/>
  <c r="I38" i="119"/>
  <c r="J38" i="119" s="1"/>
  <c r="N38" i="119" s="1"/>
  <c r="O38" i="119" s="1"/>
  <c r="P38" i="119"/>
  <c r="I39" i="119"/>
  <c r="J39" i="119"/>
  <c r="P39" i="119"/>
  <c r="I40" i="119"/>
  <c r="J40" i="119" s="1"/>
  <c r="P40" i="119"/>
  <c r="I41" i="119"/>
  <c r="N41" i="119"/>
  <c r="O41" i="119" s="1"/>
  <c r="P41" i="119"/>
  <c r="J42" i="119"/>
  <c r="P42" i="119"/>
  <c r="J43" i="119"/>
  <c r="P43" i="119"/>
  <c r="I44" i="119"/>
  <c r="J44" i="119"/>
  <c r="P44" i="119"/>
  <c r="G46" i="119"/>
  <c r="J46" i="119" s="1"/>
  <c r="P46" i="119"/>
  <c r="I47" i="119"/>
  <c r="J47" i="119" s="1"/>
  <c r="P47" i="119"/>
  <c r="A4" i="40"/>
  <c r="A6" i="40"/>
  <c r="C8" i="40"/>
  <c r="C9" i="40"/>
  <c r="B10" i="40"/>
  <c r="D10" i="40"/>
  <c r="S12" i="40"/>
  <c r="T12" i="40"/>
  <c r="U12" i="40"/>
  <c r="V12" i="40"/>
  <c r="W12" i="40"/>
  <c r="X12" i="40"/>
  <c r="Y12" i="40"/>
  <c r="Z12" i="40"/>
  <c r="AA12" i="40"/>
  <c r="AB12" i="40"/>
  <c r="AC12" i="40"/>
  <c r="AD12" i="40"/>
  <c r="C14" i="40"/>
  <c r="C15" i="40"/>
  <c r="D15" i="40" s="1"/>
  <c r="J26" i="40"/>
  <c r="N26" i="40"/>
  <c r="O26" i="40"/>
  <c r="J28" i="40"/>
  <c r="J29" i="40"/>
  <c r="I34" i="40"/>
  <c r="J34" i="40" s="1"/>
  <c r="P34" i="40"/>
  <c r="I35" i="40"/>
  <c r="J35" i="40" s="1"/>
  <c r="P35" i="40"/>
  <c r="I36" i="40"/>
  <c r="J36" i="40" s="1"/>
  <c r="P36" i="40"/>
  <c r="I37" i="40"/>
  <c r="J37" i="40" s="1"/>
  <c r="P37" i="40"/>
  <c r="I38" i="40"/>
  <c r="J38" i="40" s="1"/>
  <c r="P38" i="40"/>
  <c r="I39" i="40"/>
  <c r="J39" i="40" s="1"/>
  <c r="P39" i="40"/>
  <c r="P40" i="40"/>
  <c r="G41" i="40"/>
  <c r="J41" i="40"/>
  <c r="P41" i="40"/>
  <c r="G42" i="40"/>
  <c r="J42" i="40" s="1"/>
  <c r="P42" i="40"/>
  <c r="P43" i="40"/>
  <c r="H44" i="40"/>
  <c r="J44" i="40"/>
  <c r="P44" i="40"/>
  <c r="H45" i="40"/>
  <c r="J45" i="40" s="1"/>
  <c r="P45" i="40"/>
  <c r="I46" i="40"/>
  <c r="J46" i="40" s="1"/>
  <c r="P46" i="40"/>
  <c r="I47" i="40"/>
  <c r="J47" i="40"/>
  <c r="P47" i="40"/>
  <c r="I48" i="40"/>
  <c r="J48" i="40" s="1"/>
  <c r="P48" i="40"/>
  <c r="I49" i="40"/>
  <c r="J49" i="40"/>
  <c r="P49" i="40"/>
  <c r="I50" i="40"/>
  <c r="J50" i="40" s="1"/>
  <c r="N50" i="40"/>
  <c r="O50" i="40" s="1"/>
  <c r="P50" i="40"/>
  <c r="J51" i="40"/>
  <c r="P51" i="40"/>
  <c r="J52" i="40"/>
  <c r="P52" i="40"/>
  <c r="I53" i="40"/>
  <c r="J53" i="40"/>
  <c r="P53" i="40"/>
  <c r="G55" i="40"/>
  <c r="J55" i="40" s="1"/>
  <c r="P55" i="40"/>
  <c r="I56" i="40"/>
  <c r="J56" i="40" s="1"/>
  <c r="P56" i="40"/>
  <c r="D73" i="40"/>
  <c r="A4" i="37"/>
  <c r="A6" i="37"/>
  <c r="C9" i="37"/>
  <c r="C10" i="37"/>
  <c r="B11" i="37"/>
  <c r="C11" i="37"/>
  <c r="D11" i="37"/>
  <c r="S13" i="37"/>
  <c r="T13" i="37"/>
  <c r="U13" i="37"/>
  <c r="V13" i="37"/>
  <c r="W13" i="37"/>
  <c r="X13" i="37"/>
  <c r="Y13" i="37"/>
  <c r="Z13" i="37"/>
  <c r="AA13" i="37"/>
  <c r="AB13" i="37"/>
  <c r="AC13" i="37"/>
  <c r="AD13" i="37"/>
  <c r="J21" i="37"/>
  <c r="N21" i="37"/>
  <c r="O21" i="37"/>
  <c r="I27" i="37"/>
  <c r="J27" i="37"/>
  <c r="P27" i="37"/>
  <c r="I28" i="37"/>
  <c r="J28" i="37" s="1"/>
  <c r="P28" i="37"/>
  <c r="I29" i="37"/>
  <c r="J29" i="37"/>
  <c r="P29" i="37"/>
  <c r="I30" i="37"/>
  <c r="J30" i="37" s="1"/>
  <c r="P30" i="37"/>
  <c r="I31" i="37"/>
  <c r="J31" i="37" s="1"/>
  <c r="P31" i="37"/>
  <c r="I32" i="37"/>
  <c r="J32" i="37"/>
  <c r="P32" i="37"/>
  <c r="I33" i="37"/>
  <c r="J33" i="37"/>
  <c r="P33" i="37"/>
  <c r="P34" i="37"/>
  <c r="G35" i="37"/>
  <c r="J35" i="37"/>
  <c r="P35" i="37"/>
  <c r="G36" i="37"/>
  <c r="J36" i="37" s="1"/>
  <c r="P36" i="37"/>
  <c r="P37" i="37"/>
  <c r="H38" i="37"/>
  <c r="J38" i="37"/>
  <c r="P38" i="37"/>
  <c r="I39" i="37"/>
  <c r="J39" i="37"/>
  <c r="P39" i="37"/>
  <c r="I40" i="37"/>
  <c r="J40" i="37" s="1"/>
  <c r="N40" i="37" s="1"/>
  <c r="O40" i="37" s="1"/>
  <c r="P40" i="37"/>
  <c r="I41" i="37"/>
  <c r="J41" i="37"/>
  <c r="P41" i="37"/>
  <c r="I42" i="37"/>
  <c r="J42" i="37" s="1"/>
  <c r="P42" i="37"/>
  <c r="I43" i="37"/>
  <c r="P43" i="37"/>
  <c r="J44" i="37"/>
  <c r="P44" i="37"/>
  <c r="I45" i="37"/>
  <c r="J45" i="37"/>
  <c r="P45" i="37"/>
  <c r="G47" i="37"/>
  <c r="P47" i="37"/>
  <c r="I48" i="37"/>
  <c r="J48" i="37"/>
  <c r="P48" i="37"/>
  <c r="A4" i="126"/>
  <c r="A6" i="126"/>
  <c r="C9" i="126"/>
  <c r="C10" i="126"/>
  <c r="B11" i="126"/>
  <c r="C11" i="126"/>
  <c r="D11" i="126"/>
  <c r="S15" i="126"/>
  <c r="T15" i="126"/>
  <c r="U15" i="126"/>
  <c r="V15" i="126"/>
  <c r="W15" i="126"/>
  <c r="X15" i="126"/>
  <c r="Y15" i="126"/>
  <c r="Z15" i="126"/>
  <c r="AA15" i="126"/>
  <c r="AB15" i="126"/>
  <c r="AC15" i="126"/>
  <c r="AD15" i="126"/>
  <c r="J19" i="126"/>
  <c r="N19" i="126"/>
  <c r="O19" i="126"/>
  <c r="I25" i="126"/>
  <c r="J25" i="126"/>
  <c r="P25" i="126"/>
  <c r="I26" i="126"/>
  <c r="J26" i="126" s="1"/>
  <c r="P26" i="126"/>
  <c r="I27" i="126"/>
  <c r="J27" i="126"/>
  <c r="P27" i="126"/>
  <c r="I28" i="126"/>
  <c r="J28" i="126" s="1"/>
  <c r="P28" i="126"/>
  <c r="I29" i="126"/>
  <c r="J29" i="126" s="1"/>
  <c r="P29" i="126"/>
  <c r="I30" i="126"/>
  <c r="J30" i="126"/>
  <c r="P30" i="126"/>
  <c r="I31" i="126"/>
  <c r="J31" i="126"/>
  <c r="P31" i="126"/>
  <c r="I32" i="126"/>
  <c r="J32" i="126"/>
  <c r="P32" i="126"/>
  <c r="P33" i="126"/>
  <c r="G34" i="126"/>
  <c r="L34" i="126" s="1"/>
  <c r="O34" i="126" s="1"/>
  <c r="P34" i="126"/>
  <c r="G35" i="126"/>
  <c r="J35" i="126" s="1"/>
  <c r="P35" i="126"/>
  <c r="G36" i="126"/>
  <c r="J36" i="126"/>
  <c r="P36" i="126"/>
  <c r="P37" i="126"/>
  <c r="H38" i="126"/>
  <c r="J38" i="126" s="1"/>
  <c r="P38" i="126"/>
  <c r="I40" i="126"/>
  <c r="J40" i="126"/>
  <c r="P40" i="126"/>
  <c r="I41" i="126"/>
  <c r="J41" i="126" s="1"/>
  <c r="P41" i="126"/>
  <c r="I42" i="126"/>
  <c r="J42" i="126" s="1"/>
  <c r="P42" i="126"/>
  <c r="I43" i="126"/>
  <c r="J43" i="126"/>
  <c r="P43" i="126"/>
  <c r="J44" i="126"/>
  <c r="P44" i="126"/>
  <c r="I45" i="126"/>
  <c r="J45" i="126" s="1"/>
  <c r="P45" i="126"/>
  <c r="G47" i="126"/>
  <c r="J47" i="126"/>
  <c r="P47" i="126"/>
  <c r="I48" i="126"/>
  <c r="J48" i="126" s="1"/>
  <c r="P48" i="126"/>
  <c r="A5" i="100"/>
  <c r="C8" i="100"/>
  <c r="C9" i="100"/>
  <c r="B10" i="100"/>
  <c r="C10" i="100" s="1"/>
  <c r="D10" i="100"/>
  <c r="C15" i="100"/>
  <c r="D20" i="100" s="1"/>
  <c r="J19" i="100"/>
  <c r="N19" i="100"/>
  <c r="O19" i="100"/>
  <c r="I25" i="100"/>
  <c r="J25" i="100"/>
  <c r="P25" i="100"/>
  <c r="I26" i="100"/>
  <c r="J26" i="100"/>
  <c r="P26" i="100"/>
  <c r="I27" i="100"/>
  <c r="J27" i="100" s="1"/>
  <c r="P27" i="100"/>
  <c r="I28" i="100"/>
  <c r="J28" i="100"/>
  <c r="P28" i="100"/>
  <c r="I29" i="100"/>
  <c r="J29" i="100" s="1"/>
  <c r="P29" i="100"/>
  <c r="I30" i="100"/>
  <c r="J30" i="100" s="1"/>
  <c r="P30" i="100"/>
  <c r="P31" i="100"/>
  <c r="P32" i="100"/>
  <c r="G35" i="100"/>
  <c r="L35" i="100" s="1"/>
  <c r="O35" i="100" s="1"/>
  <c r="P35" i="100"/>
  <c r="P36" i="100"/>
  <c r="H37" i="100"/>
  <c r="J37" i="100"/>
  <c r="P37" i="100"/>
  <c r="I39" i="100"/>
  <c r="J39" i="100"/>
  <c r="P39" i="100"/>
  <c r="I40" i="100"/>
  <c r="J40" i="100" s="1"/>
  <c r="P40" i="100"/>
  <c r="I41" i="100"/>
  <c r="J41" i="100"/>
  <c r="P41" i="100"/>
  <c r="I42" i="100"/>
  <c r="N42" i="100" s="1"/>
  <c r="O42" i="100" s="1"/>
  <c r="P42" i="100"/>
  <c r="J43" i="100"/>
  <c r="P43" i="100"/>
  <c r="I44" i="100"/>
  <c r="J44" i="100"/>
  <c r="P44" i="100"/>
  <c r="G46" i="100"/>
  <c r="J46" i="100" s="1"/>
  <c r="P46" i="100"/>
  <c r="I47" i="100"/>
  <c r="J47" i="100" s="1"/>
  <c r="P47" i="100"/>
  <c r="A4" i="34"/>
  <c r="A6" i="34"/>
  <c r="C9" i="34"/>
  <c r="C10" i="34"/>
  <c r="B11" i="34"/>
  <c r="C11" i="34" s="1"/>
  <c r="D11" i="34"/>
  <c r="J25" i="34"/>
  <c r="N25" i="34"/>
  <c r="O25" i="34"/>
  <c r="J26" i="34"/>
  <c r="I31" i="34"/>
  <c r="J31" i="34" s="1"/>
  <c r="P31" i="34"/>
  <c r="I32" i="34"/>
  <c r="J32" i="34" s="1"/>
  <c r="P32" i="34"/>
  <c r="I33" i="34"/>
  <c r="J33" i="34"/>
  <c r="P33" i="34"/>
  <c r="I34" i="34"/>
  <c r="J34" i="34"/>
  <c r="P34" i="34"/>
  <c r="I35" i="34"/>
  <c r="J35" i="34"/>
  <c r="P35" i="34"/>
  <c r="I36" i="34"/>
  <c r="J36" i="34"/>
  <c r="P36" i="34"/>
  <c r="P37" i="34"/>
  <c r="P38" i="34"/>
  <c r="G40" i="34"/>
  <c r="J40" i="34"/>
  <c r="P40" i="34"/>
  <c r="G41" i="34"/>
  <c r="J41" i="34"/>
  <c r="P41" i="34"/>
  <c r="P42" i="34"/>
  <c r="H43" i="34"/>
  <c r="J43" i="34" s="1"/>
  <c r="P43" i="34"/>
  <c r="I45" i="34"/>
  <c r="J45" i="34"/>
  <c r="P45" i="34"/>
  <c r="I46" i="34"/>
  <c r="J46" i="34"/>
  <c r="P46" i="34"/>
  <c r="I47" i="34"/>
  <c r="J47" i="34"/>
  <c r="P47" i="34"/>
  <c r="I48" i="34"/>
  <c r="N48" i="34"/>
  <c r="O48" i="34" s="1"/>
  <c r="P48" i="34"/>
  <c r="J49" i="34"/>
  <c r="P49" i="34"/>
  <c r="I50" i="34"/>
  <c r="J50" i="34"/>
  <c r="P50" i="34"/>
  <c r="G52" i="34"/>
  <c r="J52" i="34"/>
  <c r="P52" i="34"/>
  <c r="I53" i="34"/>
  <c r="J53" i="34" s="1"/>
  <c r="P53" i="34"/>
  <c r="E18" i="1"/>
  <c r="C19" i="136"/>
  <c r="D29" i="1"/>
  <c r="D30" i="1" s="1"/>
  <c r="J22" i="37"/>
  <c r="J20" i="119"/>
  <c r="J20" i="126"/>
  <c r="D32" i="37"/>
  <c r="N32" i="37" s="1"/>
  <c r="O32" i="37" s="1"/>
  <c r="J51" i="34"/>
  <c r="I38" i="152"/>
  <c r="J38" i="152" s="1"/>
  <c r="I38" i="153"/>
  <c r="J38" i="153" s="1"/>
  <c r="I38" i="151"/>
  <c r="J38" i="151"/>
  <c r="I38" i="148"/>
  <c r="J38" i="148" s="1"/>
  <c r="I38" i="149"/>
  <c r="J38" i="149"/>
  <c r="I38" i="147"/>
  <c r="J38" i="147"/>
  <c r="I38" i="144"/>
  <c r="J38" i="144" s="1"/>
  <c r="I38" i="145"/>
  <c r="J38" i="145"/>
  <c r="C20" i="40"/>
  <c r="D17" i="40"/>
  <c r="N43" i="126"/>
  <c r="O43" i="126" s="1"/>
  <c r="C20" i="141"/>
  <c r="C18" i="141"/>
  <c r="D18" i="141" s="1"/>
  <c r="C20" i="142"/>
  <c r="C18" i="142"/>
  <c r="D18" i="142" s="1"/>
  <c r="C17" i="139"/>
  <c r="C17" i="138"/>
  <c r="C19" i="130"/>
  <c r="J34" i="100"/>
  <c r="J33" i="100"/>
  <c r="I35" i="133"/>
  <c r="J35" i="133" s="1"/>
  <c r="I40" i="142"/>
  <c r="J40" i="142" s="1"/>
  <c r="I40" i="141"/>
  <c r="J40" i="141" s="1"/>
  <c r="I38" i="139"/>
  <c r="J38" i="139" s="1"/>
  <c r="I38" i="138"/>
  <c r="J38" i="138" s="1"/>
  <c r="I42" i="34"/>
  <c r="J42" i="34" s="1"/>
  <c r="N42" i="34" s="1"/>
  <c r="O42" i="34" s="1"/>
  <c r="I37" i="126"/>
  <c r="J37" i="126" s="1"/>
  <c r="N37" i="126" s="1"/>
  <c r="O37" i="126" s="1"/>
  <c r="J47" i="128"/>
  <c r="J40" i="40"/>
  <c r="J31" i="119"/>
  <c r="L32" i="119"/>
  <c r="O32" i="119" s="1"/>
  <c r="C10" i="40"/>
  <c r="C11" i="128"/>
  <c r="D48" i="119"/>
  <c r="D31" i="37"/>
  <c r="D49" i="119"/>
  <c r="D28" i="37"/>
  <c r="D51" i="37"/>
  <c r="N51" i="37" s="1"/>
  <c r="O51" i="37" s="1"/>
  <c r="I39" i="136"/>
  <c r="J39" i="136" s="1"/>
  <c r="J48" i="34"/>
  <c r="I35" i="119"/>
  <c r="J35" i="119" s="1"/>
  <c r="N39" i="132"/>
  <c r="O39" i="132"/>
  <c r="I36" i="100"/>
  <c r="J36" i="100" s="1"/>
  <c r="N36" i="100" s="1"/>
  <c r="O36" i="100" s="1"/>
  <c r="I37" i="37"/>
  <c r="J37" i="37" s="1"/>
  <c r="I38" i="128"/>
  <c r="J38" i="128"/>
  <c r="J54" i="40"/>
  <c r="D51" i="128"/>
  <c r="J22" i="128"/>
  <c r="I43" i="40"/>
  <c r="J43" i="40"/>
  <c r="N46" i="126"/>
  <c r="O46" i="126"/>
  <c r="C20" i="129"/>
  <c r="N53" i="130"/>
  <c r="O53" i="130"/>
  <c r="L36" i="128"/>
  <c r="O36" i="128" s="1"/>
  <c r="I43" i="129"/>
  <c r="J43" i="129"/>
  <c r="J46" i="37"/>
  <c r="I42" i="130"/>
  <c r="J42" i="130" s="1"/>
  <c r="J43" i="37"/>
  <c r="N43" i="37"/>
  <c r="O43" i="37"/>
  <c r="N50" i="129"/>
  <c r="O50" i="129"/>
  <c r="J50" i="129"/>
  <c r="J47" i="37"/>
  <c r="J44" i="128"/>
  <c r="N44" i="128"/>
  <c r="O44" i="128" s="1"/>
  <c r="J41" i="119"/>
  <c r="L33" i="119"/>
  <c r="O33" i="119" s="1"/>
  <c r="D37" i="119"/>
  <c r="N37" i="119" s="1"/>
  <c r="O37" i="119" s="1"/>
  <c r="J40" i="129"/>
  <c r="J33" i="126"/>
  <c r="J46" i="136"/>
  <c r="N48" i="136"/>
  <c r="O48" i="136" s="1"/>
  <c r="D14" i="136"/>
  <c r="I25" i="136" s="1"/>
  <c r="D17" i="136"/>
  <c r="D51" i="136"/>
  <c r="N51" i="136" s="1"/>
  <c r="O51" i="136" s="1"/>
  <c r="D47" i="133"/>
  <c r="N47" i="133" s="1"/>
  <c r="O47" i="133" s="1"/>
  <c r="O21" i="133"/>
  <c r="N43" i="133"/>
  <c r="O43" i="133"/>
  <c r="D33" i="133"/>
  <c r="N33" i="133" s="1"/>
  <c r="O33" i="133" s="1"/>
  <c r="D46" i="133"/>
  <c r="N46" i="133" s="1"/>
  <c r="O46" i="133" s="1"/>
  <c r="N41" i="132"/>
  <c r="O41" i="132"/>
  <c r="O19" i="132"/>
  <c r="J47" i="131"/>
  <c r="O25" i="131"/>
  <c r="L54" i="130"/>
  <c r="O54" i="130" s="1"/>
  <c r="D56" i="129"/>
  <c r="N56" i="129" s="1"/>
  <c r="O56" i="129" s="1"/>
  <c r="D58" i="129"/>
  <c r="N58" i="129" s="1"/>
  <c r="O58" i="129" s="1"/>
  <c r="D44" i="129"/>
  <c r="M44" i="129" s="1"/>
  <c r="O44" i="129" s="1"/>
  <c r="L47" i="126"/>
  <c r="O47" i="126" s="1"/>
  <c r="J20" i="100"/>
  <c r="L39" i="34"/>
  <c r="O39" i="34" s="1"/>
  <c r="C18" i="40"/>
  <c r="D18" i="40" s="1"/>
  <c r="C18" i="129"/>
  <c r="D18" i="129" s="1"/>
  <c r="D19" i="40"/>
  <c r="D14" i="139"/>
  <c r="D16" i="139"/>
  <c r="D52" i="139" s="1"/>
  <c r="N52" i="139" s="1"/>
  <c r="O52" i="139" s="1"/>
  <c r="D17" i="142"/>
  <c r="D19" i="142"/>
  <c r="D15" i="142"/>
  <c r="D15" i="129"/>
  <c r="D19" i="129"/>
  <c r="D17" i="129"/>
  <c r="D16" i="129"/>
  <c r="D27" i="129" s="1"/>
  <c r="D19" i="141"/>
  <c r="D17" i="141"/>
  <c r="D15" i="130"/>
  <c r="D17" i="130"/>
  <c r="N23" i="37"/>
  <c r="D41" i="37" s="1"/>
  <c r="N41" i="37" s="1"/>
  <c r="O41" i="37" s="1"/>
  <c r="O40" i="40"/>
  <c r="L55" i="136"/>
  <c r="L57" i="136"/>
  <c r="L52" i="133"/>
  <c r="O60" i="133"/>
  <c r="L53" i="131"/>
  <c r="L55" i="131"/>
  <c r="J34" i="37"/>
  <c r="O33" i="126"/>
  <c r="L47" i="132"/>
  <c r="L49" i="132"/>
  <c r="J47" i="145" l="1"/>
  <c r="N47" i="151"/>
  <c r="O47" i="151" s="1"/>
  <c r="N47" i="153"/>
  <c r="O47" i="153" s="1"/>
  <c r="N54" i="156"/>
  <c r="O54" i="156" s="1"/>
  <c r="J49" i="159"/>
  <c r="N45" i="100"/>
  <c r="O45" i="100" s="1"/>
  <c r="J42" i="100"/>
  <c r="J35" i="100"/>
  <c r="J34" i="126"/>
  <c r="N52" i="140"/>
  <c r="O52" i="140" s="1"/>
  <c r="J52" i="140"/>
  <c r="J49" i="140"/>
  <c r="N49" i="140"/>
  <c r="O49" i="140" s="1"/>
  <c r="N47" i="148"/>
  <c r="O47" i="148" s="1"/>
  <c r="J47" i="148"/>
  <c r="N49" i="157"/>
  <c r="O49" i="157" s="1"/>
  <c r="J49" i="157"/>
  <c r="N28" i="37"/>
  <c r="I39" i="146"/>
  <c r="J39" i="146" s="1"/>
  <c r="N39" i="146" s="1"/>
  <c r="O39" i="146" s="1"/>
  <c r="J43" i="139"/>
  <c r="M42" i="141"/>
  <c r="J44" i="147"/>
  <c r="J49" i="142"/>
  <c r="N49" i="142"/>
  <c r="O49" i="142" s="1"/>
  <c r="I33" i="132"/>
  <c r="J33" i="132" s="1"/>
  <c r="N33" i="132" s="1"/>
  <c r="O33" i="132" s="1"/>
  <c r="N49" i="119"/>
  <c r="O49" i="119" s="1"/>
  <c r="I43" i="140"/>
  <c r="J43" i="140" s="1"/>
  <c r="N43" i="140" s="1"/>
  <c r="O43" i="140" s="1"/>
  <c r="I39" i="154"/>
  <c r="J39" i="154" s="1"/>
  <c r="N39" i="154" s="1"/>
  <c r="O39" i="154" s="1"/>
  <c r="J45" i="131"/>
  <c r="L41" i="127"/>
  <c r="O41" i="127" s="1"/>
  <c r="N31" i="37"/>
  <c r="O31" i="37" s="1"/>
  <c r="N41" i="133"/>
  <c r="O41" i="133" s="1"/>
  <c r="J52" i="127"/>
  <c r="I39" i="131"/>
  <c r="J39" i="131" s="1"/>
  <c r="N39" i="131" s="1"/>
  <c r="O39" i="131" s="1"/>
  <c r="N54" i="129"/>
  <c r="O54" i="129" s="1"/>
  <c r="J21" i="146"/>
  <c r="J21" i="154"/>
  <c r="N21" i="154"/>
  <c r="O21" i="154" s="1"/>
  <c r="L53" i="127"/>
  <c r="O53" i="127" s="1"/>
  <c r="L42" i="40"/>
  <c r="O42" i="40" s="1"/>
  <c r="L41" i="34"/>
  <c r="L40" i="127"/>
  <c r="O40" i="127" s="1"/>
  <c r="L47" i="37"/>
  <c r="O47" i="37" s="1"/>
  <c r="N23" i="146"/>
  <c r="O23" i="146" s="1"/>
  <c r="N51" i="128"/>
  <c r="O51" i="128" s="1"/>
  <c r="N49" i="100"/>
  <c r="O49" i="100" s="1"/>
  <c r="L52" i="34"/>
  <c r="O52" i="34" s="1"/>
  <c r="L40" i="140"/>
  <c r="O40" i="140" s="1"/>
  <c r="L40" i="34"/>
  <c r="O40" i="34" s="1"/>
  <c r="L46" i="100"/>
  <c r="O46" i="100" s="1"/>
  <c r="L46" i="119"/>
  <c r="O46" i="119" s="1"/>
  <c r="L36" i="37"/>
  <c r="O36" i="37" s="1"/>
  <c r="L55" i="129"/>
  <c r="O55" i="129" s="1"/>
  <c r="J48" i="146"/>
  <c r="L55" i="155"/>
  <c r="O55" i="155" s="1"/>
  <c r="I40" i="158"/>
  <c r="J40" i="158" s="1"/>
  <c r="N28" i="133"/>
  <c r="O28" i="133" s="1"/>
  <c r="L41" i="140"/>
  <c r="O41" i="140" s="1"/>
  <c r="L39" i="130"/>
  <c r="N51" i="144"/>
  <c r="O51" i="144" s="1"/>
  <c r="N52" i="153"/>
  <c r="O52" i="153" s="1"/>
  <c r="J47" i="152"/>
  <c r="L41" i="156"/>
  <c r="O41" i="156" s="1"/>
  <c r="I42" i="157"/>
  <c r="J42" i="157" s="1"/>
  <c r="N49" i="139"/>
  <c r="O49" i="139" s="1"/>
  <c r="N52" i="128"/>
  <c r="O52" i="128" s="1"/>
  <c r="L31" i="119"/>
  <c r="O31" i="119" s="1"/>
  <c r="L48" i="139"/>
  <c r="L40" i="130"/>
  <c r="O40" i="130" s="1"/>
  <c r="L34" i="144"/>
  <c r="O34" i="144" s="1"/>
  <c r="N47" i="149"/>
  <c r="O47" i="149" s="1"/>
  <c r="M39" i="149"/>
  <c r="I40" i="159"/>
  <c r="J40" i="159" s="1"/>
  <c r="L40" i="155"/>
  <c r="L40" i="157"/>
  <c r="N58" i="40"/>
  <c r="O58" i="40" s="1"/>
  <c r="L34" i="37"/>
  <c r="O34" i="37" s="1"/>
  <c r="L37" i="138"/>
  <c r="O37" i="138" s="1"/>
  <c r="L41" i="40"/>
  <c r="L36" i="149"/>
  <c r="O36" i="149" s="1"/>
  <c r="I43" i="155"/>
  <c r="J43" i="155" s="1"/>
  <c r="L42" i="156"/>
  <c r="O42" i="156" s="1"/>
  <c r="N49" i="158"/>
  <c r="O49" i="158" s="1"/>
  <c r="L34" i="119"/>
  <c r="O34" i="119" s="1"/>
  <c r="L35" i="126"/>
  <c r="O35" i="126" s="1"/>
  <c r="L35" i="37"/>
  <c r="O35" i="37" s="1"/>
  <c r="L48" i="138"/>
  <c r="O48" i="138" s="1"/>
  <c r="L55" i="40"/>
  <c r="O55" i="40" s="1"/>
  <c r="L36" i="146"/>
  <c r="O36" i="146" s="1"/>
  <c r="L49" i="146"/>
  <c r="O49" i="146" s="1"/>
  <c r="N50" i="147"/>
  <c r="O50" i="147" s="1"/>
  <c r="L36" i="148"/>
  <c r="O36" i="148" s="1"/>
  <c r="L37" i="146"/>
  <c r="O37" i="146" s="1"/>
  <c r="N51" i="153"/>
  <c r="O51" i="153" s="1"/>
  <c r="N49" i="130"/>
  <c r="O49" i="130" s="1"/>
  <c r="J47" i="142"/>
  <c r="J44" i="153"/>
  <c r="J49" i="127"/>
  <c r="N45" i="154"/>
  <c r="O45" i="154" s="1"/>
  <c r="J45" i="146"/>
  <c r="M40" i="131"/>
  <c r="O40" i="131" s="1"/>
  <c r="M39" i="144"/>
  <c r="O39" i="144" s="1"/>
  <c r="M34" i="132"/>
  <c r="M43" i="34"/>
  <c r="O43" i="34" s="1"/>
  <c r="L37" i="148"/>
  <c r="O37" i="148" s="1"/>
  <c r="L37" i="149"/>
  <c r="O37" i="149" s="1"/>
  <c r="L42" i="127"/>
  <c r="O42" i="127" s="1"/>
  <c r="L37" i="128"/>
  <c r="O37" i="128" s="1"/>
  <c r="L37" i="139"/>
  <c r="O37" i="139" s="1"/>
  <c r="L42" i="129"/>
  <c r="O42" i="129" s="1"/>
  <c r="L38" i="146"/>
  <c r="O38" i="146" s="1"/>
  <c r="L41" i="157"/>
  <c r="O41" i="157" s="1"/>
  <c r="L41" i="130"/>
  <c r="O41" i="130" s="1"/>
  <c r="L42" i="140"/>
  <c r="O42" i="140" s="1"/>
  <c r="L36" i="126"/>
  <c r="D39" i="136"/>
  <c r="D38" i="128"/>
  <c r="D39" i="128"/>
  <c r="M39" i="128" s="1"/>
  <c r="M55" i="128" s="1"/>
  <c r="M57" i="128" s="1"/>
  <c r="C17" i="146"/>
  <c r="D28" i="146" s="1"/>
  <c r="N28" i="146" s="1"/>
  <c r="O28" i="146" s="1"/>
  <c r="D48" i="145"/>
  <c r="D52" i="136"/>
  <c r="N52" i="136" s="1"/>
  <c r="O52" i="136" s="1"/>
  <c r="D26" i="136"/>
  <c r="D49" i="136"/>
  <c r="N49" i="136" s="1"/>
  <c r="O49" i="136" s="1"/>
  <c r="D27" i="128"/>
  <c r="N27" i="128" s="1"/>
  <c r="O27" i="128" s="1"/>
  <c r="D50" i="136"/>
  <c r="D34" i="145"/>
  <c r="D40" i="136"/>
  <c r="M40" i="136" s="1"/>
  <c r="O40" i="136" s="1"/>
  <c r="D50" i="128"/>
  <c r="N50" i="128" s="1"/>
  <c r="O50" i="128" s="1"/>
  <c r="D35" i="145"/>
  <c r="D37" i="145"/>
  <c r="D28" i="128"/>
  <c r="N28" i="128" s="1"/>
  <c r="O28" i="128" s="1"/>
  <c r="D40" i="128"/>
  <c r="N40" i="128" s="1"/>
  <c r="O40" i="128" s="1"/>
  <c r="D32" i="128"/>
  <c r="N32" i="128" s="1"/>
  <c r="O32" i="128" s="1"/>
  <c r="D29" i="128"/>
  <c r="N29" i="128" s="1"/>
  <c r="O29" i="128" s="1"/>
  <c r="D31" i="128"/>
  <c r="N31" i="128" s="1"/>
  <c r="O31" i="128" s="1"/>
  <c r="D22" i="128"/>
  <c r="N22" i="128" s="1"/>
  <c r="N23" i="128" s="1"/>
  <c r="D46" i="128" s="1"/>
  <c r="N46" i="128" s="1"/>
  <c r="O46" i="128" s="1"/>
  <c r="O64" i="136"/>
  <c r="O64" i="127"/>
  <c r="D30" i="128"/>
  <c r="N30" i="128" s="1"/>
  <c r="O30" i="128" s="1"/>
  <c r="D49" i="128"/>
  <c r="N49" i="128" s="1"/>
  <c r="O49" i="128" s="1"/>
  <c r="D45" i="128"/>
  <c r="O45" i="128" s="1"/>
  <c r="D45" i="147"/>
  <c r="O45" i="147" s="1"/>
  <c r="I15" i="130"/>
  <c r="D36" i="133"/>
  <c r="M36" i="133" s="1"/>
  <c r="M50" i="133" s="1"/>
  <c r="M52" i="133" s="1"/>
  <c r="D49" i="37"/>
  <c r="D22" i="144"/>
  <c r="N22" i="144" s="1"/>
  <c r="D31" i="144"/>
  <c r="N31" i="144" s="1"/>
  <c r="O31" i="144" s="1"/>
  <c r="D30" i="153"/>
  <c r="N30" i="153" s="1"/>
  <c r="O30" i="153" s="1"/>
  <c r="D23" i="133"/>
  <c r="N23" i="133" s="1"/>
  <c r="O23" i="133" s="1"/>
  <c r="D30" i="133"/>
  <c r="N30" i="133" s="1"/>
  <c r="O30" i="133" s="1"/>
  <c r="D48" i="37"/>
  <c r="N48" i="37" s="1"/>
  <c r="O48" i="37" s="1"/>
  <c r="D37" i="142"/>
  <c r="N37" i="142" s="1"/>
  <c r="O37" i="142" s="1"/>
  <c r="D22" i="133"/>
  <c r="D28" i="153"/>
  <c r="N28" i="153" s="1"/>
  <c r="O28" i="153" s="1"/>
  <c r="D31" i="153"/>
  <c r="N31" i="153" s="1"/>
  <c r="O31" i="153" s="1"/>
  <c r="D29" i="37"/>
  <c r="N29" i="37" s="1"/>
  <c r="O29" i="37" s="1"/>
  <c r="D38" i="37"/>
  <c r="M38" i="37" s="1"/>
  <c r="D30" i="37"/>
  <c r="N30" i="37" s="1"/>
  <c r="O30" i="37" s="1"/>
  <c r="D50" i="37"/>
  <c r="N50" i="37" s="1"/>
  <c r="O50" i="37" s="1"/>
  <c r="D37" i="37"/>
  <c r="N37" i="37" s="1"/>
  <c r="O37" i="37" s="1"/>
  <c r="D39" i="145"/>
  <c r="M39" i="145" s="1"/>
  <c r="D29" i="153"/>
  <c r="N29" i="153" s="1"/>
  <c r="O29" i="153" s="1"/>
  <c r="D35" i="160"/>
  <c r="N35" i="160" s="1"/>
  <c r="O35" i="160" s="1"/>
  <c r="D39" i="37"/>
  <c r="N39" i="37" s="1"/>
  <c r="O39" i="37" s="1"/>
  <c r="D44" i="37"/>
  <c r="O44" i="37" s="1"/>
  <c r="D27" i="37"/>
  <c r="N27" i="37" s="1"/>
  <c r="O27" i="37" s="1"/>
  <c r="D45" i="144"/>
  <c r="O45" i="144" s="1"/>
  <c r="D50" i="153"/>
  <c r="N50" i="153" s="1"/>
  <c r="O50" i="153" s="1"/>
  <c r="D25" i="132"/>
  <c r="N25" i="132" s="1"/>
  <c r="O25" i="132" s="1"/>
  <c r="D50" i="127"/>
  <c r="O50" i="127" s="1"/>
  <c r="D31" i="127"/>
  <c r="N31" i="127" s="1"/>
  <c r="O31" i="127" s="1"/>
  <c r="D44" i="127"/>
  <c r="M44" i="127" s="1"/>
  <c r="M59" i="127" s="1"/>
  <c r="M61" i="127" s="1"/>
  <c r="D51" i="142"/>
  <c r="N51" i="142" s="1"/>
  <c r="O51" i="142" s="1"/>
  <c r="D35" i="127"/>
  <c r="N35" i="127" s="1"/>
  <c r="O35" i="127" s="1"/>
  <c r="O56" i="132"/>
  <c r="D36" i="142"/>
  <c r="N36" i="142" s="1"/>
  <c r="O36" i="142" s="1"/>
  <c r="D32" i="144"/>
  <c r="N32" i="144" s="1"/>
  <c r="O32" i="144" s="1"/>
  <c r="D35" i="148"/>
  <c r="L35" i="148" s="1"/>
  <c r="O35" i="148" s="1"/>
  <c r="D54" i="127"/>
  <c r="N54" i="127" s="1"/>
  <c r="O54" i="127" s="1"/>
  <c r="D34" i="127"/>
  <c r="N34" i="127" s="1"/>
  <c r="O34" i="127" s="1"/>
  <c r="D36" i="140"/>
  <c r="N36" i="140" s="1"/>
  <c r="O36" i="140" s="1"/>
  <c r="D35" i="142"/>
  <c r="N35" i="142" s="1"/>
  <c r="O35" i="142" s="1"/>
  <c r="D16" i="142"/>
  <c r="D33" i="127"/>
  <c r="N33" i="127" s="1"/>
  <c r="O33" i="127" s="1"/>
  <c r="D37" i="127"/>
  <c r="N37" i="127" s="1"/>
  <c r="O37" i="127" s="1"/>
  <c r="D34" i="142"/>
  <c r="N34" i="142" s="1"/>
  <c r="O34" i="142" s="1"/>
  <c r="D32" i="127"/>
  <c r="N32" i="127" s="1"/>
  <c r="O32" i="127" s="1"/>
  <c r="D52" i="142"/>
  <c r="N52" i="142" s="1"/>
  <c r="O52" i="142" s="1"/>
  <c r="D46" i="127"/>
  <c r="N46" i="127" s="1"/>
  <c r="O46" i="127" s="1"/>
  <c r="D50" i="142"/>
  <c r="N50" i="142" s="1"/>
  <c r="O50" i="142" s="1"/>
  <c r="D51" i="147"/>
  <c r="N51" i="147" s="1"/>
  <c r="O51" i="147" s="1"/>
  <c r="D30" i="147"/>
  <c r="N30" i="147" s="1"/>
  <c r="O30" i="147" s="1"/>
  <c r="D34" i="148"/>
  <c r="L34" i="148" s="1"/>
  <c r="D39" i="147"/>
  <c r="M39" i="147" s="1"/>
  <c r="O39" i="147" s="1"/>
  <c r="D40" i="147"/>
  <c r="N40" i="147" s="1"/>
  <c r="O40" i="147" s="1"/>
  <c r="D44" i="140"/>
  <c r="M44" i="140" s="1"/>
  <c r="M59" i="140" s="1"/>
  <c r="M61" i="140" s="1"/>
  <c r="D27" i="145"/>
  <c r="N27" i="145" s="1"/>
  <c r="O27" i="145" s="1"/>
  <c r="D49" i="147"/>
  <c r="N49" i="147" s="1"/>
  <c r="O49" i="147" s="1"/>
  <c r="D31" i="147"/>
  <c r="N31" i="147" s="1"/>
  <c r="O31" i="147" s="1"/>
  <c r="D32" i="147"/>
  <c r="N32" i="147" s="1"/>
  <c r="O32" i="147" s="1"/>
  <c r="D50" i="140"/>
  <c r="O50" i="140" s="1"/>
  <c r="D27" i="147"/>
  <c r="N27" i="147" s="1"/>
  <c r="O27" i="147" s="1"/>
  <c r="D28" i="147"/>
  <c r="N28" i="147" s="1"/>
  <c r="O28" i="147" s="1"/>
  <c r="D52" i="147"/>
  <c r="N52" i="147" s="1"/>
  <c r="O52" i="147" s="1"/>
  <c r="D29" i="147"/>
  <c r="N29" i="147" s="1"/>
  <c r="O29" i="147" s="1"/>
  <c r="D22" i="147"/>
  <c r="N22" i="147" s="1"/>
  <c r="D52" i="152"/>
  <c r="N52" i="152" s="1"/>
  <c r="O52" i="152" s="1"/>
  <c r="D33" i="37"/>
  <c r="N33" i="37" s="1"/>
  <c r="O33" i="37" s="1"/>
  <c r="D26" i="127"/>
  <c r="N26" i="127" s="1"/>
  <c r="N27" i="127" s="1"/>
  <c r="D36" i="127" s="1"/>
  <c r="N36" i="127" s="1"/>
  <c r="O36" i="127" s="1"/>
  <c r="D29" i="145"/>
  <c r="N29" i="145" s="1"/>
  <c r="O29" i="145" s="1"/>
  <c r="N50" i="160"/>
  <c r="O50" i="160" s="1"/>
  <c r="N50" i="136"/>
  <c r="O50" i="136" s="1"/>
  <c r="N50" i="144"/>
  <c r="O50" i="144" s="1"/>
  <c r="N48" i="119"/>
  <c r="O48" i="119" s="1"/>
  <c r="N49" i="37"/>
  <c r="O49" i="37" s="1"/>
  <c r="N39" i="136"/>
  <c r="O39" i="136" s="1"/>
  <c r="N38" i="139"/>
  <c r="O38" i="139" s="1"/>
  <c r="N38" i="128"/>
  <c r="O38" i="128" s="1"/>
  <c r="N38" i="147"/>
  <c r="O38" i="147" s="1"/>
  <c r="D37" i="100"/>
  <c r="M37" i="100" s="1"/>
  <c r="M52" i="100" s="1"/>
  <c r="M54" i="100" s="1"/>
  <c r="D29" i="126"/>
  <c r="N29" i="126" s="1"/>
  <c r="O29" i="126" s="1"/>
  <c r="D31" i="131"/>
  <c r="N31" i="131" s="1"/>
  <c r="O31" i="131" s="1"/>
  <c r="D46" i="140"/>
  <c r="N46" i="140" s="1"/>
  <c r="O46" i="140" s="1"/>
  <c r="D30" i="145"/>
  <c r="N30" i="145" s="1"/>
  <c r="O30" i="145" s="1"/>
  <c r="D32" i="145"/>
  <c r="N32" i="145" s="1"/>
  <c r="O32" i="145" s="1"/>
  <c r="D52" i="148"/>
  <c r="N52" i="148" s="1"/>
  <c r="O52" i="148" s="1"/>
  <c r="D49" i="145"/>
  <c r="N49" i="145" s="1"/>
  <c r="O49" i="145" s="1"/>
  <c r="D22" i="145"/>
  <c r="N22" i="145" s="1"/>
  <c r="O22" i="145" s="1"/>
  <c r="O23" i="145" s="1"/>
  <c r="D38" i="140"/>
  <c r="N38" i="140" s="1"/>
  <c r="O38" i="140" s="1"/>
  <c r="D45" i="140"/>
  <c r="N45" i="140" s="1"/>
  <c r="O45" i="140" s="1"/>
  <c r="D51" i="145"/>
  <c r="N51" i="145" s="1"/>
  <c r="O51" i="145" s="1"/>
  <c r="C17" i="154"/>
  <c r="D29" i="154" s="1"/>
  <c r="N29" i="154" s="1"/>
  <c r="O29" i="154" s="1"/>
  <c r="D43" i="100"/>
  <c r="O43" i="100" s="1"/>
  <c r="D33" i="131"/>
  <c r="N33" i="131" s="1"/>
  <c r="O33" i="131" s="1"/>
  <c r="O58" i="131"/>
  <c r="D16" i="141"/>
  <c r="D54" i="140"/>
  <c r="N54" i="140" s="1"/>
  <c r="O54" i="140" s="1"/>
  <c r="D32" i="140"/>
  <c r="N32" i="140" s="1"/>
  <c r="O32" i="140" s="1"/>
  <c r="D50" i="145"/>
  <c r="N50" i="145" s="1"/>
  <c r="O50" i="145" s="1"/>
  <c r="D52" i="145"/>
  <c r="N52" i="145" s="1"/>
  <c r="O52" i="145" s="1"/>
  <c r="D42" i="131"/>
  <c r="N42" i="131" s="1"/>
  <c r="O42" i="131" s="1"/>
  <c r="D35" i="140"/>
  <c r="N35" i="140" s="1"/>
  <c r="O35" i="140" s="1"/>
  <c r="D56" i="140"/>
  <c r="N56" i="140" s="1"/>
  <c r="O56" i="140" s="1"/>
  <c r="O65" i="145"/>
  <c r="D45" i="145"/>
  <c r="O45" i="145" s="1"/>
  <c r="D40" i="145"/>
  <c r="N40" i="145" s="1"/>
  <c r="O40" i="145" s="1"/>
  <c r="O63" i="131"/>
  <c r="D26" i="126"/>
  <c r="N26" i="126" s="1"/>
  <c r="O26" i="126" s="1"/>
  <c r="D33" i="140"/>
  <c r="N33" i="140" s="1"/>
  <c r="O33" i="140" s="1"/>
  <c r="D34" i="140"/>
  <c r="N34" i="140" s="1"/>
  <c r="O34" i="140" s="1"/>
  <c r="D38" i="145"/>
  <c r="N38" i="145" s="1"/>
  <c r="O38" i="145" s="1"/>
  <c r="D31" i="145"/>
  <c r="N31" i="145" s="1"/>
  <c r="O31" i="145" s="1"/>
  <c r="D27" i="148"/>
  <c r="N27" i="148" s="1"/>
  <c r="O27" i="148" s="1"/>
  <c r="D45" i="155"/>
  <c r="M45" i="155" s="1"/>
  <c r="O45" i="155" s="1"/>
  <c r="D28" i="155"/>
  <c r="D47" i="155" s="1"/>
  <c r="D14" i="130"/>
  <c r="D44" i="130" s="1"/>
  <c r="M44" i="130" s="1"/>
  <c r="O44" i="130" s="1"/>
  <c r="I15" i="142"/>
  <c r="D29" i="129"/>
  <c r="N29" i="129" s="1"/>
  <c r="O29" i="129" s="1"/>
  <c r="D29" i="142"/>
  <c r="N29" i="142" s="1"/>
  <c r="O29" i="142" s="1"/>
  <c r="M58" i="34"/>
  <c r="M60" i="34" s="1"/>
  <c r="L62" i="40"/>
  <c r="L64" i="40" s="1"/>
  <c r="O41" i="40"/>
  <c r="D33" i="34"/>
  <c r="N33" i="34" s="1"/>
  <c r="O33" i="34" s="1"/>
  <c r="D55" i="34"/>
  <c r="N55" i="34" s="1"/>
  <c r="O55" i="34" s="1"/>
  <c r="D36" i="130"/>
  <c r="N36" i="130" s="1"/>
  <c r="O36" i="130" s="1"/>
  <c r="D31" i="34"/>
  <c r="N31" i="34" s="1"/>
  <c r="O31" i="34" s="1"/>
  <c r="M55" i="147"/>
  <c r="M57" i="147" s="1"/>
  <c r="D28" i="154"/>
  <c r="N28" i="154" s="1"/>
  <c r="O28" i="154" s="1"/>
  <c r="D42" i="37"/>
  <c r="N42" i="37" s="1"/>
  <c r="O42" i="37" s="1"/>
  <c r="D45" i="34"/>
  <c r="N45" i="34" s="1"/>
  <c r="O45" i="34" s="1"/>
  <c r="D26" i="34"/>
  <c r="N26" i="34" s="1"/>
  <c r="O26" i="34" s="1"/>
  <c r="O27" i="34" s="1"/>
  <c r="D37" i="40"/>
  <c r="N37" i="40" s="1"/>
  <c r="O37" i="40" s="1"/>
  <c r="D43" i="130"/>
  <c r="M43" i="130" s="1"/>
  <c r="O43" i="130" s="1"/>
  <c r="D56" i="130"/>
  <c r="N56" i="130" s="1"/>
  <c r="O56" i="130" s="1"/>
  <c r="D50" i="131"/>
  <c r="N50" i="131" s="1"/>
  <c r="O50" i="131" s="1"/>
  <c r="D44" i="34"/>
  <c r="N44" i="34" s="1"/>
  <c r="O44" i="34" s="1"/>
  <c r="O65" i="142"/>
  <c r="D41" i="142"/>
  <c r="M41" i="142" s="1"/>
  <c r="O41" i="142" s="1"/>
  <c r="D38" i="144"/>
  <c r="N38" i="144" s="1"/>
  <c r="O38" i="144" s="1"/>
  <c r="D31" i="154"/>
  <c r="N31" i="154" s="1"/>
  <c r="O31" i="154" s="1"/>
  <c r="D40" i="151"/>
  <c r="N40" i="151" s="1"/>
  <c r="O40" i="151" s="1"/>
  <c r="O64" i="160"/>
  <c r="D43" i="40"/>
  <c r="N43" i="40" s="1"/>
  <c r="O43" i="40" s="1"/>
  <c r="D48" i="131"/>
  <c r="N48" i="131" s="1"/>
  <c r="O48" i="131" s="1"/>
  <c r="D34" i="141"/>
  <c r="N34" i="141" s="1"/>
  <c r="O34" i="141" s="1"/>
  <c r="D49" i="144"/>
  <c r="N49" i="144" s="1"/>
  <c r="O49" i="144" s="1"/>
  <c r="D27" i="144"/>
  <c r="N27" i="144" s="1"/>
  <c r="O27" i="144" s="1"/>
  <c r="D28" i="144"/>
  <c r="N28" i="144" s="1"/>
  <c r="O28" i="144" s="1"/>
  <c r="D45" i="153"/>
  <c r="O45" i="153" s="1"/>
  <c r="D40" i="153"/>
  <c r="N40" i="153" s="1"/>
  <c r="O40" i="153" s="1"/>
  <c r="D32" i="34"/>
  <c r="N32" i="34" s="1"/>
  <c r="O32" i="34" s="1"/>
  <c r="D35" i="34"/>
  <c r="N35" i="34" s="1"/>
  <c r="O35" i="34" s="1"/>
  <c r="D37" i="131"/>
  <c r="N37" i="131" s="1"/>
  <c r="O37" i="131" s="1"/>
  <c r="O63" i="34"/>
  <c r="D29" i="100"/>
  <c r="N29" i="100" s="1"/>
  <c r="O29" i="100" s="1"/>
  <c r="D45" i="130"/>
  <c r="N45" i="130" s="1"/>
  <c r="O45" i="130" s="1"/>
  <c r="D40" i="141"/>
  <c r="N40" i="141" s="1"/>
  <c r="O40" i="141" s="1"/>
  <c r="D40" i="142"/>
  <c r="N40" i="142" s="1"/>
  <c r="O40" i="142" s="1"/>
  <c r="D29" i="144"/>
  <c r="N29" i="144" s="1"/>
  <c r="O29" i="144" s="1"/>
  <c r="D40" i="144"/>
  <c r="N40" i="144" s="1"/>
  <c r="O40" i="144" s="1"/>
  <c r="D38" i="153"/>
  <c r="N38" i="153" s="1"/>
  <c r="O38" i="153" s="1"/>
  <c r="D39" i="153"/>
  <c r="M39" i="153" s="1"/>
  <c r="O39" i="153" s="1"/>
  <c r="D27" i="153"/>
  <c r="N27" i="153" s="1"/>
  <c r="O27" i="153" s="1"/>
  <c r="D35" i="130"/>
  <c r="N35" i="130" s="1"/>
  <c r="O35" i="130" s="1"/>
  <c r="D34" i="130"/>
  <c r="D45" i="37"/>
  <c r="N45" i="37" s="1"/>
  <c r="O45" i="37" s="1"/>
  <c r="D34" i="131"/>
  <c r="N34" i="131" s="1"/>
  <c r="O34" i="131" s="1"/>
  <c r="D53" i="34"/>
  <c r="N53" i="34" s="1"/>
  <c r="O53" i="34" s="1"/>
  <c r="D38" i="126"/>
  <c r="M38" i="126" s="1"/>
  <c r="D48" i="126"/>
  <c r="N48" i="126" s="1"/>
  <c r="O48" i="126" s="1"/>
  <c r="D42" i="130"/>
  <c r="N42" i="130" s="1"/>
  <c r="O42" i="130" s="1"/>
  <c r="D32" i="131"/>
  <c r="N32" i="131" s="1"/>
  <c r="O32" i="131" s="1"/>
  <c r="D35" i="131"/>
  <c r="N35" i="131" s="1"/>
  <c r="O35" i="131" s="1"/>
  <c r="D55" i="130"/>
  <c r="N55" i="130" s="1"/>
  <c r="O55" i="130" s="1"/>
  <c r="D57" i="130"/>
  <c r="N57" i="130" s="1"/>
  <c r="O57" i="130" s="1"/>
  <c r="D41" i="131"/>
  <c r="N41" i="131" s="1"/>
  <c r="O41" i="131" s="1"/>
  <c r="D52" i="141"/>
  <c r="N52" i="141" s="1"/>
  <c r="O52" i="141" s="1"/>
  <c r="D49" i="153"/>
  <c r="N49" i="153" s="1"/>
  <c r="O49" i="153" s="1"/>
  <c r="D34" i="153"/>
  <c r="L34" i="153" s="1"/>
  <c r="D32" i="153"/>
  <c r="N32" i="153" s="1"/>
  <c r="O32" i="153" s="1"/>
  <c r="D22" i="153"/>
  <c r="N22" i="153" s="1"/>
  <c r="N23" i="153" s="1"/>
  <c r="D33" i="130"/>
  <c r="D26" i="131"/>
  <c r="N26" i="131" s="1"/>
  <c r="O26" i="131" s="1"/>
  <c r="O27" i="131" s="1"/>
  <c r="D35" i="149"/>
  <c r="L35" i="149" s="1"/>
  <c r="O35" i="149" s="1"/>
  <c r="D22" i="146"/>
  <c r="N22" i="146" s="1"/>
  <c r="N24" i="146" s="1"/>
  <c r="D48" i="152"/>
  <c r="L48" i="152" s="1"/>
  <c r="O48" i="152" s="1"/>
  <c r="N23" i="144"/>
  <c r="O22" i="144"/>
  <c r="O23" i="144" s="1"/>
  <c r="O26" i="127"/>
  <c r="O27" i="127" s="1"/>
  <c r="O36" i="126"/>
  <c r="O40" i="129"/>
  <c r="M53" i="131"/>
  <c r="M55" i="131" s="1"/>
  <c r="D43" i="119"/>
  <c r="O43" i="119" s="1"/>
  <c r="N26" i="119"/>
  <c r="O26" i="119" s="1"/>
  <c r="O33" i="100"/>
  <c r="L52" i="100"/>
  <c r="L54" i="100" s="1"/>
  <c r="O61" i="100" s="1"/>
  <c r="D16" i="138"/>
  <c r="D47" i="119"/>
  <c r="N47" i="119" s="1"/>
  <c r="O47" i="119" s="1"/>
  <c r="D38" i="138"/>
  <c r="N38" i="138" s="1"/>
  <c r="O38" i="138" s="1"/>
  <c r="D50" i="138"/>
  <c r="N50" i="138" s="1"/>
  <c r="O50" i="138" s="1"/>
  <c r="D48" i="148"/>
  <c r="L48" i="148" s="1"/>
  <c r="O48" i="148" s="1"/>
  <c r="D32" i="152"/>
  <c r="N32" i="152" s="1"/>
  <c r="O32" i="152" s="1"/>
  <c r="D51" i="152"/>
  <c r="N51" i="152" s="1"/>
  <c r="O51" i="152" s="1"/>
  <c r="D22" i="152"/>
  <c r="N22" i="152" s="1"/>
  <c r="L53" i="119"/>
  <c r="L55" i="119" s="1"/>
  <c r="O71" i="40"/>
  <c r="D22" i="149"/>
  <c r="N22" i="149" s="1"/>
  <c r="D27" i="152"/>
  <c r="N27" i="152" s="1"/>
  <c r="O27" i="152" s="1"/>
  <c r="D24" i="139"/>
  <c r="N24" i="139" s="1"/>
  <c r="N25" i="139" s="1"/>
  <c r="D46" i="139" s="1"/>
  <c r="D57" i="40"/>
  <c r="N57" i="40" s="1"/>
  <c r="O57" i="40" s="1"/>
  <c r="D27" i="119"/>
  <c r="N27" i="119" s="1"/>
  <c r="O27" i="119" s="1"/>
  <c r="D31" i="138"/>
  <c r="N31" i="138" s="1"/>
  <c r="O31" i="138" s="1"/>
  <c r="D20" i="119"/>
  <c r="N20" i="119" s="1"/>
  <c r="D34" i="128"/>
  <c r="L34" i="128" s="1"/>
  <c r="O34" i="128" s="1"/>
  <c r="D50" i="152"/>
  <c r="N50" i="152" s="1"/>
  <c r="O50" i="152" s="1"/>
  <c r="D39" i="152"/>
  <c r="M39" i="152" s="1"/>
  <c r="D33" i="160"/>
  <c r="N33" i="160" s="1"/>
  <c r="O33" i="160" s="1"/>
  <c r="D36" i="40"/>
  <c r="N36" i="40" s="1"/>
  <c r="O36" i="40" s="1"/>
  <c r="D34" i="40"/>
  <c r="D35" i="40" s="1"/>
  <c r="D52" i="40" s="1"/>
  <c r="O52" i="40" s="1"/>
  <c r="D36" i="119"/>
  <c r="M36" i="119" s="1"/>
  <c r="M53" i="119" s="1"/>
  <c r="M55" i="119" s="1"/>
  <c r="D35" i="128"/>
  <c r="L35" i="128" s="1"/>
  <c r="O35" i="128" s="1"/>
  <c r="D30" i="138"/>
  <c r="D32" i="138"/>
  <c r="D25" i="119"/>
  <c r="D48" i="128"/>
  <c r="L48" i="128" s="1"/>
  <c r="D45" i="152"/>
  <c r="O45" i="152" s="1"/>
  <c r="D29" i="152"/>
  <c r="N29" i="152" s="1"/>
  <c r="O29" i="152" s="1"/>
  <c r="D37" i="152"/>
  <c r="L37" i="152" s="1"/>
  <c r="O37" i="152" s="1"/>
  <c r="L55" i="146"/>
  <c r="L57" i="146" s="1"/>
  <c r="D40" i="152"/>
  <c r="N40" i="152" s="1"/>
  <c r="O40" i="152" s="1"/>
  <c r="D34" i="152"/>
  <c r="L34" i="152" s="1"/>
  <c r="D49" i="138"/>
  <c r="N49" i="138" s="1"/>
  <c r="O49" i="138" s="1"/>
  <c r="D42" i="157"/>
  <c r="N42" i="157" s="1"/>
  <c r="O42" i="157" s="1"/>
  <c r="D16" i="40"/>
  <c r="D59" i="40" s="1"/>
  <c r="N59" i="40" s="1"/>
  <c r="O59" i="40" s="1"/>
  <c r="D56" i="40"/>
  <c r="N56" i="40" s="1"/>
  <c r="O56" i="40" s="1"/>
  <c r="D36" i="129"/>
  <c r="N36" i="129" s="1"/>
  <c r="O36" i="129" s="1"/>
  <c r="D44" i="40"/>
  <c r="M44" i="40" s="1"/>
  <c r="O44" i="40" s="1"/>
  <c r="D35" i="119"/>
  <c r="N35" i="119" s="1"/>
  <c r="O35" i="119" s="1"/>
  <c r="D29" i="138"/>
  <c r="D26" i="140"/>
  <c r="N26" i="140" s="1"/>
  <c r="O26" i="140" s="1"/>
  <c r="D38" i="149"/>
  <c r="N38" i="149" s="1"/>
  <c r="O38" i="149" s="1"/>
  <c r="D28" i="152"/>
  <c r="N28" i="152" s="1"/>
  <c r="O28" i="152" s="1"/>
  <c r="D49" i="152"/>
  <c r="N49" i="152" s="1"/>
  <c r="O49" i="152" s="1"/>
  <c r="D30" i="152"/>
  <c r="N30" i="152" s="1"/>
  <c r="O30" i="152" s="1"/>
  <c r="L55" i="154"/>
  <c r="L57" i="154" s="1"/>
  <c r="O65" i="154" s="1"/>
  <c r="D28" i="119"/>
  <c r="N28" i="119" s="1"/>
  <c r="O28" i="119" s="1"/>
  <c r="D34" i="129"/>
  <c r="N34" i="129" s="1"/>
  <c r="O34" i="129" s="1"/>
  <c r="D37" i="129"/>
  <c r="N37" i="129" s="1"/>
  <c r="O37" i="129" s="1"/>
  <c r="D39" i="138"/>
  <c r="M39" i="138" s="1"/>
  <c r="D51" i="138"/>
  <c r="N51" i="138" s="1"/>
  <c r="O51" i="138" s="1"/>
  <c r="D38" i="152"/>
  <c r="N38" i="152" s="1"/>
  <c r="O38" i="152" s="1"/>
  <c r="I15" i="40"/>
  <c r="I15" i="136"/>
  <c r="O34" i="132"/>
  <c r="M47" i="132"/>
  <c r="M49" i="132" s="1"/>
  <c r="M55" i="149"/>
  <c r="M57" i="149" s="1"/>
  <c r="O39" i="149"/>
  <c r="O28" i="37"/>
  <c r="O39" i="130"/>
  <c r="D59" i="129"/>
  <c r="N59" i="129" s="1"/>
  <c r="O59" i="129" s="1"/>
  <c r="N27" i="34"/>
  <c r="D37" i="151"/>
  <c r="L37" i="151" s="1"/>
  <c r="O37" i="151" s="1"/>
  <c r="D35" i="151"/>
  <c r="L35" i="151" s="1"/>
  <c r="D48" i="151"/>
  <c r="L48" i="151" s="1"/>
  <c r="O48" i="151" s="1"/>
  <c r="O22" i="154"/>
  <c r="D58" i="130"/>
  <c r="N58" i="130" s="1"/>
  <c r="O58" i="130" s="1"/>
  <c r="D26" i="130"/>
  <c r="O41" i="34"/>
  <c r="L58" i="34"/>
  <c r="L60" i="34" s="1"/>
  <c r="O68" i="34" s="1"/>
  <c r="D36" i="141"/>
  <c r="N36" i="141" s="1"/>
  <c r="O36" i="141" s="1"/>
  <c r="D51" i="141"/>
  <c r="N51" i="141" s="1"/>
  <c r="O51" i="141" s="1"/>
  <c r="D37" i="141"/>
  <c r="N37" i="141" s="1"/>
  <c r="O37" i="141" s="1"/>
  <c r="D41" i="141"/>
  <c r="M41" i="141" s="1"/>
  <c r="O41" i="141" s="1"/>
  <c r="O65" i="141"/>
  <c r="D50" i="141"/>
  <c r="N50" i="141" s="1"/>
  <c r="O50" i="141" s="1"/>
  <c r="D35" i="141"/>
  <c r="N35" i="141" s="1"/>
  <c r="O35" i="141" s="1"/>
  <c r="O30" i="144"/>
  <c r="O36" i="119"/>
  <c r="D28" i="100"/>
  <c r="N28" i="100" s="1"/>
  <c r="O28" i="100" s="1"/>
  <c r="D38" i="100"/>
  <c r="N38" i="100" s="1"/>
  <c r="O38" i="100" s="1"/>
  <c r="D26" i="100"/>
  <c r="N26" i="100" s="1"/>
  <c r="O26" i="100" s="1"/>
  <c r="D25" i="100"/>
  <c r="N25" i="100" s="1"/>
  <c r="O25" i="100" s="1"/>
  <c r="D27" i="100"/>
  <c r="N27" i="100" s="1"/>
  <c r="O27" i="100" s="1"/>
  <c r="D31" i="100"/>
  <c r="N31" i="100" s="1"/>
  <c r="O31" i="100" s="1"/>
  <c r="D39" i="100"/>
  <c r="N39" i="100" s="1"/>
  <c r="O39" i="100" s="1"/>
  <c r="D47" i="100"/>
  <c r="N47" i="100" s="1"/>
  <c r="O47" i="100" s="1"/>
  <c r="D35" i="132"/>
  <c r="N35" i="132" s="1"/>
  <c r="O35" i="132" s="1"/>
  <c r="D29" i="132"/>
  <c r="N29" i="132" s="1"/>
  <c r="O29" i="132" s="1"/>
  <c r="D27" i="132"/>
  <c r="N27" i="132" s="1"/>
  <c r="O27" i="132" s="1"/>
  <c r="D26" i="132"/>
  <c r="N26" i="132" s="1"/>
  <c r="O26" i="132" s="1"/>
  <c r="D36" i="132"/>
  <c r="N36" i="132" s="1"/>
  <c r="O36" i="132" s="1"/>
  <c r="D28" i="132"/>
  <c r="N28" i="132" s="1"/>
  <c r="O28" i="132" s="1"/>
  <c r="D31" i="132"/>
  <c r="N31" i="132" s="1"/>
  <c r="O31" i="132" s="1"/>
  <c r="D44" i="132"/>
  <c r="N44" i="132" s="1"/>
  <c r="O44" i="132" s="1"/>
  <c r="D42" i="132"/>
  <c r="N42" i="132" s="1"/>
  <c r="O42" i="132" s="1"/>
  <c r="D50" i="126"/>
  <c r="N50" i="126" s="1"/>
  <c r="O50" i="126" s="1"/>
  <c r="D44" i="126"/>
  <c r="O44" i="126" s="1"/>
  <c r="D27" i="126"/>
  <c r="N27" i="126" s="1"/>
  <c r="O27" i="126" s="1"/>
  <c r="D31" i="126"/>
  <c r="N31" i="126" s="1"/>
  <c r="O31" i="126" s="1"/>
  <c r="D40" i="126"/>
  <c r="N40" i="126" s="1"/>
  <c r="O40" i="126" s="1"/>
  <c r="D28" i="126"/>
  <c r="N28" i="126" s="1"/>
  <c r="O28" i="126" s="1"/>
  <c r="D20" i="126"/>
  <c r="N20" i="126" s="1"/>
  <c r="D25" i="126"/>
  <c r="N25" i="126" s="1"/>
  <c r="O48" i="139"/>
  <c r="O34" i="147"/>
  <c r="N20" i="132"/>
  <c r="O20" i="132" s="1"/>
  <c r="O21" i="132" s="1"/>
  <c r="D45" i="133"/>
  <c r="N45" i="133" s="1"/>
  <c r="O45" i="133" s="1"/>
  <c r="D29" i="133"/>
  <c r="N29" i="133" s="1"/>
  <c r="D37" i="133"/>
  <c r="N37" i="133" s="1"/>
  <c r="O37" i="133" s="1"/>
  <c r="D35" i="133"/>
  <c r="N35" i="133" s="1"/>
  <c r="O35" i="133" s="1"/>
  <c r="D32" i="133"/>
  <c r="N32" i="133" s="1"/>
  <c r="O32" i="133" s="1"/>
  <c r="N22" i="133"/>
  <c r="D31" i="133"/>
  <c r="N31" i="133" s="1"/>
  <c r="O31" i="133" s="1"/>
  <c r="D44" i="133"/>
  <c r="N44" i="133" s="1"/>
  <c r="O44" i="133" s="1"/>
  <c r="D50" i="139"/>
  <c r="N50" i="139" s="1"/>
  <c r="O50" i="139" s="1"/>
  <c r="D51" i="139"/>
  <c r="N51" i="139" s="1"/>
  <c r="O51" i="139" s="1"/>
  <c r="D32" i="139"/>
  <c r="N32" i="139" s="1"/>
  <c r="O32" i="139" s="1"/>
  <c r="D29" i="139"/>
  <c r="D39" i="139"/>
  <c r="M39" i="139" s="1"/>
  <c r="D30" i="139"/>
  <c r="L59" i="140"/>
  <c r="L61" i="140" s="1"/>
  <c r="O69" i="140" s="1"/>
  <c r="D35" i="144"/>
  <c r="L35" i="144" s="1"/>
  <c r="O35" i="144" s="1"/>
  <c r="D37" i="144"/>
  <c r="L37" i="144" s="1"/>
  <c r="O37" i="144" s="1"/>
  <c r="D48" i="144"/>
  <c r="L48" i="144" s="1"/>
  <c r="O48" i="144" s="1"/>
  <c r="D40" i="146"/>
  <c r="M40" i="146" s="1"/>
  <c r="D34" i="146"/>
  <c r="N34" i="146" s="1"/>
  <c r="O34" i="146" s="1"/>
  <c r="D32" i="146"/>
  <c r="N32" i="146" s="1"/>
  <c r="O32" i="146" s="1"/>
  <c r="D42" i="146"/>
  <c r="N42" i="146" s="1"/>
  <c r="O42" i="146" s="1"/>
  <c r="D29" i="146"/>
  <c r="N29" i="146" s="1"/>
  <c r="D52" i="146"/>
  <c r="N52" i="146" s="1"/>
  <c r="O52" i="146" s="1"/>
  <c r="D50" i="146"/>
  <c r="N50" i="146" s="1"/>
  <c r="O50" i="146" s="1"/>
  <c r="O65" i="146"/>
  <c r="D41" i="146"/>
  <c r="N41" i="146" s="1"/>
  <c r="O41" i="146" s="1"/>
  <c r="D31" i="146"/>
  <c r="N31" i="146" s="1"/>
  <c r="O31" i="146" s="1"/>
  <c r="D30" i="146"/>
  <c r="N30" i="146" s="1"/>
  <c r="O30" i="146" s="1"/>
  <c r="D46" i="146"/>
  <c r="O46" i="146" s="1"/>
  <c r="D31" i="139"/>
  <c r="N31" i="139" s="1"/>
  <c r="O31" i="139" s="1"/>
  <c r="D35" i="136"/>
  <c r="D42" i="136"/>
  <c r="N42" i="136" s="1"/>
  <c r="O42" i="136" s="1"/>
  <c r="D33" i="136"/>
  <c r="D36" i="136"/>
  <c r="N36" i="136" s="1"/>
  <c r="O36" i="136" s="1"/>
  <c r="D46" i="40"/>
  <c r="N46" i="40" s="1"/>
  <c r="O46" i="40" s="1"/>
  <c r="O34" i="148"/>
  <c r="O22" i="153"/>
  <c r="O23" i="153" s="1"/>
  <c r="D50" i="151"/>
  <c r="N50" i="151" s="1"/>
  <c r="O50" i="151" s="1"/>
  <c r="D52" i="151"/>
  <c r="N52" i="151" s="1"/>
  <c r="O52" i="151" s="1"/>
  <c r="D27" i="151"/>
  <c r="N27" i="151" s="1"/>
  <c r="D31" i="151"/>
  <c r="N31" i="151" s="1"/>
  <c r="O31" i="151" s="1"/>
  <c r="D49" i="151"/>
  <c r="N49" i="151" s="1"/>
  <c r="O49" i="151" s="1"/>
  <c r="D22" i="151"/>
  <c r="N22" i="151" s="1"/>
  <c r="D39" i="151"/>
  <c r="M39" i="151" s="1"/>
  <c r="D28" i="151"/>
  <c r="N28" i="151" s="1"/>
  <c r="O28" i="151" s="1"/>
  <c r="D30" i="151"/>
  <c r="N30" i="151" s="1"/>
  <c r="O30" i="151" s="1"/>
  <c r="D51" i="151"/>
  <c r="N51" i="151" s="1"/>
  <c r="O51" i="151" s="1"/>
  <c r="D38" i="151"/>
  <c r="N38" i="151" s="1"/>
  <c r="O38" i="151" s="1"/>
  <c r="D45" i="151"/>
  <c r="O45" i="151" s="1"/>
  <c r="D32" i="151"/>
  <c r="N32" i="151" s="1"/>
  <c r="O32" i="151" s="1"/>
  <c r="D49" i="34"/>
  <c r="O49" i="34" s="1"/>
  <c r="D37" i="34"/>
  <c r="N37" i="34" s="1"/>
  <c r="O37" i="34" s="1"/>
  <c r="D34" i="34"/>
  <c r="N34" i="34" s="1"/>
  <c r="D43" i="129"/>
  <c r="N43" i="129" s="1"/>
  <c r="O43" i="129" s="1"/>
  <c r="D57" i="129"/>
  <c r="N57" i="129" s="1"/>
  <c r="O57" i="129" s="1"/>
  <c r="D35" i="153"/>
  <c r="L35" i="153" s="1"/>
  <c r="O35" i="153" s="1"/>
  <c r="D37" i="153"/>
  <c r="L37" i="153" s="1"/>
  <c r="O37" i="153" s="1"/>
  <c r="D48" i="153"/>
  <c r="L48" i="153" s="1"/>
  <c r="O48" i="153" s="1"/>
  <c r="C18" i="158"/>
  <c r="D18" i="158" s="1"/>
  <c r="D29" i="158" s="1"/>
  <c r="N29" i="158" s="1"/>
  <c r="O29" i="158" s="1"/>
  <c r="C18" i="155"/>
  <c r="D18" i="155" s="1"/>
  <c r="D29" i="155" s="1"/>
  <c r="N29" i="155" s="1"/>
  <c r="O29" i="155" s="1"/>
  <c r="C18" i="156"/>
  <c r="D18" i="156" s="1"/>
  <c r="D29" i="156" s="1"/>
  <c r="N29" i="156" s="1"/>
  <c r="O29" i="156" s="1"/>
  <c r="D40" i="148"/>
  <c r="N40" i="148" s="1"/>
  <c r="O40" i="148" s="1"/>
  <c r="O36" i="154"/>
  <c r="N20" i="100"/>
  <c r="N21" i="100" s="1"/>
  <c r="O39" i="145"/>
  <c r="M55" i="145"/>
  <c r="M57" i="145" s="1"/>
  <c r="D35" i="147"/>
  <c r="L35" i="147" s="1"/>
  <c r="O35" i="147" s="1"/>
  <c r="D48" i="147"/>
  <c r="L48" i="147" s="1"/>
  <c r="O48" i="147" s="1"/>
  <c r="D37" i="147"/>
  <c r="L37" i="147" s="1"/>
  <c r="O37" i="147" s="1"/>
  <c r="D28" i="148"/>
  <c r="N28" i="148" s="1"/>
  <c r="D31" i="148"/>
  <c r="N31" i="148" s="1"/>
  <c r="O31" i="148" s="1"/>
  <c r="D49" i="148"/>
  <c r="N49" i="148" s="1"/>
  <c r="O49" i="148" s="1"/>
  <c r="D38" i="148"/>
  <c r="N38" i="148" s="1"/>
  <c r="O38" i="148" s="1"/>
  <c r="D32" i="148"/>
  <c r="N32" i="148" s="1"/>
  <c r="O32" i="148" s="1"/>
  <c r="D39" i="148"/>
  <c r="M39" i="148" s="1"/>
  <c r="D45" i="148"/>
  <c r="O45" i="148" s="1"/>
  <c r="D50" i="148"/>
  <c r="N50" i="148" s="1"/>
  <c r="O50" i="148" s="1"/>
  <c r="D22" i="148"/>
  <c r="N22" i="148" s="1"/>
  <c r="D29" i="148"/>
  <c r="N29" i="148" s="1"/>
  <c r="O29" i="148" s="1"/>
  <c r="D30" i="148"/>
  <c r="N30" i="148" s="1"/>
  <c r="O30" i="148" s="1"/>
  <c r="D46" i="154"/>
  <c r="O46" i="154" s="1"/>
  <c r="D40" i="154"/>
  <c r="M40" i="154" s="1"/>
  <c r="D32" i="154"/>
  <c r="N32" i="154" s="1"/>
  <c r="O32" i="154" s="1"/>
  <c r="D42" i="154"/>
  <c r="N42" i="154" s="1"/>
  <c r="O42" i="154" s="1"/>
  <c r="D34" i="154"/>
  <c r="N34" i="154" s="1"/>
  <c r="O34" i="154" s="1"/>
  <c r="D50" i="154"/>
  <c r="N50" i="154" s="1"/>
  <c r="O50" i="154" s="1"/>
  <c r="D30" i="154"/>
  <c r="N30" i="154" s="1"/>
  <c r="D41" i="154"/>
  <c r="N41" i="154" s="1"/>
  <c r="O41" i="154" s="1"/>
  <c r="D52" i="154"/>
  <c r="N52" i="154" s="1"/>
  <c r="O52" i="154" s="1"/>
  <c r="D46" i="155"/>
  <c r="N46" i="155" s="1"/>
  <c r="O46" i="155" s="1"/>
  <c r="D57" i="155"/>
  <c r="N57" i="155" s="1"/>
  <c r="O57" i="155" s="1"/>
  <c r="D16" i="155"/>
  <c r="D59" i="155" s="1"/>
  <c r="N59" i="155" s="1"/>
  <c r="O59" i="155" s="1"/>
  <c r="D36" i="155"/>
  <c r="N36" i="155" s="1"/>
  <c r="O36" i="155" s="1"/>
  <c r="D44" i="155"/>
  <c r="M44" i="155" s="1"/>
  <c r="O44" i="155" s="1"/>
  <c r="D16" i="159"/>
  <c r="D27" i="159" s="1"/>
  <c r="D50" i="159"/>
  <c r="N50" i="159" s="1"/>
  <c r="O50" i="159" s="1"/>
  <c r="D43" i="159"/>
  <c r="N43" i="159" s="1"/>
  <c r="O43" i="159" s="1"/>
  <c r="I15" i="129"/>
  <c r="I15" i="139"/>
  <c r="D40" i="149"/>
  <c r="N40" i="149" s="1"/>
  <c r="O40" i="149" s="1"/>
  <c r="D45" i="149"/>
  <c r="O45" i="149" s="1"/>
  <c r="D49" i="149"/>
  <c r="N49" i="149" s="1"/>
  <c r="O49" i="149" s="1"/>
  <c r="D51" i="149"/>
  <c r="N51" i="149" s="1"/>
  <c r="O51" i="149" s="1"/>
  <c r="D34" i="149"/>
  <c r="L34" i="149" s="1"/>
  <c r="D27" i="149"/>
  <c r="N27" i="149" s="1"/>
  <c r="D50" i="149"/>
  <c r="N50" i="149" s="1"/>
  <c r="O50" i="149" s="1"/>
  <c r="D31" i="149"/>
  <c r="N31" i="149" s="1"/>
  <c r="O31" i="149" s="1"/>
  <c r="D30" i="149"/>
  <c r="N30" i="149" s="1"/>
  <c r="O30" i="149" s="1"/>
  <c r="D28" i="149"/>
  <c r="N28" i="149" s="1"/>
  <c r="O28" i="149" s="1"/>
  <c r="D29" i="149"/>
  <c r="N29" i="149" s="1"/>
  <c r="O29" i="149" s="1"/>
  <c r="O65" i="158"/>
  <c r="D51" i="158"/>
  <c r="N51" i="158" s="1"/>
  <c r="O51" i="158" s="1"/>
  <c r="D36" i="158"/>
  <c r="N36" i="158" s="1"/>
  <c r="O36" i="158" s="1"/>
  <c r="D34" i="158"/>
  <c r="N34" i="158" s="1"/>
  <c r="O34" i="158" s="1"/>
  <c r="D16" i="158"/>
  <c r="D27" i="158" s="1"/>
  <c r="D35" i="158"/>
  <c r="N35" i="158" s="1"/>
  <c r="O35" i="158" s="1"/>
  <c r="D40" i="158"/>
  <c r="N40" i="158" s="1"/>
  <c r="O40" i="158" s="1"/>
  <c r="I15" i="138"/>
  <c r="D52" i="149"/>
  <c r="N52" i="149" s="1"/>
  <c r="O52" i="149" s="1"/>
  <c r="D32" i="149"/>
  <c r="N32" i="149" s="1"/>
  <c r="O32" i="149" s="1"/>
  <c r="D34" i="156"/>
  <c r="D34" i="157"/>
  <c r="D36" i="157"/>
  <c r="N36" i="157" s="1"/>
  <c r="O36" i="157" s="1"/>
  <c r="D51" i="160"/>
  <c r="N51" i="160" s="1"/>
  <c r="O51" i="160" s="1"/>
  <c r="D34" i="160"/>
  <c r="N34" i="160" s="1"/>
  <c r="O34" i="160" s="1"/>
  <c r="D39" i="160"/>
  <c r="N39" i="160" s="1"/>
  <c r="O39" i="160" s="1"/>
  <c r="D49" i="160"/>
  <c r="N49" i="160" s="1"/>
  <c r="O49" i="160" s="1"/>
  <c r="D57" i="157"/>
  <c r="D16" i="160"/>
  <c r="D26" i="160" s="1"/>
  <c r="L41" i="155"/>
  <c r="O41" i="155" s="1"/>
  <c r="D16" i="156"/>
  <c r="D35" i="156"/>
  <c r="D52" i="156" s="1"/>
  <c r="O52" i="156" s="1"/>
  <c r="D43" i="156"/>
  <c r="N43" i="156" s="1"/>
  <c r="O43" i="156" s="1"/>
  <c r="D56" i="156"/>
  <c r="N56" i="156" s="1"/>
  <c r="O56" i="156" s="1"/>
  <c r="L54" i="157"/>
  <c r="O54" i="157" s="1"/>
  <c r="I15" i="159"/>
  <c r="D28" i="160"/>
  <c r="D29" i="40"/>
  <c r="N29" i="40" s="1"/>
  <c r="O29" i="40" s="1"/>
  <c r="I15" i="160"/>
  <c r="D15" i="138"/>
  <c r="D15" i="139"/>
  <c r="D29" i="141"/>
  <c r="N29" i="141" s="1"/>
  <c r="O29" i="141" s="1"/>
  <c r="I15" i="141"/>
  <c r="I15" i="155"/>
  <c r="I15" i="156"/>
  <c r="O42" i="141"/>
  <c r="D28" i="142"/>
  <c r="D42" i="142"/>
  <c r="M42" i="142" s="1"/>
  <c r="O42" i="142" s="1"/>
  <c r="O27" i="140"/>
  <c r="J25" i="136"/>
  <c r="N25" i="136"/>
  <c r="O25" i="136" s="1"/>
  <c r="D18" i="136"/>
  <c r="D28" i="136" s="1"/>
  <c r="N28" i="136" s="1"/>
  <c r="O28" i="136" s="1"/>
  <c r="D14" i="129"/>
  <c r="D28" i="141"/>
  <c r="D41" i="136"/>
  <c r="M41" i="136" s="1"/>
  <c r="O41" i="136" s="1"/>
  <c r="D27" i="136"/>
  <c r="I15" i="158"/>
  <c r="D14" i="158"/>
  <c r="D14" i="40"/>
  <c r="D29" i="159"/>
  <c r="N29" i="159" s="1"/>
  <c r="O29" i="159" s="1"/>
  <c r="M42" i="158"/>
  <c r="O42" i="158" s="1"/>
  <c r="D37" i="158"/>
  <c r="N37" i="158" s="1"/>
  <c r="O37" i="158" s="1"/>
  <c r="D41" i="158"/>
  <c r="M41" i="158" s="1"/>
  <c r="D52" i="158"/>
  <c r="N52" i="158" s="1"/>
  <c r="O52" i="158" s="1"/>
  <c r="D36" i="159"/>
  <c r="N36" i="159" s="1"/>
  <c r="O36" i="159" s="1"/>
  <c r="D40" i="159"/>
  <c r="N40" i="159" s="1"/>
  <c r="O40" i="159" s="1"/>
  <c r="D51" i="159"/>
  <c r="N51" i="159" s="1"/>
  <c r="O51" i="159" s="1"/>
  <c r="D14" i="160"/>
  <c r="N46" i="160"/>
  <c r="O46" i="160" s="1"/>
  <c r="O26" i="158"/>
  <c r="J47" i="159"/>
  <c r="D36" i="160"/>
  <c r="D40" i="160"/>
  <c r="M40" i="160" s="1"/>
  <c r="N48" i="160"/>
  <c r="O48" i="160" s="1"/>
  <c r="D43" i="158"/>
  <c r="N43" i="158" s="1"/>
  <c r="O43" i="158" s="1"/>
  <c r="D50" i="158"/>
  <c r="N50" i="158" s="1"/>
  <c r="O50" i="158" s="1"/>
  <c r="D15" i="159"/>
  <c r="D34" i="159"/>
  <c r="N34" i="159" s="1"/>
  <c r="D14" i="159"/>
  <c r="D37" i="159"/>
  <c r="N37" i="159" s="1"/>
  <c r="O37" i="159" s="1"/>
  <c r="D41" i="159"/>
  <c r="M41" i="159" s="1"/>
  <c r="D52" i="159"/>
  <c r="N52" i="159" s="1"/>
  <c r="O52" i="159" s="1"/>
  <c r="O40" i="157"/>
  <c r="O40" i="155"/>
  <c r="N58" i="156"/>
  <c r="O58" i="156" s="1"/>
  <c r="N57" i="157"/>
  <c r="O57" i="157" s="1"/>
  <c r="D37" i="155"/>
  <c r="N37" i="155" s="1"/>
  <c r="O37" i="155" s="1"/>
  <c r="D58" i="155"/>
  <c r="N58" i="155" s="1"/>
  <c r="O58" i="155" s="1"/>
  <c r="D36" i="156"/>
  <c r="N36" i="156" s="1"/>
  <c r="O36" i="156" s="1"/>
  <c r="D44" i="156"/>
  <c r="M44" i="156" s="1"/>
  <c r="D57" i="156"/>
  <c r="N57" i="156" s="1"/>
  <c r="O57" i="156" s="1"/>
  <c r="D14" i="157"/>
  <c r="O26" i="155"/>
  <c r="J41" i="155"/>
  <c r="J54" i="157"/>
  <c r="N54" i="155"/>
  <c r="O54" i="155" s="1"/>
  <c r="L40" i="156"/>
  <c r="D14" i="156"/>
  <c r="D43" i="155"/>
  <c r="N43" i="155" s="1"/>
  <c r="O43" i="155" s="1"/>
  <c r="D56" i="155"/>
  <c r="N56" i="155" s="1"/>
  <c r="O56" i="155" s="1"/>
  <c r="D46" i="156"/>
  <c r="N46" i="156" s="1"/>
  <c r="O46" i="156" s="1"/>
  <c r="N33" i="157"/>
  <c r="J53" i="157"/>
  <c r="D56" i="157"/>
  <c r="N56" i="157" s="1"/>
  <c r="O56" i="157" s="1"/>
  <c r="J50" i="156"/>
  <c r="D16" i="157"/>
  <c r="D35" i="157"/>
  <c r="D43" i="157"/>
  <c r="M43" i="157" s="1"/>
  <c r="D34" i="155"/>
  <c r="D35" i="155" s="1"/>
  <c r="D37" i="156"/>
  <c r="N37" i="156" s="1"/>
  <c r="O37" i="156" s="1"/>
  <c r="D55" i="157"/>
  <c r="N55" i="157" s="1"/>
  <c r="O55" i="157" s="1"/>
  <c r="L62" i="129" l="1"/>
  <c r="L64" i="129" s="1"/>
  <c r="O71" i="129" s="1"/>
  <c r="M56" i="141"/>
  <c r="M58" i="141" s="1"/>
  <c r="M55" i="153"/>
  <c r="M57" i="153" s="1"/>
  <c r="L59" i="127"/>
  <c r="L61" i="127" s="1"/>
  <c r="O69" i="127" s="1"/>
  <c r="M55" i="144"/>
  <c r="M57" i="144" s="1"/>
  <c r="N24" i="154"/>
  <c r="L53" i="126"/>
  <c r="L55" i="126" s="1"/>
  <c r="O63" i="126" s="1"/>
  <c r="L55" i="139"/>
  <c r="L57" i="139" s="1"/>
  <c r="O64" i="139" s="1"/>
  <c r="O39" i="128"/>
  <c r="L55" i="138"/>
  <c r="L57" i="138" s="1"/>
  <c r="O64" i="138" s="1"/>
  <c r="O24" i="154"/>
  <c r="O22" i="146"/>
  <c r="O24" i="146" s="1"/>
  <c r="L61" i="130"/>
  <c r="L63" i="130" s="1"/>
  <c r="O70" i="130" s="1"/>
  <c r="L54" i="37"/>
  <c r="L56" i="37" s="1"/>
  <c r="O64" i="37" s="1"/>
  <c r="O44" i="140"/>
  <c r="O44" i="127"/>
  <c r="O22" i="128"/>
  <c r="O23" i="128" s="1"/>
  <c r="O36" i="133"/>
  <c r="O28" i="140"/>
  <c r="O20" i="100"/>
  <c r="O21" i="100" s="1"/>
  <c r="I25" i="130"/>
  <c r="D18" i="130"/>
  <c r="D28" i="130" s="1"/>
  <c r="N28" i="130" s="1"/>
  <c r="O28" i="130" s="1"/>
  <c r="M61" i="130"/>
  <c r="M63" i="130" s="1"/>
  <c r="D27" i="130"/>
  <c r="D46" i="130" s="1"/>
  <c r="N46" i="130" s="1"/>
  <c r="O46" i="130" s="1"/>
  <c r="M54" i="37"/>
  <c r="M56" i="37" s="1"/>
  <c r="O38" i="37"/>
  <c r="O54" i="37" s="1"/>
  <c r="O59" i="37" s="1"/>
  <c r="D27" i="142"/>
  <c r="D53" i="142"/>
  <c r="N53" i="142" s="1"/>
  <c r="O53" i="142" s="1"/>
  <c r="D38" i="142"/>
  <c r="N38" i="142" s="1"/>
  <c r="O38" i="142" s="1"/>
  <c r="L55" i="128"/>
  <c r="L57" i="128" s="1"/>
  <c r="O65" i="128" s="1"/>
  <c r="N27" i="131"/>
  <c r="D43" i="131" s="1"/>
  <c r="N43" i="131" s="1"/>
  <c r="O43" i="131" s="1"/>
  <c r="O37" i="100"/>
  <c r="N23" i="145"/>
  <c r="D42" i="145" s="1"/>
  <c r="N42" i="145" s="1"/>
  <c r="O42" i="145" s="1"/>
  <c r="O22" i="147"/>
  <c r="O23" i="147" s="1"/>
  <c r="N23" i="147"/>
  <c r="N28" i="140"/>
  <c r="D48" i="140" s="1"/>
  <c r="N48" i="140" s="1"/>
  <c r="O48" i="140" s="1"/>
  <c r="D27" i="40"/>
  <c r="L55" i="153"/>
  <c r="L57" i="153" s="1"/>
  <c r="O65" i="153" s="1"/>
  <c r="D43" i="128"/>
  <c r="N43" i="128" s="1"/>
  <c r="O43" i="128" s="1"/>
  <c r="D37" i="130"/>
  <c r="N37" i="130" s="1"/>
  <c r="O37" i="130" s="1"/>
  <c r="D41" i="139"/>
  <c r="D27" i="141"/>
  <c r="D53" i="141"/>
  <c r="N53" i="141" s="1"/>
  <c r="O53" i="141" s="1"/>
  <c r="D45" i="156"/>
  <c r="M45" i="156" s="1"/>
  <c r="O45" i="156" s="1"/>
  <c r="D28" i="156"/>
  <c r="D27" i="157"/>
  <c r="D44" i="157"/>
  <c r="M55" i="136"/>
  <c r="M57" i="136" s="1"/>
  <c r="L55" i="148"/>
  <c r="L57" i="148" s="1"/>
  <c r="O65" i="148" s="1"/>
  <c r="L55" i="152"/>
  <c r="L57" i="152" s="1"/>
  <c r="O65" i="152" s="1"/>
  <c r="D51" i="130"/>
  <c r="O51" i="130" s="1"/>
  <c r="N34" i="130"/>
  <c r="O34" i="130" s="1"/>
  <c r="L61" i="157"/>
  <c r="L63" i="157" s="1"/>
  <c r="O70" i="157" s="1"/>
  <c r="D48" i="127"/>
  <c r="N48" i="127" s="1"/>
  <c r="O48" i="127" s="1"/>
  <c r="M53" i="126"/>
  <c r="M55" i="126" s="1"/>
  <c r="O38" i="126"/>
  <c r="N46" i="139"/>
  <c r="O46" i="139" s="1"/>
  <c r="N54" i="37"/>
  <c r="N56" i="37" s="1"/>
  <c r="O34" i="153"/>
  <c r="N42" i="139"/>
  <c r="O42" i="139" s="1"/>
  <c r="D50" i="130"/>
  <c r="O50" i="130" s="1"/>
  <c r="N33" i="130"/>
  <c r="O33" i="130" s="1"/>
  <c r="O22" i="152"/>
  <c r="O23" i="152" s="1"/>
  <c r="N23" i="152"/>
  <c r="D51" i="127"/>
  <c r="N51" i="127" s="1"/>
  <c r="O51" i="127" s="1"/>
  <c r="D47" i="127"/>
  <c r="N47" i="127" s="1"/>
  <c r="O47" i="127" s="1"/>
  <c r="D24" i="138"/>
  <c r="N24" i="138" s="1"/>
  <c r="D52" i="138"/>
  <c r="N52" i="138" s="1"/>
  <c r="O52" i="138" s="1"/>
  <c r="L55" i="144"/>
  <c r="L57" i="144" s="1"/>
  <c r="O65" i="144" s="1"/>
  <c r="D33" i="139"/>
  <c r="N33" i="139" s="1"/>
  <c r="O33" i="139" s="1"/>
  <c r="D42" i="139"/>
  <c r="N35" i="40"/>
  <c r="O35" i="40" s="1"/>
  <c r="O48" i="128"/>
  <c r="D38" i="127"/>
  <c r="N38" i="127" s="1"/>
  <c r="O38" i="127" s="1"/>
  <c r="D42" i="119"/>
  <c r="O42" i="119" s="1"/>
  <c r="N25" i="119"/>
  <c r="D29" i="119"/>
  <c r="N29" i="119" s="1"/>
  <c r="O29" i="119" s="1"/>
  <c r="D36" i="131"/>
  <c r="N36" i="131" s="1"/>
  <c r="D38" i="131"/>
  <c r="N38" i="131" s="1"/>
  <c r="O38" i="131" s="1"/>
  <c r="D46" i="131"/>
  <c r="N46" i="131" s="1"/>
  <c r="O46" i="131" s="1"/>
  <c r="D43" i="144"/>
  <c r="N43" i="144" s="1"/>
  <c r="O43" i="144" s="1"/>
  <c r="D33" i="144"/>
  <c r="N33" i="144" s="1"/>
  <c r="D42" i="144"/>
  <c r="N42" i="144" s="1"/>
  <c r="O42" i="144" s="1"/>
  <c r="D46" i="144"/>
  <c r="N46" i="144" s="1"/>
  <c r="O46" i="144" s="1"/>
  <c r="D38" i="141"/>
  <c r="N38" i="141" s="1"/>
  <c r="O38" i="141" s="1"/>
  <c r="O34" i="152"/>
  <c r="D51" i="40"/>
  <c r="O51" i="40" s="1"/>
  <c r="D38" i="40"/>
  <c r="N38" i="40" s="1"/>
  <c r="O38" i="40" s="1"/>
  <c r="D33" i="138"/>
  <c r="N33" i="138" s="1"/>
  <c r="O33" i="138" s="1"/>
  <c r="N32" i="138"/>
  <c r="O32" i="138" s="1"/>
  <c r="O39" i="152"/>
  <c r="M55" i="152"/>
  <c r="M57" i="152" s="1"/>
  <c r="N29" i="138"/>
  <c r="O29" i="138" s="1"/>
  <c r="D44" i="138"/>
  <c r="O44" i="138" s="1"/>
  <c r="N35" i="156"/>
  <c r="O35" i="156" s="1"/>
  <c r="D53" i="159"/>
  <c r="N53" i="159" s="1"/>
  <c r="O53" i="159" s="1"/>
  <c r="O24" i="139"/>
  <c r="O25" i="139" s="1"/>
  <c r="N41" i="139"/>
  <c r="O41" i="139" s="1"/>
  <c r="M55" i="138"/>
  <c r="M57" i="138" s="1"/>
  <c r="O39" i="138"/>
  <c r="D45" i="138"/>
  <c r="O45" i="138" s="1"/>
  <c r="N30" i="138"/>
  <c r="O30" i="138" s="1"/>
  <c r="D33" i="128"/>
  <c r="N33" i="128" s="1"/>
  <c r="D42" i="128"/>
  <c r="N42" i="128" s="1"/>
  <c r="O42" i="128" s="1"/>
  <c r="N34" i="40"/>
  <c r="O34" i="40" s="1"/>
  <c r="D34" i="139"/>
  <c r="N34" i="139" s="1"/>
  <c r="O34" i="139" s="1"/>
  <c r="D38" i="129"/>
  <c r="N38" i="129" s="1"/>
  <c r="O38" i="129" s="1"/>
  <c r="D35" i="129"/>
  <c r="D51" i="129"/>
  <c r="O51" i="129" s="1"/>
  <c r="O20" i="119"/>
  <c r="O21" i="119" s="1"/>
  <c r="N21" i="119"/>
  <c r="N21" i="132"/>
  <c r="D32" i="132" s="1"/>
  <c r="N32" i="132" s="1"/>
  <c r="O32" i="132" s="1"/>
  <c r="O25" i="126"/>
  <c r="D38" i="158"/>
  <c r="N38" i="158" s="1"/>
  <c r="O38" i="158" s="1"/>
  <c r="D59" i="156"/>
  <c r="N59" i="156" s="1"/>
  <c r="O59" i="156" s="1"/>
  <c r="D27" i="156"/>
  <c r="N21" i="126"/>
  <c r="O20" i="126"/>
  <c r="O21" i="126" s="1"/>
  <c r="L55" i="147"/>
  <c r="L57" i="147" s="1"/>
  <c r="O65" i="147" s="1"/>
  <c r="D33" i="145"/>
  <c r="N33" i="145" s="1"/>
  <c r="D46" i="145"/>
  <c r="N46" i="145" s="1"/>
  <c r="O46" i="145" s="1"/>
  <c r="D52" i="160"/>
  <c r="N52" i="160" s="1"/>
  <c r="O52" i="160" s="1"/>
  <c r="D35" i="159"/>
  <c r="N35" i="159" s="1"/>
  <c r="O35" i="159" s="1"/>
  <c r="O39" i="139"/>
  <c r="M55" i="139"/>
  <c r="M57" i="139" s="1"/>
  <c r="N24" i="133"/>
  <c r="O22" i="133"/>
  <c r="O24" i="133" s="1"/>
  <c r="N30" i="139"/>
  <c r="O30" i="139" s="1"/>
  <c r="D45" i="139"/>
  <c r="O45" i="139" s="1"/>
  <c r="D38" i="155"/>
  <c r="N38" i="155" s="1"/>
  <c r="O38" i="155" s="1"/>
  <c r="L62" i="155"/>
  <c r="L64" i="155" s="1"/>
  <c r="O71" i="155" s="1"/>
  <c r="D51" i="157"/>
  <c r="O51" i="157" s="1"/>
  <c r="N34" i="157"/>
  <c r="O34" i="157" s="1"/>
  <c r="N33" i="136"/>
  <c r="O33" i="136" s="1"/>
  <c r="D34" i="136"/>
  <c r="N34" i="136" s="1"/>
  <c r="O34" i="136" s="1"/>
  <c r="M55" i="146"/>
  <c r="M57" i="146" s="1"/>
  <c r="O40" i="146"/>
  <c r="N29" i="139"/>
  <c r="D44" i="139"/>
  <c r="O44" i="139" s="1"/>
  <c r="D33" i="154"/>
  <c r="N33" i="154" s="1"/>
  <c r="O33" i="154" s="1"/>
  <c r="D44" i="154"/>
  <c r="N44" i="154" s="1"/>
  <c r="O44" i="154" s="1"/>
  <c r="D47" i="154"/>
  <c r="N47" i="154" s="1"/>
  <c r="O47" i="154" s="1"/>
  <c r="D43" i="154"/>
  <c r="N43" i="154" s="1"/>
  <c r="O43" i="154" s="1"/>
  <c r="D35" i="154"/>
  <c r="N35" i="154" s="1"/>
  <c r="O35" i="154" s="1"/>
  <c r="O34" i="149"/>
  <c r="L55" i="149"/>
  <c r="L57" i="149" s="1"/>
  <c r="O65" i="149" s="1"/>
  <c r="M55" i="151"/>
  <c r="M57" i="151" s="1"/>
  <c r="O39" i="151"/>
  <c r="D44" i="146"/>
  <c r="N44" i="146" s="1"/>
  <c r="O44" i="146" s="1"/>
  <c r="D33" i="146"/>
  <c r="N33" i="146" s="1"/>
  <c r="O33" i="146" s="1"/>
  <c r="D47" i="146"/>
  <c r="N47" i="146" s="1"/>
  <c r="O47" i="146" s="1"/>
  <c r="D35" i="146"/>
  <c r="N35" i="146" s="1"/>
  <c r="O35" i="146" s="1"/>
  <c r="D43" i="146"/>
  <c r="N43" i="146" s="1"/>
  <c r="O43" i="146" s="1"/>
  <c r="O39" i="148"/>
  <c r="M55" i="148"/>
  <c r="M57" i="148" s="1"/>
  <c r="D53" i="158"/>
  <c r="N53" i="158" s="1"/>
  <c r="O53" i="158" s="1"/>
  <c r="D28" i="158"/>
  <c r="D44" i="158" s="1"/>
  <c r="N44" i="158" s="1"/>
  <c r="O44" i="158" s="1"/>
  <c r="O22" i="149"/>
  <c r="O23" i="149" s="1"/>
  <c r="N23" i="149"/>
  <c r="O30" i="154"/>
  <c r="O27" i="151"/>
  <c r="D33" i="153"/>
  <c r="N33" i="153" s="1"/>
  <c r="D46" i="153"/>
  <c r="N46" i="153" s="1"/>
  <c r="O46" i="153" s="1"/>
  <c r="D42" i="153"/>
  <c r="N42" i="153" s="1"/>
  <c r="O42" i="153" s="1"/>
  <c r="D43" i="153"/>
  <c r="N43" i="153" s="1"/>
  <c r="O43" i="153" s="1"/>
  <c r="O29" i="146"/>
  <c r="N23" i="151"/>
  <c r="O22" i="151"/>
  <c r="O23" i="151" s="1"/>
  <c r="O22" i="148"/>
  <c r="O23" i="148" s="1"/>
  <c r="N23" i="148"/>
  <c r="O28" i="148"/>
  <c r="N35" i="136"/>
  <c r="O35" i="136" s="1"/>
  <c r="D37" i="136"/>
  <c r="N37" i="136" s="1"/>
  <c r="O37" i="136" s="1"/>
  <c r="O35" i="151"/>
  <c r="L55" i="151"/>
  <c r="L57" i="151" s="1"/>
  <c r="O65" i="151" s="1"/>
  <c r="O40" i="154"/>
  <c r="M55" i="154"/>
  <c r="M57" i="154" s="1"/>
  <c r="D46" i="34"/>
  <c r="N46" i="34" s="1"/>
  <c r="O46" i="34" s="1"/>
  <c r="D50" i="34"/>
  <c r="N50" i="34" s="1"/>
  <c r="O50" i="34" s="1"/>
  <c r="D36" i="34"/>
  <c r="N36" i="34" s="1"/>
  <c r="O36" i="34" s="1"/>
  <c r="D38" i="34"/>
  <c r="N38" i="34" s="1"/>
  <c r="O38" i="34" s="1"/>
  <c r="D47" i="34"/>
  <c r="N47" i="34" s="1"/>
  <c r="O47" i="34" s="1"/>
  <c r="D27" i="155"/>
  <c r="N34" i="156"/>
  <c r="O34" i="156" s="1"/>
  <c r="D51" i="156"/>
  <c r="O51" i="156" s="1"/>
  <c r="O27" i="149"/>
  <c r="O34" i="34"/>
  <c r="O29" i="133"/>
  <c r="D42" i="159"/>
  <c r="M42" i="159" s="1"/>
  <c r="O42" i="159" s="1"/>
  <c r="D28" i="159"/>
  <c r="D45" i="40"/>
  <c r="M45" i="40" s="1"/>
  <c r="D28" i="40"/>
  <c r="D30" i="100"/>
  <c r="N30" i="100" s="1"/>
  <c r="D32" i="100"/>
  <c r="N32" i="100" s="1"/>
  <c r="O32" i="100" s="1"/>
  <c r="D44" i="100"/>
  <c r="N44" i="100" s="1"/>
  <c r="O44" i="100" s="1"/>
  <c r="D41" i="100"/>
  <c r="N41" i="100" s="1"/>
  <c r="O41" i="100" s="1"/>
  <c r="D40" i="100"/>
  <c r="N40" i="100" s="1"/>
  <c r="O40" i="100" s="1"/>
  <c r="M56" i="142"/>
  <c r="M58" i="142" s="1"/>
  <c r="N27" i="136"/>
  <c r="D43" i="136"/>
  <c r="N43" i="136" s="1"/>
  <c r="O43" i="136" s="1"/>
  <c r="D44" i="141"/>
  <c r="N44" i="141" s="1"/>
  <c r="O44" i="141" s="1"/>
  <c r="N28" i="141"/>
  <c r="D44" i="142"/>
  <c r="N44" i="142" s="1"/>
  <c r="O44" i="142" s="1"/>
  <c r="N28" i="142"/>
  <c r="D28" i="129"/>
  <c r="D45" i="129"/>
  <c r="M45" i="129" s="1"/>
  <c r="D37" i="140"/>
  <c r="N37" i="140" s="1"/>
  <c r="D39" i="140"/>
  <c r="N39" i="140" s="1"/>
  <c r="O39" i="140" s="1"/>
  <c r="N36" i="160"/>
  <c r="D37" i="160"/>
  <c r="N37" i="160" s="1"/>
  <c r="O37" i="160" s="1"/>
  <c r="D38" i="159"/>
  <c r="N38" i="159" s="1"/>
  <c r="O38" i="159" s="1"/>
  <c r="D27" i="160"/>
  <c r="D41" i="160"/>
  <c r="M41" i="160" s="1"/>
  <c r="O41" i="160" s="1"/>
  <c r="I25" i="160"/>
  <c r="O40" i="160"/>
  <c r="D18" i="160"/>
  <c r="N28" i="160" s="1"/>
  <c r="O28" i="160" s="1"/>
  <c r="O34" i="159"/>
  <c r="O41" i="158"/>
  <c r="M56" i="158"/>
  <c r="M58" i="158" s="1"/>
  <c r="O41" i="159"/>
  <c r="D52" i="155"/>
  <c r="O52" i="155" s="1"/>
  <c r="N35" i="155"/>
  <c r="O35" i="155" s="1"/>
  <c r="M44" i="157"/>
  <c r="O44" i="157" s="1"/>
  <c r="I25" i="157"/>
  <c r="O33" i="157"/>
  <c r="O44" i="156"/>
  <c r="D51" i="155"/>
  <c r="O51" i="155" s="1"/>
  <c r="N34" i="155"/>
  <c r="N28" i="155"/>
  <c r="N47" i="155"/>
  <c r="O47" i="155" s="1"/>
  <c r="L62" i="156"/>
  <c r="L64" i="156" s="1"/>
  <c r="O71" i="156" s="1"/>
  <c r="O40" i="156"/>
  <c r="O43" i="157"/>
  <c r="D37" i="157"/>
  <c r="N37" i="157" s="1"/>
  <c r="O37" i="157" s="1"/>
  <c r="N35" i="157"/>
  <c r="O35" i="157" s="1"/>
  <c r="D38" i="156"/>
  <c r="N38" i="156" s="1"/>
  <c r="O38" i="156" s="1"/>
  <c r="M62" i="155"/>
  <c r="M64" i="155" s="1"/>
  <c r="D26" i="157"/>
  <c r="D58" i="157"/>
  <c r="N58" i="157" s="1"/>
  <c r="O58" i="157" s="1"/>
  <c r="D18" i="157"/>
  <c r="D44" i="131" l="1"/>
  <c r="N44" i="131" s="1"/>
  <c r="O44" i="131" s="1"/>
  <c r="D43" i="145"/>
  <c r="N43" i="145" s="1"/>
  <c r="O43" i="145" s="1"/>
  <c r="N27" i="130"/>
  <c r="J25" i="130"/>
  <c r="N25" i="130"/>
  <c r="O25" i="130" s="1"/>
  <c r="D47" i="140"/>
  <c r="N47" i="140" s="1"/>
  <c r="O47" i="140" s="1"/>
  <c r="D51" i="140"/>
  <c r="N51" i="140" s="1"/>
  <c r="O51" i="140" s="1"/>
  <c r="O59" i="127"/>
  <c r="O61" i="127" s="1"/>
  <c r="O66" i="127" s="1"/>
  <c r="D42" i="147"/>
  <c r="N42" i="147" s="1"/>
  <c r="O42" i="147" s="1"/>
  <c r="D33" i="147"/>
  <c r="N33" i="147" s="1"/>
  <c r="D46" i="147"/>
  <c r="N46" i="147" s="1"/>
  <c r="O46" i="147" s="1"/>
  <c r="D43" i="147"/>
  <c r="N43" i="147" s="1"/>
  <c r="O43" i="147" s="1"/>
  <c r="O56" i="37"/>
  <c r="D28" i="157"/>
  <c r="N28" i="157" s="1"/>
  <c r="O28" i="157" s="1"/>
  <c r="D30" i="132"/>
  <c r="N30" i="132" s="1"/>
  <c r="O30" i="132" s="1"/>
  <c r="N28" i="158"/>
  <c r="O28" i="158" s="1"/>
  <c r="N59" i="127"/>
  <c r="N61" i="127" s="1"/>
  <c r="O33" i="144"/>
  <c r="O55" i="144" s="1"/>
  <c r="O57" i="144" s="1"/>
  <c r="N55" i="144"/>
  <c r="N57" i="144" s="1"/>
  <c r="D39" i="119"/>
  <c r="N39" i="119" s="1"/>
  <c r="O39" i="119" s="1"/>
  <c r="D44" i="119"/>
  <c r="N44" i="119" s="1"/>
  <c r="O44" i="119" s="1"/>
  <c r="D40" i="119"/>
  <c r="N40" i="119" s="1"/>
  <c r="O40" i="119" s="1"/>
  <c r="D30" i="119"/>
  <c r="N30" i="119" s="1"/>
  <c r="O30" i="119" s="1"/>
  <c r="O33" i="128"/>
  <c r="O55" i="128" s="1"/>
  <c r="N55" i="128"/>
  <c r="N57" i="128" s="1"/>
  <c r="N25" i="138"/>
  <c r="O24" i="138"/>
  <c r="O25" i="138" s="1"/>
  <c r="O25" i="119"/>
  <c r="D40" i="132"/>
  <c r="N40" i="132" s="1"/>
  <c r="O40" i="132" s="1"/>
  <c r="O55" i="146"/>
  <c r="O57" i="146" s="1"/>
  <c r="O60" i="146" s="1"/>
  <c r="D38" i="132"/>
  <c r="N38" i="132" s="1"/>
  <c r="O38" i="132" s="1"/>
  <c r="D37" i="132"/>
  <c r="N37" i="132" s="1"/>
  <c r="O37" i="132" s="1"/>
  <c r="D52" i="129"/>
  <c r="O52" i="129" s="1"/>
  <c r="N35" i="129"/>
  <c r="O35" i="129" s="1"/>
  <c r="O36" i="131"/>
  <c r="D33" i="152"/>
  <c r="N33" i="152" s="1"/>
  <c r="D42" i="152"/>
  <c r="N42" i="152" s="1"/>
  <c r="O42" i="152" s="1"/>
  <c r="D46" i="152"/>
  <c r="N46" i="152" s="1"/>
  <c r="O46" i="152" s="1"/>
  <c r="D43" i="152"/>
  <c r="N43" i="152" s="1"/>
  <c r="O43" i="152" s="1"/>
  <c r="O58" i="34"/>
  <c r="O60" i="34" s="1"/>
  <c r="D43" i="148"/>
  <c r="N43" i="148" s="1"/>
  <c r="O43" i="148" s="1"/>
  <c r="D42" i="148"/>
  <c r="N42" i="148" s="1"/>
  <c r="O42" i="148" s="1"/>
  <c r="D33" i="148"/>
  <c r="N33" i="148" s="1"/>
  <c r="D46" i="148"/>
  <c r="N46" i="148" s="1"/>
  <c r="O46" i="148" s="1"/>
  <c r="N55" i="154"/>
  <c r="N57" i="154" s="1"/>
  <c r="O55" i="154"/>
  <c r="O57" i="154" s="1"/>
  <c r="O60" i="154" s="1"/>
  <c r="O61" i="37"/>
  <c r="O63" i="37"/>
  <c r="D30" i="126"/>
  <c r="N30" i="126" s="1"/>
  <c r="D41" i="126"/>
  <c r="N41" i="126" s="1"/>
  <c r="O41" i="126" s="1"/>
  <c r="D42" i="126"/>
  <c r="N42" i="126" s="1"/>
  <c r="O42" i="126" s="1"/>
  <c r="D45" i="126"/>
  <c r="N45" i="126" s="1"/>
  <c r="O45" i="126" s="1"/>
  <c r="D32" i="126"/>
  <c r="N32" i="126" s="1"/>
  <c r="O32" i="126" s="1"/>
  <c r="N58" i="34"/>
  <c r="N60" i="34" s="1"/>
  <c r="D42" i="149"/>
  <c r="N42" i="149" s="1"/>
  <c r="O42" i="149" s="1"/>
  <c r="D46" i="149"/>
  <c r="N46" i="149" s="1"/>
  <c r="O46" i="149" s="1"/>
  <c r="D33" i="149"/>
  <c r="N33" i="149" s="1"/>
  <c r="D43" i="149"/>
  <c r="N43" i="149" s="1"/>
  <c r="O43" i="149" s="1"/>
  <c r="O33" i="153"/>
  <c r="O55" i="153" s="1"/>
  <c r="N55" i="153"/>
  <c r="N57" i="153" s="1"/>
  <c r="O29" i="139"/>
  <c r="O55" i="139" s="1"/>
  <c r="N55" i="139"/>
  <c r="N57" i="139" s="1"/>
  <c r="D43" i="151"/>
  <c r="N43" i="151" s="1"/>
  <c r="O43" i="151" s="1"/>
  <c r="D42" i="151"/>
  <c r="N42" i="151" s="1"/>
  <c r="O42" i="151" s="1"/>
  <c r="D46" i="151"/>
  <c r="N46" i="151" s="1"/>
  <c r="O46" i="151" s="1"/>
  <c r="D33" i="151"/>
  <c r="N33" i="151" s="1"/>
  <c r="O68" i="127"/>
  <c r="D34" i="133"/>
  <c r="N34" i="133" s="1"/>
  <c r="D39" i="133"/>
  <c r="N39" i="133" s="1"/>
  <c r="O39" i="133" s="1"/>
  <c r="D40" i="133"/>
  <c r="N40" i="133" s="1"/>
  <c r="O40" i="133" s="1"/>
  <c r="D42" i="133"/>
  <c r="N42" i="133" s="1"/>
  <c r="O42" i="133" s="1"/>
  <c r="N55" i="146"/>
  <c r="N57" i="146" s="1"/>
  <c r="O33" i="145"/>
  <c r="O55" i="145" s="1"/>
  <c r="N55" i="145"/>
  <c r="N57" i="145" s="1"/>
  <c r="N30" i="142"/>
  <c r="O28" i="142"/>
  <c r="O30" i="142" s="1"/>
  <c r="O37" i="140"/>
  <c r="N29" i="136"/>
  <c r="O27" i="136"/>
  <c r="O29" i="136" s="1"/>
  <c r="O30" i="100"/>
  <c r="O52" i="100" s="1"/>
  <c r="O54" i="100" s="1"/>
  <c r="O60" i="100" s="1"/>
  <c r="N52" i="100"/>
  <c r="N54" i="100" s="1"/>
  <c r="O45" i="129"/>
  <c r="M62" i="129"/>
  <c r="M64" i="129" s="1"/>
  <c r="D47" i="40"/>
  <c r="N47" i="40" s="1"/>
  <c r="O47" i="40" s="1"/>
  <c r="N28" i="40"/>
  <c r="N30" i="141"/>
  <c r="O28" i="141"/>
  <c r="N28" i="129"/>
  <c r="D47" i="129"/>
  <c r="N47" i="129" s="1"/>
  <c r="O47" i="129" s="1"/>
  <c r="O45" i="40"/>
  <c r="M62" i="40"/>
  <c r="M64" i="40" s="1"/>
  <c r="N27" i="160"/>
  <c r="O27" i="160" s="1"/>
  <c r="D43" i="160"/>
  <c r="N43" i="160" s="1"/>
  <c r="O43" i="160" s="1"/>
  <c r="N25" i="160"/>
  <c r="J25" i="160"/>
  <c r="M56" i="159"/>
  <c r="M58" i="159" s="1"/>
  <c r="N28" i="159"/>
  <c r="D44" i="159"/>
  <c r="N44" i="159" s="1"/>
  <c r="O44" i="159" s="1"/>
  <c r="O36" i="160"/>
  <c r="M55" i="160"/>
  <c r="M57" i="160" s="1"/>
  <c r="M62" i="156"/>
  <c r="M64" i="156" s="1"/>
  <c r="D46" i="157"/>
  <c r="N46" i="157" s="1"/>
  <c r="O46" i="157" s="1"/>
  <c r="N27" i="157"/>
  <c r="O27" i="157" s="1"/>
  <c r="M61" i="157"/>
  <c r="M63" i="157" s="1"/>
  <c r="N28" i="156"/>
  <c r="D47" i="156"/>
  <c r="N47" i="156" s="1"/>
  <c r="O47" i="156" s="1"/>
  <c r="O28" i="155"/>
  <c r="N30" i="155"/>
  <c r="O34" i="155"/>
  <c r="N25" i="157"/>
  <c r="J25" i="157"/>
  <c r="O59" i="140" l="1"/>
  <c r="O61" i="140" s="1"/>
  <c r="N59" i="140"/>
  <c r="N61" i="140" s="1"/>
  <c r="O53" i="131"/>
  <c r="O55" i="131" s="1"/>
  <c r="O60" i="131" s="1"/>
  <c r="N29" i="130"/>
  <c r="D52" i="130" s="1"/>
  <c r="N53" i="131"/>
  <c r="N55" i="131" s="1"/>
  <c r="N52" i="130"/>
  <c r="O52" i="130" s="1"/>
  <c r="D48" i="130"/>
  <c r="O27" i="130"/>
  <c r="O29" i="130" s="1"/>
  <c r="N48" i="130"/>
  <c r="O48" i="130" s="1"/>
  <c r="D38" i="130"/>
  <c r="N38" i="130" s="1"/>
  <c r="N47" i="130"/>
  <c r="O47" i="130" s="1"/>
  <c r="D47" i="130"/>
  <c r="N30" i="158"/>
  <c r="D48" i="158" s="1"/>
  <c r="O33" i="147"/>
  <c r="O55" i="147" s="1"/>
  <c r="N55" i="147"/>
  <c r="N57" i="147" s="1"/>
  <c r="O64" i="146"/>
  <c r="O60" i="144"/>
  <c r="O62" i="144" s="1"/>
  <c r="O62" i="131"/>
  <c r="N47" i="132"/>
  <c r="N49" i="132" s="1"/>
  <c r="N53" i="119"/>
  <c r="N55" i="119" s="1"/>
  <c r="O60" i="128"/>
  <c r="O57" i="128"/>
  <c r="O33" i="152"/>
  <c r="O55" i="152" s="1"/>
  <c r="N55" i="152"/>
  <c r="N57" i="152" s="1"/>
  <c r="O62" i="146"/>
  <c r="O53" i="119"/>
  <c r="O47" i="132"/>
  <c r="O49" i="132" s="1"/>
  <c r="O55" i="132" s="1"/>
  <c r="N46" i="138"/>
  <c r="O46" i="138" s="1"/>
  <c r="D42" i="138"/>
  <c r="D46" i="138"/>
  <c r="D41" i="138"/>
  <c r="N42" i="138"/>
  <c r="O42" i="138" s="1"/>
  <c r="D34" i="138"/>
  <c r="N34" i="138" s="1"/>
  <c r="N41" i="138"/>
  <c r="O41" i="138" s="1"/>
  <c r="O33" i="148"/>
  <c r="O55" i="148" s="1"/>
  <c r="N55" i="148"/>
  <c r="N57" i="148" s="1"/>
  <c r="O60" i="145"/>
  <c r="O57" i="145"/>
  <c r="O34" i="133"/>
  <c r="O50" i="133" s="1"/>
  <c r="N50" i="133"/>
  <c r="N52" i="133" s="1"/>
  <c r="O66" i="140"/>
  <c r="O68" i="140"/>
  <c r="O33" i="149"/>
  <c r="O55" i="149" s="1"/>
  <c r="N55" i="149"/>
  <c r="N57" i="149" s="1"/>
  <c r="O64" i="154"/>
  <c r="O62" i="154"/>
  <c r="O67" i="34"/>
  <c r="O65" i="34"/>
  <c r="O30" i="126"/>
  <c r="O53" i="126" s="1"/>
  <c r="O55" i="126" s="1"/>
  <c r="O58" i="126" s="1"/>
  <c r="N53" i="126"/>
  <c r="N55" i="126" s="1"/>
  <c r="O59" i="139"/>
  <c r="O57" i="139"/>
  <c r="O64" i="144"/>
  <c r="O33" i="151"/>
  <c r="O55" i="151" s="1"/>
  <c r="N55" i="151"/>
  <c r="N57" i="151" s="1"/>
  <c r="O60" i="153"/>
  <c r="O57" i="153"/>
  <c r="O30" i="141"/>
  <c r="N48" i="141"/>
  <c r="O48" i="141" s="1"/>
  <c r="D45" i="141"/>
  <c r="N46" i="141"/>
  <c r="O46" i="141" s="1"/>
  <c r="D39" i="141"/>
  <c r="N39" i="141" s="1"/>
  <c r="D48" i="141"/>
  <c r="D46" i="141"/>
  <c r="N45" i="141"/>
  <c r="O45" i="141" s="1"/>
  <c r="N44" i="136"/>
  <c r="O44" i="136" s="1"/>
  <c r="N47" i="136"/>
  <c r="O47" i="136" s="1"/>
  <c r="D44" i="136"/>
  <c r="N45" i="136"/>
  <c r="O45" i="136" s="1"/>
  <c r="D45" i="136"/>
  <c r="D38" i="136"/>
  <c r="N38" i="136" s="1"/>
  <c r="D47" i="136"/>
  <c r="O38" i="130"/>
  <c r="N30" i="40"/>
  <c r="O28" i="40"/>
  <c r="O28" i="129"/>
  <c r="O30" i="129" s="1"/>
  <c r="N30" i="129"/>
  <c r="O56" i="100"/>
  <c r="O58" i="100" s="1"/>
  <c r="D48" i="142"/>
  <c r="D39" i="142"/>
  <c r="N39" i="142" s="1"/>
  <c r="N45" i="142"/>
  <c r="O45" i="142" s="1"/>
  <c r="D46" i="142"/>
  <c r="N46" i="142"/>
  <c r="O46" i="142" s="1"/>
  <c r="D45" i="142"/>
  <c r="N48" i="142"/>
  <c r="O48" i="142" s="1"/>
  <c r="D45" i="158"/>
  <c r="O30" i="158"/>
  <c r="O28" i="159"/>
  <c r="N30" i="159"/>
  <c r="N29" i="160"/>
  <c r="O25" i="160"/>
  <c r="N30" i="156"/>
  <c r="O28" i="156"/>
  <c r="N29" i="157"/>
  <c r="O25" i="157"/>
  <c r="N53" i="155"/>
  <c r="O53" i="155" s="1"/>
  <c r="N48" i="155"/>
  <c r="O48" i="155" s="1"/>
  <c r="D39" i="155"/>
  <c r="N39" i="155" s="1"/>
  <c r="D48" i="155"/>
  <c r="D53" i="155"/>
  <c r="N49" i="155"/>
  <c r="O49" i="155" s="1"/>
  <c r="D49" i="155"/>
  <c r="O30" i="155"/>
  <c r="N61" i="130" l="1"/>
  <c r="N63" i="130" s="1"/>
  <c r="O61" i="130"/>
  <c r="O65" i="130" s="1"/>
  <c r="N45" i="158"/>
  <c r="O45" i="158" s="1"/>
  <c r="N48" i="158"/>
  <c r="O48" i="158" s="1"/>
  <c r="D39" i="158"/>
  <c r="N39" i="158" s="1"/>
  <c r="O39" i="158" s="1"/>
  <c r="N46" i="158"/>
  <c r="O46" i="158" s="1"/>
  <c r="D46" i="158"/>
  <c r="O60" i="147"/>
  <c r="O57" i="147"/>
  <c r="O62" i="128"/>
  <c r="O64" i="128"/>
  <c r="O55" i="119"/>
  <c r="O62" i="119" s="1"/>
  <c r="O58" i="119"/>
  <c r="O34" i="138"/>
  <c r="O55" i="138" s="1"/>
  <c r="N55" i="138"/>
  <c r="N57" i="138" s="1"/>
  <c r="O60" i="152"/>
  <c r="O57" i="152"/>
  <c r="O51" i="132"/>
  <c r="O53" i="132" s="1"/>
  <c r="O60" i="149"/>
  <c r="O57" i="149"/>
  <c r="O55" i="133"/>
  <c r="O52" i="133"/>
  <c r="O62" i="126"/>
  <c r="O60" i="126"/>
  <c r="O62" i="153"/>
  <c r="O64" i="153"/>
  <c r="O64" i="145"/>
  <c r="O62" i="145"/>
  <c r="O60" i="151"/>
  <c r="O57" i="151"/>
  <c r="O61" i="139"/>
  <c r="O63" i="139" s="1"/>
  <c r="O60" i="148"/>
  <c r="O57" i="148"/>
  <c r="O38" i="136"/>
  <c r="O55" i="136" s="1"/>
  <c r="N55" i="136"/>
  <c r="N57" i="136" s="1"/>
  <c r="O30" i="40"/>
  <c r="N56" i="141"/>
  <c r="N58" i="141" s="1"/>
  <c r="O39" i="141"/>
  <c r="O56" i="141" s="1"/>
  <c r="O60" i="141" s="1"/>
  <c r="D48" i="40"/>
  <c r="D49" i="40"/>
  <c r="N53" i="40"/>
  <c r="O53" i="40" s="1"/>
  <c r="N49" i="40"/>
  <c r="O49" i="40" s="1"/>
  <c r="D39" i="40"/>
  <c r="N39" i="40" s="1"/>
  <c r="N48" i="40"/>
  <c r="O48" i="40" s="1"/>
  <c r="D53" i="40"/>
  <c r="N56" i="142"/>
  <c r="N58" i="142" s="1"/>
  <c r="O39" i="142"/>
  <c r="O56" i="142" s="1"/>
  <c r="N53" i="129"/>
  <c r="O53" i="129" s="1"/>
  <c r="D48" i="129"/>
  <c r="D53" i="129"/>
  <c r="D39" i="129"/>
  <c r="N39" i="129" s="1"/>
  <c r="N49" i="129"/>
  <c r="O49" i="129" s="1"/>
  <c r="N48" i="129"/>
  <c r="O48" i="129" s="1"/>
  <c r="D49" i="129"/>
  <c r="D48" i="159"/>
  <c r="N46" i="159"/>
  <c r="O46" i="159" s="1"/>
  <c r="N48" i="159"/>
  <c r="O48" i="159" s="1"/>
  <c r="N45" i="159"/>
  <c r="O45" i="159" s="1"/>
  <c r="D45" i="159"/>
  <c r="D46" i="159"/>
  <c r="D39" i="159"/>
  <c r="N39" i="159" s="1"/>
  <c r="D38" i="160"/>
  <c r="N38" i="160" s="1"/>
  <c r="N47" i="160"/>
  <c r="O47" i="160" s="1"/>
  <c r="N44" i="160"/>
  <c r="O44" i="160" s="1"/>
  <c r="D47" i="160"/>
  <c r="N45" i="160"/>
  <c r="O45" i="160" s="1"/>
  <c r="D44" i="160"/>
  <c r="D45" i="160"/>
  <c r="O29" i="160"/>
  <c r="O30" i="159"/>
  <c r="O30" i="156"/>
  <c r="O29" i="157"/>
  <c r="N47" i="157"/>
  <c r="O47" i="157" s="1"/>
  <c r="D38" i="157"/>
  <c r="N38" i="157" s="1"/>
  <c r="D48" i="157"/>
  <c r="D52" i="157"/>
  <c r="N48" i="157"/>
  <c r="O48" i="157" s="1"/>
  <c r="D47" i="157"/>
  <c r="N52" i="157"/>
  <c r="O52" i="157" s="1"/>
  <c r="O39" i="155"/>
  <c r="O62" i="155" s="1"/>
  <c r="O66" i="155" s="1"/>
  <c r="N62" i="155"/>
  <c r="N64" i="155" s="1"/>
  <c r="D53" i="156"/>
  <c r="D49" i="156"/>
  <c r="N53" i="156"/>
  <c r="O53" i="156" s="1"/>
  <c r="N48" i="156"/>
  <c r="O48" i="156" s="1"/>
  <c r="D39" i="156"/>
  <c r="N39" i="156" s="1"/>
  <c r="N49" i="156"/>
  <c r="O49" i="156" s="1"/>
  <c r="D48" i="156"/>
  <c r="O63" i="130" l="1"/>
  <c r="O67" i="130" s="1"/>
  <c r="O69" i="130" s="1"/>
  <c r="N56" i="158"/>
  <c r="N58" i="158" s="1"/>
  <c r="O56" i="158"/>
  <c r="O60" i="158" s="1"/>
  <c r="O62" i="147"/>
  <c r="O64" i="147"/>
  <c r="O62" i="152"/>
  <c r="O64" i="152"/>
  <c r="O59" i="138"/>
  <c r="O57" i="138"/>
  <c r="O60" i="119"/>
  <c r="O62" i="151"/>
  <c r="O64" i="151"/>
  <c r="O57" i="133"/>
  <c r="O59" i="133"/>
  <c r="O64" i="148"/>
  <c r="O62" i="148"/>
  <c r="O62" i="149"/>
  <c r="O64" i="149"/>
  <c r="O39" i="129"/>
  <c r="O62" i="129" s="1"/>
  <c r="N62" i="129"/>
  <c r="N64" i="129" s="1"/>
  <c r="O58" i="142"/>
  <c r="O60" i="142"/>
  <c r="O39" i="40"/>
  <c r="O62" i="40" s="1"/>
  <c r="O66" i="40" s="1"/>
  <c r="N62" i="40"/>
  <c r="N64" i="40" s="1"/>
  <c r="O59" i="136"/>
  <c r="O57" i="136"/>
  <c r="O58" i="141"/>
  <c r="O62" i="141" s="1"/>
  <c r="O64" i="141" s="1"/>
  <c r="O39" i="159"/>
  <c r="O56" i="159" s="1"/>
  <c r="O60" i="159" s="1"/>
  <c r="N56" i="159"/>
  <c r="N58" i="159" s="1"/>
  <c r="O38" i="160"/>
  <c r="O55" i="160" s="1"/>
  <c r="O59" i="160" s="1"/>
  <c r="N55" i="160"/>
  <c r="N57" i="160" s="1"/>
  <c r="O38" i="157"/>
  <c r="O61" i="157" s="1"/>
  <c r="O65" i="157" s="1"/>
  <c r="N61" i="157"/>
  <c r="N63" i="157" s="1"/>
  <c r="O39" i="156"/>
  <c r="O62" i="156" s="1"/>
  <c r="O66" i="156" s="1"/>
  <c r="N62" i="156"/>
  <c r="N64" i="156" s="1"/>
  <c r="O64" i="155"/>
  <c r="O68" i="155" s="1"/>
  <c r="O70" i="155" s="1"/>
  <c r="O58" i="158" l="1"/>
  <c r="O62" i="158" s="1"/>
  <c r="O64" i="158" s="1"/>
  <c r="O61" i="138"/>
  <c r="O63" i="138" s="1"/>
  <c r="O62" i="142"/>
  <c r="O64" i="142" s="1"/>
  <c r="O64" i="40"/>
  <c r="O68" i="40" s="1"/>
  <c r="O70" i="40" s="1"/>
  <c r="O61" i="136"/>
  <c r="O63" i="136" s="1"/>
  <c r="O66" i="129"/>
  <c r="O64" i="129"/>
  <c r="O63" i="157"/>
  <c r="O67" i="157" s="1"/>
  <c r="O69" i="157" s="1"/>
  <c r="O58" i="159"/>
  <c r="O62" i="159" s="1"/>
  <c r="O64" i="159" s="1"/>
  <c r="O57" i="160"/>
  <c r="O61" i="160" s="1"/>
  <c r="O63" i="160" s="1"/>
  <c r="O64" i="156"/>
  <c r="O68" i="156" s="1"/>
  <c r="O70" i="156" s="1"/>
  <c r="O68" i="129" l="1"/>
  <c r="O70" i="12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aep</author>
    <author xml:space="preserve"> </author>
    <author>American Electric Power®</author>
    <author>AEP</author>
    <author>aepuser</author>
    <author>s184006</author>
  </authors>
  <commentList>
    <comment ref="A14" authorId="0" shapeId="0" xr:uid="{00000000-0006-0000-0000-000001000000}">
      <text>
        <r>
          <rPr>
            <b/>
            <sz val="8"/>
            <color indexed="81"/>
            <rFont val="Tahoma"/>
            <family val="2"/>
          </rPr>
          <t xml:space="preserve">Enter the kW contract capacity for GS-2 and GS-3 services.  </t>
        </r>
      </text>
    </comment>
    <comment ref="F14" authorId="1" shapeId="0" xr:uid="{00000000-0006-0000-0000-000002000000}">
      <text>
        <r>
          <rPr>
            <b/>
            <sz val="8"/>
            <color indexed="81"/>
            <rFont val="Tahoma"/>
            <family val="2"/>
          </rPr>
          <t xml:space="preserve"> Generally the delivery and measurement of energy is at the same voltage. If not, measurement will be compensated to the delivery voltage.  Metered energy and demand are adjusted for billing purposes.  Applies to GS2, GS3, and GS4 services. 
Mark selection with as "x".</t>
        </r>
        <r>
          <rPr>
            <sz val="8"/>
            <color indexed="81"/>
            <rFont val="Tahoma"/>
            <family val="2"/>
          </rPr>
          <t xml:space="preserve">
</t>
        </r>
      </text>
    </comment>
    <comment ref="A15" authorId="2" shapeId="0" xr:uid="{00000000-0006-0000-0000-000003000000}">
      <text>
        <r>
          <rPr>
            <b/>
            <sz val="9"/>
            <color indexed="81"/>
            <rFont val="Tahoma"/>
            <family val="2"/>
          </rPr>
          <t xml:space="preserve">Enter the Minimum Billing Demand (kW) as specified in the service contract (GS-4 only).  </t>
        </r>
        <r>
          <rPr>
            <sz val="9"/>
            <color indexed="81"/>
            <rFont val="Tahoma"/>
            <family val="2"/>
          </rPr>
          <t xml:space="preserve">
</t>
        </r>
      </text>
    </comment>
    <comment ref="A16" authorId="0" shapeId="0" xr:uid="{00000000-0006-0000-0000-000004000000}">
      <text>
        <r>
          <rPr>
            <b/>
            <sz val="8"/>
            <color indexed="10"/>
            <rFont val="Tahoma"/>
            <family val="2"/>
          </rPr>
          <t>GS-2, GS-3, and GS-4 only</t>
        </r>
        <r>
          <rPr>
            <b/>
            <sz val="8"/>
            <color indexed="81"/>
            <rFont val="Tahoma"/>
            <family val="2"/>
          </rPr>
          <t xml:space="preserve"> - Enter the highest previous billing demand (kW) for the current and last 11 months </t>
        </r>
        <r>
          <rPr>
            <b/>
            <u/>
            <sz val="8"/>
            <color indexed="81"/>
            <rFont val="Tahoma"/>
            <family val="2"/>
          </rPr>
          <t>only if</t>
        </r>
        <r>
          <rPr>
            <b/>
            <sz val="8"/>
            <color indexed="81"/>
            <rFont val="Tahoma"/>
            <family val="2"/>
          </rPr>
          <t xml:space="preserve"> the average demand over the same time period exceeds 100 kW. </t>
        </r>
      </text>
    </comment>
    <comment ref="A18" authorId="0" shapeId="0" xr:uid="{00000000-0006-0000-0000-000005000000}">
      <text>
        <r>
          <rPr>
            <b/>
            <sz val="8"/>
            <color indexed="81"/>
            <rFont val="Tahoma"/>
            <family val="2"/>
          </rPr>
          <t xml:space="preserve">Enter the billing demand (applicable to RR PEV, GS-2, GS-3, and GS-4).  Enter both kW and kVa for GS-4.  This is the On-Peak demand for customers with the Time Of Day option. </t>
        </r>
        <r>
          <rPr>
            <sz val="8"/>
            <color indexed="81"/>
            <rFont val="Tahoma"/>
            <family val="2"/>
          </rPr>
          <t xml:space="preserve">
</t>
        </r>
      </text>
    </comment>
    <comment ref="A19" authorId="0" shapeId="0" xr:uid="{00000000-0006-0000-0000-000006000000}">
      <text>
        <r>
          <rPr>
            <b/>
            <sz val="8"/>
            <color indexed="81"/>
            <rFont val="Tahoma"/>
            <family val="2"/>
          </rPr>
          <t>Enter the off-peak billing demand when the Time Of Day option is applicable (applies to GS-2, GS-3, and GS-4).  Enter both the kW and kVa for GS-4.</t>
        </r>
        <r>
          <rPr>
            <sz val="8"/>
            <color indexed="81"/>
            <rFont val="Tahoma"/>
            <family val="2"/>
          </rPr>
          <t xml:space="preserve">
</t>
        </r>
      </text>
    </comment>
    <comment ref="A21" authorId="3" shapeId="0" xr:uid="{00000000-0006-0000-0000-000007000000}">
      <text>
        <r>
          <rPr>
            <b/>
            <sz val="8"/>
            <color indexed="81"/>
            <rFont val="Tahoma"/>
            <family val="2"/>
          </rPr>
          <t xml:space="preserve">Enter the "Net" metered kWh  (on-peak kWh if applicable).  Applies to </t>
        </r>
        <r>
          <rPr>
            <b/>
            <sz val="8"/>
            <color indexed="10"/>
            <rFont val="Tahoma"/>
            <family val="2"/>
          </rPr>
          <t>RS - Ex TOD</t>
        </r>
        <r>
          <rPr>
            <b/>
            <sz val="8"/>
            <color indexed="81"/>
            <rFont val="Tahoma"/>
            <family val="2"/>
          </rPr>
          <t xml:space="preserve"> and </t>
        </r>
        <r>
          <rPr>
            <b/>
            <sz val="8"/>
            <color indexed="10"/>
            <rFont val="Tahoma"/>
            <family val="2"/>
          </rPr>
          <t>RS-Ex CPP</t>
        </r>
        <r>
          <rPr>
            <b/>
            <sz val="8"/>
            <color indexed="81"/>
            <rFont val="Tahoma"/>
            <family val="2"/>
          </rPr>
          <t xml:space="preserve"> as "High Cost KWH".
</t>
        </r>
        <r>
          <rPr>
            <b/>
            <sz val="8"/>
            <color indexed="10"/>
            <rFont val="Tahoma"/>
            <family val="2"/>
          </rPr>
          <t>GS-3 only</t>
        </r>
        <r>
          <rPr>
            <b/>
            <sz val="8"/>
            <color indexed="81"/>
            <rFont val="Tahoma"/>
            <family val="2"/>
          </rPr>
          <t xml:space="preserve"> - Enter the "Delivered"  kWh (on-peak kWh if applicable) </t>
        </r>
        <r>
          <rPr>
            <sz val="8"/>
            <color indexed="81"/>
            <rFont val="Tahoma"/>
            <family val="2"/>
          </rPr>
          <t xml:space="preserve">
</t>
        </r>
      </text>
    </comment>
    <comment ref="A22" authorId="3" shapeId="0" xr:uid="{00000000-0006-0000-0000-000008000000}">
      <text>
        <r>
          <rPr>
            <b/>
            <sz val="8"/>
            <color indexed="81"/>
            <rFont val="Tahoma"/>
            <family val="2"/>
          </rPr>
          <t xml:space="preserve">Enter the "Net" metered off-peak kWh (applies to </t>
        </r>
        <r>
          <rPr>
            <b/>
            <sz val="8"/>
            <color indexed="10"/>
            <rFont val="Tahoma"/>
            <family val="2"/>
          </rPr>
          <t>RS-Ex TOD</t>
        </r>
        <r>
          <rPr>
            <b/>
            <sz val="8"/>
            <color indexed="81"/>
            <rFont val="Tahoma"/>
            <family val="2"/>
          </rPr>
          <t xml:space="preserve"> and </t>
        </r>
        <r>
          <rPr>
            <b/>
            <sz val="8"/>
            <color indexed="10"/>
            <rFont val="Tahoma"/>
            <family val="2"/>
          </rPr>
          <t>RS-Ex CPP</t>
        </r>
        <r>
          <rPr>
            <b/>
            <sz val="8"/>
            <color indexed="81"/>
            <rFont val="Tahoma"/>
            <family val="2"/>
          </rPr>
          <t xml:space="preserve"> as "Low Cost KWH").
</t>
        </r>
        <r>
          <rPr>
            <b/>
            <sz val="8"/>
            <color indexed="10"/>
            <rFont val="Tahoma"/>
            <family val="2"/>
          </rPr>
          <t>GS-3 only</t>
        </r>
        <r>
          <rPr>
            <b/>
            <sz val="8"/>
            <color indexed="81"/>
            <rFont val="Tahoma"/>
            <family val="2"/>
          </rPr>
          <t xml:space="preserve"> - Enter the "Delivered" off-peak kWh.</t>
        </r>
        <r>
          <rPr>
            <sz val="8"/>
            <color indexed="81"/>
            <rFont val="Tahoma"/>
            <family val="2"/>
          </rPr>
          <t xml:space="preserve">
</t>
        </r>
      </text>
    </comment>
    <comment ref="A23" authorId="2" shapeId="0" xr:uid="{00000000-0006-0000-0000-000009000000}">
      <text>
        <r>
          <rPr>
            <b/>
            <sz val="8"/>
            <color indexed="81"/>
            <rFont val="Tahoma"/>
            <family val="2"/>
          </rPr>
          <t xml:space="preserve">GS-3 only - Enter the "Received" kWh (energy sent back to Ohio Power).
</t>
        </r>
      </text>
    </comment>
    <comment ref="A26" authorId="3" shapeId="0" xr:uid="{00000000-0006-0000-0000-00000A000000}">
      <text>
        <r>
          <rPr>
            <b/>
            <sz val="8"/>
            <color indexed="81"/>
            <rFont val="Tahoma"/>
            <family val="2"/>
          </rPr>
          <t>Enter highest kVAR demand.  GS-4 customers only.</t>
        </r>
        <r>
          <rPr>
            <sz val="8"/>
            <color indexed="81"/>
            <rFont val="Tahoma"/>
            <family val="2"/>
          </rPr>
          <t xml:space="preserve">
</t>
        </r>
      </text>
    </comment>
    <comment ref="A27" authorId="0" shapeId="0" xr:uid="{00000000-0006-0000-0000-00000B000000}">
      <text>
        <r>
          <rPr>
            <b/>
            <sz val="8"/>
            <color indexed="81"/>
            <rFont val="Tahoma"/>
            <family val="2"/>
          </rPr>
          <t xml:space="preserve">Enter the reactive hours, if measured.  It applies to GS2 and GS3.  If preferred, power factor can be entered in lieu below. </t>
        </r>
      </text>
    </comment>
    <comment ref="A29" authorId="0" shapeId="0" xr:uid="{00000000-0006-0000-0000-00000C000000}">
      <text>
        <r>
          <rPr>
            <b/>
            <sz val="8"/>
            <color indexed="81"/>
            <rFont val="Tahoma"/>
            <family val="2"/>
          </rPr>
          <t>Enter power factor in unit format (applies to GS2, GS3, and GS4).  Do not enter if reactive hours is being used.</t>
        </r>
        <r>
          <rPr>
            <sz val="8"/>
            <color indexed="81"/>
            <rFont val="Tahoma"/>
            <family val="2"/>
          </rPr>
          <t xml:space="preserve">
</t>
        </r>
      </text>
    </comment>
    <comment ref="A32" authorId="4" shapeId="0" xr:uid="{00000000-0006-0000-0000-00000D000000}">
      <text>
        <r>
          <rPr>
            <b/>
            <sz val="8"/>
            <color indexed="81"/>
            <rFont val="Tahoma"/>
            <family val="2"/>
          </rPr>
          <t>Customers with 45 million annual KWH consumption can self-assess the KWH tax.  The rate is 0.257 cents/KWH for the first 500 million kWh consumed annually and 0.172 cents/kWh for each kWh in excess of the 500 million kWh consumed.  Payments are made to the State of Ohio.</t>
        </r>
      </text>
    </comment>
    <comment ref="A33" authorId="3" shapeId="0" xr:uid="{00000000-0006-0000-0000-00000E000000}">
      <text>
        <r>
          <rPr>
            <b/>
            <sz val="8"/>
            <color indexed="81"/>
            <rFont val="Tahoma"/>
            <family val="2"/>
          </rPr>
          <t>Federal Government accounts are exempt from the KWH Tax rider.</t>
        </r>
        <r>
          <rPr>
            <sz val="8"/>
            <color indexed="81"/>
            <rFont val="Tahoma"/>
            <family val="2"/>
          </rPr>
          <t xml:space="preserve">
</t>
        </r>
      </text>
    </comment>
    <comment ref="A34" authorId="5" shapeId="0" xr:uid="{00000000-0006-0000-0000-00000F000000}">
      <text>
        <r>
          <rPr>
            <b/>
            <sz val="9"/>
            <color indexed="81"/>
            <rFont val="Tahoma"/>
            <family val="2"/>
          </rPr>
          <t>Check this box when customer has opted out of Energy Efficiency programs.</t>
        </r>
      </text>
    </comment>
  </commentList>
</comments>
</file>

<file path=xl/sharedStrings.xml><?xml version="1.0" encoding="utf-8"?>
<sst xmlns="http://schemas.openxmlformats.org/spreadsheetml/2006/main" count="5788" uniqueCount="342">
  <si>
    <r>
      <t xml:space="preserve">Power Factor (%) </t>
    </r>
    <r>
      <rPr>
        <sz val="8"/>
        <color indexed="10"/>
        <rFont val="Arial"/>
        <family val="2"/>
      </rPr>
      <t>optional</t>
    </r>
  </si>
  <si>
    <t>Rate</t>
  </si>
  <si>
    <t>Customer Name:</t>
  </si>
  <si>
    <t>Billing Month:</t>
  </si>
  <si>
    <t>Energy Efficiency Fund</t>
  </si>
  <si>
    <t>Gross Receipts Tax Credit</t>
  </si>
  <si>
    <t>Application</t>
  </si>
  <si>
    <t>Effective Date</t>
  </si>
  <si>
    <t>x</t>
  </si>
  <si>
    <t>Regulatory Assest Charge (GS1)</t>
  </si>
  <si>
    <t>Regulatory Assest Charge (GS2)</t>
  </si>
  <si>
    <t>Regulatory Assest Charge (GS3)</t>
  </si>
  <si>
    <t>Regulatory Assest Charge (GS4)</t>
  </si>
  <si>
    <t>Municipal Income Tax (open access)</t>
  </si>
  <si>
    <t>Municipal Income Tax (bundled)</t>
  </si>
  <si>
    <t xml:space="preserve"> </t>
  </si>
  <si>
    <t>Franchise Tax (open access)</t>
  </si>
  <si>
    <t>Franchise Tax (bundled)</t>
  </si>
  <si>
    <t>Property Tax Credit (Residential)</t>
  </si>
  <si>
    <t>Property Tax Credit (GS1)</t>
  </si>
  <si>
    <t>Property Tax Credit (GS2)</t>
  </si>
  <si>
    <t>Property Tax Credit (GS3)</t>
  </si>
  <si>
    <t>Property Tax Credit (GS4)</t>
  </si>
  <si>
    <t>Rider</t>
  </si>
  <si>
    <t>Customer Load Information</t>
  </si>
  <si>
    <t>Move mouse over red corner marker to see notes.</t>
  </si>
  <si>
    <t>Account #:</t>
  </si>
  <si>
    <t>Billing Parameters</t>
  </si>
  <si>
    <t>On-Peak Demand:</t>
  </si>
  <si>
    <t>Off-Peak Demand:</t>
  </si>
  <si>
    <t>Load Factor:</t>
  </si>
  <si>
    <t>Bill Calculation</t>
  </si>
  <si>
    <t>Customer Charge</t>
  </si>
  <si>
    <t>Demand Charge</t>
  </si>
  <si>
    <t>Total</t>
  </si>
  <si>
    <t>Title Note:</t>
  </si>
  <si>
    <t>Columbus Southern Power Riders</t>
  </si>
  <si>
    <t>Minimum Charge</t>
  </si>
  <si>
    <t>*</t>
  </si>
  <si>
    <t>* Not applicable to Federal accounts</t>
  </si>
  <si>
    <t>Residential Shopping Incentive Credit</t>
  </si>
  <si>
    <t>kWh</t>
  </si>
  <si>
    <t>/kWh</t>
  </si>
  <si>
    <t>kWh Usage:</t>
  </si>
  <si>
    <t>/kW</t>
  </si>
  <si>
    <t>kW</t>
  </si>
  <si>
    <t>kVARh</t>
  </si>
  <si>
    <t>kWh Tax  (first 2000 kWh)</t>
  </si>
  <si>
    <t>kWh Tax  (next 13,000 kWh)</t>
  </si>
  <si>
    <t>kWh Tax  (in excess of 15,000 kWh)</t>
  </si>
  <si>
    <t>Base Charges</t>
  </si>
  <si>
    <t>meter multiplier adjustment</t>
  </si>
  <si>
    <t>Metered kWh Usage:</t>
  </si>
  <si>
    <t>Metered Reactive Hours:</t>
  </si>
  <si>
    <t>Metered Voltage Adjustment:</t>
  </si>
  <si>
    <t>Metered</t>
  </si>
  <si>
    <t>Adjusted</t>
  </si>
  <si>
    <t>Effective Date:</t>
  </si>
  <si>
    <t>Base $</t>
  </si>
  <si>
    <t>Activated</t>
  </si>
  <si>
    <t>Metered KWH</t>
  </si>
  <si>
    <t>Universal Service Fund (first 833,000 kwh)</t>
  </si>
  <si>
    <t>Universal Service Fund (in excess of 833,000 kwh)</t>
  </si>
  <si>
    <t>Regulatory Assest Charge (Residential)</t>
  </si>
  <si>
    <t xml:space="preserve">kW </t>
  </si>
  <si>
    <t>Generation</t>
  </si>
  <si>
    <t>Transmission</t>
  </si>
  <si>
    <t>Distribution</t>
  </si>
  <si>
    <t>Rates</t>
  </si>
  <si>
    <t>Billing</t>
  </si>
  <si>
    <t>Riders</t>
  </si>
  <si>
    <t>Riders Total</t>
  </si>
  <si>
    <t>Base + Rider Total</t>
  </si>
  <si>
    <t>Energy Charge;   (First 1000 kWh)</t>
  </si>
  <si>
    <t xml:space="preserve">                            (Over 1000 kWh)</t>
  </si>
  <si>
    <t>Base Charge</t>
  </si>
  <si>
    <t>Bill Calculation - Summer (June-September)</t>
  </si>
  <si>
    <t>Metered On-Peak Demand:</t>
  </si>
  <si>
    <t>Metered Off-Peak Demand:</t>
  </si>
  <si>
    <t>Universal Service Fund (first 833,000 kWh)</t>
  </si>
  <si>
    <t>Universal Service Fund (in excess of 833,000 kWh)</t>
  </si>
  <si>
    <t>Economic Development Cost Recovery</t>
  </si>
  <si>
    <t xml:space="preserve">Enhanced Service Reliability </t>
  </si>
  <si>
    <t>Energy Efficiency &amp; Peak Demand Reduction Cost Recovery</t>
  </si>
  <si>
    <t>GS-1 Bundled Service</t>
  </si>
  <si>
    <t>Demand (kW)</t>
  </si>
  <si>
    <t xml:space="preserve">Average Energy Cost </t>
  </si>
  <si>
    <t>Cents/kWh</t>
  </si>
  <si>
    <t>Metered kWh (On-Peak):</t>
  </si>
  <si>
    <t>Metered kWh (Off-Peak):</t>
  </si>
  <si>
    <t>Ohio Power Billing Analysis</t>
  </si>
  <si>
    <t>Year</t>
  </si>
  <si>
    <t xml:space="preserve">/kWh </t>
  </si>
  <si>
    <t>Minimum Charge:</t>
  </si>
  <si>
    <t xml:space="preserve">Base + Rider Total </t>
  </si>
  <si>
    <t>Breakdown of Charges Based on Entered Information</t>
  </si>
  <si>
    <t>Energy Efficiency and Peak Demand Reduction Cost Recovery</t>
  </si>
  <si>
    <t>kWh Tax (first 2000 kWh)</t>
  </si>
  <si>
    <t>kWh Tax (next 13,000 kWh)</t>
  </si>
  <si>
    <t>kWh Tax (in excess of 15,000 kWh)</t>
  </si>
  <si>
    <t>Billing Month/Year:</t>
  </si>
  <si>
    <t>Month (1, 2, …, 12)</t>
  </si>
  <si>
    <t>January</t>
  </si>
  <si>
    <t>February</t>
  </si>
  <si>
    <t>March</t>
  </si>
  <si>
    <t>April</t>
  </si>
  <si>
    <t>May</t>
  </si>
  <si>
    <t>June</t>
  </si>
  <si>
    <t>July</t>
  </si>
  <si>
    <t>August</t>
  </si>
  <si>
    <t>September</t>
  </si>
  <si>
    <t>November</t>
  </si>
  <si>
    <t>October</t>
  </si>
  <si>
    <t>December</t>
  </si>
  <si>
    <t>Residential Distribution Credit Rider</t>
  </si>
  <si>
    <t>Month</t>
  </si>
  <si>
    <t>Residential Secondary Bundled Service</t>
  </si>
  <si>
    <t>Total Ohio Power Billing Charge:</t>
  </si>
  <si>
    <t>Dist Rate 1</t>
  </si>
  <si>
    <t>Dist Rate 2</t>
  </si>
  <si>
    <t>Ohio Power Company</t>
  </si>
  <si>
    <t xml:space="preserve">Average Energy Cost: </t>
  </si>
  <si>
    <t>Base (Dist)</t>
  </si>
  <si>
    <t>Dist Rate 3</t>
  </si>
  <si>
    <t xml:space="preserve">Bill Calculation </t>
  </si>
  <si>
    <t>Apply Self Assessor Option</t>
  </si>
  <si>
    <t>kVAR</t>
  </si>
  <si>
    <t>Metered Reactive Demand</t>
  </si>
  <si>
    <t>Federal Government Account</t>
  </si>
  <si>
    <t>Peak kVAR:</t>
  </si>
  <si>
    <t>Highest Previous Demand:</t>
  </si>
  <si>
    <t>Avg. PF</t>
  </si>
  <si>
    <t>Energy Charge</t>
  </si>
  <si>
    <t xml:space="preserve">Rider </t>
  </si>
  <si>
    <t>0-833,000</t>
  </si>
  <si>
    <t>&gt;833,000</t>
  </si>
  <si>
    <t>Universal Service Fund Rider (kWh)</t>
  </si>
  <si>
    <t>KWH Tax Rider (kWh)</t>
  </si>
  <si>
    <t>0-2000</t>
  </si>
  <si>
    <t>&gt;115,000</t>
  </si>
  <si>
    <t>2001-15,000</t>
  </si>
  <si>
    <t>Residential Distribution Credit Rider (%)</t>
  </si>
  <si>
    <t>RS</t>
  </si>
  <si>
    <t>GS-1</t>
  </si>
  <si>
    <t>GS-TOD</t>
  </si>
  <si>
    <t>Sec</t>
  </si>
  <si>
    <t>Pri</t>
  </si>
  <si>
    <t>Sub/Tran</t>
  </si>
  <si>
    <t xml:space="preserve">GS-2 </t>
  </si>
  <si>
    <t xml:space="preserve">GS-3 </t>
  </si>
  <si>
    <t xml:space="preserve">GS-4 </t>
  </si>
  <si>
    <t>Economic Development Cost Recovery Rider (%)</t>
  </si>
  <si>
    <t>Enhanced Service Reliability Rider (%)</t>
  </si>
  <si>
    <t>Residential</t>
  </si>
  <si>
    <t>Non-Residential</t>
  </si>
  <si>
    <t>Distribution Investment Rider (%)</t>
  </si>
  <si>
    <t>Distribution Investment Rider</t>
  </si>
  <si>
    <t>Alternative Energy Rider</t>
  </si>
  <si>
    <t>Pilot Throughput Balance Adjustment Rider</t>
  </si>
  <si>
    <t>Pilot Throughput Balancing Adjustment Rider</t>
  </si>
  <si>
    <t xml:space="preserve">Generation Capacity Rider  </t>
  </si>
  <si>
    <t>Generation Capacity Rider</t>
  </si>
  <si>
    <t>Generation Capacity Rider (On-Peak)</t>
  </si>
  <si>
    <t>Gen Cap 1</t>
  </si>
  <si>
    <t>Gen Cap 2</t>
  </si>
  <si>
    <t>Gen Cap 3</t>
  </si>
  <si>
    <t>Summer</t>
  </si>
  <si>
    <t>Winter</t>
  </si>
  <si>
    <t xml:space="preserve">Dist Rate - Off </t>
  </si>
  <si>
    <t xml:space="preserve">Dist Rate - On </t>
  </si>
  <si>
    <t>RS-TOD (Off Peak)</t>
  </si>
  <si>
    <t>RS-TOD (On Peak)</t>
  </si>
  <si>
    <t>Generation Capacity Rider (Off Peak)</t>
  </si>
  <si>
    <t>Generation Capacity Rider (On Peak)</t>
  </si>
  <si>
    <t>Residential Time-of-Day Bundled Service</t>
  </si>
  <si>
    <t>Rider Rate 1</t>
  </si>
  <si>
    <t>Rider Rate 2</t>
  </si>
  <si>
    <t xml:space="preserve">Energy Charge </t>
  </si>
  <si>
    <t xml:space="preserve">Generation Energy Rider  </t>
  </si>
  <si>
    <t>GS-1, GS-TOD</t>
  </si>
  <si>
    <t>Demand Metered Secondary</t>
  </si>
  <si>
    <t>Demand Metered Primary</t>
  </si>
  <si>
    <t>Demand Metered Trans/Subtrans</t>
  </si>
  <si>
    <t>Auction Cost Reconciliation Rider (kWh)</t>
  </si>
  <si>
    <t>Basic Transmission Cost Rider (kWh)</t>
  </si>
  <si>
    <t>Basic Transmission Cost Rider (kW)</t>
  </si>
  <si>
    <t>Generation Energy Rider</t>
  </si>
  <si>
    <t>Gen En</t>
  </si>
  <si>
    <t xml:space="preserve">RR, RR1 </t>
  </si>
  <si>
    <t>Basic Transmission Cost Rider</t>
  </si>
  <si>
    <t>Price to Compare (excludes Distribution Charges and some Transmission Charges):</t>
  </si>
  <si>
    <t>Gen En 1</t>
  </si>
  <si>
    <t xml:space="preserve">Generation Energy Rider </t>
  </si>
  <si>
    <t>Auction Cost Reconciliation Rider</t>
  </si>
  <si>
    <t>This master spreadsheet can be used to calculate billings issued on or after 6/1/2015 under Bundled and Open Access tariffs.  The results may not match invoiced amounts exactly.  The "Customer Info" tab is used to enter data for all tariff tabs.   Results can be viewed by scrolling to the appropriate tariff tab.</t>
  </si>
  <si>
    <t>Energy Efficiency and Peak Demand Reduction Cost Recovery Rider (Fixed)</t>
  </si>
  <si>
    <t>Energy Efficiency and Peak Demand Reduction Cost Recovery Rider (kW)</t>
  </si>
  <si>
    <t>GS-2 (0-833,000 kWh)</t>
  </si>
  <si>
    <t>GS-2 (&gt;833,000 kWh)</t>
  </si>
  <si>
    <t>GS-TOD (0-833,000 kWh)</t>
  </si>
  <si>
    <t>GS-TOD (&gt;833,000 kWh)</t>
  </si>
  <si>
    <t>GS-3 (0-833,000 kWh)</t>
  </si>
  <si>
    <t>GS-3 (&gt;833,000 kWh)</t>
  </si>
  <si>
    <t>GS-4 (0-833,000 kWh)</t>
  </si>
  <si>
    <t>GS-4 (&gt;833,000 kWh)</t>
  </si>
  <si>
    <t>Alternative Energy Rider (kWh)</t>
  </si>
  <si>
    <t>gridSMART Phase 2 Rider</t>
  </si>
  <si>
    <t>IRP Rate</t>
  </si>
  <si>
    <t>Tax Savings Credit Rider</t>
  </si>
  <si>
    <t>Smart City Rider</t>
  </si>
  <si>
    <t>Legacy Generation Resource Rider</t>
  </si>
  <si>
    <t>Residential ($/month)</t>
  </si>
  <si>
    <t>Non-Residential ($/kWh up to 833,000 kWh)</t>
  </si>
  <si>
    <t>Part A</t>
  </si>
  <si>
    <t>Part B</t>
  </si>
  <si>
    <t>Effective</t>
  </si>
  <si>
    <t>DSM Energy Efficiency Opt Out</t>
  </si>
  <si>
    <t>Storm Damage Recovery Rider</t>
  </si>
  <si>
    <t>Storm Damage Recover Rider</t>
  </si>
  <si>
    <t>Generation Capacity Rider (Off-Peak)</t>
  </si>
  <si>
    <t>Available for residential electric service through one meter to individual residential customers. (Schedule Codes: 036)</t>
  </si>
  <si>
    <t>On-Peak kWh Usage</t>
  </si>
  <si>
    <t>Off-Peak kWh Usage</t>
  </si>
  <si>
    <t>RS-TOU On Peak</t>
  </si>
  <si>
    <t>RS-TOU Off Peak</t>
  </si>
  <si>
    <t>On-Peak kWh Usage:</t>
  </si>
  <si>
    <t>Off-Peak kWh Usage:</t>
  </si>
  <si>
    <t>GS-TOU Off-Peak</t>
  </si>
  <si>
    <t>GS-TOU On-Peak</t>
  </si>
  <si>
    <t>Available for general service to customers with maximum demands less than 10 KW.  (Schedule Codes 284)</t>
  </si>
  <si>
    <t>Solar Generation Fund Rider</t>
  </si>
  <si>
    <t>&lt;&lt;Cap Limit</t>
  </si>
  <si>
    <r>
      <t xml:space="preserve">Billing Month/Year </t>
    </r>
    <r>
      <rPr>
        <b/>
        <sz val="10"/>
        <rFont val="Arial"/>
        <family val="2"/>
      </rPr>
      <t>(</t>
    </r>
    <r>
      <rPr>
        <b/>
        <sz val="10"/>
        <color indexed="10"/>
        <rFont val="Arial"/>
        <family val="2"/>
      </rPr>
      <t>REQUIRED)</t>
    </r>
    <r>
      <rPr>
        <sz val="10"/>
        <rFont val="Arial"/>
        <family val="2"/>
      </rPr>
      <t>:</t>
    </r>
  </si>
  <si>
    <t>Solar Generation Fund Rider (first 833,000 kWh)</t>
  </si>
  <si>
    <t>Solar Generation Fund Rider (in excess of 833,000 kWh)</t>
  </si>
  <si>
    <t>Available for residential electric service through one meter to individual residential customers. (Schedule Codes: 015)</t>
  </si>
  <si>
    <t>Available to individual residential customers.   Availability is limited to the first 500 customers applying for service under this schedule. (Schedule Code 019, 030, 032)</t>
  </si>
  <si>
    <t>Bad Debt Rider</t>
  </si>
  <si>
    <t>Bad Debt Rider (%)</t>
  </si>
  <si>
    <t>Retail Reconciliation Rider</t>
  </si>
  <si>
    <t>Retail Reconciliatoin Rider (kWh)</t>
  </si>
  <si>
    <t>Power Forward Rider</t>
  </si>
  <si>
    <t>SSO Credit Rider</t>
  </si>
  <si>
    <t>Pilot Demand Response Rider</t>
  </si>
  <si>
    <t>Placeholder</t>
  </si>
  <si>
    <t>Residential Service - Demand Metered</t>
  </si>
  <si>
    <t>Energy Charge:     kW</t>
  </si>
  <si>
    <t xml:space="preserve">Available for optional residential electric service through one meter to individual residential customers.  Requires the installation of demand metering facilities. (Schedule Codes: 010)  </t>
  </si>
  <si>
    <t>Account</t>
  </si>
  <si>
    <t>Available for general service to customers with maximum demands less than 10 KW.  (Schedule Codes 211, 212)</t>
  </si>
  <si>
    <t>Available for general service customers with maximum demands less than 500 kW.  Availability is limited to secondary service and the first 1,000 customers applying for service under this schedule. (Schedule Codes: 220, 223, 225, 228, 229)</t>
  </si>
  <si>
    <t>Retail Reconciliation Rider (first 833,000 kWh)</t>
  </si>
  <si>
    <t>Retail Reconciliation Rider (in excess of 833,000 kWh)</t>
  </si>
  <si>
    <t>GS-2-Time-of-Day Secondary Bundled Service</t>
  </si>
  <si>
    <t>Available for general service to customers with maximum demands of 10 KW or greater. (Schedule Codes 208, 215, 231, 265)</t>
  </si>
  <si>
    <t>Excess kVAR:</t>
  </si>
  <si>
    <t>KVAR</t>
  </si>
  <si>
    <t>GS Secondary Bundled Service</t>
  </si>
  <si>
    <t>kVar</t>
  </si>
  <si>
    <t>KVA</t>
  </si>
  <si>
    <t>Excess Reactive Demand Charge</t>
  </si>
  <si>
    <t>(Schedule Codes 217, 218, 232, 266, 322)</t>
  </si>
  <si>
    <t>GS Primary Bundled Service</t>
  </si>
  <si>
    <t>GS Transmission Bundled Service</t>
  </si>
  <si>
    <t>(Schedule Codes 238, 239, 258, 270, 275)</t>
  </si>
  <si>
    <t>Available for residential electric service through one meter to individual residential customers. (Schedule Codes: 820)</t>
  </si>
  <si>
    <t>Residential Secondary Open Access Distribution Service</t>
  </si>
  <si>
    <t>Residential Service - Demand Metered - OAD</t>
  </si>
  <si>
    <t>Available for general service to customers with maximum demands less than 10 KW.  (Schedule Codes 830)</t>
  </si>
  <si>
    <t>GS-1 Open Access Distribution Service</t>
  </si>
  <si>
    <t>GS Transmission Open Access Distribution Service</t>
  </si>
  <si>
    <t>Received kWh</t>
  </si>
  <si>
    <t>Contract Minimum Demand:</t>
  </si>
  <si>
    <t>Available for general service to customers with maximum demands of 10 KW or greater. (Schedule Codes 315)</t>
  </si>
  <si>
    <t>GS Service - Fair</t>
  </si>
  <si>
    <t>County Fair SEC</t>
  </si>
  <si>
    <t>County Fair PRI</t>
  </si>
  <si>
    <t>Ohio Power Rate Zone</t>
  </si>
  <si>
    <r>
      <t xml:space="preserve">RS </t>
    </r>
    <r>
      <rPr>
        <b/>
        <sz val="10"/>
        <rFont val="Arial"/>
        <family val="2"/>
      </rPr>
      <t>(OP Rate Zone)</t>
    </r>
  </si>
  <si>
    <r>
      <t xml:space="preserve">General Service-Non Demand Metered </t>
    </r>
    <r>
      <rPr>
        <b/>
        <sz val="10"/>
        <rFont val="Arial"/>
        <family val="2"/>
      </rPr>
      <t>(OP Rate Zone)</t>
    </r>
  </si>
  <si>
    <t>Pilot Plug-In Electric Vehicle Schedule</t>
  </si>
  <si>
    <t>Metered kW Usage:</t>
  </si>
  <si>
    <t>On-Peak Demand Charge</t>
  </si>
  <si>
    <t>Reactive Hours:</t>
  </si>
  <si>
    <t>Peak kVA</t>
  </si>
  <si>
    <t>Allowable kVA:</t>
  </si>
  <si>
    <t>KVARh</t>
  </si>
  <si>
    <t>kVA</t>
  </si>
  <si>
    <t>GS Secondary Open Access Distribution</t>
  </si>
  <si>
    <t>GS Primary Open Access Distribution</t>
  </si>
  <si>
    <t>Available for general service to customers with maximum demands of 10 KW or greater. (Schedule Codes 770, 840, 842, 845)</t>
  </si>
  <si>
    <t>(Schedule Codes 774, 841, 843, 846, 861)</t>
  </si>
  <si>
    <t>(Schedule Codes 779, 790, 826, 827, 858, 853)</t>
  </si>
  <si>
    <t xml:space="preserve">Available for optional residential electric service through one meter to individual residential customers.  Requires the installation of demand metering facilities. (Schedule Codes: 810)  </t>
  </si>
  <si>
    <t>GS-TOD On-Peak</t>
  </si>
  <si>
    <t>GS-TOD Off-Peak</t>
  </si>
  <si>
    <t xml:space="preserve">Energy Charge:   </t>
  </si>
  <si>
    <t>GS-1, GS-TOD, GS-TOU</t>
  </si>
  <si>
    <r>
      <t xml:space="preserve">Solar Generation Rider - </t>
    </r>
    <r>
      <rPr>
        <sz val="9"/>
        <rFont val="Arial"/>
        <family val="2"/>
      </rPr>
      <t>This rider is to fund disbursements to qualifying solar resources as required by the General Assembly.</t>
    </r>
  </si>
  <si>
    <r>
      <t xml:space="preserve">Tax Savings Credit Rider – </t>
    </r>
    <r>
      <rPr>
        <sz val="11"/>
        <rFont val="Calibri"/>
        <family val="2"/>
      </rPr>
      <t>This Rider</t>
    </r>
    <r>
      <rPr>
        <sz val="10"/>
        <rFont val="Arial"/>
        <family val="2"/>
      </rPr>
      <t xml:space="preserve"> is a reduction to rates that reflects the pass back of the remaining tax savings recognized through the Tax Cuts and Jobs Act of 2017. </t>
    </r>
  </si>
  <si>
    <r>
      <t>Universal Service Fund</t>
    </r>
    <r>
      <rPr>
        <sz val="9"/>
        <rFont val="Arial"/>
        <family val="2"/>
      </rPr>
      <t xml:space="preserve"> </t>
    </r>
    <r>
      <rPr>
        <b/>
        <sz val="9"/>
        <rFont val="Arial"/>
        <family val="2"/>
      </rPr>
      <t>Rider</t>
    </r>
    <r>
      <rPr>
        <sz val="9"/>
        <rFont val="Arial"/>
        <family val="2"/>
      </rPr>
      <t>- This Rider replaced the Percentage of Income Payment Plan (PIP) rider on September 1, 2000. PIP helped low-income residential customers avoid disconnection during the winter. The program now is administered by the Ohio Development Services Agency, which sets the rate. The Universal Service Fund Rider is included within the distribution charge.</t>
    </r>
  </si>
  <si>
    <r>
      <rPr>
        <b/>
        <sz val="9"/>
        <rFont val="Arial"/>
        <family val="2"/>
      </rPr>
      <t>Storm Damage Recovery Rider</t>
    </r>
    <r>
      <rPr>
        <sz val="9"/>
        <rFont val="Arial"/>
        <family val="2"/>
      </rPr>
      <t xml:space="preserve"> - This Rider allows the Company to recover a portion of the incremental storm restoration costs from major storms that are above the baseline.</t>
    </r>
  </si>
  <si>
    <r>
      <t xml:space="preserve">Legacy Generation Resource Rider – </t>
    </r>
    <r>
      <rPr>
        <sz val="9"/>
        <rFont val="Arial"/>
        <family val="2"/>
      </rPr>
      <t xml:space="preserve">This rider collect or pass back the difference between total cost and revenues associated with legacy generation resources of AEP Ohio.  The Legacy Generation Resource Rider replaces the current Purchase Power Agreement Rider.  </t>
    </r>
  </si>
  <si>
    <r>
      <t xml:space="preserve">Pilot Throughput Balancing Adjustment Rider - </t>
    </r>
    <r>
      <rPr>
        <sz val="9"/>
        <rFont val="Arial"/>
        <family val="2"/>
      </rPr>
      <t>This Rider ensures that the actual base distribution revenue collected from residential and small commercial customers equals the amount authorized by the Public Utilities Commission of Ohio and does not vary as a result of usage as distribution costs do not vary based upon usage.</t>
    </r>
  </si>
  <si>
    <r>
      <t>KWH Tax Rider</t>
    </r>
    <r>
      <rPr>
        <sz val="9"/>
        <rFont val="Arial"/>
        <family val="2"/>
      </rPr>
      <t>- This Rider became effective May 1, 2001.  Customers consuming more than 45,000,000 KWH annually may elect to self assess this tax and pay directly to the State of Ohio.  This Rider does not apply to federal government accounts.</t>
    </r>
  </si>
  <si>
    <r>
      <rPr>
        <b/>
        <sz val="9"/>
        <rFont val="Arial"/>
        <family val="2"/>
      </rPr>
      <t>gridSMART Rider –</t>
    </r>
    <r>
      <rPr>
        <sz val="9"/>
        <rFont val="Arial"/>
        <family val="2"/>
      </rPr>
      <t xml:space="preserve"> This rider allows the Company to recover costs associated with AEP Ohio’s Smart Grid Phase 2 and Phase 3 projects. These projects include deployment of Advanced Meter Infrastructure (AMI), Distribution Automation Circuit Reconfiguration (DACR) and Volt VAR Optimization (VVO).</t>
    </r>
  </si>
  <si>
    <r>
      <t xml:space="preserve">Generation Energy Rider – </t>
    </r>
    <r>
      <rPr>
        <sz val="9"/>
        <rFont val="Arial"/>
        <family val="2"/>
      </rPr>
      <t>This Rider collects the difference between the competitive bid auction price and the Retail Transmission Organization's capacity revenue requirement payable to the auction winners.</t>
    </r>
  </si>
  <si>
    <r>
      <t xml:space="preserve">Generation Capacity Rider – </t>
    </r>
    <r>
      <rPr>
        <sz val="9"/>
        <rFont val="Arial"/>
        <family val="2"/>
      </rPr>
      <t>This Rider allows the Company to collect the Generation Capacity Revenue Requirement based on the Retail Transmission Organization's Reliability Pricing Model's auction Clearing Price payable to the auction winners.</t>
    </r>
  </si>
  <si>
    <r>
      <t xml:space="preserve">Enhanced Service Reliability Rider - </t>
    </r>
    <r>
      <rPr>
        <sz val="9"/>
        <rFont val="Arial"/>
        <family val="2"/>
      </rPr>
      <t>This Rider collects the incremental costs of the Company’s enhanced vegetation management initiative.  The Company’s plan is intended to reduce the impact of weather events through additional tree trimming, resulting in better reliability for customers.  This Rider is subject to Commission review and reconciliation on an annual basis.</t>
    </r>
  </si>
  <si>
    <r>
      <t xml:space="preserve">Energy Efficiency and Peak Demand Reduction Cost Recovery Rider - </t>
    </r>
    <r>
      <rPr>
        <sz val="9"/>
        <rFont val="Arial"/>
        <family val="2"/>
      </rPr>
      <t xml:space="preserve">This Rider allows the Company to recover the costs of various programs designed to improve energy efficiency and reduce the overall peak demand for energy.  This Rider will be trued-up annually to reconcile cost recovery and actual program costs.  </t>
    </r>
  </si>
  <si>
    <r>
      <t>Economic Development Cost Recovery Rider</t>
    </r>
    <r>
      <rPr>
        <sz val="9"/>
        <rFont val="Arial"/>
        <family val="2"/>
      </rPr>
      <t xml:space="preserve"> - This Rider allows the Company to recover the costs, incentives and foregone revenues associated with Commission-approved special arrangements, including special arrangements for economic development and job retention.  This Rider will be periodically adjusted to recover amounts authorized by the Commission.  </t>
    </r>
  </si>
  <si>
    <r>
      <t xml:space="preserve">Distribution Investment Rider </t>
    </r>
    <r>
      <rPr>
        <sz val="9"/>
        <rFont val="Arial"/>
        <family val="2"/>
      </rPr>
      <t>- This Rider allows the Company to move to a proactive replacement strategy of its distribution infrastructure.</t>
    </r>
  </si>
  <si>
    <r>
      <rPr>
        <b/>
        <sz val="9"/>
        <rFont val="Arial"/>
        <family val="2"/>
      </rPr>
      <t>Basic Transmission Cost Rider</t>
    </r>
    <r>
      <rPr>
        <sz val="9"/>
        <rFont val="Arial"/>
        <family val="2"/>
      </rPr>
      <t xml:space="preserve"> – This Rider allows the Company to recover non-market based transmission charges from both shopping and non-shopping customers.  </t>
    </r>
  </si>
  <si>
    <r>
      <rPr>
        <b/>
        <sz val="9"/>
        <rFont val="Arial"/>
        <family val="2"/>
      </rPr>
      <t>Auction Cost Reconciliation Rider</t>
    </r>
    <r>
      <rPr>
        <sz val="9"/>
        <rFont val="Arial"/>
        <family val="2"/>
      </rPr>
      <t xml:space="preserve"> – This Rider collects any difference between auction costs billed to customers versus what was paid to auction winners for the procurement of power as well as the costs associated with the competitive bid process.</t>
    </r>
  </si>
  <si>
    <r>
      <t xml:space="preserve">Alternative Energy Rider </t>
    </r>
    <r>
      <rPr>
        <sz val="9"/>
        <rFont val="Arial"/>
        <family val="2"/>
      </rPr>
      <t xml:space="preserve">- This Rider allows the Company to recover costs related to Renewable Energy Credits.  This Rider will be reconciled quarterly to actual costs incurred and will be subject to an annual prudence and accounting review by the Commission.
</t>
    </r>
  </si>
  <si>
    <t>gridSMART  Rider (fixed)</t>
  </si>
  <si>
    <t>Residential PEV</t>
  </si>
  <si>
    <t xml:space="preserve"> (Schedule Code 048 and 807)</t>
  </si>
  <si>
    <t>Residential PEV (Sheet 271-1)</t>
  </si>
  <si>
    <t>Bus PEV - Sec</t>
  </si>
  <si>
    <t>Bus PEV - Pri</t>
  </si>
  <si>
    <t>Bus PEV - Trans Low</t>
  </si>
  <si>
    <t>Bus PEV - Trans High</t>
  </si>
  <si>
    <t>Bus PEV Sec</t>
  </si>
  <si>
    <t>(Schedule Codes 340 and 800)</t>
  </si>
  <si>
    <t>(Schedule Codes 342 and 802)</t>
  </si>
  <si>
    <t>Bus PEV Trans</t>
  </si>
  <si>
    <t>Bus PEV Primary</t>
  </si>
  <si>
    <t>(Schedule Codes 344, 346, 804, and 806)</t>
  </si>
  <si>
    <t>On-Peak Energy Charge</t>
  </si>
  <si>
    <t>Off-Peak Energy Charge</t>
  </si>
  <si>
    <t>Metered On-Peak kWh Usage:</t>
  </si>
  <si>
    <t>Metered Off-Peak kWh Usage:</t>
  </si>
  <si>
    <t>Total kWh</t>
  </si>
  <si>
    <t>BUS - Sec</t>
  </si>
  <si>
    <t>BUS - Pri</t>
  </si>
  <si>
    <t>BUS - Tran</t>
  </si>
  <si>
    <t>Energy Efficiency Rider</t>
  </si>
  <si>
    <t>Energy Efficiency and Peak Demand Reduction Cost Recovery Rider (kWh)</t>
  </si>
  <si>
    <r>
      <t xml:space="preserve">Energy Efficiency Rider - </t>
    </r>
    <r>
      <rPr>
        <sz val="9"/>
        <rFont val="Arial"/>
        <family val="2"/>
      </rPr>
      <t xml:space="preserve">This Rider allows the Company to recover the costs of various programs designed to improve energy efficiency.  This Rider will be trued-up annually to reconcile cost recovery and actual program costs.  </t>
    </r>
  </si>
  <si>
    <t>Revised 3/31/2025</t>
  </si>
  <si>
    <t>Contract Capacity: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</si>
</sst>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6" formatCode="&quot;$&quot;#,##0_);[Red]\(&quot;$&quot;#,##0\)"/>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quot;$&quot;* #,##0.000000_);_(&quot;$&quot;* \(#,##0.000000\);_(&quot;$&quot;* &quot;-&quot;??????_);_(@_)"/>
    <numFmt numFmtId="165" formatCode="0.00000%"/>
    <numFmt numFmtId="166" formatCode="_(&quot;$&quot;* #,##0.0000000_);_(&quot;$&quot;* \(#,##0.0000000\);_(&quot;$&quot;* &quot;-&quot;???????_);_(@_)"/>
    <numFmt numFmtId="167" formatCode="_(* #,##0.0_);_(* \(#,##0.0\);_(* &quot;-&quot;??_);_(@_)"/>
    <numFmt numFmtId="168" formatCode="mm/dd/yy"/>
    <numFmt numFmtId="169" formatCode="&quot;$&quot;#,##0.0000000"/>
    <numFmt numFmtId="170" formatCode="0.0%"/>
    <numFmt numFmtId="171" formatCode="0.0000%"/>
    <numFmt numFmtId="172" formatCode="_(&quot;$&quot;* #,##0.000_);_(&quot;$&quot;* \(#,##0.000\);_(&quot;$&quot;* &quot;-&quot;??_);_(@_)"/>
    <numFmt numFmtId="173" formatCode="_(&quot;$&quot;* #,##0.00000_);_(&quot;$&quot;* \(#,##0.00000\);_(&quot;$&quot;* &quot;-&quot;??_);_(@_)"/>
    <numFmt numFmtId="174" formatCode="_(&quot;$&quot;* #,##0.000000_);_(&quot;$&quot;* \(#,##0.000000\);_(&quot;$&quot;* &quot;-&quot;??_);_(@_)"/>
    <numFmt numFmtId="175" formatCode="_(&quot;$&quot;* #,##0.0000000_);_(&quot;$&quot;* \(#,##0.0000000\);_(&quot;$&quot;* &quot;-&quot;??_);_(@_)"/>
    <numFmt numFmtId="176" formatCode="#,##0.0"/>
    <numFmt numFmtId="177" formatCode="_(&quot;$&quot;* #,##0.00000_);_(&quot;$&quot;* \(#,##0.00000\);_(&quot;$&quot;* &quot;-&quot;?????_);_(@_)"/>
    <numFmt numFmtId="178" formatCode="_(&quot;$&quot;* #,##0.00000000_);_(&quot;$&quot;* \(#,##0.00000000\);_(&quot;$&quot;* &quot;-&quot;???????_);_(@_)"/>
    <numFmt numFmtId="179" formatCode="_(* #,##0.0_);_(* \(#,##0.0\);_(* &quot;-&quot;?_);_(@_)"/>
    <numFmt numFmtId="180" formatCode="_(&quot;$&quot;* #,##0.000_);_(&quot;$&quot;* \(#,##0.000\);_(&quot;$&quot;* &quot;-&quot;???_);_(@_)"/>
    <numFmt numFmtId="181" formatCode="_(&quot;$&quot;* #,##0.0000_);_(&quot;$&quot;* \(#,##0.0000\);_(&quot;$&quot;* &quot;-&quot;????_);_(@_)"/>
    <numFmt numFmtId="182" formatCode="_(* #,##0.000_);_(* \(#,##0.000\);_(* &quot;-&quot;???_);_(@_)"/>
    <numFmt numFmtId="183" formatCode="0.0000000"/>
    <numFmt numFmtId="184" formatCode="0.00000"/>
    <numFmt numFmtId="185" formatCode="#,##0.000"/>
    <numFmt numFmtId="186" formatCode="_(&quot;$&quot;* #,##0.00_);_(&quot;$&quot;* \(#,##0.00\);_(&quot;$&quot;* &quot;-&quot;???????_);_(@_)"/>
    <numFmt numFmtId="187" formatCode="m/d/yyyy;@"/>
    <numFmt numFmtId="188" formatCode="_(* #,##0_);_(* \(#,##0\);_(* &quot;-&quot;???_);_(@_)"/>
  </numFmts>
  <fonts count="53" x14ac:knownFonts="1">
    <font>
      <sz val="10"/>
      <name val="Arial"/>
    </font>
    <font>
      <sz val="10"/>
      <name val="Arial"/>
      <family val="2"/>
    </font>
    <font>
      <sz val="10"/>
      <name val="Arial"/>
      <family val="2"/>
    </font>
    <font>
      <b/>
      <sz val="10"/>
      <name val="Arial"/>
      <family val="2"/>
    </font>
    <font>
      <sz val="8"/>
      <color indexed="81"/>
      <name val="Tahoma"/>
      <family val="2"/>
    </font>
    <font>
      <b/>
      <sz val="8"/>
      <color indexed="81"/>
      <name val="Tahoma"/>
      <family val="2"/>
    </font>
    <font>
      <sz val="10"/>
      <color indexed="10"/>
      <name val="Arial"/>
      <family val="2"/>
    </font>
    <font>
      <b/>
      <sz val="10"/>
      <color indexed="48"/>
      <name val="Arial"/>
      <family val="2"/>
    </font>
    <font>
      <sz val="10"/>
      <color indexed="12"/>
      <name val="Arial"/>
      <family val="2"/>
    </font>
    <font>
      <b/>
      <sz val="10"/>
      <color indexed="12"/>
      <name val="Arial"/>
      <family val="2"/>
    </font>
    <font>
      <b/>
      <sz val="16"/>
      <name val="Arial"/>
      <family val="2"/>
    </font>
    <font>
      <b/>
      <sz val="14"/>
      <color indexed="8"/>
      <name val="Arial"/>
      <family val="2"/>
    </font>
    <font>
      <b/>
      <sz val="10"/>
      <color indexed="8"/>
      <name val="Arial"/>
      <family val="2"/>
    </font>
    <font>
      <sz val="12"/>
      <color indexed="12"/>
      <name val="Arial"/>
      <family val="2"/>
    </font>
    <font>
      <b/>
      <sz val="10"/>
      <color indexed="10"/>
      <name val="Arial"/>
      <family val="2"/>
    </font>
    <font>
      <sz val="10"/>
      <color indexed="8"/>
      <name val="Arial"/>
      <family val="2"/>
    </font>
    <font>
      <sz val="9"/>
      <name val="Arial"/>
      <family val="2"/>
    </font>
    <font>
      <b/>
      <sz val="9"/>
      <name val="Arial"/>
      <family val="2"/>
    </font>
    <font>
      <sz val="12"/>
      <color indexed="8"/>
      <name val="Arial"/>
      <family val="2"/>
    </font>
    <font>
      <sz val="10"/>
      <color indexed="9"/>
      <name val="Arial"/>
      <family val="2"/>
    </font>
    <font>
      <sz val="10"/>
      <color indexed="43"/>
      <name val="Arial"/>
      <family val="2"/>
    </font>
    <font>
      <sz val="8"/>
      <name val="Arial"/>
      <family val="2"/>
    </font>
    <font>
      <b/>
      <i/>
      <sz val="10"/>
      <name val="Arial"/>
      <family val="2"/>
    </font>
    <font>
      <u/>
      <sz val="10"/>
      <color indexed="12"/>
      <name val="Arial"/>
      <family val="2"/>
    </font>
    <font>
      <sz val="10"/>
      <color indexed="12"/>
      <name val="Arial"/>
      <family val="2"/>
    </font>
    <font>
      <sz val="9"/>
      <color indexed="12"/>
      <name val="Arial"/>
      <family val="2"/>
    </font>
    <font>
      <b/>
      <sz val="12"/>
      <name val="Arial"/>
      <family val="2"/>
    </font>
    <font>
      <sz val="12"/>
      <name val="Arial"/>
      <family val="2"/>
    </font>
    <font>
      <sz val="8"/>
      <name val="Arial"/>
      <family val="2"/>
    </font>
    <font>
      <b/>
      <sz val="12"/>
      <color indexed="17"/>
      <name val="Arial"/>
      <family val="2"/>
    </font>
    <font>
      <u/>
      <sz val="10"/>
      <name val="Arial"/>
      <family val="2"/>
    </font>
    <font>
      <sz val="10"/>
      <color indexed="17"/>
      <name val="Arial"/>
      <family val="2"/>
    </font>
    <font>
      <b/>
      <sz val="9"/>
      <color indexed="10"/>
      <name val="Arial"/>
      <family val="2"/>
    </font>
    <font>
      <b/>
      <sz val="10"/>
      <color indexed="17"/>
      <name val="Arial"/>
      <family val="2"/>
    </font>
    <font>
      <sz val="8"/>
      <color indexed="9"/>
      <name val="Arial"/>
      <family val="2"/>
    </font>
    <font>
      <b/>
      <sz val="20"/>
      <color indexed="10"/>
      <name val="Arial"/>
      <family val="2"/>
    </font>
    <font>
      <b/>
      <sz val="8"/>
      <color indexed="10"/>
      <name val="Tahoma"/>
      <family val="2"/>
    </font>
    <font>
      <b/>
      <sz val="16"/>
      <color indexed="10"/>
      <name val="Arial"/>
      <family val="2"/>
    </font>
    <font>
      <b/>
      <sz val="8"/>
      <name val="Arial"/>
      <family val="2"/>
    </font>
    <font>
      <sz val="8"/>
      <color indexed="10"/>
      <name val="Arial"/>
      <family val="2"/>
    </font>
    <font>
      <sz val="9"/>
      <color indexed="81"/>
      <name val="Tahoma"/>
      <family val="2"/>
    </font>
    <font>
      <b/>
      <sz val="9"/>
      <color indexed="81"/>
      <name val="Tahoma"/>
      <family val="2"/>
    </font>
    <font>
      <sz val="10"/>
      <name val="Arial"/>
      <family val="2"/>
    </font>
    <font>
      <b/>
      <u/>
      <sz val="10"/>
      <color indexed="12"/>
      <name val="Arial"/>
      <family val="2"/>
    </font>
    <font>
      <b/>
      <u/>
      <sz val="8"/>
      <color indexed="81"/>
      <name val="Tahoma"/>
      <family val="2"/>
    </font>
    <font>
      <b/>
      <sz val="10"/>
      <color rgb="FF0000FF"/>
      <name val="Arial"/>
      <family val="2"/>
    </font>
    <font>
      <sz val="10"/>
      <color rgb="FFFFFF00"/>
      <name val="Arial"/>
      <family val="2"/>
    </font>
    <font>
      <sz val="10"/>
      <color rgb="FFFF0000"/>
      <name val="Arial"/>
      <family val="2"/>
    </font>
    <font>
      <sz val="10"/>
      <color theme="1"/>
      <name val="Arial"/>
      <family val="2"/>
    </font>
    <font>
      <sz val="8"/>
      <color rgb="FF000000"/>
      <name val="Tahoma"/>
      <family val="2"/>
    </font>
    <font>
      <sz val="8"/>
      <color rgb="FF000000"/>
      <name val="Segoe UI"/>
      <family val="2"/>
    </font>
    <font>
      <sz val="10"/>
      <color rgb="FF000000"/>
      <name val="Arial"/>
      <family val="2"/>
    </font>
    <font>
      <sz val="11"/>
      <name val="Calibri"/>
      <family val="2"/>
    </font>
  </fonts>
  <fills count="7">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indexed="9"/>
        <bgColor indexed="64"/>
      </patternFill>
    </fill>
    <fill>
      <patternFill patternType="solid">
        <fgColor indexed="43"/>
        <bgColor indexed="43"/>
      </patternFill>
    </fill>
    <fill>
      <patternFill patternType="solid">
        <fgColor theme="0"/>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top/>
      <bottom/>
      <diagonal/>
    </border>
    <border>
      <left style="thin">
        <color indexed="64"/>
      </left>
      <right/>
      <top/>
      <bottom/>
      <diagonal/>
    </border>
  </borders>
  <cellStyleXfs count="32">
    <xf numFmtId="0" fontId="0" fillId="0" borderId="0"/>
    <xf numFmtId="43" fontId="1"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4" fontId="4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3" fillId="0" borderId="0" applyNumberFormat="0" applyFill="0" applyBorder="0" applyAlignment="0" applyProtection="0">
      <alignment vertical="top"/>
      <protection locked="0"/>
    </xf>
    <xf numFmtId="0" fontId="2" fillId="0" borderId="0"/>
    <xf numFmtId="9" fontId="1"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cellStyleXfs>
  <cellXfs count="526">
    <xf numFmtId="0" fontId="0" fillId="0" borderId="0" xfId="0"/>
    <xf numFmtId="3" fontId="0" fillId="0" borderId="0" xfId="0" applyNumberFormat="1"/>
    <xf numFmtId="8" fontId="0" fillId="0" borderId="0" xfId="0" applyNumberFormat="1"/>
    <xf numFmtId="0" fontId="2" fillId="0" borderId="0" xfId="0" applyFont="1"/>
    <xf numFmtId="0" fontId="0" fillId="0" borderId="0" xfId="0" applyAlignment="1">
      <alignment horizontal="center"/>
    </xf>
    <xf numFmtId="0" fontId="0" fillId="0" borderId="1" xfId="0" applyBorder="1" applyAlignment="1">
      <alignment horizontal="center"/>
    </xf>
    <xf numFmtId="166" fontId="0" fillId="0" borderId="1" xfId="10" applyNumberFormat="1" applyFont="1" applyBorder="1"/>
    <xf numFmtId="165" fontId="0" fillId="0" borderId="2" xfId="21" applyNumberFormat="1" applyFont="1" applyBorder="1"/>
    <xf numFmtId="0" fontId="0" fillId="0" borderId="2" xfId="0" applyBorder="1" applyAlignment="1">
      <alignment horizontal="center"/>
    </xf>
    <xf numFmtId="0" fontId="0" fillId="0" borderId="3" xfId="0" applyBorder="1"/>
    <xf numFmtId="0" fontId="0" fillId="0" borderId="4" xfId="0" applyBorder="1"/>
    <xf numFmtId="0" fontId="0" fillId="2" borderId="0" xfId="0" applyFill="1" applyAlignment="1">
      <alignment horizontal="center"/>
    </xf>
    <xf numFmtId="0" fontId="0" fillId="2" borderId="0" xfId="0" applyFill="1"/>
    <xf numFmtId="0" fontId="6" fillId="2" borderId="0" xfId="0" applyFont="1" applyFill="1"/>
    <xf numFmtId="3" fontId="0" fillId="2" borderId="0" xfId="0" applyNumberFormat="1" applyFill="1"/>
    <xf numFmtId="0" fontId="0" fillId="2" borderId="5" xfId="0" applyFill="1" applyBorder="1" applyAlignment="1">
      <alignment horizontal="center"/>
    </xf>
    <xf numFmtId="0" fontId="0" fillId="2" borderId="6" xfId="0" applyFill="1" applyBorder="1" applyAlignment="1">
      <alignment horizontal="center"/>
    </xf>
    <xf numFmtId="0" fontId="0" fillId="2" borderId="7" xfId="0" applyFill="1" applyBorder="1" applyAlignment="1">
      <alignment horizontal="center"/>
    </xf>
    <xf numFmtId="0" fontId="0" fillId="0" borderId="0" xfId="0" applyBorder="1"/>
    <xf numFmtId="166" fontId="0" fillId="0" borderId="0" xfId="10" applyNumberFormat="1" applyFont="1" applyBorder="1"/>
    <xf numFmtId="0" fontId="0" fillId="0" borderId="0" xfId="0" applyBorder="1" applyAlignment="1">
      <alignment horizontal="center"/>
    </xf>
    <xf numFmtId="0" fontId="6" fillId="0" borderId="0" xfId="0" applyFont="1" applyBorder="1" applyAlignment="1">
      <alignment horizontal="center"/>
    </xf>
    <xf numFmtId="0" fontId="0" fillId="0" borderId="8" xfId="0" applyBorder="1"/>
    <xf numFmtId="0" fontId="12" fillId="0" borderId="0" xfId="0" applyFont="1"/>
    <xf numFmtId="0" fontId="13" fillId="0" borderId="0" xfId="0" applyFont="1"/>
    <xf numFmtId="0" fontId="9" fillId="0" borderId="0" xfId="0" applyFont="1"/>
    <xf numFmtId="14" fontId="0" fillId="0" borderId="0" xfId="0" applyNumberFormat="1"/>
    <xf numFmtId="0" fontId="12" fillId="0" borderId="0" xfId="0" applyFont="1" applyAlignment="1">
      <alignment horizontal="left"/>
    </xf>
    <xf numFmtId="0" fontId="14" fillId="0" borderId="8" xfId="0" applyFont="1" applyBorder="1"/>
    <xf numFmtId="0" fontId="15" fillId="0" borderId="0" xfId="0" applyFont="1" applyBorder="1"/>
    <xf numFmtId="0" fontId="6" fillId="0" borderId="0" xfId="0" applyFont="1" applyBorder="1"/>
    <xf numFmtId="0" fontId="15" fillId="0" borderId="0" xfId="0" applyFont="1"/>
    <xf numFmtId="3" fontId="8" fillId="0" borderId="0" xfId="0" applyNumberFormat="1" applyFont="1" applyFill="1"/>
    <xf numFmtId="0" fontId="6" fillId="0" borderId="0" xfId="0" applyFont="1"/>
    <xf numFmtId="44" fontId="0" fillId="0" borderId="0" xfId="10" applyFont="1"/>
    <xf numFmtId="3" fontId="16" fillId="0" borderId="0" xfId="0" applyNumberFormat="1" applyFont="1"/>
    <xf numFmtId="0" fontId="16" fillId="0" borderId="0" xfId="0" applyFont="1"/>
    <xf numFmtId="0" fontId="3" fillId="0" borderId="0" xfId="0" applyFont="1"/>
    <xf numFmtId="3" fontId="3" fillId="0" borderId="0" xfId="0" applyNumberFormat="1" applyFont="1"/>
    <xf numFmtId="0" fontId="17" fillId="0" borderId="0" xfId="0" applyFont="1"/>
    <xf numFmtId="44" fontId="3" fillId="0" borderId="0" xfId="10" applyFont="1"/>
    <xf numFmtId="0" fontId="14" fillId="0" borderId="0" xfId="0" applyFont="1"/>
    <xf numFmtId="175" fontId="0" fillId="0" borderId="0" xfId="10" applyNumberFormat="1" applyFont="1"/>
    <xf numFmtId="0" fontId="2" fillId="0" borderId="0" xfId="0" applyFont="1" applyAlignment="1">
      <alignment horizontal="center"/>
    </xf>
    <xf numFmtId="176" fontId="8" fillId="0" borderId="0" xfId="0" applyNumberFormat="1" applyFont="1" applyFill="1" applyBorder="1"/>
    <xf numFmtId="44" fontId="3" fillId="0" borderId="0" xfId="10" applyNumberFormat="1" applyFont="1"/>
    <xf numFmtId="174" fontId="2" fillId="0" borderId="0" xfId="10" applyNumberFormat="1" applyFont="1"/>
    <xf numFmtId="178" fontId="0" fillId="0" borderId="1" xfId="10" applyNumberFormat="1" applyFont="1" applyBorder="1"/>
    <xf numFmtId="0" fontId="8" fillId="0" borderId="0" xfId="0" applyFont="1" applyBorder="1"/>
    <xf numFmtId="176" fontId="0" fillId="0" borderId="0" xfId="0" applyNumberFormat="1"/>
    <xf numFmtId="44" fontId="8" fillId="0" borderId="0" xfId="10" applyFont="1" applyFill="1"/>
    <xf numFmtId="170" fontId="8" fillId="0" borderId="0" xfId="0" applyNumberFormat="1" applyFont="1"/>
    <xf numFmtId="44" fontId="8" fillId="0" borderId="0" xfId="10" applyNumberFormat="1" applyFont="1" applyFill="1"/>
    <xf numFmtId="170" fontId="8" fillId="0" borderId="0" xfId="21" applyNumberFormat="1" applyFont="1" applyFill="1" applyBorder="1"/>
    <xf numFmtId="44" fontId="2" fillId="0" borderId="0" xfId="0" applyNumberFormat="1" applyFont="1"/>
    <xf numFmtId="9" fontId="2" fillId="0" borderId="0" xfId="21" applyFont="1"/>
    <xf numFmtId="0" fontId="8" fillId="0" borderId="0" xfId="0" applyFont="1"/>
    <xf numFmtId="170" fontId="6" fillId="0" borderId="1" xfId="21" applyNumberFormat="1" applyFont="1" applyFill="1" applyBorder="1" applyAlignment="1" applyProtection="1">
      <alignment horizontal="center"/>
      <protection locked="0"/>
    </xf>
    <xf numFmtId="4" fontId="8" fillId="0" borderId="0" xfId="0" applyNumberFormat="1" applyFont="1" applyFill="1"/>
    <xf numFmtId="0" fontId="0" fillId="0" borderId="0" xfId="0" applyBorder="1" applyAlignment="1">
      <alignment horizontal="right"/>
    </xf>
    <xf numFmtId="39" fontId="3" fillId="0" borderId="0" xfId="0" applyNumberFormat="1" applyFont="1"/>
    <xf numFmtId="0" fontId="19" fillId="0" borderId="9" xfId="0" applyFont="1" applyBorder="1" applyAlignment="1" applyProtection="1">
      <alignment horizontal="center"/>
      <protection locked="0"/>
    </xf>
    <xf numFmtId="0" fontId="6" fillId="2" borderId="0" xfId="0" applyFont="1" applyFill="1" applyAlignment="1">
      <alignment vertical="center" wrapText="1"/>
    </xf>
    <xf numFmtId="0" fontId="6" fillId="2" borderId="0" xfId="0" applyFont="1" applyFill="1" applyAlignment="1">
      <alignment horizontal="left" vertical="center" wrapText="1"/>
    </xf>
    <xf numFmtId="1" fontId="6" fillId="2" borderId="0" xfId="0" applyNumberFormat="1" applyFont="1" applyFill="1" applyAlignment="1" applyProtection="1">
      <alignment horizontal="right"/>
      <protection locked="0"/>
    </xf>
    <xf numFmtId="8" fontId="16" fillId="2" borderId="0" xfId="0" applyNumberFormat="1" applyFont="1" applyFill="1" applyAlignment="1">
      <alignment horizontal="left"/>
    </xf>
    <xf numFmtId="0" fontId="15" fillId="3" borderId="4" xfId="0" applyFont="1" applyFill="1" applyBorder="1"/>
    <xf numFmtId="0" fontId="15" fillId="3" borderId="1" xfId="0" applyFont="1" applyFill="1" applyBorder="1" applyAlignment="1">
      <alignment horizontal="center"/>
    </xf>
    <xf numFmtId="166" fontId="15" fillId="3" borderId="1" xfId="10" applyNumberFormat="1" applyFont="1" applyFill="1" applyBorder="1"/>
    <xf numFmtId="0" fontId="0" fillId="3" borderId="4" xfId="0" applyFill="1" applyBorder="1"/>
    <xf numFmtId="166" fontId="0" fillId="3" borderId="1" xfId="10" applyNumberFormat="1" applyFont="1" applyFill="1" applyBorder="1"/>
    <xf numFmtId="0" fontId="0" fillId="3" borderId="1" xfId="0" applyFill="1" applyBorder="1" applyAlignment="1">
      <alignment horizontal="center"/>
    </xf>
    <xf numFmtId="0" fontId="19" fillId="3" borderId="9" xfId="0" applyFont="1" applyFill="1" applyBorder="1" applyAlignment="1" applyProtection="1">
      <alignment horizontal="center"/>
      <protection locked="0"/>
    </xf>
    <xf numFmtId="0" fontId="19" fillId="0" borderId="10" xfId="0" applyFont="1" applyBorder="1" applyAlignment="1" applyProtection="1">
      <alignment horizontal="center"/>
      <protection locked="0" hidden="1"/>
    </xf>
    <xf numFmtId="0" fontId="20" fillId="2" borderId="0" xfId="0" applyFont="1" applyFill="1" applyProtection="1">
      <protection locked="0" hidden="1"/>
    </xf>
    <xf numFmtId="44" fontId="18" fillId="0" borderId="0" xfId="0" applyNumberFormat="1" applyFont="1" applyAlignment="1">
      <alignment horizontal="center"/>
    </xf>
    <xf numFmtId="168" fontId="15" fillId="0" borderId="0" xfId="0" applyNumberFormat="1" applyFont="1" applyAlignment="1">
      <alignment horizontal="left"/>
    </xf>
    <xf numFmtId="0" fontId="3" fillId="0" borderId="0" xfId="0" applyFont="1" applyBorder="1"/>
    <xf numFmtId="0" fontId="0" fillId="4" borderId="0" xfId="0" applyFill="1" applyBorder="1"/>
    <xf numFmtId="0" fontId="3" fillId="0" borderId="0" xfId="0" applyFont="1" applyAlignment="1">
      <alignment horizontal="center"/>
    </xf>
    <xf numFmtId="17" fontId="2" fillId="0" borderId="0" xfId="10" applyNumberFormat="1" applyFont="1" applyAlignment="1">
      <alignment horizontal="center"/>
    </xf>
    <xf numFmtId="0" fontId="14" fillId="0" borderId="11" xfId="0" applyFont="1" applyBorder="1"/>
    <xf numFmtId="167" fontId="8" fillId="0" borderId="0" xfId="1" applyNumberFormat="1" applyFont="1"/>
    <xf numFmtId="0" fontId="0" fillId="0" borderId="1" xfId="0" applyBorder="1"/>
    <xf numFmtId="175" fontId="0" fillId="0" borderId="1" xfId="10" applyNumberFormat="1" applyFont="1" applyBorder="1"/>
    <xf numFmtId="172" fontId="0" fillId="0" borderId="1" xfId="10" applyNumberFormat="1" applyFont="1" applyBorder="1"/>
    <xf numFmtId="44" fontId="0" fillId="0" borderId="1" xfId="10" applyNumberFormat="1" applyFont="1" applyBorder="1"/>
    <xf numFmtId="44" fontId="0" fillId="0" borderId="1" xfId="10" applyFont="1" applyBorder="1"/>
    <xf numFmtId="44" fontId="0" fillId="0" borderId="1" xfId="0" applyNumberFormat="1" applyBorder="1"/>
    <xf numFmtId="0" fontId="15" fillId="0" borderId="11" xfId="0" applyFont="1" applyBorder="1"/>
    <xf numFmtId="0" fontId="6" fillId="0" borderId="11" xfId="0" applyFont="1" applyBorder="1"/>
    <xf numFmtId="0" fontId="12" fillId="0" borderId="11" xfId="0" applyFont="1" applyBorder="1"/>
    <xf numFmtId="0" fontId="3" fillId="0" borderId="11" xfId="0" applyFont="1" applyBorder="1"/>
    <xf numFmtId="44" fontId="3" fillId="0" borderId="0" xfId="21" applyNumberFormat="1" applyFont="1"/>
    <xf numFmtId="0" fontId="0" fillId="0" borderId="11" xfId="0" applyBorder="1"/>
    <xf numFmtId="44" fontId="3" fillId="0" borderId="0" xfId="0" applyNumberFormat="1" applyFont="1"/>
    <xf numFmtId="0" fontId="3" fillId="0" borderId="0" xfId="0" applyFont="1" applyAlignment="1">
      <alignment horizontal="left"/>
    </xf>
    <xf numFmtId="0" fontId="14" fillId="0" borderId="0" xfId="0" applyFont="1" applyBorder="1"/>
    <xf numFmtId="44" fontId="14" fillId="0" borderId="11" xfId="10" applyFont="1" applyBorder="1"/>
    <xf numFmtId="0" fontId="1" fillId="4" borderId="0" xfId="0" applyFont="1" applyFill="1" applyBorder="1"/>
    <xf numFmtId="3" fontId="0" fillId="4" borderId="0" xfId="0" applyNumberFormat="1" applyFill="1"/>
    <xf numFmtId="3" fontId="16" fillId="4" borderId="0" xfId="0" applyNumberFormat="1" applyFont="1" applyFill="1"/>
    <xf numFmtId="0" fontId="0" fillId="4" borderId="0" xfId="0" applyFill="1" applyAlignment="1">
      <alignment horizontal="center"/>
    </xf>
    <xf numFmtId="166" fontId="1" fillId="0" borderId="1" xfId="10" applyNumberFormat="1" applyFill="1" applyBorder="1"/>
    <xf numFmtId="0" fontId="16" fillId="4" borderId="0" xfId="0" applyFont="1" applyFill="1"/>
    <xf numFmtId="44" fontId="1" fillId="0" borderId="1" xfId="10" applyFill="1" applyBorder="1"/>
    <xf numFmtId="0" fontId="0" fillId="4" borderId="0" xfId="0" applyFill="1" applyBorder="1" applyAlignment="1">
      <alignment horizontal="center"/>
    </xf>
    <xf numFmtId="175" fontId="1" fillId="4" borderId="0" xfId="10" applyNumberFormat="1" applyFill="1" applyBorder="1"/>
    <xf numFmtId="0" fontId="16" fillId="4" borderId="0" xfId="0" applyFont="1" applyFill="1" applyBorder="1"/>
    <xf numFmtId="44" fontId="1" fillId="4" borderId="0" xfId="10" applyFill="1" applyBorder="1"/>
    <xf numFmtId="0" fontId="2" fillId="4" borderId="0" xfId="10" applyNumberFormat="1" applyFont="1" applyFill="1" applyBorder="1"/>
    <xf numFmtId="169" fontId="1" fillId="0" borderId="1" xfId="10" applyNumberFormat="1" applyFill="1" applyBorder="1"/>
    <xf numFmtId="0" fontId="0" fillId="0" borderId="1" xfId="0" applyFill="1" applyBorder="1" applyAlignment="1">
      <alignment horizontal="center"/>
    </xf>
    <xf numFmtId="3" fontId="16" fillId="4" borderId="0" xfId="0" applyNumberFormat="1" applyFont="1" applyFill="1" applyBorder="1"/>
    <xf numFmtId="165" fontId="1" fillId="4" borderId="1" xfId="21" applyNumberFormat="1" applyFill="1" applyBorder="1" applyAlignment="1">
      <alignment horizontal="center"/>
    </xf>
    <xf numFmtId="0" fontId="0" fillId="4" borderId="1" xfId="0" applyFill="1" applyBorder="1" applyAlignment="1">
      <alignment horizontal="center"/>
    </xf>
    <xf numFmtId="180" fontId="0" fillId="0" borderId="1" xfId="10" applyNumberFormat="1" applyFont="1" applyBorder="1"/>
    <xf numFmtId="177" fontId="0" fillId="0" borderId="1" xfId="10" applyNumberFormat="1" applyFont="1" applyBorder="1"/>
    <xf numFmtId="164" fontId="0" fillId="0" borderId="1" xfId="10" applyNumberFormat="1" applyFont="1" applyBorder="1"/>
    <xf numFmtId="41" fontId="6" fillId="0" borderId="1" xfId="1" applyNumberFormat="1" applyFont="1" applyFill="1" applyBorder="1" applyProtection="1">
      <protection locked="0"/>
    </xf>
    <xf numFmtId="165" fontId="0" fillId="0" borderId="1" xfId="0" applyNumberFormat="1" applyFill="1" applyBorder="1" applyAlignment="1">
      <alignment horizontal="right"/>
    </xf>
    <xf numFmtId="170" fontId="2" fillId="0" borderId="0" xfId="21" applyNumberFormat="1" applyFont="1"/>
    <xf numFmtId="43" fontId="6" fillId="0" borderId="1" xfId="1" applyNumberFormat="1" applyFont="1" applyFill="1" applyBorder="1" applyProtection="1">
      <protection locked="0"/>
    </xf>
    <xf numFmtId="3" fontId="0" fillId="0" borderId="0" xfId="0" applyNumberFormat="1" applyBorder="1"/>
    <xf numFmtId="3" fontId="16" fillId="0" borderId="0" xfId="0" applyNumberFormat="1" applyFont="1" applyBorder="1"/>
    <xf numFmtId="44" fontId="1" fillId="0" borderId="1" xfId="10" applyBorder="1"/>
    <xf numFmtId="166" fontId="1" fillId="0" borderId="1" xfId="10" applyNumberFormat="1" applyBorder="1"/>
    <xf numFmtId="175" fontId="1" fillId="0" borderId="1" xfId="10" applyNumberFormat="1" applyBorder="1"/>
    <xf numFmtId="0" fontId="3" fillId="0" borderId="11" xfId="0" applyFont="1" applyBorder="1" applyAlignment="1">
      <alignment horizontal="center"/>
    </xf>
    <xf numFmtId="44" fontId="1" fillId="0" borderId="1" xfId="10" applyFont="1" applyBorder="1"/>
    <xf numFmtId="39" fontId="3" fillId="0" borderId="0" xfId="10" applyNumberFormat="1" applyFont="1"/>
    <xf numFmtId="0" fontId="3" fillId="0" borderId="1" xfId="0" applyFont="1" applyBorder="1" applyAlignment="1">
      <alignment horizontal="center"/>
    </xf>
    <xf numFmtId="0" fontId="3" fillId="0" borderId="1" xfId="0" applyFont="1" applyFill="1" applyBorder="1" applyAlignment="1">
      <alignment horizontal="center"/>
    </xf>
    <xf numFmtId="0" fontId="9" fillId="0" borderId="0" xfId="0" applyFont="1" applyAlignment="1">
      <alignment horizontal="left"/>
    </xf>
    <xf numFmtId="39" fontId="8" fillId="0" borderId="0" xfId="10" applyNumberFormat="1" applyFont="1"/>
    <xf numFmtId="39" fontId="9" fillId="0" borderId="0" xfId="10" applyNumberFormat="1" applyFont="1"/>
    <xf numFmtId="174" fontId="8" fillId="0" borderId="0" xfId="10" applyNumberFormat="1" applyFont="1"/>
    <xf numFmtId="0" fontId="25" fillId="0" borderId="0" xfId="0" applyFont="1"/>
    <xf numFmtId="44" fontId="14" fillId="0" borderId="0" xfId="10" applyFont="1"/>
    <xf numFmtId="0" fontId="15" fillId="4" borderId="0" xfId="0" applyFont="1" applyFill="1" applyBorder="1"/>
    <xf numFmtId="0" fontId="21" fillId="2" borderId="0" xfId="0" applyFont="1" applyFill="1" applyAlignment="1">
      <alignment horizontal="center"/>
    </xf>
    <xf numFmtId="0" fontId="6" fillId="0" borderId="1" xfId="0" applyFont="1" applyFill="1" applyBorder="1" applyAlignment="1" applyProtection="1">
      <alignment horizontal="center"/>
      <protection locked="0"/>
    </xf>
    <xf numFmtId="0" fontId="12" fillId="4" borderId="11" xfId="0" applyFont="1" applyFill="1" applyBorder="1"/>
    <xf numFmtId="0" fontId="9" fillId="4" borderId="11" xfId="0" applyFont="1" applyFill="1" applyBorder="1"/>
    <xf numFmtId="0" fontId="0" fillId="4" borderId="11" xfId="0" applyFill="1" applyBorder="1"/>
    <xf numFmtId="0" fontId="0" fillId="0" borderId="0" xfId="0" applyAlignment="1">
      <alignment horizontal="right"/>
    </xf>
    <xf numFmtId="0" fontId="3" fillId="4" borderId="1" xfId="0" applyFont="1" applyFill="1" applyBorder="1" applyAlignment="1">
      <alignment horizontal="center"/>
    </xf>
    <xf numFmtId="0" fontId="24" fillId="0" borderId="0" xfId="0" applyFont="1" applyAlignment="1">
      <alignment vertical="center" wrapText="1"/>
    </xf>
    <xf numFmtId="0" fontId="14" fillId="4" borderId="0" xfId="0" applyFont="1" applyFill="1" applyBorder="1"/>
    <xf numFmtId="0" fontId="13" fillId="4" borderId="0" xfId="0" applyFont="1" applyFill="1" applyBorder="1"/>
    <xf numFmtId="14" fontId="9" fillId="4" borderId="0" xfId="0" applyNumberFormat="1" applyFont="1" applyFill="1" applyBorder="1" applyAlignment="1">
      <alignment horizontal="left"/>
    </xf>
    <xf numFmtId="0" fontId="0" fillId="4" borderId="0" xfId="0" applyFill="1"/>
    <xf numFmtId="170" fontId="2" fillId="4" borderId="0" xfId="21" applyNumberFormat="1" applyFont="1" applyFill="1" applyBorder="1"/>
    <xf numFmtId="0" fontId="15" fillId="4" borderId="0" xfId="0" applyFont="1" applyFill="1"/>
    <xf numFmtId="3" fontId="8" fillId="4" borderId="0" xfId="0" applyNumberFormat="1" applyFont="1" applyFill="1"/>
    <xf numFmtId="0" fontId="15" fillId="4" borderId="11" xfId="0" applyFont="1" applyFill="1" applyBorder="1"/>
    <xf numFmtId="3" fontId="8" fillId="4" borderId="11" xfId="0" applyNumberFormat="1" applyFont="1" applyFill="1" applyBorder="1"/>
    <xf numFmtId="0" fontId="6" fillId="4" borderId="11" xfId="0" applyFont="1" applyFill="1" applyBorder="1"/>
    <xf numFmtId="44" fontId="8" fillId="4" borderId="11" xfId="10" applyFont="1" applyFill="1" applyBorder="1"/>
    <xf numFmtId="0" fontId="0" fillId="4" borderId="12" xfId="0" applyFill="1" applyBorder="1"/>
    <xf numFmtId="0" fontId="0" fillId="4" borderId="0" xfId="0" applyNumberFormat="1" applyFill="1" applyBorder="1" applyAlignment="1">
      <alignment horizontal="center"/>
    </xf>
    <xf numFmtId="0" fontId="30" fillId="4" borderId="0" xfId="0" applyNumberFormat="1" applyFont="1" applyFill="1" applyAlignment="1">
      <alignment horizontal="center"/>
    </xf>
    <xf numFmtId="44" fontId="1" fillId="0" borderId="1" xfId="10" applyNumberFormat="1" applyFont="1" applyFill="1" applyBorder="1"/>
    <xf numFmtId="44" fontId="1" fillId="0" borderId="1" xfId="10" applyNumberFormat="1" applyFill="1" applyBorder="1"/>
    <xf numFmtId="17" fontId="16" fillId="4" borderId="0" xfId="0" quotePrefix="1" applyNumberFormat="1" applyFont="1" applyFill="1" applyBorder="1" applyAlignment="1">
      <alignment horizontal="center"/>
    </xf>
    <xf numFmtId="175" fontId="1" fillId="0" borderId="1" xfId="10" applyNumberFormat="1" applyFill="1" applyBorder="1"/>
    <xf numFmtId="0" fontId="3" fillId="4" borderId="0" xfId="0" applyFont="1" applyFill="1" applyBorder="1"/>
    <xf numFmtId="3" fontId="3" fillId="4" borderId="0" xfId="0" applyNumberFormat="1" applyFont="1" applyFill="1" applyBorder="1"/>
    <xf numFmtId="0" fontId="17" fillId="4" borderId="0" xfId="0" applyFont="1" applyFill="1" applyBorder="1"/>
    <xf numFmtId="44" fontId="12" fillId="4" borderId="0" xfId="0" applyNumberFormat="1" applyFont="1" applyFill="1" applyBorder="1" applyAlignment="1">
      <alignment horizontal="center"/>
    </xf>
    <xf numFmtId="0" fontId="3" fillId="4" borderId="11" xfId="0" applyFont="1" applyFill="1" applyBorder="1"/>
    <xf numFmtId="3" fontId="3" fillId="4" borderId="11" xfId="0" applyNumberFormat="1" applyFont="1" applyFill="1" applyBorder="1"/>
    <xf numFmtId="0" fontId="17" fillId="4" borderId="11" xfId="0" applyFont="1" applyFill="1" applyBorder="1"/>
    <xf numFmtId="0" fontId="0" fillId="4" borderId="11" xfId="0" applyNumberFormat="1" applyFill="1" applyBorder="1" applyAlignment="1">
      <alignment horizontal="center"/>
    </xf>
    <xf numFmtId="0" fontId="0" fillId="0" borderId="0" xfId="0" applyNumberFormat="1" applyAlignment="1">
      <alignment horizontal="center"/>
    </xf>
    <xf numFmtId="165" fontId="1" fillId="4" borderId="0" xfId="21" applyNumberFormat="1" applyFill="1" applyBorder="1"/>
    <xf numFmtId="0" fontId="31" fillId="4" borderId="0" xfId="0" applyFont="1" applyFill="1" applyBorder="1"/>
    <xf numFmtId="177" fontId="1" fillId="0" borderId="1" xfId="10" applyNumberFormat="1" applyFill="1" applyBorder="1"/>
    <xf numFmtId="171" fontId="0" fillId="0" borderId="1" xfId="0" applyNumberFormat="1" applyFill="1" applyBorder="1" applyAlignment="1">
      <alignment horizontal="right"/>
    </xf>
    <xf numFmtId="0" fontId="12" fillId="4" borderId="0" xfId="0" applyFont="1" applyFill="1" applyBorder="1"/>
    <xf numFmtId="3" fontId="14" fillId="4" borderId="0" xfId="0" applyNumberFormat="1" applyFont="1" applyFill="1"/>
    <xf numFmtId="3" fontId="32" fillId="4" borderId="0" xfId="0" applyNumberFormat="1" applyFont="1" applyFill="1" applyBorder="1"/>
    <xf numFmtId="0" fontId="14" fillId="4" borderId="0" xfId="0" applyFont="1" applyFill="1" applyBorder="1" applyAlignment="1">
      <alignment horizontal="center"/>
    </xf>
    <xf numFmtId="0" fontId="32" fillId="4" borderId="0" xfId="0" applyFont="1" applyFill="1"/>
    <xf numFmtId="17" fontId="32" fillId="4" borderId="0" xfId="0" quotePrefix="1" applyNumberFormat="1" applyFont="1" applyFill="1" applyBorder="1" applyAlignment="1">
      <alignment horizontal="center"/>
    </xf>
    <xf numFmtId="0" fontId="14" fillId="4" borderId="11" xfId="0" applyFont="1" applyFill="1" applyBorder="1"/>
    <xf numFmtId="44" fontId="14" fillId="4" borderId="11" xfId="0" applyNumberFormat="1" applyFont="1" applyFill="1" applyBorder="1" applyAlignment="1">
      <alignment horizontal="center"/>
    </xf>
    <xf numFmtId="44" fontId="14" fillId="4" borderId="11" xfId="10" applyNumberFormat="1" applyFont="1" applyFill="1" applyBorder="1"/>
    <xf numFmtId="175" fontId="1" fillId="4" borderId="0" xfId="10" applyNumberFormat="1" applyFont="1" applyFill="1" applyBorder="1"/>
    <xf numFmtId="44" fontId="3" fillId="4" borderId="0" xfId="10" applyFont="1" applyFill="1" applyBorder="1"/>
    <xf numFmtId="44" fontId="14" fillId="4" borderId="0" xfId="10" applyFont="1" applyFill="1" applyBorder="1"/>
    <xf numFmtId="39" fontId="3" fillId="4" borderId="0" xfId="0" applyNumberFormat="1" applyFont="1" applyFill="1"/>
    <xf numFmtId="170" fontId="3" fillId="0" borderId="0" xfId="21" applyNumberFormat="1" applyFont="1"/>
    <xf numFmtId="183" fontId="0" fillId="4" borderId="0" xfId="0" applyNumberFormat="1" applyFill="1" applyBorder="1"/>
    <xf numFmtId="0" fontId="9" fillId="4" borderId="0" xfId="0" applyFont="1" applyFill="1" applyBorder="1" applyAlignment="1">
      <alignment horizontal="left"/>
    </xf>
    <xf numFmtId="7" fontId="3" fillId="0" borderId="0" xfId="10" applyNumberFormat="1" applyFont="1" applyBorder="1"/>
    <xf numFmtId="44" fontId="0" fillId="0" borderId="1" xfId="0" applyNumberFormat="1" applyFill="1" applyBorder="1" applyAlignment="1">
      <alignment horizontal="right"/>
    </xf>
    <xf numFmtId="0" fontId="10" fillId="4" borderId="0" xfId="0" applyFont="1" applyFill="1" applyAlignment="1"/>
    <xf numFmtId="0" fontId="11" fillId="0" borderId="0" xfId="0" applyFont="1" applyAlignment="1"/>
    <xf numFmtId="44" fontId="29" fillId="0" borderId="0" xfId="0" applyNumberFormat="1" applyFont="1" applyAlignment="1"/>
    <xf numFmtId="0" fontId="34" fillId="0" borderId="0" xfId="0" applyFont="1"/>
    <xf numFmtId="164" fontId="1" fillId="0" borderId="1" xfId="10" applyNumberFormat="1" applyFill="1" applyBorder="1"/>
    <xf numFmtId="183" fontId="2" fillId="4" borderId="0" xfId="0" applyNumberFormat="1" applyFont="1" applyFill="1" applyBorder="1" applyAlignment="1">
      <alignment horizontal="center"/>
    </xf>
    <xf numFmtId="0" fontId="10" fillId="0" borderId="0" xfId="0" applyFont="1" applyAlignment="1"/>
    <xf numFmtId="0" fontId="24" fillId="0" borderId="8" xfId="0" applyFont="1" applyBorder="1" applyAlignment="1">
      <alignment vertical="center" wrapText="1"/>
    </xf>
    <xf numFmtId="181" fontId="1" fillId="0" borderId="1" xfId="10" applyNumberFormat="1" applyFill="1" applyBorder="1"/>
    <xf numFmtId="168" fontId="15" fillId="0" borderId="0" xfId="0" applyNumberFormat="1" applyFont="1" applyAlignment="1"/>
    <xf numFmtId="184" fontId="0" fillId="0" borderId="0" xfId="0" applyNumberFormat="1"/>
    <xf numFmtId="7" fontId="3" fillId="0" borderId="0" xfId="0" applyNumberFormat="1" applyFont="1"/>
    <xf numFmtId="44" fontId="0" fillId="0" borderId="1" xfId="10" applyFont="1" applyFill="1" applyBorder="1"/>
    <xf numFmtId="0" fontId="2" fillId="4" borderId="0" xfId="0" applyFont="1" applyFill="1" applyBorder="1"/>
    <xf numFmtId="182" fontId="6" fillId="0" borderId="1" xfId="1" applyNumberFormat="1" applyFont="1" applyFill="1" applyBorder="1" applyProtection="1">
      <protection locked="0"/>
    </xf>
    <xf numFmtId="185" fontId="8" fillId="0" borderId="0" xfId="0" applyNumberFormat="1" applyFont="1" applyFill="1"/>
    <xf numFmtId="0" fontId="2" fillId="2" borderId="0" xfId="0" applyFont="1" applyFill="1" applyProtection="1">
      <protection locked="0"/>
    </xf>
    <xf numFmtId="0" fontId="2" fillId="2" borderId="0" xfId="0" applyFont="1" applyFill="1" applyProtection="1">
      <protection locked="0" hidden="1"/>
    </xf>
    <xf numFmtId="6" fontId="2" fillId="2" borderId="0" xfId="0" applyNumberFormat="1" applyFont="1" applyFill="1"/>
    <xf numFmtId="0" fontId="1" fillId="2" borderId="0" xfId="0" applyFont="1" applyFill="1"/>
    <xf numFmtId="0" fontId="23" fillId="0" borderId="0" xfId="19" applyAlignment="1" applyProtection="1"/>
    <xf numFmtId="0" fontId="0" fillId="2" borderId="0" xfId="0" applyFill="1" applyAlignment="1">
      <alignment horizontal="right"/>
    </xf>
    <xf numFmtId="0" fontId="6" fillId="5" borderId="0" xfId="0" applyFont="1" applyFill="1"/>
    <xf numFmtId="184" fontId="0" fillId="4" borderId="0" xfId="0" applyNumberFormat="1" applyFill="1" applyBorder="1"/>
    <xf numFmtId="184" fontId="0" fillId="4" borderId="0" xfId="0" applyNumberFormat="1" applyFill="1" applyBorder="1" applyAlignment="1">
      <alignment horizontal="right"/>
    </xf>
    <xf numFmtId="183" fontId="0" fillId="0" borderId="0" xfId="0" applyNumberFormat="1"/>
    <xf numFmtId="0" fontId="8" fillId="2" borderId="0" xfId="0" applyFont="1" applyFill="1"/>
    <xf numFmtId="17" fontId="28" fillId="2" borderId="0" xfId="0" applyNumberFormat="1" applyFont="1" applyFill="1" applyBorder="1" applyAlignment="1">
      <alignment horizontal="left"/>
    </xf>
    <xf numFmtId="179" fontId="0" fillId="2" borderId="0" xfId="0" applyNumberFormat="1" applyFill="1"/>
    <xf numFmtId="0" fontId="0" fillId="0" borderId="0" xfId="0" applyFill="1"/>
    <xf numFmtId="0" fontId="2" fillId="0" borderId="0" xfId="0" applyFont="1" applyAlignment="1">
      <alignment horizontal="right"/>
    </xf>
    <xf numFmtId="44" fontId="37" fillId="0" borderId="0" xfId="10" applyFont="1"/>
    <xf numFmtId="3" fontId="2" fillId="2" borderId="0" xfId="0" applyNumberFormat="1" applyFont="1" applyFill="1"/>
    <xf numFmtId="2" fontId="38" fillId="2" borderId="0" xfId="0" applyNumberFormat="1" applyFont="1" applyFill="1"/>
    <xf numFmtId="0" fontId="2" fillId="2" borderId="0" xfId="0" applyFont="1" applyFill="1"/>
    <xf numFmtId="8" fontId="2" fillId="2" borderId="0" xfId="0" applyNumberFormat="1" applyFont="1" applyFill="1" applyAlignment="1">
      <alignment horizontal="right"/>
    </xf>
    <xf numFmtId="170" fontId="3" fillId="2" borderId="0" xfId="0" applyNumberFormat="1" applyFont="1" applyFill="1" applyAlignment="1">
      <alignment horizontal="center"/>
    </xf>
    <xf numFmtId="0" fontId="2" fillId="2" borderId="0" xfId="0" applyFont="1" applyFill="1" applyAlignment="1" applyProtection="1">
      <alignment horizontal="center"/>
      <protection hidden="1"/>
    </xf>
    <xf numFmtId="0" fontId="2" fillId="2" borderId="0" xfId="0" applyFont="1" applyFill="1" applyAlignment="1" applyProtection="1">
      <alignment horizontal="left"/>
      <protection locked="0"/>
    </xf>
    <xf numFmtId="0" fontId="20" fillId="2" borderId="0" xfId="0" applyFont="1" applyFill="1"/>
    <xf numFmtId="175" fontId="0" fillId="0" borderId="1" xfId="0" applyNumberFormat="1" applyFill="1" applyBorder="1" applyAlignment="1">
      <alignment horizontal="right"/>
    </xf>
    <xf numFmtId="165" fontId="0" fillId="0" borderId="1" xfId="21" applyNumberFormat="1" applyFont="1" applyFill="1" applyBorder="1" applyAlignment="1">
      <alignment horizontal="right"/>
    </xf>
    <xf numFmtId="186" fontId="1" fillId="0" borderId="1" xfId="10" applyNumberFormat="1" applyFill="1" applyBorder="1"/>
    <xf numFmtId="0" fontId="0" fillId="2" borderId="0" xfId="0" applyFill="1" applyAlignment="1">
      <alignment horizontal="left"/>
    </xf>
    <xf numFmtId="0" fontId="0" fillId="4" borderId="0" xfId="0" applyFont="1" applyFill="1" applyBorder="1"/>
    <xf numFmtId="0" fontId="45" fillId="0" borderId="0" xfId="0" applyFont="1" applyAlignment="1">
      <alignment horizontal="left"/>
    </xf>
    <xf numFmtId="39" fontId="45" fillId="4" borderId="0" xfId="0" applyNumberFormat="1" applyFont="1" applyFill="1"/>
    <xf numFmtId="14" fontId="2" fillId="2" borderId="0" xfId="0" applyNumberFormat="1" applyFont="1" applyFill="1"/>
    <xf numFmtId="14" fontId="16" fillId="4" borderId="0" xfId="0" quotePrefix="1" applyNumberFormat="1" applyFont="1" applyFill="1" applyBorder="1" applyAlignment="1">
      <alignment horizontal="center"/>
    </xf>
    <xf numFmtId="183" fontId="16" fillId="4" borderId="0" xfId="0" quotePrefix="1" applyNumberFormat="1" applyFont="1" applyFill="1" applyBorder="1" applyAlignment="1">
      <alignment horizontal="center"/>
    </xf>
    <xf numFmtId="175" fontId="42" fillId="0" borderId="1" xfId="11" applyNumberFormat="1" applyFill="1" applyBorder="1"/>
    <xf numFmtId="0" fontId="46" fillId="2" borderId="0" xfId="0" applyFont="1" applyFill="1" applyAlignment="1" applyProtection="1">
      <alignment horizontal="left"/>
      <protection locked="0"/>
    </xf>
    <xf numFmtId="0" fontId="2" fillId="4" borderId="0" xfId="0" applyFont="1" applyFill="1" applyAlignment="1">
      <alignment horizontal="center"/>
    </xf>
    <xf numFmtId="44" fontId="1" fillId="6" borderId="1" xfId="10" applyFill="1" applyBorder="1"/>
    <xf numFmtId="175" fontId="0" fillId="0" borderId="1" xfId="10" applyNumberFormat="1" applyFont="1" applyFill="1" applyBorder="1" applyAlignment="1">
      <alignment horizontal="right"/>
    </xf>
    <xf numFmtId="17" fontId="21" fillId="2" borderId="13" xfId="0" applyNumberFormat="1" applyFont="1" applyFill="1" applyBorder="1" applyAlignment="1">
      <alignment horizontal="center"/>
    </xf>
    <xf numFmtId="0" fontId="0" fillId="4" borderId="0" xfId="0" applyFill="1" applyBorder="1" applyAlignment="1">
      <alignment horizontal="center" vertical="center"/>
    </xf>
    <xf numFmtId="0" fontId="0" fillId="0" borderId="0" xfId="0" applyAlignment="1">
      <alignment horizontal="center" vertical="center"/>
    </xf>
    <xf numFmtId="17" fontId="21" fillId="2" borderId="13" xfId="0" applyNumberFormat="1" applyFont="1" applyFill="1" applyBorder="1" applyAlignment="1"/>
    <xf numFmtId="0" fontId="47" fillId="2" borderId="0" xfId="0" applyFont="1" applyFill="1" applyAlignment="1">
      <alignment horizontal="left" vertical="center" wrapText="1"/>
    </xf>
    <xf numFmtId="6" fontId="46" fillId="2" borderId="0" xfId="0" applyNumberFormat="1" applyFont="1" applyFill="1" applyAlignment="1">
      <alignment horizontal="left"/>
    </xf>
    <xf numFmtId="7" fontId="0" fillId="0" borderId="1" xfId="0" applyNumberFormat="1" applyFill="1" applyBorder="1" applyAlignment="1">
      <alignment horizontal="right"/>
    </xf>
    <xf numFmtId="44" fontId="0" fillId="0" borderId="1" xfId="10" applyFont="1" applyFill="1" applyBorder="1" applyAlignment="1">
      <alignment horizontal="right"/>
    </xf>
    <xf numFmtId="7" fontId="1" fillId="0" borderId="1" xfId="10" applyNumberFormat="1" applyFill="1" applyBorder="1"/>
    <xf numFmtId="41" fontId="15" fillId="4" borderId="0" xfId="0" applyNumberFormat="1" applyFont="1" applyFill="1"/>
    <xf numFmtId="0" fontId="48" fillId="0" borderId="0" xfId="0" applyFont="1"/>
    <xf numFmtId="175" fontId="0" fillId="0" borderId="1" xfId="10" applyNumberFormat="1" applyFont="1" applyFill="1" applyBorder="1"/>
    <xf numFmtId="187" fontId="16" fillId="4" borderId="0" xfId="0" quotePrefix="1" applyNumberFormat="1" applyFont="1" applyFill="1" applyBorder="1" applyAlignment="1">
      <alignment horizontal="center"/>
    </xf>
    <xf numFmtId="175" fontId="0" fillId="0" borderId="1" xfId="12" applyNumberFormat="1" applyFont="1" applyFill="1" applyBorder="1"/>
    <xf numFmtId="44" fontId="0" fillId="0" borderId="1" xfId="12" applyFont="1" applyFill="1" applyBorder="1"/>
    <xf numFmtId="168" fontId="15" fillId="0" borderId="0" xfId="0" applyNumberFormat="1" applyFont="1" applyAlignment="1">
      <alignment horizontal="left"/>
    </xf>
    <xf numFmtId="0" fontId="3" fillId="0" borderId="1" xfId="0" applyFont="1" applyBorder="1" applyAlignment="1">
      <alignment horizontal="center"/>
    </xf>
    <xf numFmtId="0" fontId="14" fillId="0" borderId="11" xfId="0" applyFont="1" applyBorder="1"/>
    <xf numFmtId="175" fontId="1" fillId="0" borderId="0" xfId="10" applyNumberFormat="1" applyFont="1" applyFill="1" applyBorder="1"/>
    <xf numFmtId="14" fontId="0" fillId="0" borderId="0" xfId="0" applyNumberFormat="1" applyFill="1" applyBorder="1"/>
    <xf numFmtId="0" fontId="2" fillId="0" borderId="19" xfId="0" applyFont="1" applyBorder="1" applyAlignment="1">
      <alignment horizontal="right"/>
    </xf>
    <xf numFmtId="0" fontId="2" fillId="0" borderId="0" xfId="0" applyFont="1" applyBorder="1" applyAlignment="1">
      <alignment horizontal="right"/>
    </xf>
    <xf numFmtId="168" fontId="15" fillId="0" borderId="0" xfId="0" applyNumberFormat="1" applyFont="1" applyAlignment="1">
      <alignment horizontal="center" vertical="center"/>
    </xf>
    <xf numFmtId="0" fontId="45" fillId="0" borderId="0" xfId="0" applyFont="1" applyBorder="1" applyAlignment="1">
      <alignment horizontal="left"/>
    </xf>
    <xf numFmtId="0" fontId="0" fillId="0" borderId="0" xfId="0" applyFill="1" applyBorder="1"/>
    <xf numFmtId="168" fontId="15" fillId="0" borderId="0" xfId="0" applyNumberFormat="1" applyFont="1" applyAlignment="1">
      <alignment horizontal="left"/>
    </xf>
    <xf numFmtId="0" fontId="15" fillId="4" borderId="0" xfId="0" applyFont="1" applyFill="1" applyBorder="1"/>
    <xf numFmtId="173" fontId="0" fillId="0" borderId="1" xfId="10" applyNumberFormat="1" applyFont="1" applyBorder="1"/>
    <xf numFmtId="173" fontId="0" fillId="0" borderId="1" xfId="0" applyNumberFormat="1" applyBorder="1"/>
    <xf numFmtId="0" fontId="2" fillId="4" borderId="0" xfId="0" applyFont="1" applyFill="1" applyBorder="1" applyAlignment="1">
      <alignment horizontal="center"/>
    </xf>
    <xf numFmtId="168" fontId="15" fillId="0" borderId="0" xfId="0" applyNumberFormat="1" applyFont="1" applyAlignment="1">
      <alignment horizontal="left"/>
    </xf>
    <xf numFmtId="0" fontId="3" fillId="0" borderId="1" xfId="0" applyFont="1" applyBorder="1" applyAlignment="1">
      <alignment horizontal="center"/>
    </xf>
    <xf numFmtId="0" fontId="14" fillId="0" borderId="11" xfId="0" applyFont="1" applyBorder="1"/>
    <xf numFmtId="176" fontId="8" fillId="0" borderId="0" xfId="0" applyNumberFormat="1" applyFont="1" applyFill="1"/>
    <xf numFmtId="14" fontId="1" fillId="2" borderId="0" xfId="0" applyNumberFormat="1" applyFont="1" applyFill="1"/>
    <xf numFmtId="0" fontId="1" fillId="0" borderId="0" xfId="0" applyFont="1"/>
    <xf numFmtId="0" fontId="1" fillId="0" borderId="0" xfId="0" applyFont="1" applyAlignment="1">
      <alignment horizontal="right"/>
    </xf>
    <xf numFmtId="188" fontId="6" fillId="0" borderId="1" xfId="1" applyNumberFormat="1" applyFont="1" applyFill="1" applyBorder="1" applyProtection="1">
      <protection locked="0"/>
    </xf>
    <xf numFmtId="44" fontId="3" fillId="0" borderId="0" xfId="10" applyNumberFormat="1" applyFont="1" applyBorder="1"/>
    <xf numFmtId="9" fontId="0" fillId="4" borderId="0" xfId="21" applyFont="1" applyFill="1" applyBorder="1"/>
    <xf numFmtId="175" fontId="2" fillId="0" borderId="0" xfId="10" applyNumberFormat="1" applyFont="1" applyFill="1" applyBorder="1" applyAlignment="1">
      <alignment horizontal="center"/>
    </xf>
    <xf numFmtId="175" fontId="0" fillId="0" borderId="0" xfId="10" applyNumberFormat="1" applyFont="1" applyFill="1" applyBorder="1" applyAlignment="1">
      <alignment horizontal="center"/>
    </xf>
    <xf numFmtId="0" fontId="16" fillId="0" borderId="0" xfId="30" applyFont="1"/>
    <xf numFmtId="0" fontId="16" fillId="0" borderId="0" xfId="30" applyFont="1" applyAlignment="1">
      <alignment vertical="center" wrapText="1"/>
    </xf>
    <xf numFmtId="0" fontId="17" fillId="0" borderId="0" xfId="30" applyFont="1" applyAlignment="1">
      <alignment vertical="center" wrapText="1"/>
    </xf>
    <xf numFmtId="0" fontId="52" fillId="0" borderId="0" xfId="30" applyFont="1" applyAlignment="1">
      <alignment vertical="center"/>
    </xf>
    <xf numFmtId="0" fontId="17" fillId="4" borderId="0" xfId="30" applyFont="1" applyFill="1" applyAlignment="1">
      <alignment vertical="center" wrapText="1"/>
    </xf>
    <xf numFmtId="0" fontId="16" fillId="4" borderId="0" xfId="30" applyFont="1" applyFill="1" applyAlignment="1">
      <alignment vertical="center" wrapText="1"/>
    </xf>
    <xf numFmtId="0" fontId="1" fillId="0" borderId="0" xfId="30"/>
    <xf numFmtId="0" fontId="2" fillId="0" borderId="0" xfId="0" applyFont="1" applyFill="1" applyAlignment="1">
      <alignment horizontal="right"/>
    </xf>
    <xf numFmtId="0" fontId="9" fillId="0" borderId="0" xfId="0" applyFont="1" applyFill="1"/>
    <xf numFmtId="0" fontId="0" fillId="0" borderId="0" xfId="0" applyFill="1" applyAlignment="1">
      <alignment horizontal="right"/>
    </xf>
    <xf numFmtId="3" fontId="47" fillId="0" borderId="1" xfId="0" applyNumberFormat="1" applyFont="1" applyBorder="1" applyProtection="1">
      <protection locked="0"/>
    </xf>
    <xf numFmtId="0" fontId="3" fillId="0" borderId="0" xfId="0" applyFont="1" applyFill="1" applyBorder="1" applyAlignment="1">
      <alignment horizontal="center"/>
    </xf>
    <xf numFmtId="0" fontId="3" fillId="0" borderId="0" xfId="0" applyFont="1" applyBorder="1" applyAlignment="1">
      <alignment horizontal="center"/>
    </xf>
    <xf numFmtId="175" fontId="1" fillId="0" borderId="0" xfId="10" applyNumberFormat="1" applyFill="1" applyBorder="1"/>
    <xf numFmtId="173" fontId="1" fillId="0" borderId="0" xfId="10" applyNumberFormat="1" applyFill="1" applyBorder="1"/>
    <xf numFmtId="171" fontId="1" fillId="0" borderId="0" xfId="21" applyNumberFormat="1" applyFont="1" applyFill="1" applyBorder="1" applyAlignment="1">
      <alignment horizontal="right"/>
    </xf>
    <xf numFmtId="0" fontId="43" fillId="0" borderId="0" xfId="0" applyFont="1" applyFill="1" applyBorder="1" applyAlignment="1">
      <alignment horizontal="center"/>
    </xf>
    <xf numFmtId="0" fontId="1" fillId="0" borderId="0" xfId="0" applyFont="1" applyBorder="1"/>
    <xf numFmtId="0" fontId="9" fillId="0" borderId="0" xfId="0" applyFont="1" applyFill="1" applyBorder="1" applyAlignment="1">
      <alignment horizontal="center"/>
    </xf>
    <xf numFmtId="44" fontId="1" fillId="0" borderId="0" xfId="10" applyNumberFormat="1" applyFill="1" applyBorder="1"/>
    <xf numFmtId="165" fontId="1" fillId="0" borderId="0" xfId="21" applyNumberFormat="1" applyFill="1" applyBorder="1"/>
    <xf numFmtId="14" fontId="0" fillId="0" borderId="0" xfId="0" applyNumberFormat="1" applyBorder="1"/>
    <xf numFmtId="44" fontId="0" fillId="0" borderId="0" xfId="12" applyFont="1" applyFill="1" applyBorder="1"/>
    <xf numFmtId="44" fontId="0" fillId="0" borderId="0" xfId="10" applyFont="1" applyFill="1" applyBorder="1"/>
    <xf numFmtId="165" fontId="0" fillId="0" borderId="0" xfId="21" applyNumberFormat="1" applyFont="1" applyFill="1" applyBorder="1"/>
    <xf numFmtId="165" fontId="2" fillId="0" borderId="0" xfId="0" applyNumberFormat="1" applyFont="1" applyFill="1" applyBorder="1" applyAlignment="1">
      <alignment horizontal="center"/>
    </xf>
    <xf numFmtId="171" fontId="2" fillId="0" borderId="0" xfId="21" applyNumberFormat="1" applyFont="1" applyBorder="1" applyAlignment="1">
      <alignment horizontal="center"/>
    </xf>
    <xf numFmtId="0" fontId="0" fillId="0" borderId="0" xfId="0" applyFill="1" applyBorder="1" applyAlignment="1">
      <alignment horizontal="center" vertical="center"/>
    </xf>
    <xf numFmtId="43" fontId="1" fillId="0" borderId="1" xfId="1" applyFill="1" applyBorder="1"/>
    <xf numFmtId="14" fontId="0" fillId="0" borderId="0" xfId="0" applyNumberFormat="1" applyBorder="1" applyAlignment="1">
      <alignment horizontal="center" vertical="center"/>
    </xf>
    <xf numFmtId="175" fontId="0" fillId="0" borderId="0" xfId="10" applyNumberFormat="1" applyFont="1" applyBorder="1"/>
    <xf numFmtId="165" fontId="1" fillId="0" borderId="0" xfId="21" applyNumberFormat="1" applyFont="1" applyFill="1" applyBorder="1"/>
    <xf numFmtId="14" fontId="1" fillId="0" borderId="0" xfId="0" applyNumberFormat="1" applyFont="1" applyBorder="1" applyAlignment="1">
      <alignment horizontal="right"/>
    </xf>
    <xf numFmtId="168" fontId="15" fillId="0" borderId="0" xfId="0" applyNumberFormat="1" applyFont="1" applyAlignment="1">
      <alignment horizontal="left"/>
    </xf>
    <xf numFmtId="0" fontId="3" fillId="0" borderId="1" xfId="0" applyFont="1" applyBorder="1" applyAlignment="1">
      <alignment horizontal="center"/>
    </xf>
    <xf numFmtId="0" fontId="0" fillId="6" borderId="0" xfId="0" applyFill="1"/>
    <xf numFmtId="44" fontId="18" fillId="6" borderId="0" xfId="0" applyNumberFormat="1" applyFont="1" applyFill="1" applyAlignment="1">
      <alignment horizontal="center"/>
    </xf>
    <xf numFmtId="168" fontId="15" fillId="6" borderId="0" xfId="0" applyNumberFormat="1" applyFont="1" applyFill="1" applyAlignment="1">
      <alignment horizontal="left"/>
    </xf>
    <xf numFmtId="168" fontId="15" fillId="6" borderId="0" xfId="0" applyNumberFormat="1" applyFont="1" applyFill="1" applyAlignment="1"/>
    <xf numFmtId="0" fontId="0" fillId="6" borderId="0" xfId="0" applyFill="1" applyBorder="1"/>
    <xf numFmtId="0" fontId="12" fillId="6" borderId="0" xfId="0" applyFont="1" applyFill="1"/>
    <xf numFmtId="0" fontId="13" fillId="6" borderId="0" xfId="0" applyFont="1" applyFill="1"/>
    <xf numFmtId="0" fontId="9" fillId="6" borderId="0" xfId="0" applyFont="1" applyFill="1"/>
    <xf numFmtId="14" fontId="0" fillId="6" borderId="0" xfId="0" applyNumberFormat="1" applyFill="1"/>
    <xf numFmtId="0" fontId="12" fillId="6" borderId="0" xfId="0" applyFont="1" applyFill="1" applyAlignment="1">
      <alignment horizontal="left"/>
    </xf>
    <xf numFmtId="0" fontId="34" fillId="6" borderId="0" xfId="0" applyFont="1" applyFill="1"/>
    <xf numFmtId="0" fontId="9" fillId="6" borderId="0" xfId="0" applyFont="1" applyFill="1" applyBorder="1" applyAlignment="1">
      <alignment horizontal="left"/>
    </xf>
    <xf numFmtId="0" fontId="9" fillId="6" borderId="0" xfId="0" applyFont="1" applyFill="1" applyAlignment="1">
      <alignment horizontal="left"/>
    </xf>
    <xf numFmtId="0" fontId="0" fillId="6" borderId="11" xfId="0" applyFill="1" applyBorder="1"/>
    <xf numFmtId="0" fontId="0" fillId="6" borderId="0" xfId="0" applyFill="1" applyAlignment="1">
      <alignment horizontal="right"/>
    </xf>
    <xf numFmtId="0" fontId="14" fillId="6" borderId="0" xfId="0" applyFont="1" applyFill="1" applyBorder="1"/>
    <xf numFmtId="183" fontId="0" fillId="6" borderId="0" xfId="0" applyNumberFormat="1" applyFill="1" applyBorder="1"/>
    <xf numFmtId="0" fontId="15" fillId="6" borderId="20" xfId="0" applyFont="1" applyFill="1" applyBorder="1"/>
    <xf numFmtId="0" fontId="15" fillId="6" borderId="0" xfId="0" applyFont="1" applyFill="1"/>
    <xf numFmtId="0" fontId="6" fillId="6" borderId="0" xfId="0" applyFont="1" applyFill="1"/>
    <xf numFmtId="0" fontId="2" fillId="6" borderId="0" xfId="0" applyFont="1" applyFill="1"/>
    <xf numFmtId="0" fontId="14" fillId="6" borderId="8" xfId="0" applyFont="1" applyFill="1" applyBorder="1"/>
    <xf numFmtId="0" fontId="0" fillId="6" borderId="8" xfId="0" applyFill="1" applyBorder="1"/>
    <xf numFmtId="0" fontId="0" fillId="6" borderId="2" xfId="0" applyFill="1" applyBorder="1" applyAlignment="1">
      <alignment horizontal="center"/>
    </xf>
    <xf numFmtId="0" fontId="0" fillId="6" borderId="1" xfId="0" applyFill="1" applyBorder="1" applyAlignment="1">
      <alignment horizontal="center"/>
    </xf>
    <xf numFmtId="0" fontId="3" fillId="6" borderId="1" xfId="0" applyFont="1" applyFill="1" applyBorder="1" applyAlignment="1">
      <alignment horizontal="center"/>
    </xf>
    <xf numFmtId="0" fontId="2" fillId="6" borderId="0" xfId="0" applyFont="1" applyFill="1" applyAlignment="1">
      <alignment horizontal="center"/>
    </xf>
    <xf numFmtId="0" fontId="0" fillId="6" borderId="20" xfId="0" applyFill="1" applyBorder="1"/>
    <xf numFmtId="0" fontId="0" fillId="6" borderId="1" xfId="0" applyFill="1" applyBorder="1"/>
    <xf numFmtId="14" fontId="16" fillId="6" borderId="0" xfId="0" quotePrefix="1" applyNumberFormat="1" applyFont="1" applyFill="1" applyBorder="1" applyAlignment="1">
      <alignment horizontal="center"/>
    </xf>
    <xf numFmtId="0" fontId="1" fillId="6" borderId="20" xfId="0" applyFont="1" applyFill="1" applyBorder="1"/>
    <xf numFmtId="3" fontId="0" fillId="6" borderId="0" xfId="0" applyNumberFormat="1" applyFill="1"/>
    <xf numFmtId="3" fontId="16" fillId="6" borderId="0" xfId="0" applyNumberFormat="1" applyFont="1" applyFill="1"/>
    <xf numFmtId="0" fontId="0" fillId="6" borderId="0" xfId="0" applyFill="1" applyAlignment="1">
      <alignment horizontal="center"/>
    </xf>
    <xf numFmtId="175" fontId="1" fillId="6" borderId="1" xfId="10" applyNumberFormat="1" applyFill="1" applyBorder="1"/>
    <xf numFmtId="0" fontId="16" fillId="6" borderId="0" xfId="0" applyFont="1" applyFill="1"/>
    <xf numFmtId="44" fontId="1" fillId="6" borderId="1" xfId="10" applyFont="1" applyFill="1" applyBorder="1"/>
    <xf numFmtId="0" fontId="3" fillId="6" borderId="0" xfId="0" applyFont="1" applyFill="1" applyAlignment="1">
      <alignment horizontal="left"/>
    </xf>
    <xf numFmtId="0" fontId="3" fillId="6" borderId="0" xfId="0" applyFont="1" applyFill="1"/>
    <xf numFmtId="3" fontId="3" fillId="6" borderId="0" xfId="0" applyNumberFormat="1" applyFont="1" applyFill="1"/>
    <xf numFmtId="44" fontId="3" fillId="6" borderId="0" xfId="10" applyFont="1" applyFill="1"/>
    <xf numFmtId="0" fontId="17" fillId="6" borderId="0" xfId="0" applyFont="1" applyFill="1"/>
    <xf numFmtId="44" fontId="3" fillId="6" borderId="0" xfId="0" applyNumberFormat="1" applyFont="1" applyFill="1"/>
    <xf numFmtId="44" fontId="2" fillId="6" borderId="0" xfId="0" applyNumberFormat="1" applyFont="1" applyFill="1"/>
    <xf numFmtId="165" fontId="1" fillId="6" borderId="0" xfId="21" applyNumberFormat="1" applyFill="1" applyBorder="1"/>
    <xf numFmtId="0" fontId="16" fillId="6" borderId="0" xfId="0" applyFont="1" applyFill="1" applyBorder="1"/>
    <xf numFmtId="44" fontId="1" fillId="6" borderId="0" xfId="10" applyFill="1" applyBorder="1"/>
    <xf numFmtId="0" fontId="2" fillId="6" borderId="0" xfId="10" applyNumberFormat="1" applyFont="1" applyFill="1" applyBorder="1"/>
    <xf numFmtId="0" fontId="3" fillId="6" borderId="11" xfId="0" applyFont="1" applyFill="1" applyBorder="1"/>
    <xf numFmtId="3" fontId="3" fillId="6" borderId="11" xfId="0" applyNumberFormat="1" applyFont="1" applyFill="1" applyBorder="1"/>
    <xf numFmtId="0" fontId="17" fillId="6" borderId="11" xfId="0" applyFont="1" applyFill="1" applyBorder="1"/>
    <xf numFmtId="175" fontId="1" fillId="6" borderId="0" xfId="10" applyNumberFormat="1" applyFill="1" applyBorder="1"/>
    <xf numFmtId="0" fontId="3" fillId="6" borderId="0" xfId="0" applyFont="1" applyFill="1" applyBorder="1"/>
    <xf numFmtId="3" fontId="3" fillId="6" borderId="0" xfId="0" applyNumberFormat="1" applyFont="1" applyFill="1" applyBorder="1"/>
    <xf numFmtId="0" fontId="0" fillId="6" borderId="0" xfId="0" applyFill="1" applyBorder="1" applyAlignment="1">
      <alignment horizontal="center"/>
    </xf>
    <xf numFmtId="0" fontId="1" fillId="6" borderId="0" xfId="0" applyFont="1" applyFill="1" applyBorder="1"/>
    <xf numFmtId="0" fontId="31" fillId="6" borderId="0" xfId="0" applyFont="1" applyFill="1" applyBorder="1"/>
    <xf numFmtId="166" fontId="1" fillId="6" borderId="1" xfId="10" applyNumberFormat="1" applyFill="1" applyBorder="1"/>
    <xf numFmtId="164" fontId="1" fillId="6" borderId="1" xfId="10" applyNumberFormat="1" applyFill="1" applyBorder="1"/>
    <xf numFmtId="3" fontId="0" fillId="6" borderId="0" xfId="0" applyNumberFormat="1" applyFill="1" applyBorder="1"/>
    <xf numFmtId="177" fontId="1" fillId="6" borderId="1" xfId="10" applyNumberFormat="1" applyFill="1" applyBorder="1"/>
    <xf numFmtId="7" fontId="3" fillId="6" borderId="0" xfId="10" applyNumberFormat="1" applyFont="1" applyFill="1" applyBorder="1"/>
    <xf numFmtId="171" fontId="0" fillId="6" borderId="1" xfId="0" applyNumberFormat="1" applyFill="1" applyBorder="1" applyAlignment="1">
      <alignment horizontal="right"/>
    </xf>
    <xf numFmtId="0" fontId="2" fillId="6" borderId="0" xfId="0" applyFont="1" applyFill="1" applyBorder="1"/>
    <xf numFmtId="175" fontId="0" fillId="6" borderId="1" xfId="0" applyNumberFormat="1" applyFill="1" applyBorder="1" applyAlignment="1">
      <alignment horizontal="right"/>
    </xf>
    <xf numFmtId="0" fontId="0" fillId="6" borderId="0" xfId="0" applyFont="1" applyFill="1" applyBorder="1"/>
    <xf numFmtId="3" fontId="16" fillId="6" borderId="0" xfId="0" applyNumberFormat="1" applyFont="1" applyFill="1" applyBorder="1"/>
    <xf numFmtId="181" fontId="1" fillId="6" borderId="1" xfId="10" applyNumberFormat="1" applyFill="1" applyBorder="1"/>
    <xf numFmtId="169" fontId="1" fillId="6" borderId="1" xfId="10" applyNumberFormat="1" applyFill="1" applyBorder="1"/>
    <xf numFmtId="165" fontId="0" fillId="6" borderId="1" xfId="0" applyNumberFormat="1" applyFill="1" applyBorder="1" applyAlignment="1">
      <alignment horizontal="right"/>
    </xf>
    <xf numFmtId="165" fontId="1" fillId="6" borderId="1" xfId="21" applyNumberFormat="1" applyFill="1" applyBorder="1" applyAlignment="1">
      <alignment horizontal="center"/>
    </xf>
    <xf numFmtId="44" fontId="0" fillId="6" borderId="1" xfId="0" applyNumberFormat="1" applyFill="1" applyBorder="1" applyAlignment="1">
      <alignment horizontal="right"/>
    </xf>
    <xf numFmtId="7" fontId="0" fillId="6" borderId="1" xfId="0" applyNumberFormat="1" applyFill="1" applyBorder="1" applyAlignment="1">
      <alignment horizontal="right"/>
    </xf>
    <xf numFmtId="7" fontId="1" fillId="6" borderId="1" xfId="10" applyNumberFormat="1" applyFill="1" applyBorder="1"/>
    <xf numFmtId="175" fontId="0" fillId="6" borderId="1" xfId="10" applyNumberFormat="1" applyFont="1" applyFill="1" applyBorder="1" applyAlignment="1">
      <alignment horizontal="right"/>
    </xf>
    <xf numFmtId="175" fontId="0" fillId="6" borderId="1" xfId="10" applyNumberFormat="1" applyFont="1" applyFill="1" applyBorder="1"/>
    <xf numFmtId="44" fontId="0" fillId="6" borderId="1" xfId="10" applyFont="1" applyFill="1" applyBorder="1"/>
    <xf numFmtId="187" fontId="16" fillId="6" borderId="0" xfId="0" quotePrefix="1" applyNumberFormat="1" applyFont="1" applyFill="1" applyBorder="1" applyAlignment="1">
      <alignment horizontal="center"/>
    </xf>
    <xf numFmtId="0" fontId="12" fillId="6" borderId="0" xfId="0" applyFont="1" applyFill="1" applyBorder="1"/>
    <xf numFmtId="3" fontId="14" fillId="6" borderId="0" xfId="0" applyNumberFormat="1" applyFont="1" applyFill="1"/>
    <xf numFmtId="3" fontId="32" fillId="6" borderId="0" xfId="0" applyNumberFormat="1" applyFont="1" applyFill="1" applyBorder="1"/>
    <xf numFmtId="0" fontId="14" fillId="6" borderId="0" xfId="0" applyFont="1" applyFill="1" applyBorder="1" applyAlignment="1">
      <alignment horizontal="center"/>
    </xf>
    <xf numFmtId="0" fontId="32" fillId="6" borderId="0" xfId="0" applyFont="1" applyFill="1"/>
    <xf numFmtId="44" fontId="12" fillId="6" borderId="0" xfId="0" applyNumberFormat="1" applyFont="1" applyFill="1" applyBorder="1" applyAlignment="1">
      <alignment horizontal="center"/>
    </xf>
    <xf numFmtId="17" fontId="32" fillId="6" borderId="0" xfId="0" quotePrefix="1" applyNumberFormat="1" applyFont="1" applyFill="1" applyBorder="1" applyAlignment="1">
      <alignment horizontal="center"/>
    </xf>
    <xf numFmtId="44" fontId="3" fillId="6" borderId="0" xfId="10" applyFont="1" applyFill="1" applyBorder="1"/>
    <xf numFmtId="17" fontId="16" fillId="6" borderId="0" xfId="0" quotePrefix="1" applyNumberFormat="1" applyFont="1" applyFill="1" applyBorder="1" applyAlignment="1">
      <alignment horizontal="center"/>
    </xf>
    <xf numFmtId="44" fontId="14" fillId="6" borderId="11" xfId="0" applyNumberFormat="1" applyFont="1" applyFill="1" applyBorder="1" applyAlignment="1">
      <alignment horizontal="center"/>
    </xf>
    <xf numFmtId="44" fontId="14" fillId="6" borderId="11" xfId="10" applyNumberFormat="1" applyFont="1" applyFill="1" applyBorder="1"/>
    <xf numFmtId="0" fontId="24" fillId="6" borderId="8" xfId="0" applyFont="1" applyFill="1" applyBorder="1" applyAlignment="1">
      <alignment vertical="center" wrapText="1"/>
    </xf>
    <xf numFmtId="0" fontId="24" fillId="6" borderId="0" xfId="0" applyFont="1" applyFill="1" applyAlignment="1">
      <alignment vertical="center" wrapText="1"/>
    </xf>
    <xf numFmtId="44" fontId="14" fillId="6" borderId="0" xfId="10" applyFont="1" applyFill="1" applyBorder="1"/>
    <xf numFmtId="0" fontId="0" fillId="6" borderId="0" xfId="0" applyNumberFormat="1" applyFill="1" applyBorder="1" applyAlignment="1">
      <alignment horizontal="center"/>
    </xf>
    <xf numFmtId="39" fontId="3" fillId="6" borderId="0" xfId="0" applyNumberFormat="1" applyFont="1" applyFill="1"/>
    <xf numFmtId="0" fontId="45" fillId="6" borderId="0" xfId="0" applyFont="1" applyFill="1" applyAlignment="1">
      <alignment horizontal="left"/>
    </xf>
    <xf numFmtId="39" fontId="45" fillId="6" borderId="0" xfId="0" applyNumberFormat="1" applyFont="1" applyFill="1"/>
    <xf numFmtId="0" fontId="3" fillId="6" borderId="11" xfId="0" applyFont="1" applyFill="1" applyBorder="1" applyAlignment="1">
      <alignment horizontal="center"/>
    </xf>
    <xf numFmtId="3" fontId="8" fillId="6" borderId="0" xfId="0" applyNumberFormat="1" applyFont="1" applyFill="1"/>
    <xf numFmtId="0" fontId="48" fillId="6" borderId="0" xfId="0" applyFont="1" applyFill="1"/>
    <xf numFmtId="44" fontId="8" fillId="6" borderId="0" xfId="10" applyNumberFormat="1" applyFont="1" applyFill="1"/>
    <xf numFmtId="44" fontId="0" fillId="6" borderId="1" xfId="10" applyNumberFormat="1" applyFont="1" applyFill="1" applyBorder="1"/>
    <xf numFmtId="44" fontId="0" fillId="6" borderId="1" xfId="0" applyNumberFormat="1" applyFill="1" applyBorder="1"/>
    <xf numFmtId="0" fontId="1" fillId="6" borderId="0" xfId="0" applyFont="1" applyFill="1"/>
    <xf numFmtId="0" fontId="15" fillId="6" borderId="11" xfId="0" applyFont="1" applyFill="1" applyBorder="1"/>
    <xf numFmtId="0" fontId="6" fillId="6" borderId="11" xfId="0" applyFont="1" applyFill="1" applyBorder="1"/>
    <xf numFmtId="0" fontId="12" fillId="6" borderId="11" xfId="0" applyFont="1" applyFill="1" applyBorder="1"/>
    <xf numFmtId="0" fontId="0" fillId="6" borderId="0" xfId="0" applyNumberFormat="1" applyFill="1" applyAlignment="1">
      <alignment horizontal="center"/>
    </xf>
    <xf numFmtId="44" fontId="3" fillId="6" borderId="0" xfId="10" applyNumberFormat="1" applyFont="1" applyFill="1" applyBorder="1"/>
    <xf numFmtId="175" fontId="0" fillId="6" borderId="1" xfId="12" applyNumberFormat="1" applyFont="1" applyFill="1" applyBorder="1"/>
    <xf numFmtId="44" fontId="0" fillId="6" borderId="1" xfId="12" applyFont="1" applyFill="1" applyBorder="1"/>
    <xf numFmtId="0" fontId="14" fillId="6" borderId="11" xfId="0" applyFont="1" applyFill="1" applyBorder="1"/>
    <xf numFmtId="175" fontId="1" fillId="6" borderId="0" xfId="10" applyNumberFormat="1" applyFont="1" applyFill="1" applyBorder="1"/>
    <xf numFmtId="170" fontId="3" fillId="6" borderId="0" xfId="21" applyNumberFormat="1" applyFont="1" applyFill="1"/>
    <xf numFmtId="175" fontId="1" fillId="6" borderId="1" xfId="10" applyNumberFormat="1" applyFont="1" applyFill="1" applyBorder="1"/>
    <xf numFmtId="0" fontId="3" fillId="6" borderId="1" xfId="0" applyFont="1" applyFill="1" applyBorder="1" applyAlignment="1">
      <alignment horizontal="center"/>
    </xf>
    <xf numFmtId="0" fontId="14" fillId="6" borderId="11" xfId="0" applyFont="1" applyFill="1" applyBorder="1"/>
    <xf numFmtId="44" fontId="1" fillId="0" borderId="0" xfId="10" applyFont="1" applyBorder="1" applyAlignment="1">
      <alignment horizontal="center"/>
    </xf>
    <xf numFmtId="175" fontId="1" fillId="0" borderId="0" xfId="10" applyNumberFormat="1" applyFont="1" applyBorder="1" applyAlignment="1">
      <alignment horizontal="center"/>
    </xf>
    <xf numFmtId="44" fontId="1" fillId="0" borderId="0" xfId="10" applyFont="1" applyFill="1" applyBorder="1" applyAlignment="1">
      <alignment horizontal="center"/>
    </xf>
    <xf numFmtId="175" fontId="1" fillId="0" borderId="0" xfId="10" applyNumberFormat="1" applyFont="1" applyFill="1" applyBorder="1" applyAlignment="1">
      <alignment horizontal="center"/>
    </xf>
    <xf numFmtId="175" fontId="0" fillId="0" borderId="0" xfId="10" applyNumberFormat="1" applyFont="1" applyFill="1" applyBorder="1" applyAlignment="1">
      <alignment horizontal="center" vertical="center"/>
    </xf>
    <xf numFmtId="175" fontId="0" fillId="0" borderId="0" xfId="0" applyNumberFormat="1" applyFill="1" applyBorder="1" applyAlignment="1">
      <alignment horizontal="center" vertical="center"/>
    </xf>
    <xf numFmtId="44" fontId="0" fillId="0" borderId="0" xfId="10" applyNumberFormat="1" applyFont="1" applyFill="1" applyBorder="1" applyAlignment="1">
      <alignment horizontal="center" vertical="center"/>
    </xf>
    <xf numFmtId="44" fontId="0" fillId="0" borderId="0" xfId="0" applyNumberFormat="1" applyFill="1" applyBorder="1" applyAlignment="1">
      <alignment horizontal="center" vertical="center"/>
    </xf>
    <xf numFmtId="175" fontId="0" fillId="0" borderId="0" xfId="10" applyNumberFormat="1" applyFont="1" applyFill="1" applyBorder="1"/>
    <xf numFmtId="175" fontId="1" fillId="0" borderId="0" xfId="31" applyNumberFormat="1" applyFill="1" applyBorder="1"/>
    <xf numFmtId="175" fontId="1" fillId="0" borderId="0" xfId="31" applyNumberFormat="1" applyFont="1" applyFill="1" applyBorder="1"/>
    <xf numFmtId="174" fontId="0" fillId="0" borderId="0" xfId="31" applyNumberFormat="1" applyFont="1" applyFill="1" applyBorder="1"/>
    <xf numFmtId="168" fontId="15" fillId="0" borderId="0" xfId="0" applyNumberFormat="1" applyFont="1" applyAlignment="1">
      <alignment horizontal="left"/>
    </xf>
    <xf numFmtId="0" fontId="3" fillId="0" borderId="1" xfId="0" applyFont="1" applyBorder="1" applyAlignment="1">
      <alignment horizontal="center"/>
    </xf>
    <xf numFmtId="0" fontId="14" fillId="0" borderId="11" xfId="0" applyFont="1" applyBorder="1"/>
    <xf numFmtId="44" fontId="1" fillId="0" borderId="0" xfId="10" applyFont="1" applyFill="1" applyBorder="1" applyAlignment="1">
      <alignment horizontal="center" vertical="center"/>
    </xf>
    <xf numFmtId="175" fontId="1" fillId="0" borderId="0" xfId="10" applyNumberFormat="1" applyFont="1" applyFill="1" applyBorder="1" applyAlignment="1">
      <alignment horizontal="center" vertical="center"/>
    </xf>
    <xf numFmtId="183" fontId="0" fillId="0" borderId="0" xfId="0" applyNumberFormat="1" applyBorder="1"/>
    <xf numFmtId="44" fontId="1" fillId="0" borderId="0" xfId="10" applyFill="1" applyBorder="1"/>
    <xf numFmtId="165" fontId="42" fillId="0" borderId="0" xfId="22" applyNumberFormat="1" applyFill="1" applyBorder="1"/>
    <xf numFmtId="165" fontId="1" fillId="0" borderId="0" xfId="21" applyNumberFormat="1" applyFont="1" applyFill="1" applyBorder="1" applyAlignment="1">
      <alignment horizontal="center"/>
    </xf>
    <xf numFmtId="14" fontId="1" fillId="0" borderId="0" xfId="0" applyNumberFormat="1" applyFont="1" applyBorder="1"/>
    <xf numFmtId="7" fontId="2" fillId="0" borderId="1" xfId="0" applyNumberFormat="1" applyFont="1" applyFill="1" applyBorder="1" applyAlignment="1">
      <alignment horizontal="center"/>
    </xf>
    <xf numFmtId="0" fontId="7" fillId="2" borderId="0" xfId="0" applyFont="1" applyFill="1" applyAlignment="1">
      <alignment horizontal="center"/>
    </xf>
    <xf numFmtId="0" fontId="22" fillId="2" borderId="0" xfId="0" applyFont="1" applyFill="1" applyAlignment="1">
      <alignment vertical="center" wrapText="1"/>
    </xf>
    <xf numFmtId="0" fontId="26" fillId="2" borderId="0" xfId="0" applyFont="1" applyFill="1" applyAlignment="1">
      <alignment horizontal="center"/>
    </xf>
    <xf numFmtId="0" fontId="27" fillId="2" borderId="0" xfId="0" applyFont="1" applyFill="1" applyAlignment="1">
      <alignment horizontal="center"/>
    </xf>
    <xf numFmtId="0" fontId="3" fillId="2" borderId="0" xfId="0" applyFont="1" applyFill="1" applyAlignment="1">
      <alignment horizontal="center"/>
    </xf>
    <xf numFmtId="0" fontId="0" fillId="2" borderId="0" xfId="0" applyFill="1" applyAlignment="1">
      <alignment horizontal="center"/>
    </xf>
    <xf numFmtId="0" fontId="8" fillId="2" borderId="0" xfId="0" applyFont="1" applyFill="1"/>
    <xf numFmtId="0" fontId="6" fillId="0" borderId="14" xfId="0" applyFont="1" applyFill="1" applyBorder="1" applyAlignment="1" applyProtection="1">
      <alignment horizontal="left"/>
      <protection locked="0"/>
    </xf>
    <xf numFmtId="0" fontId="6" fillId="0" borderId="15" xfId="0" applyFont="1" applyFill="1" applyBorder="1" applyAlignment="1" applyProtection="1">
      <alignment horizontal="left"/>
      <protection locked="0"/>
    </xf>
    <xf numFmtId="44" fontId="33" fillId="0" borderId="14" xfId="10" applyFont="1" applyFill="1" applyBorder="1" applyProtection="1">
      <protection locked="0"/>
    </xf>
    <xf numFmtId="44" fontId="33" fillId="0" borderId="13" xfId="10" applyFont="1" applyFill="1" applyBorder="1" applyProtection="1">
      <protection locked="0"/>
    </xf>
    <xf numFmtId="44" fontId="33" fillId="0" borderId="15" xfId="10" applyFont="1" applyFill="1" applyBorder="1" applyProtection="1">
      <protection locked="0"/>
    </xf>
    <xf numFmtId="0" fontId="6" fillId="0" borderId="13" xfId="0" applyFont="1" applyFill="1" applyBorder="1" applyAlignment="1" applyProtection="1">
      <alignment horizontal="left"/>
      <protection locked="0"/>
    </xf>
    <xf numFmtId="0" fontId="24" fillId="0" borderId="0" xfId="0" applyFont="1" applyAlignment="1">
      <alignment vertical="center" wrapText="1"/>
    </xf>
    <xf numFmtId="0" fontId="6" fillId="0" borderId="0" xfId="0" applyFont="1" applyBorder="1" applyAlignment="1">
      <alignment horizontal="center"/>
    </xf>
    <xf numFmtId="0" fontId="10" fillId="4" borderId="0" xfId="0" applyFont="1" applyFill="1" applyAlignment="1">
      <alignment horizontal="center"/>
    </xf>
    <xf numFmtId="44" fontId="29" fillId="0" borderId="0" xfId="0" applyNumberFormat="1" applyFont="1" applyAlignment="1">
      <alignment horizontal="center"/>
    </xf>
    <xf numFmtId="0" fontId="3" fillId="4" borderId="14" xfId="0" applyFont="1" applyFill="1" applyBorder="1" applyAlignment="1">
      <alignment horizontal="center"/>
    </xf>
    <xf numFmtId="0" fontId="0" fillId="0" borderId="13" xfId="0" applyBorder="1"/>
    <xf numFmtId="0" fontId="0" fillId="0" borderId="15" xfId="0" applyBorder="1"/>
    <xf numFmtId="0" fontId="0" fillId="4" borderId="14" xfId="0" applyFill="1" applyBorder="1" applyAlignment="1">
      <alignment horizontal="center"/>
    </xf>
    <xf numFmtId="0" fontId="0" fillId="4" borderId="13" xfId="0" applyFill="1" applyBorder="1" applyAlignment="1">
      <alignment horizontal="center"/>
    </xf>
    <xf numFmtId="0" fontId="0" fillId="4" borderId="15" xfId="0" applyFill="1" applyBorder="1" applyAlignment="1">
      <alignment horizontal="center"/>
    </xf>
    <xf numFmtId="168" fontId="15" fillId="0" borderId="0" xfId="0" applyNumberFormat="1" applyFont="1" applyAlignment="1">
      <alignment horizontal="left"/>
    </xf>
    <xf numFmtId="0" fontId="11" fillId="0" borderId="0" xfId="0" applyFont="1" applyAlignment="1">
      <alignment horizontal="center" vertical="center"/>
    </xf>
    <xf numFmtId="0" fontId="0" fillId="0" borderId="14" xfId="0" applyBorder="1" applyAlignment="1">
      <alignment horizontal="center"/>
    </xf>
    <xf numFmtId="0" fontId="0" fillId="0" borderId="13" xfId="0" applyBorder="1" applyAlignment="1">
      <alignment horizontal="center"/>
    </xf>
    <xf numFmtId="0" fontId="0" fillId="0" borderId="15" xfId="0" applyBorder="1" applyAlignment="1">
      <alignment horizontal="center"/>
    </xf>
    <xf numFmtId="0" fontId="3" fillId="0" borderId="1" xfId="0" applyFont="1" applyBorder="1" applyAlignment="1">
      <alignment horizontal="center"/>
    </xf>
    <xf numFmtId="0" fontId="14" fillId="0" borderId="11" xfId="0" applyFont="1" applyBorder="1"/>
    <xf numFmtId="0" fontId="10" fillId="0" borderId="0" xfId="0" applyFont="1" applyAlignment="1">
      <alignment horizontal="center"/>
    </xf>
    <xf numFmtId="0" fontId="11" fillId="0" borderId="0" xfId="0" applyFont="1" applyAlignment="1">
      <alignment horizontal="center"/>
    </xf>
    <xf numFmtId="0" fontId="0" fillId="6" borderId="14" xfId="0" applyFill="1" applyBorder="1" applyAlignment="1">
      <alignment horizontal="center"/>
    </xf>
    <xf numFmtId="0" fontId="0" fillId="6" borderId="13" xfId="0" applyFill="1" applyBorder="1" applyAlignment="1">
      <alignment horizontal="center"/>
    </xf>
    <xf numFmtId="0" fontId="0" fillId="6" borderId="15" xfId="0" applyFill="1" applyBorder="1" applyAlignment="1">
      <alignment horizontal="center"/>
    </xf>
    <xf numFmtId="0" fontId="3" fillId="6" borderId="1" xfId="0" applyFont="1" applyFill="1" applyBorder="1" applyAlignment="1">
      <alignment horizontal="center"/>
    </xf>
    <xf numFmtId="0" fontId="10" fillId="6" borderId="0" xfId="0" applyFont="1" applyFill="1" applyAlignment="1">
      <alignment horizontal="center"/>
    </xf>
    <xf numFmtId="0" fontId="11" fillId="6" borderId="0" xfId="0" applyFont="1" applyFill="1" applyAlignment="1">
      <alignment horizontal="center"/>
    </xf>
    <xf numFmtId="44" fontId="29" fillId="6" borderId="0" xfId="0" applyNumberFormat="1" applyFont="1" applyFill="1" applyAlignment="1">
      <alignment horizontal="center"/>
    </xf>
    <xf numFmtId="0" fontId="6" fillId="6" borderId="0" xfId="0" applyFont="1" applyFill="1" applyBorder="1" applyAlignment="1">
      <alignment horizontal="center"/>
    </xf>
    <xf numFmtId="0" fontId="14" fillId="6" borderId="11" xfId="0" applyFont="1" applyFill="1" applyBorder="1"/>
    <xf numFmtId="0" fontId="35" fillId="0" borderId="0" xfId="0" applyFont="1" applyBorder="1" applyAlignment="1">
      <alignment horizontal="center"/>
    </xf>
    <xf numFmtId="168" fontId="15" fillId="0" borderId="0" xfId="0" applyNumberFormat="1" applyFont="1" applyAlignment="1">
      <alignment horizontal="center"/>
    </xf>
    <xf numFmtId="0" fontId="15" fillId="4" borderId="0" xfId="0" applyFont="1" applyFill="1" applyBorder="1"/>
    <xf numFmtId="0" fontId="35" fillId="6" borderId="0" xfId="0" applyFont="1" applyFill="1" applyBorder="1" applyAlignment="1">
      <alignment horizontal="center"/>
    </xf>
    <xf numFmtId="0" fontId="2" fillId="0" borderId="0" xfId="0" applyFont="1" applyFill="1" applyBorder="1" applyAlignment="1">
      <alignment horizontal="center"/>
    </xf>
    <xf numFmtId="0" fontId="0" fillId="0" borderId="0" xfId="0" applyFill="1" applyBorder="1" applyAlignment="1">
      <alignment horizontal="center"/>
    </xf>
    <xf numFmtId="0" fontId="2" fillId="0" borderId="0" xfId="0" applyFont="1" applyBorder="1" applyAlignment="1">
      <alignment horizontal="center"/>
    </xf>
    <xf numFmtId="0" fontId="8" fillId="0" borderId="0" xfId="0" applyFont="1" applyBorder="1" applyAlignment="1">
      <alignment vertical="center"/>
    </xf>
    <xf numFmtId="0" fontId="0" fillId="3" borderId="12" xfId="0" applyFill="1" applyBorder="1" applyAlignment="1">
      <alignment horizontal="center" vertical="center"/>
    </xf>
    <xf numFmtId="0" fontId="0" fillId="3" borderId="18" xfId="0" applyFill="1" applyBorder="1" applyAlignment="1">
      <alignment horizontal="center" vertical="center"/>
    </xf>
    <xf numFmtId="0" fontId="0" fillId="3" borderId="2" xfId="0" applyFill="1" applyBorder="1" applyAlignment="1">
      <alignment horizontal="center" vertical="center"/>
    </xf>
    <xf numFmtId="0" fontId="3" fillId="0" borderId="0" xfId="0" applyFont="1" applyAlignment="1">
      <alignment vertical="center" wrapText="1"/>
    </xf>
    <xf numFmtId="0" fontId="0" fillId="0" borderId="0" xfId="0" applyAlignment="1">
      <alignment vertical="center" wrapText="1"/>
    </xf>
    <xf numFmtId="0" fontId="9" fillId="0" borderId="0" xfId="0" applyFont="1" applyAlignment="1">
      <alignment horizontal="center"/>
    </xf>
    <xf numFmtId="0" fontId="19" fillId="3" borderId="16" xfId="0" applyFont="1" applyFill="1" applyBorder="1" applyAlignment="1" applyProtection="1">
      <alignment horizontal="center"/>
      <protection locked="0"/>
    </xf>
    <xf numFmtId="0" fontId="19" fillId="3" borderId="17" xfId="0" applyFont="1" applyFill="1" applyBorder="1" applyAlignment="1" applyProtection="1">
      <alignment horizontal="center"/>
      <protection locked="0"/>
    </xf>
    <xf numFmtId="0" fontId="19" fillId="3" borderId="10" xfId="0" applyFont="1" applyFill="1" applyBorder="1" applyAlignment="1" applyProtection="1">
      <alignment horizontal="center"/>
      <protection locked="0"/>
    </xf>
  </cellXfs>
  <cellStyles count="32">
    <cellStyle name="Comma" xfId="1" builtinId="3"/>
    <cellStyle name="Comma 2" xfId="2" xr:uid="{00000000-0005-0000-0000-000001000000}"/>
    <cellStyle name="Comma 2 2" xfId="3" xr:uid="{00000000-0005-0000-0000-000002000000}"/>
    <cellStyle name="Comma 2 3" xfId="4" xr:uid="{00000000-0005-0000-0000-000003000000}"/>
    <cellStyle name="Comma 2 4" xfId="5" xr:uid="{00000000-0005-0000-0000-000004000000}"/>
    <cellStyle name="Comma 3" xfId="6" xr:uid="{00000000-0005-0000-0000-000005000000}"/>
    <cellStyle name="Comma 4" xfId="7" xr:uid="{00000000-0005-0000-0000-000006000000}"/>
    <cellStyle name="Comma 4 2" xfId="8" xr:uid="{00000000-0005-0000-0000-000007000000}"/>
    <cellStyle name="Comma 5" xfId="9" xr:uid="{00000000-0005-0000-0000-000008000000}"/>
    <cellStyle name="Currency" xfId="10" builtinId="4"/>
    <cellStyle name="Currency 2" xfId="11" xr:uid="{00000000-0005-0000-0000-00000A000000}"/>
    <cellStyle name="Currency 2 2" xfId="12" xr:uid="{00000000-0005-0000-0000-00000B000000}"/>
    <cellStyle name="Currency 2 2 2" xfId="31" xr:uid="{8191BCCD-E66D-4F1C-BD71-EE688599EF0C}"/>
    <cellStyle name="Currency 2 3" xfId="13" xr:uid="{00000000-0005-0000-0000-00000C000000}"/>
    <cellStyle name="Currency 2 4" xfId="14" xr:uid="{00000000-0005-0000-0000-00000D000000}"/>
    <cellStyle name="Currency 3" xfId="15" xr:uid="{00000000-0005-0000-0000-00000E000000}"/>
    <cellStyle name="Currency 4" xfId="16" xr:uid="{00000000-0005-0000-0000-00000F000000}"/>
    <cellStyle name="Currency 4 2" xfId="17" xr:uid="{00000000-0005-0000-0000-000010000000}"/>
    <cellStyle name="Currency 5" xfId="18" xr:uid="{00000000-0005-0000-0000-000011000000}"/>
    <cellStyle name="Hyperlink" xfId="19" builtinId="8"/>
    <cellStyle name="Normal" xfId="0" builtinId="0"/>
    <cellStyle name="Normal 2" xfId="20" xr:uid="{00000000-0005-0000-0000-000014000000}"/>
    <cellStyle name="Normal 3" xfId="30" xr:uid="{E895220D-4858-403C-8DF1-CA522765C759}"/>
    <cellStyle name="Percent" xfId="21" builtinId="5"/>
    <cellStyle name="Percent 2" xfId="22" xr:uid="{00000000-0005-0000-0000-000016000000}"/>
    <cellStyle name="Percent 2 2" xfId="23" xr:uid="{00000000-0005-0000-0000-000017000000}"/>
    <cellStyle name="Percent 2 3" xfId="24" xr:uid="{00000000-0005-0000-0000-000018000000}"/>
    <cellStyle name="Percent 2 4" xfId="25" xr:uid="{00000000-0005-0000-0000-000019000000}"/>
    <cellStyle name="Percent 3" xfId="26" xr:uid="{00000000-0005-0000-0000-00001A000000}"/>
    <cellStyle name="Percent 4" xfId="27" xr:uid="{00000000-0005-0000-0000-00001B000000}"/>
    <cellStyle name="Percent 4 2" xfId="28" xr:uid="{00000000-0005-0000-0000-00001C000000}"/>
    <cellStyle name="Percent 5" xfId="29" xr:uid="{00000000-0005-0000-0000-00001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47"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48" Type="http://schemas.openxmlformats.org/officeDocument/2006/relationships/customXml" Target="../customXml/item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tyles" Target="styles.xml"/></Relationships>
</file>

<file path=xl/ctrlProps/ctrlProp1.xml><?xml version="1.0" encoding="utf-8"?>
<formControlPr xmlns="http://schemas.microsoft.com/office/spreadsheetml/2009/9/main" objectType="CheckBox" fmlaLink="C32" lockText="1" noThreeD="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Radio" checked="Checked" firstButton="1" fmlaLink="E16" lockText="1" noThreeD="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GBox" noThreeD="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CheckBox" fmlaLink="$C$33" lockText="1" noThreeD="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CheckBox" fmlaLink="$C$34" lockText="1" noThreeD="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CheckBox" checked="Checked" fmlaLink="E4" lockText="1" noThreeD="1"/>
</file>

<file path=xl/ctrlProps/ctrlProp921.xml><?xml version="1.0" encoding="utf-8"?>
<formControlPr xmlns="http://schemas.microsoft.com/office/spreadsheetml/2009/9/main" objectType="CheckBox" checked="Checked" fmlaLink="E5" lockText="1" noThreeD="1"/>
</file>

<file path=xl/ctrlProps/ctrlProp922.xml><?xml version="1.0" encoding="utf-8"?>
<formControlPr xmlns="http://schemas.microsoft.com/office/spreadsheetml/2009/9/main" objectType="CheckBox" checked="Checked" fmlaLink="E7" lockText="1" noThreeD="1"/>
</file>

<file path=xl/ctrlProps/ctrlProp923.xml><?xml version="1.0" encoding="utf-8"?>
<formControlPr xmlns="http://schemas.microsoft.com/office/spreadsheetml/2009/9/main" objectType="CheckBox" checked="Checked" fmlaLink="E8" lockText="1" noThreeD="1"/>
</file>

<file path=xl/ctrlProps/ctrlProp924.xml><?xml version="1.0" encoding="utf-8"?>
<formControlPr xmlns="http://schemas.microsoft.com/office/spreadsheetml/2009/9/main" objectType="CheckBox" checked="Checked" fmlaLink="E11" lockText="1" noThreeD="1"/>
</file>

<file path=xl/ctrlProps/ctrlProp925.xml><?xml version="1.0" encoding="utf-8"?>
<formControlPr xmlns="http://schemas.microsoft.com/office/spreadsheetml/2009/9/main" objectType="CheckBox" checked="Checked" fmlaLink="E12" lockText="1" noThreeD="1"/>
</file>

<file path=xl/ctrlProps/ctrlProp926.xml><?xml version="1.0" encoding="utf-8"?>
<formControlPr xmlns="http://schemas.microsoft.com/office/spreadsheetml/2009/9/main" objectType="CheckBox" checked="Checked" fmlaLink="E13" lockText="1" noThreeD="1"/>
</file>

<file path=xl/ctrlProps/ctrlProp927.xml><?xml version="1.0" encoding="utf-8"?>
<formControlPr xmlns="http://schemas.microsoft.com/office/spreadsheetml/2009/9/main" objectType="CheckBox" checked="Checked" fmlaLink="E14" lockText="1" noThreeD="1"/>
</file>

<file path=xl/ctrlProps/ctrlProp928.xml><?xml version="1.0" encoding="utf-8"?>
<formControlPr xmlns="http://schemas.microsoft.com/office/spreadsheetml/2009/9/main" objectType="CheckBox" checked="Checked" fmlaLink="E15" lockText="1" noThreeD="1"/>
</file>

<file path=xl/ctrlProps/ctrlProp929.xml><?xml version="1.0" encoding="utf-8"?>
<formControlPr xmlns="http://schemas.microsoft.com/office/spreadsheetml/2009/9/main" objectType="CheckBox" checked="Checked" fmlaLink="E16" lockText="1" noThreeD="1"/>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CheckBox" checked="Checked" fmlaLink="E17" lockText="1" noThreeD="1"/>
</file>

<file path=xl/ctrlProps/ctrlProp931.xml><?xml version="1.0" encoding="utf-8"?>
<formControlPr xmlns="http://schemas.microsoft.com/office/spreadsheetml/2009/9/main" objectType="CheckBox" checked="Checked" fmlaLink="E18" lockText="1" noThreeD="1"/>
</file>

<file path=xl/ctrlProps/ctrlProp932.xml><?xml version="1.0" encoding="utf-8"?>
<formControlPr xmlns="http://schemas.microsoft.com/office/spreadsheetml/2009/9/main" objectType="CheckBox" checked="Checked" fmlaLink="E19" lockText="1" noThreeD="1"/>
</file>

<file path=xl/ctrlProps/ctrlProp933.xml><?xml version="1.0" encoding="utf-8"?>
<formControlPr xmlns="http://schemas.microsoft.com/office/spreadsheetml/2009/9/main" objectType="CheckBox" checked="Checked" fmlaLink="E20" lockText="1" noThreeD="1"/>
</file>

<file path=xl/ctrlProps/ctrlProp934.xml><?xml version="1.0" encoding="utf-8"?>
<formControlPr xmlns="http://schemas.microsoft.com/office/spreadsheetml/2009/9/main" objectType="CheckBox" checked="Checked" fmlaLink="E21" lockText="1" noThreeD="1"/>
</file>

<file path=xl/ctrlProps/ctrlProp935.xml><?xml version="1.0" encoding="utf-8"?>
<formControlPr xmlns="http://schemas.microsoft.com/office/spreadsheetml/2009/9/main" objectType="CheckBox" checked="Checked" fmlaLink="E22" lockText="1" noThreeD="1"/>
</file>

<file path=xl/ctrlProps/ctrlProp936.xml><?xml version="1.0" encoding="utf-8"?>
<formControlPr xmlns="http://schemas.microsoft.com/office/spreadsheetml/2009/9/main" objectType="CheckBox" checked="Checked" fmlaLink="E23" lockText="1" noThreeD="1"/>
</file>

<file path=xl/ctrlProps/ctrlProp937.xml><?xml version="1.0" encoding="utf-8"?>
<formControlPr xmlns="http://schemas.microsoft.com/office/spreadsheetml/2009/9/main" objectType="CheckBox" checked="Checked" fmlaLink="E24" lockText="1" noThreeD="1"/>
</file>

<file path=xl/ctrlProps/ctrlProp938.xml><?xml version="1.0" encoding="utf-8"?>
<formControlPr xmlns="http://schemas.microsoft.com/office/spreadsheetml/2009/9/main" objectType="CheckBox" checked="Checked" fmlaLink="E25" lockText="1" noThreeD="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30</xdr:row>
          <xdr:rowOff>142875</xdr:rowOff>
        </xdr:from>
        <xdr:to>
          <xdr:col>1</xdr:col>
          <xdr:colOff>685800</xdr:colOff>
          <xdr:row>32</xdr:row>
          <xdr:rowOff>47625</xdr:rowOff>
        </xdr:to>
        <xdr:sp macro="" textlink="">
          <xdr:nvSpPr>
            <xdr:cNvPr id="2065" name="Check Box 17" hidden="1">
              <a:extLst>
                <a:ext uri="{63B3BB69-23CF-44E3-9099-C40C66FF867C}">
                  <a14:compatExt spid="_x0000_s2065"/>
                </a:ext>
                <a:ext uri="{FF2B5EF4-FFF2-40B4-BE49-F238E27FC236}">
                  <a16:creationId xmlns:a16="http://schemas.microsoft.com/office/drawing/2014/main" id="{00000000-0008-0000-0000-00001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457200</xdr:colOff>
          <xdr:row>12</xdr:row>
          <xdr:rowOff>142875</xdr:rowOff>
        </xdr:from>
        <xdr:to>
          <xdr:col>5</xdr:col>
          <xdr:colOff>1019175</xdr:colOff>
          <xdr:row>14</xdr:row>
          <xdr:rowOff>38100</xdr:rowOff>
        </xdr:to>
        <xdr:sp macro="" textlink="">
          <xdr:nvSpPr>
            <xdr:cNvPr id="2066" name="Option Button 18" hidden="1">
              <a:extLst>
                <a:ext uri="{63B3BB69-23CF-44E3-9099-C40C66FF867C}">
                  <a14:compatExt spid="_x0000_s2066"/>
                </a:ext>
                <a:ext uri="{FF2B5EF4-FFF2-40B4-BE49-F238E27FC236}">
                  <a16:creationId xmlns:a16="http://schemas.microsoft.com/office/drawing/2014/main" id="{00000000-0008-0000-0000-00001208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Same as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457200</xdr:colOff>
          <xdr:row>14</xdr:row>
          <xdr:rowOff>38100</xdr:rowOff>
        </xdr:from>
        <xdr:to>
          <xdr:col>5</xdr:col>
          <xdr:colOff>1019175</xdr:colOff>
          <xdr:row>15</xdr:row>
          <xdr:rowOff>104775</xdr:rowOff>
        </xdr:to>
        <xdr:sp macro="" textlink="">
          <xdr:nvSpPr>
            <xdr:cNvPr id="2067" name="Option Button 19" hidden="1">
              <a:extLst>
                <a:ext uri="{63B3BB69-23CF-44E3-9099-C40C66FF867C}">
                  <a14:compatExt spid="_x0000_s2067"/>
                </a:ext>
                <a:ext uri="{FF2B5EF4-FFF2-40B4-BE49-F238E27FC236}">
                  <a16:creationId xmlns:a16="http://schemas.microsoft.com/office/drawing/2014/main" id="{00000000-0008-0000-0000-00001308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Higher than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457200</xdr:colOff>
          <xdr:row>15</xdr:row>
          <xdr:rowOff>104775</xdr:rowOff>
        </xdr:from>
        <xdr:to>
          <xdr:col>5</xdr:col>
          <xdr:colOff>1019175</xdr:colOff>
          <xdr:row>16</xdr:row>
          <xdr:rowOff>152400</xdr:rowOff>
        </xdr:to>
        <xdr:sp macro="" textlink="">
          <xdr:nvSpPr>
            <xdr:cNvPr id="2068" name="Option Button 20" hidden="1">
              <a:extLst>
                <a:ext uri="{63B3BB69-23CF-44E3-9099-C40C66FF867C}">
                  <a14:compatExt spid="_x0000_s2068"/>
                </a:ext>
                <a:ext uri="{FF2B5EF4-FFF2-40B4-BE49-F238E27FC236}">
                  <a16:creationId xmlns:a16="http://schemas.microsoft.com/office/drawing/2014/main" id="{00000000-0008-0000-0000-00001408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Lower than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457200</xdr:colOff>
          <xdr:row>12</xdr:row>
          <xdr:rowOff>76200</xdr:rowOff>
        </xdr:from>
        <xdr:to>
          <xdr:col>5</xdr:col>
          <xdr:colOff>1019175</xdr:colOff>
          <xdr:row>16</xdr:row>
          <xdr:rowOff>152400</xdr:rowOff>
        </xdr:to>
        <xdr:sp macro="" textlink="">
          <xdr:nvSpPr>
            <xdr:cNvPr id="2069" name="Group Box 21" hidden="1">
              <a:extLst>
                <a:ext uri="{63B3BB69-23CF-44E3-9099-C40C66FF867C}">
                  <a14:compatExt spid="_x0000_s2069"/>
                </a:ext>
                <a:ext uri="{FF2B5EF4-FFF2-40B4-BE49-F238E27FC236}">
                  <a16:creationId xmlns:a16="http://schemas.microsoft.com/office/drawing/2014/main" id="{00000000-0008-0000-0000-000015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Metered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31</xdr:row>
          <xdr:rowOff>104775</xdr:rowOff>
        </xdr:from>
        <xdr:to>
          <xdr:col>2</xdr:col>
          <xdr:colOff>161925</xdr:colOff>
          <xdr:row>33</xdr:row>
          <xdr:rowOff>66675</xdr:rowOff>
        </xdr:to>
        <xdr:sp macro="" textlink="">
          <xdr:nvSpPr>
            <xdr:cNvPr id="2157" name="Check Box 109" hidden="1">
              <a:extLst>
                <a:ext uri="{63B3BB69-23CF-44E3-9099-C40C66FF867C}">
                  <a14:compatExt spid="_x0000_s2157"/>
                </a:ext>
                <a:ext uri="{FF2B5EF4-FFF2-40B4-BE49-F238E27FC236}">
                  <a16:creationId xmlns:a16="http://schemas.microsoft.com/office/drawing/2014/main" id="{00000000-0008-0000-0000-00006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32</xdr:row>
          <xdr:rowOff>123825</xdr:rowOff>
        </xdr:from>
        <xdr:to>
          <xdr:col>1</xdr:col>
          <xdr:colOff>904875</xdr:colOff>
          <xdr:row>34</xdr:row>
          <xdr:rowOff>28575</xdr:rowOff>
        </xdr:to>
        <xdr:sp macro="" textlink="">
          <xdr:nvSpPr>
            <xdr:cNvPr id="2193" name="Check Box 145" hidden="1">
              <a:extLst>
                <a:ext uri="{63B3BB69-23CF-44E3-9099-C40C66FF867C}">
                  <a14:compatExt spid="_x0000_s2193"/>
                </a:ext>
                <a:ext uri="{FF2B5EF4-FFF2-40B4-BE49-F238E27FC236}">
                  <a16:creationId xmlns:a16="http://schemas.microsoft.com/office/drawing/2014/main" id="{00000000-0008-0000-0000-00009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64513" name="Button 1" hidden="1">
              <a:extLst>
                <a:ext uri="{63B3BB69-23CF-44E3-9099-C40C66FF867C}">
                  <a14:compatExt spid="_x0000_s64513"/>
                </a:ext>
                <a:ext uri="{FF2B5EF4-FFF2-40B4-BE49-F238E27FC236}">
                  <a16:creationId xmlns:a16="http://schemas.microsoft.com/office/drawing/2014/main" id="{00000000-0008-0000-0A00-000001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64514" name="Button 2" hidden="1">
              <a:extLst>
                <a:ext uri="{63B3BB69-23CF-44E3-9099-C40C66FF867C}">
                  <a14:compatExt spid="_x0000_s64514"/>
                </a:ext>
                <a:ext uri="{FF2B5EF4-FFF2-40B4-BE49-F238E27FC236}">
                  <a16:creationId xmlns:a16="http://schemas.microsoft.com/office/drawing/2014/main" id="{00000000-0008-0000-0A00-000002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64515" name="Button 3" hidden="1">
              <a:extLst>
                <a:ext uri="{63B3BB69-23CF-44E3-9099-C40C66FF867C}">
                  <a14:compatExt spid="_x0000_s64515"/>
                </a:ext>
                <a:ext uri="{FF2B5EF4-FFF2-40B4-BE49-F238E27FC236}">
                  <a16:creationId xmlns:a16="http://schemas.microsoft.com/office/drawing/2014/main" id="{00000000-0008-0000-0A00-000003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64516" name="Button 4" hidden="1">
              <a:extLst>
                <a:ext uri="{63B3BB69-23CF-44E3-9099-C40C66FF867C}">
                  <a14:compatExt spid="_x0000_s64516"/>
                </a:ext>
                <a:ext uri="{FF2B5EF4-FFF2-40B4-BE49-F238E27FC236}">
                  <a16:creationId xmlns:a16="http://schemas.microsoft.com/office/drawing/2014/main" id="{00000000-0008-0000-0A00-000004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561975</xdr:colOff>
          <xdr:row>76</xdr:row>
          <xdr:rowOff>9525</xdr:rowOff>
        </xdr:from>
        <xdr:to>
          <xdr:col>14</xdr:col>
          <xdr:colOff>1095375</xdr:colOff>
          <xdr:row>77</xdr:row>
          <xdr:rowOff>85725</xdr:rowOff>
        </xdr:to>
        <xdr:sp macro="" textlink="">
          <xdr:nvSpPr>
            <xdr:cNvPr id="64517" name="Button 5" hidden="1">
              <a:extLst>
                <a:ext uri="{63B3BB69-23CF-44E3-9099-C40C66FF867C}">
                  <a14:compatExt spid="_x0000_s64517"/>
                </a:ext>
                <a:ext uri="{FF2B5EF4-FFF2-40B4-BE49-F238E27FC236}">
                  <a16:creationId xmlns:a16="http://schemas.microsoft.com/office/drawing/2014/main" id="{00000000-0008-0000-0A00-000005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0</xdr:row>
          <xdr:rowOff>257175</xdr:rowOff>
        </xdr:to>
        <xdr:sp macro="" textlink="">
          <xdr:nvSpPr>
            <xdr:cNvPr id="128001" name="Button 1" hidden="1">
              <a:extLst>
                <a:ext uri="{63B3BB69-23CF-44E3-9099-C40C66FF867C}">
                  <a14:compatExt spid="_x0000_s128001"/>
                </a:ext>
                <a:ext uri="{FF2B5EF4-FFF2-40B4-BE49-F238E27FC236}">
                  <a16:creationId xmlns:a16="http://schemas.microsoft.com/office/drawing/2014/main" id="{00000000-0008-0000-0B00-000001F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72</xdr:row>
          <xdr:rowOff>76200</xdr:rowOff>
        </xdr:from>
        <xdr:to>
          <xdr:col>15</xdr:col>
          <xdr:colOff>809625</xdr:colOff>
          <xdr:row>73</xdr:row>
          <xdr:rowOff>152400</xdr:rowOff>
        </xdr:to>
        <xdr:sp macro="" textlink="">
          <xdr:nvSpPr>
            <xdr:cNvPr id="128002" name="Button 2" hidden="1">
              <a:extLst>
                <a:ext uri="{63B3BB69-23CF-44E3-9099-C40C66FF867C}">
                  <a14:compatExt spid="_x0000_s128002"/>
                </a:ext>
                <a:ext uri="{FF2B5EF4-FFF2-40B4-BE49-F238E27FC236}">
                  <a16:creationId xmlns:a16="http://schemas.microsoft.com/office/drawing/2014/main" id="{00000000-0008-0000-0B00-000002F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8003" name="Button 3" hidden="1">
              <a:extLst>
                <a:ext uri="{63B3BB69-23CF-44E3-9099-C40C66FF867C}">
                  <a14:compatExt spid="_x0000_s128003"/>
                </a:ext>
                <a:ext uri="{FF2B5EF4-FFF2-40B4-BE49-F238E27FC236}">
                  <a16:creationId xmlns:a16="http://schemas.microsoft.com/office/drawing/2014/main" id="{00000000-0008-0000-0B00-000003F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8004" name="Button 4" hidden="1">
              <a:extLst>
                <a:ext uri="{63B3BB69-23CF-44E3-9099-C40C66FF867C}">
                  <a14:compatExt spid="_x0000_s128004"/>
                </a:ext>
                <a:ext uri="{FF2B5EF4-FFF2-40B4-BE49-F238E27FC236}">
                  <a16:creationId xmlns:a16="http://schemas.microsoft.com/office/drawing/2014/main" id="{00000000-0008-0000-0B00-000004F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8005" name="Button 5" hidden="1">
              <a:extLst>
                <a:ext uri="{63B3BB69-23CF-44E3-9099-C40C66FF867C}">
                  <a14:compatExt spid="_x0000_s128005"/>
                </a:ext>
                <a:ext uri="{FF2B5EF4-FFF2-40B4-BE49-F238E27FC236}">
                  <a16:creationId xmlns:a16="http://schemas.microsoft.com/office/drawing/2014/main" id="{00000000-0008-0000-0B00-000005F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8006" name="Button 6" hidden="1">
              <a:extLst>
                <a:ext uri="{63B3BB69-23CF-44E3-9099-C40C66FF867C}">
                  <a14:compatExt spid="_x0000_s128006"/>
                </a:ext>
                <a:ext uri="{FF2B5EF4-FFF2-40B4-BE49-F238E27FC236}">
                  <a16:creationId xmlns:a16="http://schemas.microsoft.com/office/drawing/2014/main" id="{00000000-0008-0000-0B00-000006F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93185" name="Button 1" hidden="1">
              <a:extLst>
                <a:ext uri="{63B3BB69-23CF-44E3-9099-C40C66FF867C}">
                  <a14:compatExt spid="_x0000_s93185"/>
                </a:ext>
                <a:ext uri="{FF2B5EF4-FFF2-40B4-BE49-F238E27FC236}">
                  <a16:creationId xmlns:a16="http://schemas.microsoft.com/office/drawing/2014/main" id="{00000000-0008-0000-0C00-00000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81</xdr:row>
          <xdr:rowOff>76200</xdr:rowOff>
        </xdr:from>
        <xdr:to>
          <xdr:col>16</xdr:col>
          <xdr:colOff>38100</xdr:colOff>
          <xdr:row>82</xdr:row>
          <xdr:rowOff>142875</xdr:rowOff>
        </xdr:to>
        <xdr:sp macro="" textlink="">
          <xdr:nvSpPr>
            <xdr:cNvPr id="93186" name="Button 2" hidden="1">
              <a:extLst>
                <a:ext uri="{63B3BB69-23CF-44E3-9099-C40C66FF867C}">
                  <a14:compatExt spid="_x0000_s93186"/>
                </a:ext>
                <a:ext uri="{FF2B5EF4-FFF2-40B4-BE49-F238E27FC236}">
                  <a16:creationId xmlns:a16="http://schemas.microsoft.com/office/drawing/2014/main" id="{00000000-0008-0000-0C00-00000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93187" name="Button 3" hidden="1">
              <a:extLst>
                <a:ext uri="{63B3BB69-23CF-44E3-9099-C40C66FF867C}">
                  <a14:compatExt spid="_x0000_s93187"/>
                </a:ext>
                <a:ext uri="{FF2B5EF4-FFF2-40B4-BE49-F238E27FC236}">
                  <a16:creationId xmlns:a16="http://schemas.microsoft.com/office/drawing/2014/main" id="{00000000-0008-0000-0C00-00000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93188" name="Button 4" hidden="1">
              <a:extLst>
                <a:ext uri="{63B3BB69-23CF-44E3-9099-C40C66FF867C}">
                  <a14:compatExt spid="_x0000_s93188"/>
                </a:ext>
                <a:ext uri="{FF2B5EF4-FFF2-40B4-BE49-F238E27FC236}">
                  <a16:creationId xmlns:a16="http://schemas.microsoft.com/office/drawing/2014/main" id="{00000000-0008-0000-0C00-00000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93189" name="Button 5" hidden="1">
              <a:extLst>
                <a:ext uri="{63B3BB69-23CF-44E3-9099-C40C66FF867C}">
                  <a14:compatExt spid="_x0000_s93189"/>
                </a:ext>
                <a:ext uri="{FF2B5EF4-FFF2-40B4-BE49-F238E27FC236}">
                  <a16:creationId xmlns:a16="http://schemas.microsoft.com/office/drawing/2014/main" id="{00000000-0008-0000-0C00-00000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93190" name="Button 6" hidden="1">
              <a:extLst>
                <a:ext uri="{63B3BB69-23CF-44E3-9099-C40C66FF867C}">
                  <a14:compatExt spid="_x0000_s93190"/>
                </a:ext>
                <a:ext uri="{FF2B5EF4-FFF2-40B4-BE49-F238E27FC236}">
                  <a16:creationId xmlns:a16="http://schemas.microsoft.com/office/drawing/2014/main" id="{00000000-0008-0000-0C00-00000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93191" name="Button 7" hidden="1">
              <a:extLst>
                <a:ext uri="{63B3BB69-23CF-44E3-9099-C40C66FF867C}">
                  <a14:compatExt spid="_x0000_s93191"/>
                </a:ext>
                <a:ext uri="{FF2B5EF4-FFF2-40B4-BE49-F238E27FC236}">
                  <a16:creationId xmlns:a16="http://schemas.microsoft.com/office/drawing/2014/main" id="{00000000-0008-0000-0C00-00000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93192" name="Button 8" hidden="1">
              <a:extLst>
                <a:ext uri="{63B3BB69-23CF-44E3-9099-C40C66FF867C}">
                  <a14:compatExt spid="_x0000_s93192"/>
                </a:ext>
                <a:ext uri="{FF2B5EF4-FFF2-40B4-BE49-F238E27FC236}">
                  <a16:creationId xmlns:a16="http://schemas.microsoft.com/office/drawing/2014/main" id="{00000000-0008-0000-0C00-00000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93193" name="Button 9" hidden="1">
              <a:extLst>
                <a:ext uri="{63B3BB69-23CF-44E3-9099-C40C66FF867C}">
                  <a14:compatExt spid="_x0000_s93193"/>
                </a:ext>
                <a:ext uri="{FF2B5EF4-FFF2-40B4-BE49-F238E27FC236}">
                  <a16:creationId xmlns:a16="http://schemas.microsoft.com/office/drawing/2014/main" id="{00000000-0008-0000-0C00-00000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93194" name="Button 10" hidden="1">
              <a:extLst>
                <a:ext uri="{63B3BB69-23CF-44E3-9099-C40C66FF867C}">
                  <a14:compatExt spid="_x0000_s93194"/>
                </a:ext>
                <a:ext uri="{FF2B5EF4-FFF2-40B4-BE49-F238E27FC236}">
                  <a16:creationId xmlns:a16="http://schemas.microsoft.com/office/drawing/2014/main" id="{00000000-0008-0000-0C00-00000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93195" name="Button 11" hidden="1">
              <a:extLst>
                <a:ext uri="{63B3BB69-23CF-44E3-9099-C40C66FF867C}">
                  <a14:compatExt spid="_x0000_s93195"/>
                </a:ext>
                <a:ext uri="{FF2B5EF4-FFF2-40B4-BE49-F238E27FC236}">
                  <a16:creationId xmlns:a16="http://schemas.microsoft.com/office/drawing/2014/main" id="{00000000-0008-0000-0C00-00000B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93196" name="Button 12" hidden="1">
              <a:extLst>
                <a:ext uri="{63B3BB69-23CF-44E3-9099-C40C66FF867C}">
                  <a14:compatExt spid="_x0000_s93196"/>
                </a:ext>
                <a:ext uri="{FF2B5EF4-FFF2-40B4-BE49-F238E27FC236}">
                  <a16:creationId xmlns:a16="http://schemas.microsoft.com/office/drawing/2014/main" id="{00000000-0008-0000-0C00-00000C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93197" name="Button 13" hidden="1">
              <a:extLst>
                <a:ext uri="{63B3BB69-23CF-44E3-9099-C40C66FF867C}">
                  <a14:compatExt spid="_x0000_s93197"/>
                </a:ext>
                <a:ext uri="{FF2B5EF4-FFF2-40B4-BE49-F238E27FC236}">
                  <a16:creationId xmlns:a16="http://schemas.microsoft.com/office/drawing/2014/main" id="{00000000-0008-0000-0C00-00000D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93198" name="Button 14" hidden="1">
              <a:extLst>
                <a:ext uri="{63B3BB69-23CF-44E3-9099-C40C66FF867C}">
                  <a14:compatExt spid="_x0000_s93198"/>
                </a:ext>
                <a:ext uri="{FF2B5EF4-FFF2-40B4-BE49-F238E27FC236}">
                  <a16:creationId xmlns:a16="http://schemas.microsoft.com/office/drawing/2014/main" id="{00000000-0008-0000-0C00-00000E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93199" name="Button 15" hidden="1">
              <a:extLst>
                <a:ext uri="{63B3BB69-23CF-44E3-9099-C40C66FF867C}">
                  <a14:compatExt spid="_x0000_s93199"/>
                </a:ext>
                <a:ext uri="{FF2B5EF4-FFF2-40B4-BE49-F238E27FC236}">
                  <a16:creationId xmlns:a16="http://schemas.microsoft.com/office/drawing/2014/main" id="{00000000-0008-0000-0C00-00000F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93200" name="Button 16" hidden="1">
              <a:extLst>
                <a:ext uri="{63B3BB69-23CF-44E3-9099-C40C66FF867C}">
                  <a14:compatExt spid="_x0000_s93200"/>
                </a:ext>
                <a:ext uri="{FF2B5EF4-FFF2-40B4-BE49-F238E27FC236}">
                  <a16:creationId xmlns:a16="http://schemas.microsoft.com/office/drawing/2014/main" id="{00000000-0008-0000-0C00-000010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93201" name="Button 17" hidden="1">
              <a:extLst>
                <a:ext uri="{63B3BB69-23CF-44E3-9099-C40C66FF867C}">
                  <a14:compatExt spid="_x0000_s93201"/>
                </a:ext>
                <a:ext uri="{FF2B5EF4-FFF2-40B4-BE49-F238E27FC236}">
                  <a16:creationId xmlns:a16="http://schemas.microsoft.com/office/drawing/2014/main" id="{00000000-0008-0000-0C00-00001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93202" name="Button 18" hidden="1">
              <a:extLst>
                <a:ext uri="{63B3BB69-23CF-44E3-9099-C40C66FF867C}">
                  <a14:compatExt spid="_x0000_s93202"/>
                </a:ext>
                <a:ext uri="{FF2B5EF4-FFF2-40B4-BE49-F238E27FC236}">
                  <a16:creationId xmlns:a16="http://schemas.microsoft.com/office/drawing/2014/main" id="{00000000-0008-0000-0C00-00001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93203" name="Button 19" hidden="1">
              <a:extLst>
                <a:ext uri="{63B3BB69-23CF-44E3-9099-C40C66FF867C}">
                  <a14:compatExt spid="_x0000_s93203"/>
                </a:ext>
                <a:ext uri="{FF2B5EF4-FFF2-40B4-BE49-F238E27FC236}">
                  <a16:creationId xmlns:a16="http://schemas.microsoft.com/office/drawing/2014/main" id="{00000000-0008-0000-0C00-00001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93204" name="Button 20" hidden="1">
              <a:extLst>
                <a:ext uri="{63B3BB69-23CF-44E3-9099-C40C66FF867C}">
                  <a14:compatExt spid="_x0000_s93204"/>
                </a:ext>
                <a:ext uri="{FF2B5EF4-FFF2-40B4-BE49-F238E27FC236}">
                  <a16:creationId xmlns:a16="http://schemas.microsoft.com/office/drawing/2014/main" id="{00000000-0008-0000-0C00-00001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93205" name="Button 21" hidden="1">
              <a:extLst>
                <a:ext uri="{63B3BB69-23CF-44E3-9099-C40C66FF867C}">
                  <a14:compatExt spid="_x0000_s93205"/>
                </a:ext>
                <a:ext uri="{FF2B5EF4-FFF2-40B4-BE49-F238E27FC236}">
                  <a16:creationId xmlns:a16="http://schemas.microsoft.com/office/drawing/2014/main" id="{00000000-0008-0000-0C00-00001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93206" name="Button 22" hidden="1">
              <a:extLst>
                <a:ext uri="{63B3BB69-23CF-44E3-9099-C40C66FF867C}">
                  <a14:compatExt spid="_x0000_s93206"/>
                </a:ext>
                <a:ext uri="{FF2B5EF4-FFF2-40B4-BE49-F238E27FC236}">
                  <a16:creationId xmlns:a16="http://schemas.microsoft.com/office/drawing/2014/main" id="{00000000-0008-0000-0C00-00001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93207" name="Button 23" hidden="1">
              <a:extLst>
                <a:ext uri="{63B3BB69-23CF-44E3-9099-C40C66FF867C}">
                  <a14:compatExt spid="_x0000_s93207"/>
                </a:ext>
                <a:ext uri="{FF2B5EF4-FFF2-40B4-BE49-F238E27FC236}">
                  <a16:creationId xmlns:a16="http://schemas.microsoft.com/office/drawing/2014/main" id="{00000000-0008-0000-0C00-00001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93208" name="Button 24" hidden="1">
              <a:extLst>
                <a:ext uri="{63B3BB69-23CF-44E3-9099-C40C66FF867C}">
                  <a14:compatExt spid="_x0000_s93208"/>
                </a:ext>
                <a:ext uri="{FF2B5EF4-FFF2-40B4-BE49-F238E27FC236}">
                  <a16:creationId xmlns:a16="http://schemas.microsoft.com/office/drawing/2014/main" id="{00000000-0008-0000-0C00-00001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93209" name="Button 25" hidden="1">
              <a:extLst>
                <a:ext uri="{63B3BB69-23CF-44E3-9099-C40C66FF867C}">
                  <a14:compatExt spid="_x0000_s93209"/>
                </a:ext>
                <a:ext uri="{FF2B5EF4-FFF2-40B4-BE49-F238E27FC236}">
                  <a16:creationId xmlns:a16="http://schemas.microsoft.com/office/drawing/2014/main" id="{00000000-0008-0000-0C00-00001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93210" name="Button 26" hidden="1">
              <a:extLst>
                <a:ext uri="{63B3BB69-23CF-44E3-9099-C40C66FF867C}">
                  <a14:compatExt spid="_x0000_s93210"/>
                </a:ext>
                <a:ext uri="{FF2B5EF4-FFF2-40B4-BE49-F238E27FC236}">
                  <a16:creationId xmlns:a16="http://schemas.microsoft.com/office/drawing/2014/main" id="{00000000-0008-0000-0C00-00001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93211" name="Button 27" hidden="1">
              <a:extLst>
                <a:ext uri="{63B3BB69-23CF-44E3-9099-C40C66FF867C}">
                  <a14:compatExt spid="_x0000_s93211"/>
                </a:ext>
                <a:ext uri="{FF2B5EF4-FFF2-40B4-BE49-F238E27FC236}">
                  <a16:creationId xmlns:a16="http://schemas.microsoft.com/office/drawing/2014/main" id="{00000000-0008-0000-0C00-00001B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93212" name="Button 28" hidden="1">
              <a:extLst>
                <a:ext uri="{63B3BB69-23CF-44E3-9099-C40C66FF867C}">
                  <a14:compatExt spid="_x0000_s93212"/>
                </a:ext>
                <a:ext uri="{FF2B5EF4-FFF2-40B4-BE49-F238E27FC236}">
                  <a16:creationId xmlns:a16="http://schemas.microsoft.com/office/drawing/2014/main" id="{00000000-0008-0000-0C00-00001C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93213" name="Button 29" hidden="1">
              <a:extLst>
                <a:ext uri="{63B3BB69-23CF-44E3-9099-C40C66FF867C}">
                  <a14:compatExt spid="_x0000_s93213"/>
                </a:ext>
                <a:ext uri="{FF2B5EF4-FFF2-40B4-BE49-F238E27FC236}">
                  <a16:creationId xmlns:a16="http://schemas.microsoft.com/office/drawing/2014/main" id="{00000000-0008-0000-0C00-00001D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93214" name="Button 30" hidden="1">
              <a:extLst>
                <a:ext uri="{63B3BB69-23CF-44E3-9099-C40C66FF867C}">
                  <a14:compatExt spid="_x0000_s93214"/>
                </a:ext>
                <a:ext uri="{FF2B5EF4-FFF2-40B4-BE49-F238E27FC236}">
                  <a16:creationId xmlns:a16="http://schemas.microsoft.com/office/drawing/2014/main" id="{00000000-0008-0000-0C00-00001E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93215" name="Button 31" hidden="1">
              <a:extLst>
                <a:ext uri="{63B3BB69-23CF-44E3-9099-C40C66FF867C}">
                  <a14:compatExt spid="_x0000_s93215"/>
                </a:ext>
                <a:ext uri="{FF2B5EF4-FFF2-40B4-BE49-F238E27FC236}">
                  <a16:creationId xmlns:a16="http://schemas.microsoft.com/office/drawing/2014/main" id="{00000000-0008-0000-0C00-00001F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93216" name="Button 32" hidden="1">
              <a:extLst>
                <a:ext uri="{63B3BB69-23CF-44E3-9099-C40C66FF867C}">
                  <a14:compatExt spid="_x0000_s93216"/>
                </a:ext>
                <a:ext uri="{FF2B5EF4-FFF2-40B4-BE49-F238E27FC236}">
                  <a16:creationId xmlns:a16="http://schemas.microsoft.com/office/drawing/2014/main" id="{00000000-0008-0000-0C00-000020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93217" name="Button 33" hidden="1">
              <a:extLst>
                <a:ext uri="{63B3BB69-23CF-44E3-9099-C40C66FF867C}">
                  <a14:compatExt spid="_x0000_s93217"/>
                </a:ext>
                <a:ext uri="{FF2B5EF4-FFF2-40B4-BE49-F238E27FC236}">
                  <a16:creationId xmlns:a16="http://schemas.microsoft.com/office/drawing/2014/main" id="{00000000-0008-0000-0C00-00002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93218" name="Button 34" hidden="1">
              <a:extLst>
                <a:ext uri="{63B3BB69-23CF-44E3-9099-C40C66FF867C}">
                  <a14:compatExt spid="_x0000_s93218"/>
                </a:ext>
                <a:ext uri="{FF2B5EF4-FFF2-40B4-BE49-F238E27FC236}">
                  <a16:creationId xmlns:a16="http://schemas.microsoft.com/office/drawing/2014/main" id="{00000000-0008-0000-0C00-00002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93219" name="Button 35" hidden="1">
              <a:extLst>
                <a:ext uri="{63B3BB69-23CF-44E3-9099-C40C66FF867C}">
                  <a14:compatExt spid="_x0000_s93219"/>
                </a:ext>
                <a:ext uri="{FF2B5EF4-FFF2-40B4-BE49-F238E27FC236}">
                  <a16:creationId xmlns:a16="http://schemas.microsoft.com/office/drawing/2014/main" id="{00000000-0008-0000-0C00-00002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93220" name="Button 36" hidden="1">
              <a:extLst>
                <a:ext uri="{63B3BB69-23CF-44E3-9099-C40C66FF867C}">
                  <a14:compatExt spid="_x0000_s93220"/>
                </a:ext>
                <a:ext uri="{FF2B5EF4-FFF2-40B4-BE49-F238E27FC236}">
                  <a16:creationId xmlns:a16="http://schemas.microsoft.com/office/drawing/2014/main" id="{00000000-0008-0000-0C00-00002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93221" name="Button 37" hidden="1">
              <a:extLst>
                <a:ext uri="{63B3BB69-23CF-44E3-9099-C40C66FF867C}">
                  <a14:compatExt spid="_x0000_s93221"/>
                </a:ext>
                <a:ext uri="{FF2B5EF4-FFF2-40B4-BE49-F238E27FC236}">
                  <a16:creationId xmlns:a16="http://schemas.microsoft.com/office/drawing/2014/main" id="{00000000-0008-0000-0C00-00002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93222" name="Button 38" hidden="1">
              <a:extLst>
                <a:ext uri="{63B3BB69-23CF-44E3-9099-C40C66FF867C}">
                  <a14:compatExt spid="_x0000_s93222"/>
                </a:ext>
                <a:ext uri="{FF2B5EF4-FFF2-40B4-BE49-F238E27FC236}">
                  <a16:creationId xmlns:a16="http://schemas.microsoft.com/office/drawing/2014/main" id="{00000000-0008-0000-0C00-00002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93223" name="Button 39" hidden="1">
              <a:extLst>
                <a:ext uri="{63B3BB69-23CF-44E3-9099-C40C66FF867C}">
                  <a14:compatExt spid="_x0000_s93223"/>
                </a:ext>
                <a:ext uri="{FF2B5EF4-FFF2-40B4-BE49-F238E27FC236}">
                  <a16:creationId xmlns:a16="http://schemas.microsoft.com/office/drawing/2014/main" id="{00000000-0008-0000-0C00-00002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93224" name="Button 40" hidden="1">
              <a:extLst>
                <a:ext uri="{63B3BB69-23CF-44E3-9099-C40C66FF867C}">
                  <a14:compatExt spid="_x0000_s93224"/>
                </a:ext>
                <a:ext uri="{FF2B5EF4-FFF2-40B4-BE49-F238E27FC236}">
                  <a16:creationId xmlns:a16="http://schemas.microsoft.com/office/drawing/2014/main" id="{00000000-0008-0000-0C00-00002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93225" name="Button 41" hidden="1">
              <a:extLst>
                <a:ext uri="{63B3BB69-23CF-44E3-9099-C40C66FF867C}">
                  <a14:compatExt spid="_x0000_s93225"/>
                </a:ext>
                <a:ext uri="{FF2B5EF4-FFF2-40B4-BE49-F238E27FC236}">
                  <a16:creationId xmlns:a16="http://schemas.microsoft.com/office/drawing/2014/main" id="{00000000-0008-0000-0C00-00002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93226" name="Button 42" hidden="1">
              <a:extLst>
                <a:ext uri="{63B3BB69-23CF-44E3-9099-C40C66FF867C}">
                  <a14:compatExt spid="_x0000_s93226"/>
                </a:ext>
                <a:ext uri="{FF2B5EF4-FFF2-40B4-BE49-F238E27FC236}">
                  <a16:creationId xmlns:a16="http://schemas.microsoft.com/office/drawing/2014/main" id="{00000000-0008-0000-0C00-00002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93227" name="Button 43" hidden="1">
              <a:extLst>
                <a:ext uri="{63B3BB69-23CF-44E3-9099-C40C66FF867C}">
                  <a14:compatExt spid="_x0000_s93227"/>
                </a:ext>
                <a:ext uri="{FF2B5EF4-FFF2-40B4-BE49-F238E27FC236}">
                  <a16:creationId xmlns:a16="http://schemas.microsoft.com/office/drawing/2014/main" id="{00000000-0008-0000-0C00-00002B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93228" name="Button 44" hidden="1">
              <a:extLst>
                <a:ext uri="{63B3BB69-23CF-44E3-9099-C40C66FF867C}">
                  <a14:compatExt spid="_x0000_s93228"/>
                </a:ext>
                <a:ext uri="{FF2B5EF4-FFF2-40B4-BE49-F238E27FC236}">
                  <a16:creationId xmlns:a16="http://schemas.microsoft.com/office/drawing/2014/main" id="{00000000-0008-0000-0C00-00002C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93229" name="Button 45" hidden="1">
              <a:extLst>
                <a:ext uri="{63B3BB69-23CF-44E3-9099-C40C66FF867C}">
                  <a14:compatExt spid="_x0000_s93229"/>
                </a:ext>
                <a:ext uri="{FF2B5EF4-FFF2-40B4-BE49-F238E27FC236}">
                  <a16:creationId xmlns:a16="http://schemas.microsoft.com/office/drawing/2014/main" id="{00000000-0008-0000-0C00-00002D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93230" name="Button 46" hidden="1">
              <a:extLst>
                <a:ext uri="{63B3BB69-23CF-44E3-9099-C40C66FF867C}">
                  <a14:compatExt spid="_x0000_s93230"/>
                </a:ext>
                <a:ext uri="{FF2B5EF4-FFF2-40B4-BE49-F238E27FC236}">
                  <a16:creationId xmlns:a16="http://schemas.microsoft.com/office/drawing/2014/main" id="{00000000-0008-0000-0C00-00002E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93231" name="Button 47" hidden="1">
              <a:extLst>
                <a:ext uri="{63B3BB69-23CF-44E3-9099-C40C66FF867C}">
                  <a14:compatExt spid="_x0000_s93231"/>
                </a:ext>
                <a:ext uri="{FF2B5EF4-FFF2-40B4-BE49-F238E27FC236}">
                  <a16:creationId xmlns:a16="http://schemas.microsoft.com/office/drawing/2014/main" id="{00000000-0008-0000-0C00-00002F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93232" name="Button 48" hidden="1">
              <a:extLst>
                <a:ext uri="{63B3BB69-23CF-44E3-9099-C40C66FF867C}">
                  <a14:compatExt spid="_x0000_s93232"/>
                </a:ext>
                <a:ext uri="{FF2B5EF4-FFF2-40B4-BE49-F238E27FC236}">
                  <a16:creationId xmlns:a16="http://schemas.microsoft.com/office/drawing/2014/main" id="{00000000-0008-0000-0C00-000030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93233" name="Button 49" hidden="1">
              <a:extLst>
                <a:ext uri="{63B3BB69-23CF-44E3-9099-C40C66FF867C}">
                  <a14:compatExt spid="_x0000_s93233"/>
                </a:ext>
                <a:ext uri="{FF2B5EF4-FFF2-40B4-BE49-F238E27FC236}">
                  <a16:creationId xmlns:a16="http://schemas.microsoft.com/office/drawing/2014/main" id="{00000000-0008-0000-0C00-00003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93234" name="Button 50" hidden="1">
              <a:extLst>
                <a:ext uri="{63B3BB69-23CF-44E3-9099-C40C66FF867C}">
                  <a14:compatExt spid="_x0000_s93234"/>
                </a:ext>
                <a:ext uri="{FF2B5EF4-FFF2-40B4-BE49-F238E27FC236}">
                  <a16:creationId xmlns:a16="http://schemas.microsoft.com/office/drawing/2014/main" id="{00000000-0008-0000-0C00-00003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93235" name="Button 51" hidden="1">
              <a:extLst>
                <a:ext uri="{63B3BB69-23CF-44E3-9099-C40C66FF867C}">
                  <a14:compatExt spid="_x0000_s93235"/>
                </a:ext>
                <a:ext uri="{FF2B5EF4-FFF2-40B4-BE49-F238E27FC236}">
                  <a16:creationId xmlns:a16="http://schemas.microsoft.com/office/drawing/2014/main" id="{00000000-0008-0000-0C00-00003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93236" name="Button 52" hidden="1">
              <a:extLst>
                <a:ext uri="{63B3BB69-23CF-44E3-9099-C40C66FF867C}">
                  <a14:compatExt spid="_x0000_s93236"/>
                </a:ext>
                <a:ext uri="{FF2B5EF4-FFF2-40B4-BE49-F238E27FC236}">
                  <a16:creationId xmlns:a16="http://schemas.microsoft.com/office/drawing/2014/main" id="{00000000-0008-0000-0C00-00003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93237" name="Button 53" hidden="1">
              <a:extLst>
                <a:ext uri="{63B3BB69-23CF-44E3-9099-C40C66FF867C}">
                  <a14:compatExt spid="_x0000_s93237"/>
                </a:ext>
                <a:ext uri="{FF2B5EF4-FFF2-40B4-BE49-F238E27FC236}">
                  <a16:creationId xmlns:a16="http://schemas.microsoft.com/office/drawing/2014/main" id="{00000000-0008-0000-0C00-00003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93238" name="Button 54" hidden="1">
              <a:extLst>
                <a:ext uri="{63B3BB69-23CF-44E3-9099-C40C66FF867C}">
                  <a14:compatExt spid="_x0000_s93238"/>
                </a:ext>
                <a:ext uri="{FF2B5EF4-FFF2-40B4-BE49-F238E27FC236}">
                  <a16:creationId xmlns:a16="http://schemas.microsoft.com/office/drawing/2014/main" id="{00000000-0008-0000-0C00-00003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93239" name="Button 55" hidden="1">
              <a:extLst>
                <a:ext uri="{63B3BB69-23CF-44E3-9099-C40C66FF867C}">
                  <a14:compatExt spid="_x0000_s93239"/>
                </a:ext>
                <a:ext uri="{FF2B5EF4-FFF2-40B4-BE49-F238E27FC236}">
                  <a16:creationId xmlns:a16="http://schemas.microsoft.com/office/drawing/2014/main" id="{00000000-0008-0000-0C00-00003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93240" name="Button 56" hidden="1">
              <a:extLst>
                <a:ext uri="{63B3BB69-23CF-44E3-9099-C40C66FF867C}">
                  <a14:compatExt spid="_x0000_s93240"/>
                </a:ext>
                <a:ext uri="{FF2B5EF4-FFF2-40B4-BE49-F238E27FC236}">
                  <a16:creationId xmlns:a16="http://schemas.microsoft.com/office/drawing/2014/main" id="{00000000-0008-0000-0C00-00003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93241" name="Button 57" hidden="1">
              <a:extLst>
                <a:ext uri="{63B3BB69-23CF-44E3-9099-C40C66FF867C}">
                  <a14:compatExt spid="_x0000_s93241"/>
                </a:ext>
                <a:ext uri="{FF2B5EF4-FFF2-40B4-BE49-F238E27FC236}">
                  <a16:creationId xmlns:a16="http://schemas.microsoft.com/office/drawing/2014/main" id="{00000000-0008-0000-0C00-00003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93242" name="Button 58" hidden="1">
              <a:extLst>
                <a:ext uri="{63B3BB69-23CF-44E3-9099-C40C66FF867C}">
                  <a14:compatExt spid="_x0000_s93242"/>
                </a:ext>
                <a:ext uri="{FF2B5EF4-FFF2-40B4-BE49-F238E27FC236}">
                  <a16:creationId xmlns:a16="http://schemas.microsoft.com/office/drawing/2014/main" id="{00000000-0008-0000-0C00-00003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94209" name="Button 1" hidden="1">
              <a:extLst>
                <a:ext uri="{63B3BB69-23CF-44E3-9099-C40C66FF867C}">
                  <a14:compatExt spid="_x0000_s94209"/>
                </a:ext>
                <a:ext uri="{FF2B5EF4-FFF2-40B4-BE49-F238E27FC236}">
                  <a16:creationId xmlns:a16="http://schemas.microsoft.com/office/drawing/2014/main" id="{00000000-0008-0000-0D00-00000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81</xdr:row>
          <xdr:rowOff>76200</xdr:rowOff>
        </xdr:from>
        <xdr:to>
          <xdr:col>16</xdr:col>
          <xdr:colOff>38100</xdr:colOff>
          <xdr:row>82</xdr:row>
          <xdr:rowOff>142875</xdr:rowOff>
        </xdr:to>
        <xdr:sp macro="" textlink="">
          <xdr:nvSpPr>
            <xdr:cNvPr id="94210" name="Button 2" hidden="1">
              <a:extLst>
                <a:ext uri="{63B3BB69-23CF-44E3-9099-C40C66FF867C}">
                  <a14:compatExt spid="_x0000_s94210"/>
                </a:ext>
                <a:ext uri="{FF2B5EF4-FFF2-40B4-BE49-F238E27FC236}">
                  <a16:creationId xmlns:a16="http://schemas.microsoft.com/office/drawing/2014/main" id="{00000000-0008-0000-0D00-00000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94211" name="Button 3" hidden="1">
              <a:extLst>
                <a:ext uri="{63B3BB69-23CF-44E3-9099-C40C66FF867C}">
                  <a14:compatExt spid="_x0000_s94211"/>
                </a:ext>
                <a:ext uri="{FF2B5EF4-FFF2-40B4-BE49-F238E27FC236}">
                  <a16:creationId xmlns:a16="http://schemas.microsoft.com/office/drawing/2014/main" id="{00000000-0008-0000-0D00-00000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94212" name="Button 4" hidden="1">
              <a:extLst>
                <a:ext uri="{63B3BB69-23CF-44E3-9099-C40C66FF867C}">
                  <a14:compatExt spid="_x0000_s94212"/>
                </a:ext>
                <a:ext uri="{FF2B5EF4-FFF2-40B4-BE49-F238E27FC236}">
                  <a16:creationId xmlns:a16="http://schemas.microsoft.com/office/drawing/2014/main" id="{00000000-0008-0000-0D00-00000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94213" name="Button 5" hidden="1">
              <a:extLst>
                <a:ext uri="{63B3BB69-23CF-44E3-9099-C40C66FF867C}">
                  <a14:compatExt spid="_x0000_s94213"/>
                </a:ext>
                <a:ext uri="{FF2B5EF4-FFF2-40B4-BE49-F238E27FC236}">
                  <a16:creationId xmlns:a16="http://schemas.microsoft.com/office/drawing/2014/main" id="{00000000-0008-0000-0D00-00000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94214" name="Button 6" hidden="1">
              <a:extLst>
                <a:ext uri="{63B3BB69-23CF-44E3-9099-C40C66FF867C}">
                  <a14:compatExt spid="_x0000_s94214"/>
                </a:ext>
                <a:ext uri="{FF2B5EF4-FFF2-40B4-BE49-F238E27FC236}">
                  <a16:creationId xmlns:a16="http://schemas.microsoft.com/office/drawing/2014/main" id="{00000000-0008-0000-0D00-00000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94215" name="Button 7" hidden="1">
              <a:extLst>
                <a:ext uri="{63B3BB69-23CF-44E3-9099-C40C66FF867C}">
                  <a14:compatExt spid="_x0000_s94215"/>
                </a:ext>
                <a:ext uri="{FF2B5EF4-FFF2-40B4-BE49-F238E27FC236}">
                  <a16:creationId xmlns:a16="http://schemas.microsoft.com/office/drawing/2014/main" id="{00000000-0008-0000-0D00-00000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94216" name="Button 8" hidden="1">
              <a:extLst>
                <a:ext uri="{63B3BB69-23CF-44E3-9099-C40C66FF867C}">
                  <a14:compatExt spid="_x0000_s94216"/>
                </a:ext>
                <a:ext uri="{FF2B5EF4-FFF2-40B4-BE49-F238E27FC236}">
                  <a16:creationId xmlns:a16="http://schemas.microsoft.com/office/drawing/2014/main" id="{00000000-0008-0000-0D00-00000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94217" name="Button 9" hidden="1">
              <a:extLst>
                <a:ext uri="{63B3BB69-23CF-44E3-9099-C40C66FF867C}">
                  <a14:compatExt spid="_x0000_s94217"/>
                </a:ext>
                <a:ext uri="{FF2B5EF4-FFF2-40B4-BE49-F238E27FC236}">
                  <a16:creationId xmlns:a16="http://schemas.microsoft.com/office/drawing/2014/main" id="{00000000-0008-0000-0D00-00000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94218" name="Button 10" hidden="1">
              <a:extLst>
                <a:ext uri="{63B3BB69-23CF-44E3-9099-C40C66FF867C}">
                  <a14:compatExt spid="_x0000_s94218"/>
                </a:ext>
                <a:ext uri="{FF2B5EF4-FFF2-40B4-BE49-F238E27FC236}">
                  <a16:creationId xmlns:a16="http://schemas.microsoft.com/office/drawing/2014/main" id="{00000000-0008-0000-0D00-00000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94219" name="Button 11" hidden="1">
              <a:extLst>
                <a:ext uri="{63B3BB69-23CF-44E3-9099-C40C66FF867C}">
                  <a14:compatExt spid="_x0000_s94219"/>
                </a:ext>
                <a:ext uri="{FF2B5EF4-FFF2-40B4-BE49-F238E27FC236}">
                  <a16:creationId xmlns:a16="http://schemas.microsoft.com/office/drawing/2014/main" id="{00000000-0008-0000-0D00-00000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94220" name="Button 12" hidden="1">
              <a:extLst>
                <a:ext uri="{63B3BB69-23CF-44E3-9099-C40C66FF867C}">
                  <a14:compatExt spid="_x0000_s94220"/>
                </a:ext>
                <a:ext uri="{FF2B5EF4-FFF2-40B4-BE49-F238E27FC236}">
                  <a16:creationId xmlns:a16="http://schemas.microsoft.com/office/drawing/2014/main" id="{00000000-0008-0000-0D00-00000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94221" name="Button 13" hidden="1">
              <a:extLst>
                <a:ext uri="{63B3BB69-23CF-44E3-9099-C40C66FF867C}">
                  <a14:compatExt spid="_x0000_s94221"/>
                </a:ext>
                <a:ext uri="{FF2B5EF4-FFF2-40B4-BE49-F238E27FC236}">
                  <a16:creationId xmlns:a16="http://schemas.microsoft.com/office/drawing/2014/main" id="{00000000-0008-0000-0D00-00000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94222" name="Button 14" hidden="1">
              <a:extLst>
                <a:ext uri="{63B3BB69-23CF-44E3-9099-C40C66FF867C}">
                  <a14:compatExt spid="_x0000_s94222"/>
                </a:ext>
                <a:ext uri="{FF2B5EF4-FFF2-40B4-BE49-F238E27FC236}">
                  <a16:creationId xmlns:a16="http://schemas.microsoft.com/office/drawing/2014/main" id="{00000000-0008-0000-0D00-00000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94223" name="Button 15" hidden="1">
              <a:extLst>
                <a:ext uri="{63B3BB69-23CF-44E3-9099-C40C66FF867C}">
                  <a14:compatExt spid="_x0000_s94223"/>
                </a:ext>
                <a:ext uri="{FF2B5EF4-FFF2-40B4-BE49-F238E27FC236}">
                  <a16:creationId xmlns:a16="http://schemas.microsoft.com/office/drawing/2014/main" id="{00000000-0008-0000-0D00-00000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94224" name="Button 16" hidden="1">
              <a:extLst>
                <a:ext uri="{63B3BB69-23CF-44E3-9099-C40C66FF867C}">
                  <a14:compatExt spid="_x0000_s94224"/>
                </a:ext>
                <a:ext uri="{FF2B5EF4-FFF2-40B4-BE49-F238E27FC236}">
                  <a16:creationId xmlns:a16="http://schemas.microsoft.com/office/drawing/2014/main" id="{00000000-0008-0000-0D00-000010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94225" name="Button 17" hidden="1">
              <a:extLst>
                <a:ext uri="{63B3BB69-23CF-44E3-9099-C40C66FF867C}">
                  <a14:compatExt spid="_x0000_s94225"/>
                </a:ext>
                <a:ext uri="{FF2B5EF4-FFF2-40B4-BE49-F238E27FC236}">
                  <a16:creationId xmlns:a16="http://schemas.microsoft.com/office/drawing/2014/main" id="{00000000-0008-0000-0D00-00001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94226" name="Button 18" hidden="1">
              <a:extLst>
                <a:ext uri="{63B3BB69-23CF-44E3-9099-C40C66FF867C}">
                  <a14:compatExt spid="_x0000_s94226"/>
                </a:ext>
                <a:ext uri="{FF2B5EF4-FFF2-40B4-BE49-F238E27FC236}">
                  <a16:creationId xmlns:a16="http://schemas.microsoft.com/office/drawing/2014/main" id="{00000000-0008-0000-0D00-00001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94227" name="Button 19" hidden="1">
              <a:extLst>
                <a:ext uri="{63B3BB69-23CF-44E3-9099-C40C66FF867C}">
                  <a14:compatExt spid="_x0000_s94227"/>
                </a:ext>
                <a:ext uri="{FF2B5EF4-FFF2-40B4-BE49-F238E27FC236}">
                  <a16:creationId xmlns:a16="http://schemas.microsoft.com/office/drawing/2014/main" id="{00000000-0008-0000-0D00-00001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94228" name="Button 20" hidden="1">
              <a:extLst>
                <a:ext uri="{63B3BB69-23CF-44E3-9099-C40C66FF867C}">
                  <a14:compatExt spid="_x0000_s94228"/>
                </a:ext>
                <a:ext uri="{FF2B5EF4-FFF2-40B4-BE49-F238E27FC236}">
                  <a16:creationId xmlns:a16="http://schemas.microsoft.com/office/drawing/2014/main" id="{00000000-0008-0000-0D00-00001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94229" name="Button 21" hidden="1">
              <a:extLst>
                <a:ext uri="{63B3BB69-23CF-44E3-9099-C40C66FF867C}">
                  <a14:compatExt spid="_x0000_s94229"/>
                </a:ext>
                <a:ext uri="{FF2B5EF4-FFF2-40B4-BE49-F238E27FC236}">
                  <a16:creationId xmlns:a16="http://schemas.microsoft.com/office/drawing/2014/main" id="{00000000-0008-0000-0D00-00001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94230" name="Button 22" hidden="1">
              <a:extLst>
                <a:ext uri="{63B3BB69-23CF-44E3-9099-C40C66FF867C}">
                  <a14:compatExt spid="_x0000_s94230"/>
                </a:ext>
                <a:ext uri="{FF2B5EF4-FFF2-40B4-BE49-F238E27FC236}">
                  <a16:creationId xmlns:a16="http://schemas.microsoft.com/office/drawing/2014/main" id="{00000000-0008-0000-0D00-00001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94231" name="Button 23" hidden="1">
              <a:extLst>
                <a:ext uri="{63B3BB69-23CF-44E3-9099-C40C66FF867C}">
                  <a14:compatExt spid="_x0000_s94231"/>
                </a:ext>
                <a:ext uri="{FF2B5EF4-FFF2-40B4-BE49-F238E27FC236}">
                  <a16:creationId xmlns:a16="http://schemas.microsoft.com/office/drawing/2014/main" id="{00000000-0008-0000-0D00-00001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94232" name="Button 24" hidden="1">
              <a:extLst>
                <a:ext uri="{63B3BB69-23CF-44E3-9099-C40C66FF867C}">
                  <a14:compatExt spid="_x0000_s94232"/>
                </a:ext>
                <a:ext uri="{FF2B5EF4-FFF2-40B4-BE49-F238E27FC236}">
                  <a16:creationId xmlns:a16="http://schemas.microsoft.com/office/drawing/2014/main" id="{00000000-0008-0000-0D00-00001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94233" name="Button 25" hidden="1">
              <a:extLst>
                <a:ext uri="{63B3BB69-23CF-44E3-9099-C40C66FF867C}">
                  <a14:compatExt spid="_x0000_s94233"/>
                </a:ext>
                <a:ext uri="{FF2B5EF4-FFF2-40B4-BE49-F238E27FC236}">
                  <a16:creationId xmlns:a16="http://schemas.microsoft.com/office/drawing/2014/main" id="{00000000-0008-0000-0D00-00001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94234" name="Button 26" hidden="1">
              <a:extLst>
                <a:ext uri="{63B3BB69-23CF-44E3-9099-C40C66FF867C}">
                  <a14:compatExt spid="_x0000_s94234"/>
                </a:ext>
                <a:ext uri="{FF2B5EF4-FFF2-40B4-BE49-F238E27FC236}">
                  <a16:creationId xmlns:a16="http://schemas.microsoft.com/office/drawing/2014/main" id="{00000000-0008-0000-0D00-00001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94235" name="Button 27" hidden="1">
              <a:extLst>
                <a:ext uri="{63B3BB69-23CF-44E3-9099-C40C66FF867C}">
                  <a14:compatExt spid="_x0000_s94235"/>
                </a:ext>
                <a:ext uri="{FF2B5EF4-FFF2-40B4-BE49-F238E27FC236}">
                  <a16:creationId xmlns:a16="http://schemas.microsoft.com/office/drawing/2014/main" id="{00000000-0008-0000-0D00-00001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94236" name="Button 28" hidden="1">
              <a:extLst>
                <a:ext uri="{63B3BB69-23CF-44E3-9099-C40C66FF867C}">
                  <a14:compatExt spid="_x0000_s94236"/>
                </a:ext>
                <a:ext uri="{FF2B5EF4-FFF2-40B4-BE49-F238E27FC236}">
                  <a16:creationId xmlns:a16="http://schemas.microsoft.com/office/drawing/2014/main" id="{00000000-0008-0000-0D00-00001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94237" name="Button 29" hidden="1">
              <a:extLst>
                <a:ext uri="{63B3BB69-23CF-44E3-9099-C40C66FF867C}">
                  <a14:compatExt spid="_x0000_s94237"/>
                </a:ext>
                <a:ext uri="{FF2B5EF4-FFF2-40B4-BE49-F238E27FC236}">
                  <a16:creationId xmlns:a16="http://schemas.microsoft.com/office/drawing/2014/main" id="{00000000-0008-0000-0D00-00001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94238" name="Button 30" hidden="1">
              <a:extLst>
                <a:ext uri="{63B3BB69-23CF-44E3-9099-C40C66FF867C}">
                  <a14:compatExt spid="_x0000_s94238"/>
                </a:ext>
                <a:ext uri="{FF2B5EF4-FFF2-40B4-BE49-F238E27FC236}">
                  <a16:creationId xmlns:a16="http://schemas.microsoft.com/office/drawing/2014/main" id="{00000000-0008-0000-0D00-00001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94239" name="Button 31" hidden="1">
              <a:extLst>
                <a:ext uri="{63B3BB69-23CF-44E3-9099-C40C66FF867C}">
                  <a14:compatExt spid="_x0000_s94239"/>
                </a:ext>
                <a:ext uri="{FF2B5EF4-FFF2-40B4-BE49-F238E27FC236}">
                  <a16:creationId xmlns:a16="http://schemas.microsoft.com/office/drawing/2014/main" id="{00000000-0008-0000-0D00-00001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94240" name="Button 32" hidden="1">
              <a:extLst>
                <a:ext uri="{63B3BB69-23CF-44E3-9099-C40C66FF867C}">
                  <a14:compatExt spid="_x0000_s94240"/>
                </a:ext>
                <a:ext uri="{FF2B5EF4-FFF2-40B4-BE49-F238E27FC236}">
                  <a16:creationId xmlns:a16="http://schemas.microsoft.com/office/drawing/2014/main" id="{00000000-0008-0000-0D00-000020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94241" name="Button 33" hidden="1">
              <a:extLst>
                <a:ext uri="{63B3BB69-23CF-44E3-9099-C40C66FF867C}">
                  <a14:compatExt spid="_x0000_s94241"/>
                </a:ext>
                <a:ext uri="{FF2B5EF4-FFF2-40B4-BE49-F238E27FC236}">
                  <a16:creationId xmlns:a16="http://schemas.microsoft.com/office/drawing/2014/main" id="{00000000-0008-0000-0D00-00002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94242" name="Button 34" hidden="1">
              <a:extLst>
                <a:ext uri="{63B3BB69-23CF-44E3-9099-C40C66FF867C}">
                  <a14:compatExt spid="_x0000_s94242"/>
                </a:ext>
                <a:ext uri="{FF2B5EF4-FFF2-40B4-BE49-F238E27FC236}">
                  <a16:creationId xmlns:a16="http://schemas.microsoft.com/office/drawing/2014/main" id="{00000000-0008-0000-0D00-00002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94243" name="Button 35" hidden="1">
              <a:extLst>
                <a:ext uri="{63B3BB69-23CF-44E3-9099-C40C66FF867C}">
                  <a14:compatExt spid="_x0000_s94243"/>
                </a:ext>
                <a:ext uri="{FF2B5EF4-FFF2-40B4-BE49-F238E27FC236}">
                  <a16:creationId xmlns:a16="http://schemas.microsoft.com/office/drawing/2014/main" id="{00000000-0008-0000-0D00-00002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94244" name="Button 36" hidden="1">
              <a:extLst>
                <a:ext uri="{63B3BB69-23CF-44E3-9099-C40C66FF867C}">
                  <a14:compatExt spid="_x0000_s94244"/>
                </a:ext>
                <a:ext uri="{FF2B5EF4-FFF2-40B4-BE49-F238E27FC236}">
                  <a16:creationId xmlns:a16="http://schemas.microsoft.com/office/drawing/2014/main" id="{00000000-0008-0000-0D00-00002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94245" name="Button 37" hidden="1">
              <a:extLst>
                <a:ext uri="{63B3BB69-23CF-44E3-9099-C40C66FF867C}">
                  <a14:compatExt spid="_x0000_s94245"/>
                </a:ext>
                <a:ext uri="{FF2B5EF4-FFF2-40B4-BE49-F238E27FC236}">
                  <a16:creationId xmlns:a16="http://schemas.microsoft.com/office/drawing/2014/main" id="{00000000-0008-0000-0D00-00002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94246" name="Button 38" hidden="1">
              <a:extLst>
                <a:ext uri="{63B3BB69-23CF-44E3-9099-C40C66FF867C}">
                  <a14:compatExt spid="_x0000_s94246"/>
                </a:ext>
                <a:ext uri="{FF2B5EF4-FFF2-40B4-BE49-F238E27FC236}">
                  <a16:creationId xmlns:a16="http://schemas.microsoft.com/office/drawing/2014/main" id="{00000000-0008-0000-0D00-00002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94247" name="Button 39" hidden="1">
              <a:extLst>
                <a:ext uri="{63B3BB69-23CF-44E3-9099-C40C66FF867C}">
                  <a14:compatExt spid="_x0000_s94247"/>
                </a:ext>
                <a:ext uri="{FF2B5EF4-FFF2-40B4-BE49-F238E27FC236}">
                  <a16:creationId xmlns:a16="http://schemas.microsoft.com/office/drawing/2014/main" id="{00000000-0008-0000-0D00-00002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94248" name="Button 40" hidden="1">
              <a:extLst>
                <a:ext uri="{63B3BB69-23CF-44E3-9099-C40C66FF867C}">
                  <a14:compatExt spid="_x0000_s94248"/>
                </a:ext>
                <a:ext uri="{FF2B5EF4-FFF2-40B4-BE49-F238E27FC236}">
                  <a16:creationId xmlns:a16="http://schemas.microsoft.com/office/drawing/2014/main" id="{00000000-0008-0000-0D00-00002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94249" name="Button 41" hidden="1">
              <a:extLst>
                <a:ext uri="{63B3BB69-23CF-44E3-9099-C40C66FF867C}">
                  <a14:compatExt spid="_x0000_s94249"/>
                </a:ext>
                <a:ext uri="{FF2B5EF4-FFF2-40B4-BE49-F238E27FC236}">
                  <a16:creationId xmlns:a16="http://schemas.microsoft.com/office/drawing/2014/main" id="{00000000-0008-0000-0D00-00002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94250" name="Button 42" hidden="1">
              <a:extLst>
                <a:ext uri="{63B3BB69-23CF-44E3-9099-C40C66FF867C}">
                  <a14:compatExt spid="_x0000_s94250"/>
                </a:ext>
                <a:ext uri="{FF2B5EF4-FFF2-40B4-BE49-F238E27FC236}">
                  <a16:creationId xmlns:a16="http://schemas.microsoft.com/office/drawing/2014/main" id="{00000000-0008-0000-0D00-00002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94251" name="Button 43" hidden="1">
              <a:extLst>
                <a:ext uri="{63B3BB69-23CF-44E3-9099-C40C66FF867C}">
                  <a14:compatExt spid="_x0000_s94251"/>
                </a:ext>
                <a:ext uri="{FF2B5EF4-FFF2-40B4-BE49-F238E27FC236}">
                  <a16:creationId xmlns:a16="http://schemas.microsoft.com/office/drawing/2014/main" id="{00000000-0008-0000-0D00-00002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94252" name="Button 44" hidden="1">
              <a:extLst>
                <a:ext uri="{63B3BB69-23CF-44E3-9099-C40C66FF867C}">
                  <a14:compatExt spid="_x0000_s94252"/>
                </a:ext>
                <a:ext uri="{FF2B5EF4-FFF2-40B4-BE49-F238E27FC236}">
                  <a16:creationId xmlns:a16="http://schemas.microsoft.com/office/drawing/2014/main" id="{00000000-0008-0000-0D00-00002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94253" name="Button 45" hidden="1">
              <a:extLst>
                <a:ext uri="{63B3BB69-23CF-44E3-9099-C40C66FF867C}">
                  <a14:compatExt spid="_x0000_s94253"/>
                </a:ext>
                <a:ext uri="{FF2B5EF4-FFF2-40B4-BE49-F238E27FC236}">
                  <a16:creationId xmlns:a16="http://schemas.microsoft.com/office/drawing/2014/main" id="{00000000-0008-0000-0D00-00002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94254" name="Button 46" hidden="1">
              <a:extLst>
                <a:ext uri="{63B3BB69-23CF-44E3-9099-C40C66FF867C}">
                  <a14:compatExt spid="_x0000_s94254"/>
                </a:ext>
                <a:ext uri="{FF2B5EF4-FFF2-40B4-BE49-F238E27FC236}">
                  <a16:creationId xmlns:a16="http://schemas.microsoft.com/office/drawing/2014/main" id="{00000000-0008-0000-0D00-00002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94255" name="Button 47" hidden="1">
              <a:extLst>
                <a:ext uri="{63B3BB69-23CF-44E3-9099-C40C66FF867C}">
                  <a14:compatExt spid="_x0000_s94255"/>
                </a:ext>
                <a:ext uri="{FF2B5EF4-FFF2-40B4-BE49-F238E27FC236}">
                  <a16:creationId xmlns:a16="http://schemas.microsoft.com/office/drawing/2014/main" id="{00000000-0008-0000-0D00-00002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94256" name="Button 48" hidden="1">
              <a:extLst>
                <a:ext uri="{63B3BB69-23CF-44E3-9099-C40C66FF867C}">
                  <a14:compatExt spid="_x0000_s94256"/>
                </a:ext>
                <a:ext uri="{FF2B5EF4-FFF2-40B4-BE49-F238E27FC236}">
                  <a16:creationId xmlns:a16="http://schemas.microsoft.com/office/drawing/2014/main" id="{00000000-0008-0000-0D00-000030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94257" name="Button 49" hidden="1">
              <a:extLst>
                <a:ext uri="{63B3BB69-23CF-44E3-9099-C40C66FF867C}">
                  <a14:compatExt spid="_x0000_s94257"/>
                </a:ext>
                <a:ext uri="{FF2B5EF4-FFF2-40B4-BE49-F238E27FC236}">
                  <a16:creationId xmlns:a16="http://schemas.microsoft.com/office/drawing/2014/main" id="{00000000-0008-0000-0D00-00003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94258" name="Button 50" hidden="1">
              <a:extLst>
                <a:ext uri="{63B3BB69-23CF-44E3-9099-C40C66FF867C}">
                  <a14:compatExt spid="_x0000_s94258"/>
                </a:ext>
                <a:ext uri="{FF2B5EF4-FFF2-40B4-BE49-F238E27FC236}">
                  <a16:creationId xmlns:a16="http://schemas.microsoft.com/office/drawing/2014/main" id="{00000000-0008-0000-0D00-00003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94259" name="Button 51" hidden="1">
              <a:extLst>
                <a:ext uri="{63B3BB69-23CF-44E3-9099-C40C66FF867C}">
                  <a14:compatExt spid="_x0000_s94259"/>
                </a:ext>
                <a:ext uri="{FF2B5EF4-FFF2-40B4-BE49-F238E27FC236}">
                  <a16:creationId xmlns:a16="http://schemas.microsoft.com/office/drawing/2014/main" id="{00000000-0008-0000-0D00-00003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94260" name="Button 52" hidden="1">
              <a:extLst>
                <a:ext uri="{63B3BB69-23CF-44E3-9099-C40C66FF867C}">
                  <a14:compatExt spid="_x0000_s94260"/>
                </a:ext>
                <a:ext uri="{FF2B5EF4-FFF2-40B4-BE49-F238E27FC236}">
                  <a16:creationId xmlns:a16="http://schemas.microsoft.com/office/drawing/2014/main" id="{00000000-0008-0000-0D00-00003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94261" name="Button 53" hidden="1">
              <a:extLst>
                <a:ext uri="{63B3BB69-23CF-44E3-9099-C40C66FF867C}">
                  <a14:compatExt spid="_x0000_s94261"/>
                </a:ext>
                <a:ext uri="{FF2B5EF4-FFF2-40B4-BE49-F238E27FC236}">
                  <a16:creationId xmlns:a16="http://schemas.microsoft.com/office/drawing/2014/main" id="{00000000-0008-0000-0D00-00003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94262" name="Button 54" hidden="1">
              <a:extLst>
                <a:ext uri="{63B3BB69-23CF-44E3-9099-C40C66FF867C}">
                  <a14:compatExt spid="_x0000_s94262"/>
                </a:ext>
                <a:ext uri="{FF2B5EF4-FFF2-40B4-BE49-F238E27FC236}">
                  <a16:creationId xmlns:a16="http://schemas.microsoft.com/office/drawing/2014/main" id="{00000000-0008-0000-0D00-00003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94263" name="Button 55" hidden="1">
              <a:extLst>
                <a:ext uri="{63B3BB69-23CF-44E3-9099-C40C66FF867C}">
                  <a14:compatExt spid="_x0000_s94263"/>
                </a:ext>
                <a:ext uri="{FF2B5EF4-FFF2-40B4-BE49-F238E27FC236}">
                  <a16:creationId xmlns:a16="http://schemas.microsoft.com/office/drawing/2014/main" id="{00000000-0008-0000-0D00-00003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94264" name="Button 56" hidden="1">
              <a:extLst>
                <a:ext uri="{63B3BB69-23CF-44E3-9099-C40C66FF867C}">
                  <a14:compatExt spid="_x0000_s94264"/>
                </a:ext>
                <a:ext uri="{FF2B5EF4-FFF2-40B4-BE49-F238E27FC236}">
                  <a16:creationId xmlns:a16="http://schemas.microsoft.com/office/drawing/2014/main" id="{00000000-0008-0000-0D00-00003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94265" name="Button 57" hidden="1">
              <a:extLst>
                <a:ext uri="{63B3BB69-23CF-44E3-9099-C40C66FF867C}">
                  <a14:compatExt spid="_x0000_s94265"/>
                </a:ext>
                <a:ext uri="{FF2B5EF4-FFF2-40B4-BE49-F238E27FC236}">
                  <a16:creationId xmlns:a16="http://schemas.microsoft.com/office/drawing/2014/main" id="{00000000-0008-0000-0D00-00003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94266" name="Button 58" hidden="1">
              <a:extLst>
                <a:ext uri="{63B3BB69-23CF-44E3-9099-C40C66FF867C}">
                  <a14:compatExt spid="_x0000_s94266"/>
                </a:ext>
                <a:ext uri="{FF2B5EF4-FFF2-40B4-BE49-F238E27FC236}">
                  <a16:creationId xmlns:a16="http://schemas.microsoft.com/office/drawing/2014/main" id="{00000000-0008-0000-0D00-00003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1</xdr:row>
          <xdr:rowOff>85725</xdr:rowOff>
        </xdr:to>
        <xdr:sp macro="" textlink="">
          <xdr:nvSpPr>
            <xdr:cNvPr id="145409" name="Button 1" hidden="1">
              <a:extLst>
                <a:ext uri="{63B3BB69-23CF-44E3-9099-C40C66FF867C}">
                  <a14:compatExt spid="_x0000_s145409"/>
                </a:ext>
                <a:ext uri="{FF2B5EF4-FFF2-40B4-BE49-F238E27FC236}">
                  <a16:creationId xmlns:a16="http://schemas.microsoft.com/office/drawing/2014/main" id="{00000000-0008-0000-0E00-0000013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72</xdr:row>
          <xdr:rowOff>76200</xdr:rowOff>
        </xdr:from>
        <xdr:to>
          <xdr:col>15</xdr:col>
          <xdr:colOff>809625</xdr:colOff>
          <xdr:row>73</xdr:row>
          <xdr:rowOff>152400</xdr:rowOff>
        </xdr:to>
        <xdr:sp macro="" textlink="">
          <xdr:nvSpPr>
            <xdr:cNvPr id="145410" name="Button 2" hidden="1">
              <a:extLst>
                <a:ext uri="{63B3BB69-23CF-44E3-9099-C40C66FF867C}">
                  <a14:compatExt spid="_x0000_s145410"/>
                </a:ext>
                <a:ext uri="{FF2B5EF4-FFF2-40B4-BE49-F238E27FC236}">
                  <a16:creationId xmlns:a16="http://schemas.microsoft.com/office/drawing/2014/main" id="{00000000-0008-0000-0E00-0000023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152400</xdr:rowOff>
        </xdr:to>
        <xdr:sp macro="" textlink="">
          <xdr:nvSpPr>
            <xdr:cNvPr id="145411" name="Button 3" hidden="1">
              <a:extLst>
                <a:ext uri="{63B3BB69-23CF-44E3-9099-C40C66FF867C}">
                  <a14:compatExt spid="_x0000_s145411"/>
                </a:ext>
                <a:ext uri="{FF2B5EF4-FFF2-40B4-BE49-F238E27FC236}">
                  <a16:creationId xmlns:a16="http://schemas.microsoft.com/office/drawing/2014/main" id="{00000000-0008-0000-0E00-0000033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152400</xdr:rowOff>
        </xdr:to>
        <xdr:sp macro="" textlink="">
          <xdr:nvSpPr>
            <xdr:cNvPr id="145412" name="Button 4" hidden="1">
              <a:extLst>
                <a:ext uri="{63B3BB69-23CF-44E3-9099-C40C66FF867C}">
                  <a14:compatExt spid="_x0000_s145412"/>
                </a:ext>
                <a:ext uri="{FF2B5EF4-FFF2-40B4-BE49-F238E27FC236}">
                  <a16:creationId xmlns:a16="http://schemas.microsoft.com/office/drawing/2014/main" id="{00000000-0008-0000-0E00-0000043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152400</xdr:rowOff>
        </xdr:to>
        <xdr:sp macro="" textlink="">
          <xdr:nvSpPr>
            <xdr:cNvPr id="145413" name="Button 5" hidden="1">
              <a:extLst>
                <a:ext uri="{63B3BB69-23CF-44E3-9099-C40C66FF867C}">
                  <a14:compatExt spid="_x0000_s145413"/>
                </a:ext>
                <a:ext uri="{FF2B5EF4-FFF2-40B4-BE49-F238E27FC236}">
                  <a16:creationId xmlns:a16="http://schemas.microsoft.com/office/drawing/2014/main" id="{00000000-0008-0000-0E00-0000053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152400</xdr:rowOff>
        </xdr:to>
        <xdr:sp macro="" textlink="">
          <xdr:nvSpPr>
            <xdr:cNvPr id="145414" name="Button 6" hidden="1">
              <a:extLst>
                <a:ext uri="{63B3BB69-23CF-44E3-9099-C40C66FF867C}">
                  <a14:compatExt spid="_x0000_s145414"/>
                </a:ext>
                <a:ext uri="{FF2B5EF4-FFF2-40B4-BE49-F238E27FC236}">
                  <a16:creationId xmlns:a16="http://schemas.microsoft.com/office/drawing/2014/main" id="{00000000-0008-0000-0E00-0000063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2</xdr:row>
          <xdr:rowOff>28575</xdr:rowOff>
        </xdr:to>
        <xdr:sp macro="" textlink="">
          <xdr:nvSpPr>
            <xdr:cNvPr id="146433" name="Button 1" hidden="1">
              <a:extLst>
                <a:ext uri="{63B3BB69-23CF-44E3-9099-C40C66FF867C}">
                  <a14:compatExt spid="_x0000_s146433"/>
                </a:ext>
                <a:ext uri="{FF2B5EF4-FFF2-40B4-BE49-F238E27FC236}">
                  <a16:creationId xmlns:a16="http://schemas.microsoft.com/office/drawing/2014/main" id="{00000000-0008-0000-0F00-0000013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72</xdr:row>
          <xdr:rowOff>76200</xdr:rowOff>
        </xdr:from>
        <xdr:to>
          <xdr:col>15</xdr:col>
          <xdr:colOff>809625</xdr:colOff>
          <xdr:row>73</xdr:row>
          <xdr:rowOff>152400</xdr:rowOff>
        </xdr:to>
        <xdr:sp macro="" textlink="">
          <xdr:nvSpPr>
            <xdr:cNvPr id="146434" name="Button 2" hidden="1">
              <a:extLst>
                <a:ext uri="{63B3BB69-23CF-44E3-9099-C40C66FF867C}">
                  <a14:compatExt spid="_x0000_s146434"/>
                </a:ext>
                <a:ext uri="{FF2B5EF4-FFF2-40B4-BE49-F238E27FC236}">
                  <a16:creationId xmlns:a16="http://schemas.microsoft.com/office/drawing/2014/main" id="{00000000-0008-0000-0F00-0000023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85725</xdr:rowOff>
        </xdr:to>
        <xdr:sp macro="" textlink="">
          <xdr:nvSpPr>
            <xdr:cNvPr id="146435" name="Button 3" hidden="1">
              <a:extLst>
                <a:ext uri="{63B3BB69-23CF-44E3-9099-C40C66FF867C}">
                  <a14:compatExt spid="_x0000_s146435"/>
                </a:ext>
                <a:ext uri="{FF2B5EF4-FFF2-40B4-BE49-F238E27FC236}">
                  <a16:creationId xmlns:a16="http://schemas.microsoft.com/office/drawing/2014/main" id="{00000000-0008-0000-0F00-0000033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85725</xdr:rowOff>
        </xdr:to>
        <xdr:sp macro="" textlink="">
          <xdr:nvSpPr>
            <xdr:cNvPr id="146436" name="Button 4" hidden="1">
              <a:extLst>
                <a:ext uri="{63B3BB69-23CF-44E3-9099-C40C66FF867C}">
                  <a14:compatExt spid="_x0000_s146436"/>
                </a:ext>
                <a:ext uri="{FF2B5EF4-FFF2-40B4-BE49-F238E27FC236}">
                  <a16:creationId xmlns:a16="http://schemas.microsoft.com/office/drawing/2014/main" id="{00000000-0008-0000-0F00-0000043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85725</xdr:rowOff>
        </xdr:to>
        <xdr:sp macro="" textlink="">
          <xdr:nvSpPr>
            <xdr:cNvPr id="146437" name="Button 5" hidden="1">
              <a:extLst>
                <a:ext uri="{63B3BB69-23CF-44E3-9099-C40C66FF867C}">
                  <a14:compatExt spid="_x0000_s146437"/>
                </a:ext>
                <a:ext uri="{FF2B5EF4-FFF2-40B4-BE49-F238E27FC236}">
                  <a16:creationId xmlns:a16="http://schemas.microsoft.com/office/drawing/2014/main" id="{00000000-0008-0000-0F00-0000053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85725</xdr:rowOff>
        </xdr:to>
        <xdr:sp macro="" textlink="">
          <xdr:nvSpPr>
            <xdr:cNvPr id="146438" name="Button 6" hidden="1">
              <a:extLst>
                <a:ext uri="{63B3BB69-23CF-44E3-9099-C40C66FF867C}">
                  <a14:compatExt spid="_x0000_s146438"/>
                </a:ext>
                <a:ext uri="{FF2B5EF4-FFF2-40B4-BE49-F238E27FC236}">
                  <a16:creationId xmlns:a16="http://schemas.microsoft.com/office/drawing/2014/main" id="{00000000-0008-0000-0F00-0000063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3</xdr:row>
          <xdr:rowOff>47625</xdr:rowOff>
        </xdr:to>
        <xdr:sp macro="" textlink="">
          <xdr:nvSpPr>
            <xdr:cNvPr id="147457" name="Button 1" hidden="1">
              <a:extLst>
                <a:ext uri="{63B3BB69-23CF-44E3-9099-C40C66FF867C}">
                  <a14:compatExt spid="_x0000_s147457"/>
                </a:ext>
                <a:ext uri="{FF2B5EF4-FFF2-40B4-BE49-F238E27FC236}">
                  <a16:creationId xmlns:a16="http://schemas.microsoft.com/office/drawing/2014/main" id="{00000000-0008-0000-1000-0000014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72</xdr:row>
          <xdr:rowOff>76200</xdr:rowOff>
        </xdr:from>
        <xdr:to>
          <xdr:col>15</xdr:col>
          <xdr:colOff>809625</xdr:colOff>
          <xdr:row>73</xdr:row>
          <xdr:rowOff>152400</xdr:rowOff>
        </xdr:to>
        <xdr:sp macro="" textlink="">
          <xdr:nvSpPr>
            <xdr:cNvPr id="147458" name="Button 2" hidden="1">
              <a:extLst>
                <a:ext uri="{63B3BB69-23CF-44E3-9099-C40C66FF867C}">
                  <a14:compatExt spid="_x0000_s147458"/>
                </a:ext>
                <a:ext uri="{FF2B5EF4-FFF2-40B4-BE49-F238E27FC236}">
                  <a16:creationId xmlns:a16="http://schemas.microsoft.com/office/drawing/2014/main" id="{00000000-0008-0000-1000-0000024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3</xdr:row>
          <xdr:rowOff>114300</xdr:rowOff>
        </xdr:to>
        <xdr:sp macro="" textlink="">
          <xdr:nvSpPr>
            <xdr:cNvPr id="147459" name="Button 3" hidden="1">
              <a:extLst>
                <a:ext uri="{63B3BB69-23CF-44E3-9099-C40C66FF867C}">
                  <a14:compatExt spid="_x0000_s147459"/>
                </a:ext>
                <a:ext uri="{FF2B5EF4-FFF2-40B4-BE49-F238E27FC236}">
                  <a16:creationId xmlns:a16="http://schemas.microsoft.com/office/drawing/2014/main" id="{00000000-0008-0000-1000-0000034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3</xdr:row>
          <xdr:rowOff>114300</xdr:rowOff>
        </xdr:to>
        <xdr:sp macro="" textlink="">
          <xdr:nvSpPr>
            <xdr:cNvPr id="147460" name="Button 4" hidden="1">
              <a:extLst>
                <a:ext uri="{63B3BB69-23CF-44E3-9099-C40C66FF867C}">
                  <a14:compatExt spid="_x0000_s147460"/>
                </a:ext>
                <a:ext uri="{FF2B5EF4-FFF2-40B4-BE49-F238E27FC236}">
                  <a16:creationId xmlns:a16="http://schemas.microsoft.com/office/drawing/2014/main" id="{00000000-0008-0000-1000-0000044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3</xdr:row>
          <xdr:rowOff>114300</xdr:rowOff>
        </xdr:to>
        <xdr:sp macro="" textlink="">
          <xdr:nvSpPr>
            <xdr:cNvPr id="147461" name="Button 5" hidden="1">
              <a:extLst>
                <a:ext uri="{63B3BB69-23CF-44E3-9099-C40C66FF867C}">
                  <a14:compatExt spid="_x0000_s147461"/>
                </a:ext>
                <a:ext uri="{FF2B5EF4-FFF2-40B4-BE49-F238E27FC236}">
                  <a16:creationId xmlns:a16="http://schemas.microsoft.com/office/drawing/2014/main" id="{00000000-0008-0000-1000-0000054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3</xdr:row>
          <xdr:rowOff>114300</xdr:rowOff>
        </xdr:to>
        <xdr:sp macro="" textlink="">
          <xdr:nvSpPr>
            <xdr:cNvPr id="147462" name="Button 6" hidden="1">
              <a:extLst>
                <a:ext uri="{63B3BB69-23CF-44E3-9099-C40C66FF867C}">
                  <a14:compatExt spid="_x0000_s147462"/>
                </a:ext>
                <a:ext uri="{FF2B5EF4-FFF2-40B4-BE49-F238E27FC236}">
                  <a16:creationId xmlns:a16="http://schemas.microsoft.com/office/drawing/2014/main" id="{00000000-0008-0000-1000-0000064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27649" name="Button 1" hidden="1">
              <a:extLst>
                <a:ext uri="{63B3BB69-23CF-44E3-9099-C40C66FF867C}">
                  <a14:compatExt spid="_x0000_s27649"/>
                </a:ext>
                <a:ext uri="{FF2B5EF4-FFF2-40B4-BE49-F238E27FC236}">
                  <a16:creationId xmlns:a16="http://schemas.microsoft.com/office/drawing/2014/main" id="{00000000-0008-0000-1100-000001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88</xdr:row>
          <xdr:rowOff>76200</xdr:rowOff>
        </xdr:from>
        <xdr:to>
          <xdr:col>16</xdr:col>
          <xdr:colOff>38100</xdr:colOff>
          <xdr:row>89</xdr:row>
          <xdr:rowOff>142875</xdr:rowOff>
        </xdr:to>
        <xdr:sp macro="" textlink="">
          <xdr:nvSpPr>
            <xdr:cNvPr id="27666" name="Button 18" hidden="1">
              <a:extLst>
                <a:ext uri="{63B3BB69-23CF-44E3-9099-C40C66FF867C}">
                  <a14:compatExt spid="_x0000_s27666"/>
                </a:ext>
                <a:ext uri="{FF2B5EF4-FFF2-40B4-BE49-F238E27FC236}">
                  <a16:creationId xmlns:a16="http://schemas.microsoft.com/office/drawing/2014/main" id="{00000000-0008-0000-1100-000012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27667" name="Button 19" hidden="1">
              <a:extLst>
                <a:ext uri="{63B3BB69-23CF-44E3-9099-C40C66FF867C}">
                  <a14:compatExt spid="_x0000_s27667"/>
                </a:ext>
                <a:ext uri="{FF2B5EF4-FFF2-40B4-BE49-F238E27FC236}">
                  <a16:creationId xmlns:a16="http://schemas.microsoft.com/office/drawing/2014/main" id="{00000000-0008-0000-1100-000013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27668" name="Button 20" hidden="1">
              <a:extLst>
                <a:ext uri="{63B3BB69-23CF-44E3-9099-C40C66FF867C}">
                  <a14:compatExt spid="_x0000_s27668"/>
                </a:ext>
                <a:ext uri="{FF2B5EF4-FFF2-40B4-BE49-F238E27FC236}">
                  <a16:creationId xmlns:a16="http://schemas.microsoft.com/office/drawing/2014/main" id="{00000000-0008-0000-1100-000014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27669" name="Button 21" hidden="1">
              <a:extLst>
                <a:ext uri="{63B3BB69-23CF-44E3-9099-C40C66FF867C}">
                  <a14:compatExt spid="_x0000_s27669"/>
                </a:ext>
                <a:ext uri="{FF2B5EF4-FFF2-40B4-BE49-F238E27FC236}">
                  <a16:creationId xmlns:a16="http://schemas.microsoft.com/office/drawing/2014/main" id="{00000000-0008-0000-1100-000015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27670" name="Button 22" hidden="1">
              <a:extLst>
                <a:ext uri="{63B3BB69-23CF-44E3-9099-C40C66FF867C}">
                  <a14:compatExt spid="_x0000_s27670"/>
                </a:ext>
                <a:ext uri="{FF2B5EF4-FFF2-40B4-BE49-F238E27FC236}">
                  <a16:creationId xmlns:a16="http://schemas.microsoft.com/office/drawing/2014/main" id="{00000000-0008-0000-1100-000016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27679" name="Button 31" hidden="1">
              <a:extLst>
                <a:ext uri="{63B3BB69-23CF-44E3-9099-C40C66FF867C}">
                  <a14:compatExt spid="_x0000_s27679"/>
                </a:ext>
                <a:ext uri="{FF2B5EF4-FFF2-40B4-BE49-F238E27FC236}">
                  <a16:creationId xmlns:a16="http://schemas.microsoft.com/office/drawing/2014/main" id="{00000000-0008-0000-1100-00001F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27680" name="Button 32" hidden="1">
              <a:extLst>
                <a:ext uri="{63B3BB69-23CF-44E3-9099-C40C66FF867C}">
                  <a14:compatExt spid="_x0000_s27680"/>
                </a:ext>
                <a:ext uri="{FF2B5EF4-FFF2-40B4-BE49-F238E27FC236}">
                  <a16:creationId xmlns:a16="http://schemas.microsoft.com/office/drawing/2014/main" id="{00000000-0008-0000-1100-000020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27681" name="Button 33" hidden="1">
              <a:extLst>
                <a:ext uri="{63B3BB69-23CF-44E3-9099-C40C66FF867C}">
                  <a14:compatExt spid="_x0000_s27681"/>
                </a:ext>
                <a:ext uri="{FF2B5EF4-FFF2-40B4-BE49-F238E27FC236}">
                  <a16:creationId xmlns:a16="http://schemas.microsoft.com/office/drawing/2014/main" id="{00000000-0008-0000-1100-000021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27682" name="Button 34" hidden="1">
              <a:extLst>
                <a:ext uri="{63B3BB69-23CF-44E3-9099-C40C66FF867C}">
                  <a14:compatExt spid="_x0000_s27682"/>
                </a:ext>
                <a:ext uri="{FF2B5EF4-FFF2-40B4-BE49-F238E27FC236}">
                  <a16:creationId xmlns:a16="http://schemas.microsoft.com/office/drawing/2014/main" id="{00000000-0008-0000-1100-000022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27683" name="Button 35" hidden="1">
              <a:extLst>
                <a:ext uri="{63B3BB69-23CF-44E3-9099-C40C66FF867C}">
                  <a14:compatExt spid="_x0000_s27683"/>
                </a:ext>
                <a:ext uri="{FF2B5EF4-FFF2-40B4-BE49-F238E27FC236}">
                  <a16:creationId xmlns:a16="http://schemas.microsoft.com/office/drawing/2014/main" id="{00000000-0008-0000-1100-000023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27684" name="Button 36" hidden="1">
              <a:extLst>
                <a:ext uri="{63B3BB69-23CF-44E3-9099-C40C66FF867C}">
                  <a14:compatExt spid="_x0000_s27684"/>
                </a:ext>
                <a:ext uri="{FF2B5EF4-FFF2-40B4-BE49-F238E27FC236}">
                  <a16:creationId xmlns:a16="http://schemas.microsoft.com/office/drawing/2014/main" id="{00000000-0008-0000-1100-000024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27685" name="Button 37" hidden="1">
              <a:extLst>
                <a:ext uri="{63B3BB69-23CF-44E3-9099-C40C66FF867C}">
                  <a14:compatExt spid="_x0000_s27685"/>
                </a:ext>
                <a:ext uri="{FF2B5EF4-FFF2-40B4-BE49-F238E27FC236}">
                  <a16:creationId xmlns:a16="http://schemas.microsoft.com/office/drawing/2014/main" id="{00000000-0008-0000-1100-000025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27686" name="Button 38" hidden="1">
              <a:extLst>
                <a:ext uri="{63B3BB69-23CF-44E3-9099-C40C66FF867C}">
                  <a14:compatExt spid="_x0000_s27686"/>
                </a:ext>
                <a:ext uri="{FF2B5EF4-FFF2-40B4-BE49-F238E27FC236}">
                  <a16:creationId xmlns:a16="http://schemas.microsoft.com/office/drawing/2014/main" id="{00000000-0008-0000-1100-000026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27687" name="Button 39" hidden="1">
              <a:extLst>
                <a:ext uri="{63B3BB69-23CF-44E3-9099-C40C66FF867C}">
                  <a14:compatExt spid="_x0000_s27687"/>
                </a:ext>
                <a:ext uri="{FF2B5EF4-FFF2-40B4-BE49-F238E27FC236}">
                  <a16:creationId xmlns:a16="http://schemas.microsoft.com/office/drawing/2014/main" id="{00000000-0008-0000-1100-000027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27688" name="Button 40" hidden="1">
              <a:extLst>
                <a:ext uri="{63B3BB69-23CF-44E3-9099-C40C66FF867C}">
                  <a14:compatExt spid="_x0000_s27688"/>
                </a:ext>
                <a:ext uri="{FF2B5EF4-FFF2-40B4-BE49-F238E27FC236}">
                  <a16:creationId xmlns:a16="http://schemas.microsoft.com/office/drawing/2014/main" id="{00000000-0008-0000-1100-000028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27689" name="Button 41" hidden="1">
              <a:extLst>
                <a:ext uri="{63B3BB69-23CF-44E3-9099-C40C66FF867C}">
                  <a14:compatExt spid="_x0000_s27689"/>
                </a:ext>
                <a:ext uri="{FF2B5EF4-FFF2-40B4-BE49-F238E27FC236}">
                  <a16:creationId xmlns:a16="http://schemas.microsoft.com/office/drawing/2014/main" id="{00000000-0008-0000-1100-000029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27690" name="Button 42" hidden="1">
              <a:extLst>
                <a:ext uri="{63B3BB69-23CF-44E3-9099-C40C66FF867C}">
                  <a14:compatExt spid="_x0000_s27690"/>
                </a:ext>
                <a:ext uri="{FF2B5EF4-FFF2-40B4-BE49-F238E27FC236}">
                  <a16:creationId xmlns:a16="http://schemas.microsoft.com/office/drawing/2014/main" id="{00000000-0008-0000-1100-00002A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27691" name="Button 43" hidden="1">
              <a:extLst>
                <a:ext uri="{63B3BB69-23CF-44E3-9099-C40C66FF867C}">
                  <a14:compatExt spid="_x0000_s27691"/>
                </a:ext>
                <a:ext uri="{FF2B5EF4-FFF2-40B4-BE49-F238E27FC236}">
                  <a16:creationId xmlns:a16="http://schemas.microsoft.com/office/drawing/2014/main" id="{00000000-0008-0000-1100-00002B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27692" name="Button 44" hidden="1">
              <a:extLst>
                <a:ext uri="{63B3BB69-23CF-44E3-9099-C40C66FF867C}">
                  <a14:compatExt spid="_x0000_s27692"/>
                </a:ext>
                <a:ext uri="{FF2B5EF4-FFF2-40B4-BE49-F238E27FC236}">
                  <a16:creationId xmlns:a16="http://schemas.microsoft.com/office/drawing/2014/main" id="{00000000-0008-0000-1100-00002C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27693" name="Button 45" hidden="1">
              <a:extLst>
                <a:ext uri="{63B3BB69-23CF-44E3-9099-C40C66FF867C}">
                  <a14:compatExt spid="_x0000_s27693"/>
                </a:ext>
                <a:ext uri="{FF2B5EF4-FFF2-40B4-BE49-F238E27FC236}">
                  <a16:creationId xmlns:a16="http://schemas.microsoft.com/office/drawing/2014/main" id="{00000000-0008-0000-1100-00002D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27694" name="Button 46" hidden="1">
              <a:extLst>
                <a:ext uri="{63B3BB69-23CF-44E3-9099-C40C66FF867C}">
                  <a14:compatExt spid="_x0000_s27694"/>
                </a:ext>
                <a:ext uri="{FF2B5EF4-FFF2-40B4-BE49-F238E27FC236}">
                  <a16:creationId xmlns:a16="http://schemas.microsoft.com/office/drawing/2014/main" id="{00000000-0008-0000-1100-00002E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27695" name="Button 47" hidden="1">
              <a:extLst>
                <a:ext uri="{63B3BB69-23CF-44E3-9099-C40C66FF867C}">
                  <a14:compatExt spid="_x0000_s27695"/>
                </a:ext>
                <a:ext uri="{FF2B5EF4-FFF2-40B4-BE49-F238E27FC236}">
                  <a16:creationId xmlns:a16="http://schemas.microsoft.com/office/drawing/2014/main" id="{00000000-0008-0000-1100-00002F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27696" name="Button 48" hidden="1">
              <a:extLst>
                <a:ext uri="{63B3BB69-23CF-44E3-9099-C40C66FF867C}">
                  <a14:compatExt spid="_x0000_s27696"/>
                </a:ext>
                <a:ext uri="{FF2B5EF4-FFF2-40B4-BE49-F238E27FC236}">
                  <a16:creationId xmlns:a16="http://schemas.microsoft.com/office/drawing/2014/main" id="{00000000-0008-0000-1100-000030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27697" name="Button 49" hidden="1">
              <a:extLst>
                <a:ext uri="{63B3BB69-23CF-44E3-9099-C40C66FF867C}">
                  <a14:compatExt spid="_x0000_s27697"/>
                </a:ext>
                <a:ext uri="{FF2B5EF4-FFF2-40B4-BE49-F238E27FC236}">
                  <a16:creationId xmlns:a16="http://schemas.microsoft.com/office/drawing/2014/main" id="{00000000-0008-0000-1100-000031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27698" name="Button 50" hidden="1">
              <a:extLst>
                <a:ext uri="{63B3BB69-23CF-44E3-9099-C40C66FF867C}">
                  <a14:compatExt spid="_x0000_s27698"/>
                </a:ext>
                <a:ext uri="{FF2B5EF4-FFF2-40B4-BE49-F238E27FC236}">
                  <a16:creationId xmlns:a16="http://schemas.microsoft.com/office/drawing/2014/main" id="{00000000-0008-0000-1100-000032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27699" name="Button 51" hidden="1">
              <a:extLst>
                <a:ext uri="{63B3BB69-23CF-44E3-9099-C40C66FF867C}">
                  <a14:compatExt spid="_x0000_s27699"/>
                </a:ext>
                <a:ext uri="{FF2B5EF4-FFF2-40B4-BE49-F238E27FC236}">
                  <a16:creationId xmlns:a16="http://schemas.microsoft.com/office/drawing/2014/main" id="{00000000-0008-0000-1100-000033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27700" name="Button 52" hidden="1">
              <a:extLst>
                <a:ext uri="{63B3BB69-23CF-44E3-9099-C40C66FF867C}">
                  <a14:compatExt spid="_x0000_s27700"/>
                </a:ext>
                <a:ext uri="{FF2B5EF4-FFF2-40B4-BE49-F238E27FC236}">
                  <a16:creationId xmlns:a16="http://schemas.microsoft.com/office/drawing/2014/main" id="{00000000-0008-0000-1100-000034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27701" name="Button 53" hidden="1">
              <a:extLst>
                <a:ext uri="{63B3BB69-23CF-44E3-9099-C40C66FF867C}">
                  <a14:compatExt spid="_x0000_s27701"/>
                </a:ext>
                <a:ext uri="{FF2B5EF4-FFF2-40B4-BE49-F238E27FC236}">
                  <a16:creationId xmlns:a16="http://schemas.microsoft.com/office/drawing/2014/main" id="{00000000-0008-0000-1100-000035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27702" name="Button 54" hidden="1">
              <a:extLst>
                <a:ext uri="{63B3BB69-23CF-44E3-9099-C40C66FF867C}">
                  <a14:compatExt spid="_x0000_s27702"/>
                </a:ext>
                <a:ext uri="{FF2B5EF4-FFF2-40B4-BE49-F238E27FC236}">
                  <a16:creationId xmlns:a16="http://schemas.microsoft.com/office/drawing/2014/main" id="{00000000-0008-0000-1100-000036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27703" name="Button 55" hidden="1">
              <a:extLst>
                <a:ext uri="{63B3BB69-23CF-44E3-9099-C40C66FF867C}">
                  <a14:compatExt spid="_x0000_s27703"/>
                </a:ext>
                <a:ext uri="{FF2B5EF4-FFF2-40B4-BE49-F238E27FC236}">
                  <a16:creationId xmlns:a16="http://schemas.microsoft.com/office/drawing/2014/main" id="{00000000-0008-0000-1100-000037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27704" name="Button 56" hidden="1">
              <a:extLst>
                <a:ext uri="{63B3BB69-23CF-44E3-9099-C40C66FF867C}">
                  <a14:compatExt spid="_x0000_s27704"/>
                </a:ext>
                <a:ext uri="{FF2B5EF4-FFF2-40B4-BE49-F238E27FC236}">
                  <a16:creationId xmlns:a16="http://schemas.microsoft.com/office/drawing/2014/main" id="{00000000-0008-0000-1100-000038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27705" name="Button 57" hidden="1">
              <a:extLst>
                <a:ext uri="{63B3BB69-23CF-44E3-9099-C40C66FF867C}">
                  <a14:compatExt spid="_x0000_s27705"/>
                </a:ext>
                <a:ext uri="{FF2B5EF4-FFF2-40B4-BE49-F238E27FC236}">
                  <a16:creationId xmlns:a16="http://schemas.microsoft.com/office/drawing/2014/main" id="{00000000-0008-0000-1100-000039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27706" name="Button 58" hidden="1">
              <a:extLst>
                <a:ext uri="{63B3BB69-23CF-44E3-9099-C40C66FF867C}">
                  <a14:compatExt spid="_x0000_s27706"/>
                </a:ext>
                <a:ext uri="{FF2B5EF4-FFF2-40B4-BE49-F238E27FC236}">
                  <a16:creationId xmlns:a16="http://schemas.microsoft.com/office/drawing/2014/main" id="{00000000-0008-0000-1100-00003A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27707" name="Button 59" hidden="1">
              <a:extLst>
                <a:ext uri="{63B3BB69-23CF-44E3-9099-C40C66FF867C}">
                  <a14:compatExt spid="_x0000_s27707"/>
                </a:ext>
                <a:ext uri="{FF2B5EF4-FFF2-40B4-BE49-F238E27FC236}">
                  <a16:creationId xmlns:a16="http://schemas.microsoft.com/office/drawing/2014/main" id="{00000000-0008-0000-1100-00003B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27708" name="Button 60" hidden="1">
              <a:extLst>
                <a:ext uri="{63B3BB69-23CF-44E3-9099-C40C66FF867C}">
                  <a14:compatExt spid="_x0000_s27708"/>
                </a:ext>
                <a:ext uri="{FF2B5EF4-FFF2-40B4-BE49-F238E27FC236}">
                  <a16:creationId xmlns:a16="http://schemas.microsoft.com/office/drawing/2014/main" id="{00000000-0008-0000-1100-00003C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27709" name="Button 61" hidden="1">
              <a:extLst>
                <a:ext uri="{63B3BB69-23CF-44E3-9099-C40C66FF867C}">
                  <a14:compatExt spid="_x0000_s27709"/>
                </a:ext>
                <a:ext uri="{FF2B5EF4-FFF2-40B4-BE49-F238E27FC236}">
                  <a16:creationId xmlns:a16="http://schemas.microsoft.com/office/drawing/2014/main" id="{00000000-0008-0000-1100-00003D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27710" name="Button 62" hidden="1">
              <a:extLst>
                <a:ext uri="{63B3BB69-23CF-44E3-9099-C40C66FF867C}">
                  <a14:compatExt spid="_x0000_s27710"/>
                </a:ext>
                <a:ext uri="{FF2B5EF4-FFF2-40B4-BE49-F238E27FC236}">
                  <a16:creationId xmlns:a16="http://schemas.microsoft.com/office/drawing/2014/main" id="{00000000-0008-0000-1100-00003E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27711" name="Button 63" hidden="1">
              <a:extLst>
                <a:ext uri="{63B3BB69-23CF-44E3-9099-C40C66FF867C}">
                  <a14:compatExt spid="_x0000_s27711"/>
                </a:ext>
                <a:ext uri="{FF2B5EF4-FFF2-40B4-BE49-F238E27FC236}">
                  <a16:creationId xmlns:a16="http://schemas.microsoft.com/office/drawing/2014/main" id="{00000000-0008-0000-1100-00003F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27712" name="Button 64" hidden="1">
              <a:extLst>
                <a:ext uri="{63B3BB69-23CF-44E3-9099-C40C66FF867C}">
                  <a14:compatExt spid="_x0000_s27712"/>
                </a:ext>
                <a:ext uri="{FF2B5EF4-FFF2-40B4-BE49-F238E27FC236}">
                  <a16:creationId xmlns:a16="http://schemas.microsoft.com/office/drawing/2014/main" id="{00000000-0008-0000-1100-000040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27713" name="Button 65" hidden="1">
              <a:extLst>
                <a:ext uri="{63B3BB69-23CF-44E3-9099-C40C66FF867C}">
                  <a14:compatExt spid="_x0000_s27713"/>
                </a:ext>
                <a:ext uri="{FF2B5EF4-FFF2-40B4-BE49-F238E27FC236}">
                  <a16:creationId xmlns:a16="http://schemas.microsoft.com/office/drawing/2014/main" id="{00000000-0008-0000-1100-000041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27714" name="Button 66" hidden="1">
              <a:extLst>
                <a:ext uri="{63B3BB69-23CF-44E3-9099-C40C66FF867C}">
                  <a14:compatExt spid="_x0000_s27714"/>
                </a:ext>
                <a:ext uri="{FF2B5EF4-FFF2-40B4-BE49-F238E27FC236}">
                  <a16:creationId xmlns:a16="http://schemas.microsoft.com/office/drawing/2014/main" id="{00000000-0008-0000-1100-000042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27715" name="Button 67" hidden="1">
              <a:extLst>
                <a:ext uri="{63B3BB69-23CF-44E3-9099-C40C66FF867C}">
                  <a14:compatExt spid="_x0000_s27715"/>
                </a:ext>
                <a:ext uri="{FF2B5EF4-FFF2-40B4-BE49-F238E27FC236}">
                  <a16:creationId xmlns:a16="http://schemas.microsoft.com/office/drawing/2014/main" id="{00000000-0008-0000-1100-000043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27716" name="Button 68" hidden="1">
              <a:extLst>
                <a:ext uri="{63B3BB69-23CF-44E3-9099-C40C66FF867C}">
                  <a14:compatExt spid="_x0000_s27716"/>
                </a:ext>
                <a:ext uri="{FF2B5EF4-FFF2-40B4-BE49-F238E27FC236}">
                  <a16:creationId xmlns:a16="http://schemas.microsoft.com/office/drawing/2014/main" id="{00000000-0008-0000-1100-000044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27717" name="Button 69" hidden="1">
              <a:extLst>
                <a:ext uri="{63B3BB69-23CF-44E3-9099-C40C66FF867C}">
                  <a14:compatExt spid="_x0000_s27717"/>
                </a:ext>
                <a:ext uri="{FF2B5EF4-FFF2-40B4-BE49-F238E27FC236}">
                  <a16:creationId xmlns:a16="http://schemas.microsoft.com/office/drawing/2014/main" id="{00000000-0008-0000-1100-000045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27718" name="Button 70" hidden="1">
              <a:extLst>
                <a:ext uri="{63B3BB69-23CF-44E3-9099-C40C66FF867C}">
                  <a14:compatExt spid="_x0000_s27718"/>
                </a:ext>
                <a:ext uri="{FF2B5EF4-FFF2-40B4-BE49-F238E27FC236}">
                  <a16:creationId xmlns:a16="http://schemas.microsoft.com/office/drawing/2014/main" id="{00000000-0008-0000-1100-000046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27719" name="Button 71" hidden="1">
              <a:extLst>
                <a:ext uri="{63B3BB69-23CF-44E3-9099-C40C66FF867C}">
                  <a14:compatExt spid="_x0000_s27719"/>
                </a:ext>
                <a:ext uri="{FF2B5EF4-FFF2-40B4-BE49-F238E27FC236}">
                  <a16:creationId xmlns:a16="http://schemas.microsoft.com/office/drawing/2014/main" id="{00000000-0008-0000-1100-000047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27720" name="Button 72" hidden="1">
              <a:extLst>
                <a:ext uri="{63B3BB69-23CF-44E3-9099-C40C66FF867C}">
                  <a14:compatExt spid="_x0000_s27720"/>
                </a:ext>
                <a:ext uri="{FF2B5EF4-FFF2-40B4-BE49-F238E27FC236}">
                  <a16:creationId xmlns:a16="http://schemas.microsoft.com/office/drawing/2014/main" id="{00000000-0008-0000-1100-000048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27721" name="Button 73" hidden="1">
              <a:extLst>
                <a:ext uri="{63B3BB69-23CF-44E3-9099-C40C66FF867C}">
                  <a14:compatExt spid="_x0000_s27721"/>
                </a:ext>
                <a:ext uri="{FF2B5EF4-FFF2-40B4-BE49-F238E27FC236}">
                  <a16:creationId xmlns:a16="http://schemas.microsoft.com/office/drawing/2014/main" id="{00000000-0008-0000-1100-000049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27722" name="Button 74" hidden="1">
              <a:extLst>
                <a:ext uri="{63B3BB69-23CF-44E3-9099-C40C66FF867C}">
                  <a14:compatExt spid="_x0000_s27722"/>
                </a:ext>
                <a:ext uri="{FF2B5EF4-FFF2-40B4-BE49-F238E27FC236}">
                  <a16:creationId xmlns:a16="http://schemas.microsoft.com/office/drawing/2014/main" id="{00000000-0008-0000-1100-00004A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27723" name="Button 75" hidden="1">
              <a:extLst>
                <a:ext uri="{63B3BB69-23CF-44E3-9099-C40C66FF867C}">
                  <a14:compatExt spid="_x0000_s27723"/>
                </a:ext>
                <a:ext uri="{FF2B5EF4-FFF2-40B4-BE49-F238E27FC236}">
                  <a16:creationId xmlns:a16="http://schemas.microsoft.com/office/drawing/2014/main" id="{00000000-0008-0000-1100-00004B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27724" name="Button 76" hidden="1">
              <a:extLst>
                <a:ext uri="{63B3BB69-23CF-44E3-9099-C40C66FF867C}">
                  <a14:compatExt spid="_x0000_s27724"/>
                </a:ext>
                <a:ext uri="{FF2B5EF4-FFF2-40B4-BE49-F238E27FC236}">
                  <a16:creationId xmlns:a16="http://schemas.microsoft.com/office/drawing/2014/main" id="{00000000-0008-0000-1100-00004C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27725" name="Button 77" hidden="1">
              <a:extLst>
                <a:ext uri="{63B3BB69-23CF-44E3-9099-C40C66FF867C}">
                  <a14:compatExt spid="_x0000_s27725"/>
                </a:ext>
                <a:ext uri="{FF2B5EF4-FFF2-40B4-BE49-F238E27FC236}">
                  <a16:creationId xmlns:a16="http://schemas.microsoft.com/office/drawing/2014/main" id="{00000000-0008-0000-1100-00004D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27726" name="Button 78" hidden="1">
              <a:extLst>
                <a:ext uri="{63B3BB69-23CF-44E3-9099-C40C66FF867C}">
                  <a14:compatExt spid="_x0000_s27726"/>
                </a:ext>
                <a:ext uri="{FF2B5EF4-FFF2-40B4-BE49-F238E27FC236}">
                  <a16:creationId xmlns:a16="http://schemas.microsoft.com/office/drawing/2014/main" id="{00000000-0008-0000-1100-00004E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27727" name="Button 79" hidden="1">
              <a:extLst>
                <a:ext uri="{63B3BB69-23CF-44E3-9099-C40C66FF867C}">
                  <a14:compatExt spid="_x0000_s27727"/>
                </a:ext>
                <a:ext uri="{FF2B5EF4-FFF2-40B4-BE49-F238E27FC236}">
                  <a16:creationId xmlns:a16="http://schemas.microsoft.com/office/drawing/2014/main" id="{00000000-0008-0000-1100-00004F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27728" name="Button 80" hidden="1">
              <a:extLst>
                <a:ext uri="{63B3BB69-23CF-44E3-9099-C40C66FF867C}">
                  <a14:compatExt spid="_x0000_s27728"/>
                </a:ext>
                <a:ext uri="{FF2B5EF4-FFF2-40B4-BE49-F238E27FC236}">
                  <a16:creationId xmlns:a16="http://schemas.microsoft.com/office/drawing/2014/main" id="{00000000-0008-0000-1100-000050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27729" name="Button 81" hidden="1">
              <a:extLst>
                <a:ext uri="{63B3BB69-23CF-44E3-9099-C40C66FF867C}">
                  <a14:compatExt spid="_x0000_s27729"/>
                </a:ext>
                <a:ext uri="{FF2B5EF4-FFF2-40B4-BE49-F238E27FC236}">
                  <a16:creationId xmlns:a16="http://schemas.microsoft.com/office/drawing/2014/main" id="{00000000-0008-0000-1100-000051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27730" name="Button 82" hidden="1">
              <a:extLst>
                <a:ext uri="{63B3BB69-23CF-44E3-9099-C40C66FF867C}">
                  <a14:compatExt spid="_x0000_s27730"/>
                </a:ext>
                <a:ext uri="{FF2B5EF4-FFF2-40B4-BE49-F238E27FC236}">
                  <a16:creationId xmlns:a16="http://schemas.microsoft.com/office/drawing/2014/main" id="{00000000-0008-0000-1100-000052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76801" name="Button 1" hidden="1">
              <a:extLst>
                <a:ext uri="{63B3BB69-23CF-44E3-9099-C40C66FF867C}">
                  <a14:compatExt spid="_x0000_s76801"/>
                </a:ext>
                <a:ext uri="{FF2B5EF4-FFF2-40B4-BE49-F238E27FC236}">
                  <a16:creationId xmlns:a16="http://schemas.microsoft.com/office/drawing/2014/main" id="{00000000-0008-0000-1200-000001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88</xdr:row>
          <xdr:rowOff>76200</xdr:rowOff>
        </xdr:from>
        <xdr:to>
          <xdr:col>16</xdr:col>
          <xdr:colOff>38100</xdr:colOff>
          <xdr:row>89</xdr:row>
          <xdr:rowOff>142875</xdr:rowOff>
        </xdr:to>
        <xdr:sp macro="" textlink="">
          <xdr:nvSpPr>
            <xdr:cNvPr id="76802" name="Button 2" hidden="1">
              <a:extLst>
                <a:ext uri="{63B3BB69-23CF-44E3-9099-C40C66FF867C}">
                  <a14:compatExt spid="_x0000_s76802"/>
                </a:ext>
                <a:ext uri="{FF2B5EF4-FFF2-40B4-BE49-F238E27FC236}">
                  <a16:creationId xmlns:a16="http://schemas.microsoft.com/office/drawing/2014/main" id="{00000000-0008-0000-1200-000002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6803" name="Button 3" hidden="1">
              <a:extLst>
                <a:ext uri="{63B3BB69-23CF-44E3-9099-C40C66FF867C}">
                  <a14:compatExt spid="_x0000_s76803"/>
                </a:ext>
                <a:ext uri="{FF2B5EF4-FFF2-40B4-BE49-F238E27FC236}">
                  <a16:creationId xmlns:a16="http://schemas.microsoft.com/office/drawing/2014/main" id="{00000000-0008-0000-1200-000003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6804" name="Button 4" hidden="1">
              <a:extLst>
                <a:ext uri="{63B3BB69-23CF-44E3-9099-C40C66FF867C}">
                  <a14:compatExt spid="_x0000_s76804"/>
                </a:ext>
                <a:ext uri="{FF2B5EF4-FFF2-40B4-BE49-F238E27FC236}">
                  <a16:creationId xmlns:a16="http://schemas.microsoft.com/office/drawing/2014/main" id="{00000000-0008-0000-1200-000004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6805" name="Button 5" hidden="1">
              <a:extLst>
                <a:ext uri="{63B3BB69-23CF-44E3-9099-C40C66FF867C}">
                  <a14:compatExt spid="_x0000_s76805"/>
                </a:ext>
                <a:ext uri="{FF2B5EF4-FFF2-40B4-BE49-F238E27FC236}">
                  <a16:creationId xmlns:a16="http://schemas.microsoft.com/office/drawing/2014/main" id="{00000000-0008-0000-1200-000005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6806" name="Button 6" hidden="1">
              <a:extLst>
                <a:ext uri="{63B3BB69-23CF-44E3-9099-C40C66FF867C}">
                  <a14:compatExt spid="_x0000_s76806"/>
                </a:ext>
                <a:ext uri="{FF2B5EF4-FFF2-40B4-BE49-F238E27FC236}">
                  <a16:creationId xmlns:a16="http://schemas.microsoft.com/office/drawing/2014/main" id="{00000000-0008-0000-1200-000006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76807" name="Button 7" hidden="1">
              <a:extLst>
                <a:ext uri="{63B3BB69-23CF-44E3-9099-C40C66FF867C}">
                  <a14:compatExt spid="_x0000_s76807"/>
                </a:ext>
                <a:ext uri="{FF2B5EF4-FFF2-40B4-BE49-F238E27FC236}">
                  <a16:creationId xmlns:a16="http://schemas.microsoft.com/office/drawing/2014/main" id="{00000000-0008-0000-1200-000007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76808" name="Button 8" hidden="1">
              <a:extLst>
                <a:ext uri="{63B3BB69-23CF-44E3-9099-C40C66FF867C}">
                  <a14:compatExt spid="_x0000_s76808"/>
                </a:ext>
                <a:ext uri="{FF2B5EF4-FFF2-40B4-BE49-F238E27FC236}">
                  <a16:creationId xmlns:a16="http://schemas.microsoft.com/office/drawing/2014/main" id="{00000000-0008-0000-1200-000008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76809" name="Button 9" hidden="1">
              <a:extLst>
                <a:ext uri="{63B3BB69-23CF-44E3-9099-C40C66FF867C}">
                  <a14:compatExt spid="_x0000_s76809"/>
                </a:ext>
                <a:ext uri="{FF2B5EF4-FFF2-40B4-BE49-F238E27FC236}">
                  <a16:creationId xmlns:a16="http://schemas.microsoft.com/office/drawing/2014/main" id="{00000000-0008-0000-1200-000009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76810" name="Button 10" hidden="1">
              <a:extLst>
                <a:ext uri="{63B3BB69-23CF-44E3-9099-C40C66FF867C}">
                  <a14:compatExt spid="_x0000_s76810"/>
                </a:ext>
                <a:ext uri="{FF2B5EF4-FFF2-40B4-BE49-F238E27FC236}">
                  <a16:creationId xmlns:a16="http://schemas.microsoft.com/office/drawing/2014/main" id="{00000000-0008-0000-1200-00000A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76811" name="Button 11" hidden="1">
              <a:extLst>
                <a:ext uri="{63B3BB69-23CF-44E3-9099-C40C66FF867C}">
                  <a14:compatExt spid="_x0000_s76811"/>
                </a:ext>
                <a:ext uri="{FF2B5EF4-FFF2-40B4-BE49-F238E27FC236}">
                  <a16:creationId xmlns:a16="http://schemas.microsoft.com/office/drawing/2014/main" id="{00000000-0008-0000-1200-00000B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76812" name="Button 12" hidden="1">
              <a:extLst>
                <a:ext uri="{63B3BB69-23CF-44E3-9099-C40C66FF867C}">
                  <a14:compatExt spid="_x0000_s76812"/>
                </a:ext>
                <a:ext uri="{FF2B5EF4-FFF2-40B4-BE49-F238E27FC236}">
                  <a16:creationId xmlns:a16="http://schemas.microsoft.com/office/drawing/2014/main" id="{00000000-0008-0000-1200-00000C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76813" name="Button 13" hidden="1">
              <a:extLst>
                <a:ext uri="{63B3BB69-23CF-44E3-9099-C40C66FF867C}">
                  <a14:compatExt spid="_x0000_s76813"/>
                </a:ext>
                <a:ext uri="{FF2B5EF4-FFF2-40B4-BE49-F238E27FC236}">
                  <a16:creationId xmlns:a16="http://schemas.microsoft.com/office/drawing/2014/main" id="{00000000-0008-0000-1200-00000D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76814" name="Button 14" hidden="1">
              <a:extLst>
                <a:ext uri="{63B3BB69-23CF-44E3-9099-C40C66FF867C}">
                  <a14:compatExt spid="_x0000_s76814"/>
                </a:ext>
                <a:ext uri="{FF2B5EF4-FFF2-40B4-BE49-F238E27FC236}">
                  <a16:creationId xmlns:a16="http://schemas.microsoft.com/office/drawing/2014/main" id="{00000000-0008-0000-1200-00000E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76815" name="Button 15" hidden="1">
              <a:extLst>
                <a:ext uri="{63B3BB69-23CF-44E3-9099-C40C66FF867C}">
                  <a14:compatExt spid="_x0000_s76815"/>
                </a:ext>
                <a:ext uri="{FF2B5EF4-FFF2-40B4-BE49-F238E27FC236}">
                  <a16:creationId xmlns:a16="http://schemas.microsoft.com/office/drawing/2014/main" id="{00000000-0008-0000-1200-00000F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76816" name="Button 16" hidden="1">
              <a:extLst>
                <a:ext uri="{63B3BB69-23CF-44E3-9099-C40C66FF867C}">
                  <a14:compatExt spid="_x0000_s76816"/>
                </a:ext>
                <a:ext uri="{FF2B5EF4-FFF2-40B4-BE49-F238E27FC236}">
                  <a16:creationId xmlns:a16="http://schemas.microsoft.com/office/drawing/2014/main" id="{00000000-0008-0000-1200-000010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76817" name="Button 17" hidden="1">
              <a:extLst>
                <a:ext uri="{63B3BB69-23CF-44E3-9099-C40C66FF867C}">
                  <a14:compatExt spid="_x0000_s76817"/>
                </a:ext>
                <a:ext uri="{FF2B5EF4-FFF2-40B4-BE49-F238E27FC236}">
                  <a16:creationId xmlns:a16="http://schemas.microsoft.com/office/drawing/2014/main" id="{00000000-0008-0000-1200-000011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76818" name="Button 18" hidden="1">
              <a:extLst>
                <a:ext uri="{63B3BB69-23CF-44E3-9099-C40C66FF867C}">
                  <a14:compatExt spid="_x0000_s76818"/>
                </a:ext>
                <a:ext uri="{FF2B5EF4-FFF2-40B4-BE49-F238E27FC236}">
                  <a16:creationId xmlns:a16="http://schemas.microsoft.com/office/drawing/2014/main" id="{00000000-0008-0000-1200-000012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76819" name="Button 19" hidden="1">
              <a:extLst>
                <a:ext uri="{63B3BB69-23CF-44E3-9099-C40C66FF867C}">
                  <a14:compatExt spid="_x0000_s76819"/>
                </a:ext>
                <a:ext uri="{FF2B5EF4-FFF2-40B4-BE49-F238E27FC236}">
                  <a16:creationId xmlns:a16="http://schemas.microsoft.com/office/drawing/2014/main" id="{00000000-0008-0000-1200-000013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76820" name="Button 20" hidden="1">
              <a:extLst>
                <a:ext uri="{63B3BB69-23CF-44E3-9099-C40C66FF867C}">
                  <a14:compatExt spid="_x0000_s76820"/>
                </a:ext>
                <a:ext uri="{FF2B5EF4-FFF2-40B4-BE49-F238E27FC236}">
                  <a16:creationId xmlns:a16="http://schemas.microsoft.com/office/drawing/2014/main" id="{00000000-0008-0000-1200-000014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76821" name="Button 21" hidden="1">
              <a:extLst>
                <a:ext uri="{63B3BB69-23CF-44E3-9099-C40C66FF867C}">
                  <a14:compatExt spid="_x0000_s76821"/>
                </a:ext>
                <a:ext uri="{FF2B5EF4-FFF2-40B4-BE49-F238E27FC236}">
                  <a16:creationId xmlns:a16="http://schemas.microsoft.com/office/drawing/2014/main" id="{00000000-0008-0000-1200-000015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76822" name="Button 22" hidden="1">
              <a:extLst>
                <a:ext uri="{63B3BB69-23CF-44E3-9099-C40C66FF867C}">
                  <a14:compatExt spid="_x0000_s76822"/>
                </a:ext>
                <a:ext uri="{FF2B5EF4-FFF2-40B4-BE49-F238E27FC236}">
                  <a16:creationId xmlns:a16="http://schemas.microsoft.com/office/drawing/2014/main" id="{00000000-0008-0000-1200-000016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76823" name="Button 23" hidden="1">
              <a:extLst>
                <a:ext uri="{63B3BB69-23CF-44E3-9099-C40C66FF867C}">
                  <a14:compatExt spid="_x0000_s76823"/>
                </a:ext>
                <a:ext uri="{FF2B5EF4-FFF2-40B4-BE49-F238E27FC236}">
                  <a16:creationId xmlns:a16="http://schemas.microsoft.com/office/drawing/2014/main" id="{00000000-0008-0000-1200-000017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76824" name="Button 24" hidden="1">
              <a:extLst>
                <a:ext uri="{63B3BB69-23CF-44E3-9099-C40C66FF867C}">
                  <a14:compatExt spid="_x0000_s76824"/>
                </a:ext>
                <a:ext uri="{FF2B5EF4-FFF2-40B4-BE49-F238E27FC236}">
                  <a16:creationId xmlns:a16="http://schemas.microsoft.com/office/drawing/2014/main" id="{00000000-0008-0000-1200-000018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76825" name="Button 25" hidden="1">
              <a:extLst>
                <a:ext uri="{63B3BB69-23CF-44E3-9099-C40C66FF867C}">
                  <a14:compatExt spid="_x0000_s76825"/>
                </a:ext>
                <a:ext uri="{FF2B5EF4-FFF2-40B4-BE49-F238E27FC236}">
                  <a16:creationId xmlns:a16="http://schemas.microsoft.com/office/drawing/2014/main" id="{00000000-0008-0000-1200-000019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76826" name="Button 26" hidden="1">
              <a:extLst>
                <a:ext uri="{63B3BB69-23CF-44E3-9099-C40C66FF867C}">
                  <a14:compatExt spid="_x0000_s76826"/>
                </a:ext>
                <a:ext uri="{FF2B5EF4-FFF2-40B4-BE49-F238E27FC236}">
                  <a16:creationId xmlns:a16="http://schemas.microsoft.com/office/drawing/2014/main" id="{00000000-0008-0000-1200-00001A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76827" name="Button 27" hidden="1">
              <a:extLst>
                <a:ext uri="{63B3BB69-23CF-44E3-9099-C40C66FF867C}">
                  <a14:compatExt spid="_x0000_s76827"/>
                </a:ext>
                <a:ext uri="{FF2B5EF4-FFF2-40B4-BE49-F238E27FC236}">
                  <a16:creationId xmlns:a16="http://schemas.microsoft.com/office/drawing/2014/main" id="{00000000-0008-0000-1200-00001B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76828" name="Button 28" hidden="1">
              <a:extLst>
                <a:ext uri="{63B3BB69-23CF-44E3-9099-C40C66FF867C}">
                  <a14:compatExt spid="_x0000_s76828"/>
                </a:ext>
                <a:ext uri="{FF2B5EF4-FFF2-40B4-BE49-F238E27FC236}">
                  <a16:creationId xmlns:a16="http://schemas.microsoft.com/office/drawing/2014/main" id="{00000000-0008-0000-1200-00001C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76829" name="Button 29" hidden="1">
              <a:extLst>
                <a:ext uri="{63B3BB69-23CF-44E3-9099-C40C66FF867C}">
                  <a14:compatExt spid="_x0000_s76829"/>
                </a:ext>
                <a:ext uri="{FF2B5EF4-FFF2-40B4-BE49-F238E27FC236}">
                  <a16:creationId xmlns:a16="http://schemas.microsoft.com/office/drawing/2014/main" id="{00000000-0008-0000-1200-00001D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76830" name="Button 30" hidden="1">
              <a:extLst>
                <a:ext uri="{63B3BB69-23CF-44E3-9099-C40C66FF867C}">
                  <a14:compatExt spid="_x0000_s76830"/>
                </a:ext>
                <a:ext uri="{FF2B5EF4-FFF2-40B4-BE49-F238E27FC236}">
                  <a16:creationId xmlns:a16="http://schemas.microsoft.com/office/drawing/2014/main" id="{00000000-0008-0000-1200-00001E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76831" name="Button 31" hidden="1">
              <a:extLst>
                <a:ext uri="{63B3BB69-23CF-44E3-9099-C40C66FF867C}">
                  <a14:compatExt spid="_x0000_s76831"/>
                </a:ext>
                <a:ext uri="{FF2B5EF4-FFF2-40B4-BE49-F238E27FC236}">
                  <a16:creationId xmlns:a16="http://schemas.microsoft.com/office/drawing/2014/main" id="{00000000-0008-0000-1200-00001F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76832" name="Button 32" hidden="1">
              <a:extLst>
                <a:ext uri="{63B3BB69-23CF-44E3-9099-C40C66FF867C}">
                  <a14:compatExt spid="_x0000_s76832"/>
                </a:ext>
                <a:ext uri="{FF2B5EF4-FFF2-40B4-BE49-F238E27FC236}">
                  <a16:creationId xmlns:a16="http://schemas.microsoft.com/office/drawing/2014/main" id="{00000000-0008-0000-1200-000020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76833" name="Button 33" hidden="1">
              <a:extLst>
                <a:ext uri="{63B3BB69-23CF-44E3-9099-C40C66FF867C}">
                  <a14:compatExt spid="_x0000_s76833"/>
                </a:ext>
                <a:ext uri="{FF2B5EF4-FFF2-40B4-BE49-F238E27FC236}">
                  <a16:creationId xmlns:a16="http://schemas.microsoft.com/office/drawing/2014/main" id="{00000000-0008-0000-1200-000021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76834" name="Button 34" hidden="1">
              <a:extLst>
                <a:ext uri="{63B3BB69-23CF-44E3-9099-C40C66FF867C}">
                  <a14:compatExt spid="_x0000_s76834"/>
                </a:ext>
                <a:ext uri="{FF2B5EF4-FFF2-40B4-BE49-F238E27FC236}">
                  <a16:creationId xmlns:a16="http://schemas.microsoft.com/office/drawing/2014/main" id="{00000000-0008-0000-1200-000022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76835" name="Button 35" hidden="1">
              <a:extLst>
                <a:ext uri="{63B3BB69-23CF-44E3-9099-C40C66FF867C}">
                  <a14:compatExt spid="_x0000_s76835"/>
                </a:ext>
                <a:ext uri="{FF2B5EF4-FFF2-40B4-BE49-F238E27FC236}">
                  <a16:creationId xmlns:a16="http://schemas.microsoft.com/office/drawing/2014/main" id="{00000000-0008-0000-1200-000023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76836" name="Button 36" hidden="1">
              <a:extLst>
                <a:ext uri="{63B3BB69-23CF-44E3-9099-C40C66FF867C}">
                  <a14:compatExt spid="_x0000_s76836"/>
                </a:ext>
                <a:ext uri="{FF2B5EF4-FFF2-40B4-BE49-F238E27FC236}">
                  <a16:creationId xmlns:a16="http://schemas.microsoft.com/office/drawing/2014/main" id="{00000000-0008-0000-1200-000024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76837" name="Button 37" hidden="1">
              <a:extLst>
                <a:ext uri="{63B3BB69-23CF-44E3-9099-C40C66FF867C}">
                  <a14:compatExt spid="_x0000_s76837"/>
                </a:ext>
                <a:ext uri="{FF2B5EF4-FFF2-40B4-BE49-F238E27FC236}">
                  <a16:creationId xmlns:a16="http://schemas.microsoft.com/office/drawing/2014/main" id="{00000000-0008-0000-1200-000025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76838" name="Button 38" hidden="1">
              <a:extLst>
                <a:ext uri="{63B3BB69-23CF-44E3-9099-C40C66FF867C}">
                  <a14:compatExt spid="_x0000_s76838"/>
                </a:ext>
                <a:ext uri="{FF2B5EF4-FFF2-40B4-BE49-F238E27FC236}">
                  <a16:creationId xmlns:a16="http://schemas.microsoft.com/office/drawing/2014/main" id="{00000000-0008-0000-1200-000026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76839" name="Button 39" hidden="1">
              <a:extLst>
                <a:ext uri="{63B3BB69-23CF-44E3-9099-C40C66FF867C}">
                  <a14:compatExt spid="_x0000_s76839"/>
                </a:ext>
                <a:ext uri="{FF2B5EF4-FFF2-40B4-BE49-F238E27FC236}">
                  <a16:creationId xmlns:a16="http://schemas.microsoft.com/office/drawing/2014/main" id="{00000000-0008-0000-1200-000027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76840" name="Button 40" hidden="1">
              <a:extLst>
                <a:ext uri="{63B3BB69-23CF-44E3-9099-C40C66FF867C}">
                  <a14:compatExt spid="_x0000_s76840"/>
                </a:ext>
                <a:ext uri="{FF2B5EF4-FFF2-40B4-BE49-F238E27FC236}">
                  <a16:creationId xmlns:a16="http://schemas.microsoft.com/office/drawing/2014/main" id="{00000000-0008-0000-1200-000028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76841" name="Button 41" hidden="1">
              <a:extLst>
                <a:ext uri="{63B3BB69-23CF-44E3-9099-C40C66FF867C}">
                  <a14:compatExt spid="_x0000_s76841"/>
                </a:ext>
                <a:ext uri="{FF2B5EF4-FFF2-40B4-BE49-F238E27FC236}">
                  <a16:creationId xmlns:a16="http://schemas.microsoft.com/office/drawing/2014/main" id="{00000000-0008-0000-1200-000029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76842" name="Button 42" hidden="1">
              <a:extLst>
                <a:ext uri="{63B3BB69-23CF-44E3-9099-C40C66FF867C}">
                  <a14:compatExt spid="_x0000_s76842"/>
                </a:ext>
                <a:ext uri="{FF2B5EF4-FFF2-40B4-BE49-F238E27FC236}">
                  <a16:creationId xmlns:a16="http://schemas.microsoft.com/office/drawing/2014/main" id="{00000000-0008-0000-1200-00002A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76843" name="Button 43" hidden="1">
              <a:extLst>
                <a:ext uri="{63B3BB69-23CF-44E3-9099-C40C66FF867C}">
                  <a14:compatExt spid="_x0000_s76843"/>
                </a:ext>
                <a:ext uri="{FF2B5EF4-FFF2-40B4-BE49-F238E27FC236}">
                  <a16:creationId xmlns:a16="http://schemas.microsoft.com/office/drawing/2014/main" id="{00000000-0008-0000-1200-00002B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76844" name="Button 44" hidden="1">
              <a:extLst>
                <a:ext uri="{63B3BB69-23CF-44E3-9099-C40C66FF867C}">
                  <a14:compatExt spid="_x0000_s76844"/>
                </a:ext>
                <a:ext uri="{FF2B5EF4-FFF2-40B4-BE49-F238E27FC236}">
                  <a16:creationId xmlns:a16="http://schemas.microsoft.com/office/drawing/2014/main" id="{00000000-0008-0000-1200-00002C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76845" name="Button 45" hidden="1">
              <a:extLst>
                <a:ext uri="{63B3BB69-23CF-44E3-9099-C40C66FF867C}">
                  <a14:compatExt spid="_x0000_s76845"/>
                </a:ext>
                <a:ext uri="{FF2B5EF4-FFF2-40B4-BE49-F238E27FC236}">
                  <a16:creationId xmlns:a16="http://schemas.microsoft.com/office/drawing/2014/main" id="{00000000-0008-0000-1200-00002D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76846" name="Button 46" hidden="1">
              <a:extLst>
                <a:ext uri="{63B3BB69-23CF-44E3-9099-C40C66FF867C}">
                  <a14:compatExt spid="_x0000_s76846"/>
                </a:ext>
                <a:ext uri="{FF2B5EF4-FFF2-40B4-BE49-F238E27FC236}">
                  <a16:creationId xmlns:a16="http://schemas.microsoft.com/office/drawing/2014/main" id="{00000000-0008-0000-1200-00002E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76847" name="Button 47" hidden="1">
              <a:extLst>
                <a:ext uri="{63B3BB69-23CF-44E3-9099-C40C66FF867C}">
                  <a14:compatExt spid="_x0000_s76847"/>
                </a:ext>
                <a:ext uri="{FF2B5EF4-FFF2-40B4-BE49-F238E27FC236}">
                  <a16:creationId xmlns:a16="http://schemas.microsoft.com/office/drawing/2014/main" id="{00000000-0008-0000-1200-00002F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76848" name="Button 48" hidden="1">
              <a:extLst>
                <a:ext uri="{63B3BB69-23CF-44E3-9099-C40C66FF867C}">
                  <a14:compatExt spid="_x0000_s76848"/>
                </a:ext>
                <a:ext uri="{FF2B5EF4-FFF2-40B4-BE49-F238E27FC236}">
                  <a16:creationId xmlns:a16="http://schemas.microsoft.com/office/drawing/2014/main" id="{00000000-0008-0000-1200-000030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76849" name="Button 49" hidden="1">
              <a:extLst>
                <a:ext uri="{63B3BB69-23CF-44E3-9099-C40C66FF867C}">
                  <a14:compatExt spid="_x0000_s76849"/>
                </a:ext>
                <a:ext uri="{FF2B5EF4-FFF2-40B4-BE49-F238E27FC236}">
                  <a16:creationId xmlns:a16="http://schemas.microsoft.com/office/drawing/2014/main" id="{00000000-0008-0000-1200-000031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76850" name="Button 50" hidden="1">
              <a:extLst>
                <a:ext uri="{63B3BB69-23CF-44E3-9099-C40C66FF867C}">
                  <a14:compatExt spid="_x0000_s76850"/>
                </a:ext>
                <a:ext uri="{FF2B5EF4-FFF2-40B4-BE49-F238E27FC236}">
                  <a16:creationId xmlns:a16="http://schemas.microsoft.com/office/drawing/2014/main" id="{00000000-0008-0000-1200-000032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76851" name="Button 51" hidden="1">
              <a:extLst>
                <a:ext uri="{63B3BB69-23CF-44E3-9099-C40C66FF867C}">
                  <a14:compatExt spid="_x0000_s76851"/>
                </a:ext>
                <a:ext uri="{FF2B5EF4-FFF2-40B4-BE49-F238E27FC236}">
                  <a16:creationId xmlns:a16="http://schemas.microsoft.com/office/drawing/2014/main" id="{00000000-0008-0000-1200-000033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76852" name="Button 52" hidden="1">
              <a:extLst>
                <a:ext uri="{63B3BB69-23CF-44E3-9099-C40C66FF867C}">
                  <a14:compatExt spid="_x0000_s76852"/>
                </a:ext>
                <a:ext uri="{FF2B5EF4-FFF2-40B4-BE49-F238E27FC236}">
                  <a16:creationId xmlns:a16="http://schemas.microsoft.com/office/drawing/2014/main" id="{00000000-0008-0000-1200-000034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76853" name="Button 53" hidden="1">
              <a:extLst>
                <a:ext uri="{63B3BB69-23CF-44E3-9099-C40C66FF867C}">
                  <a14:compatExt spid="_x0000_s76853"/>
                </a:ext>
                <a:ext uri="{FF2B5EF4-FFF2-40B4-BE49-F238E27FC236}">
                  <a16:creationId xmlns:a16="http://schemas.microsoft.com/office/drawing/2014/main" id="{00000000-0008-0000-1200-000035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76854" name="Button 54" hidden="1">
              <a:extLst>
                <a:ext uri="{63B3BB69-23CF-44E3-9099-C40C66FF867C}">
                  <a14:compatExt spid="_x0000_s76854"/>
                </a:ext>
                <a:ext uri="{FF2B5EF4-FFF2-40B4-BE49-F238E27FC236}">
                  <a16:creationId xmlns:a16="http://schemas.microsoft.com/office/drawing/2014/main" id="{00000000-0008-0000-1200-000036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76855" name="Button 55" hidden="1">
              <a:extLst>
                <a:ext uri="{63B3BB69-23CF-44E3-9099-C40C66FF867C}">
                  <a14:compatExt spid="_x0000_s76855"/>
                </a:ext>
                <a:ext uri="{FF2B5EF4-FFF2-40B4-BE49-F238E27FC236}">
                  <a16:creationId xmlns:a16="http://schemas.microsoft.com/office/drawing/2014/main" id="{00000000-0008-0000-1200-000037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76856" name="Button 56" hidden="1">
              <a:extLst>
                <a:ext uri="{63B3BB69-23CF-44E3-9099-C40C66FF867C}">
                  <a14:compatExt spid="_x0000_s76856"/>
                </a:ext>
                <a:ext uri="{FF2B5EF4-FFF2-40B4-BE49-F238E27FC236}">
                  <a16:creationId xmlns:a16="http://schemas.microsoft.com/office/drawing/2014/main" id="{00000000-0008-0000-1200-000038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76857" name="Button 57" hidden="1">
              <a:extLst>
                <a:ext uri="{63B3BB69-23CF-44E3-9099-C40C66FF867C}">
                  <a14:compatExt spid="_x0000_s76857"/>
                </a:ext>
                <a:ext uri="{FF2B5EF4-FFF2-40B4-BE49-F238E27FC236}">
                  <a16:creationId xmlns:a16="http://schemas.microsoft.com/office/drawing/2014/main" id="{00000000-0008-0000-1200-000039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76858" name="Button 58" hidden="1">
              <a:extLst>
                <a:ext uri="{63B3BB69-23CF-44E3-9099-C40C66FF867C}">
                  <a14:compatExt spid="_x0000_s76858"/>
                </a:ext>
                <a:ext uri="{FF2B5EF4-FFF2-40B4-BE49-F238E27FC236}">
                  <a16:creationId xmlns:a16="http://schemas.microsoft.com/office/drawing/2014/main" id="{00000000-0008-0000-1200-00003A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77825" name="Button 1" hidden="1">
              <a:extLst>
                <a:ext uri="{63B3BB69-23CF-44E3-9099-C40C66FF867C}">
                  <a14:compatExt spid="_x0000_s77825"/>
                </a:ext>
                <a:ext uri="{FF2B5EF4-FFF2-40B4-BE49-F238E27FC236}">
                  <a16:creationId xmlns:a16="http://schemas.microsoft.com/office/drawing/2014/main" id="{00000000-0008-0000-1300-000001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87</xdr:row>
          <xdr:rowOff>76200</xdr:rowOff>
        </xdr:from>
        <xdr:to>
          <xdr:col>16</xdr:col>
          <xdr:colOff>38100</xdr:colOff>
          <xdr:row>88</xdr:row>
          <xdr:rowOff>142875</xdr:rowOff>
        </xdr:to>
        <xdr:sp macro="" textlink="">
          <xdr:nvSpPr>
            <xdr:cNvPr id="77826" name="Button 2" hidden="1">
              <a:extLst>
                <a:ext uri="{63B3BB69-23CF-44E3-9099-C40C66FF867C}">
                  <a14:compatExt spid="_x0000_s77826"/>
                </a:ext>
                <a:ext uri="{FF2B5EF4-FFF2-40B4-BE49-F238E27FC236}">
                  <a16:creationId xmlns:a16="http://schemas.microsoft.com/office/drawing/2014/main" id="{00000000-0008-0000-1300-000002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7827" name="Button 3" hidden="1">
              <a:extLst>
                <a:ext uri="{63B3BB69-23CF-44E3-9099-C40C66FF867C}">
                  <a14:compatExt spid="_x0000_s77827"/>
                </a:ext>
                <a:ext uri="{FF2B5EF4-FFF2-40B4-BE49-F238E27FC236}">
                  <a16:creationId xmlns:a16="http://schemas.microsoft.com/office/drawing/2014/main" id="{00000000-0008-0000-1300-000003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7828" name="Button 4" hidden="1">
              <a:extLst>
                <a:ext uri="{63B3BB69-23CF-44E3-9099-C40C66FF867C}">
                  <a14:compatExt spid="_x0000_s77828"/>
                </a:ext>
                <a:ext uri="{FF2B5EF4-FFF2-40B4-BE49-F238E27FC236}">
                  <a16:creationId xmlns:a16="http://schemas.microsoft.com/office/drawing/2014/main" id="{00000000-0008-0000-1300-000004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7829" name="Button 5" hidden="1">
              <a:extLst>
                <a:ext uri="{63B3BB69-23CF-44E3-9099-C40C66FF867C}">
                  <a14:compatExt spid="_x0000_s77829"/>
                </a:ext>
                <a:ext uri="{FF2B5EF4-FFF2-40B4-BE49-F238E27FC236}">
                  <a16:creationId xmlns:a16="http://schemas.microsoft.com/office/drawing/2014/main" id="{00000000-0008-0000-1300-000005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7830" name="Button 6" hidden="1">
              <a:extLst>
                <a:ext uri="{63B3BB69-23CF-44E3-9099-C40C66FF867C}">
                  <a14:compatExt spid="_x0000_s77830"/>
                </a:ext>
                <a:ext uri="{FF2B5EF4-FFF2-40B4-BE49-F238E27FC236}">
                  <a16:creationId xmlns:a16="http://schemas.microsoft.com/office/drawing/2014/main" id="{00000000-0008-0000-1300-000006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77831" name="Button 7" hidden="1">
              <a:extLst>
                <a:ext uri="{63B3BB69-23CF-44E3-9099-C40C66FF867C}">
                  <a14:compatExt spid="_x0000_s77831"/>
                </a:ext>
                <a:ext uri="{FF2B5EF4-FFF2-40B4-BE49-F238E27FC236}">
                  <a16:creationId xmlns:a16="http://schemas.microsoft.com/office/drawing/2014/main" id="{00000000-0008-0000-1300-000007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77832" name="Button 8" hidden="1">
              <a:extLst>
                <a:ext uri="{63B3BB69-23CF-44E3-9099-C40C66FF867C}">
                  <a14:compatExt spid="_x0000_s77832"/>
                </a:ext>
                <a:ext uri="{FF2B5EF4-FFF2-40B4-BE49-F238E27FC236}">
                  <a16:creationId xmlns:a16="http://schemas.microsoft.com/office/drawing/2014/main" id="{00000000-0008-0000-1300-000008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77833" name="Button 9" hidden="1">
              <a:extLst>
                <a:ext uri="{63B3BB69-23CF-44E3-9099-C40C66FF867C}">
                  <a14:compatExt spid="_x0000_s77833"/>
                </a:ext>
                <a:ext uri="{FF2B5EF4-FFF2-40B4-BE49-F238E27FC236}">
                  <a16:creationId xmlns:a16="http://schemas.microsoft.com/office/drawing/2014/main" id="{00000000-0008-0000-1300-000009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77834" name="Button 10" hidden="1">
              <a:extLst>
                <a:ext uri="{63B3BB69-23CF-44E3-9099-C40C66FF867C}">
                  <a14:compatExt spid="_x0000_s77834"/>
                </a:ext>
                <a:ext uri="{FF2B5EF4-FFF2-40B4-BE49-F238E27FC236}">
                  <a16:creationId xmlns:a16="http://schemas.microsoft.com/office/drawing/2014/main" id="{00000000-0008-0000-1300-00000A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77835" name="Button 11" hidden="1">
              <a:extLst>
                <a:ext uri="{63B3BB69-23CF-44E3-9099-C40C66FF867C}">
                  <a14:compatExt spid="_x0000_s77835"/>
                </a:ext>
                <a:ext uri="{FF2B5EF4-FFF2-40B4-BE49-F238E27FC236}">
                  <a16:creationId xmlns:a16="http://schemas.microsoft.com/office/drawing/2014/main" id="{00000000-0008-0000-1300-00000B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77836" name="Button 12" hidden="1">
              <a:extLst>
                <a:ext uri="{63B3BB69-23CF-44E3-9099-C40C66FF867C}">
                  <a14:compatExt spid="_x0000_s77836"/>
                </a:ext>
                <a:ext uri="{FF2B5EF4-FFF2-40B4-BE49-F238E27FC236}">
                  <a16:creationId xmlns:a16="http://schemas.microsoft.com/office/drawing/2014/main" id="{00000000-0008-0000-1300-00000C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77837" name="Button 13" hidden="1">
              <a:extLst>
                <a:ext uri="{63B3BB69-23CF-44E3-9099-C40C66FF867C}">
                  <a14:compatExt spid="_x0000_s77837"/>
                </a:ext>
                <a:ext uri="{FF2B5EF4-FFF2-40B4-BE49-F238E27FC236}">
                  <a16:creationId xmlns:a16="http://schemas.microsoft.com/office/drawing/2014/main" id="{00000000-0008-0000-1300-00000D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77838" name="Button 14" hidden="1">
              <a:extLst>
                <a:ext uri="{63B3BB69-23CF-44E3-9099-C40C66FF867C}">
                  <a14:compatExt spid="_x0000_s77838"/>
                </a:ext>
                <a:ext uri="{FF2B5EF4-FFF2-40B4-BE49-F238E27FC236}">
                  <a16:creationId xmlns:a16="http://schemas.microsoft.com/office/drawing/2014/main" id="{00000000-0008-0000-1300-00000E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77839" name="Button 15" hidden="1">
              <a:extLst>
                <a:ext uri="{63B3BB69-23CF-44E3-9099-C40C66FF867C}">
                  <a14:compatExt spid="_x0000_s77839"/>
                </a:ext>
                <a:ext uri="{FF2B5EF4-FFF2-40B4-BE49-F238E27FC236}">
                  <a16:creationId xmlns:a16="http://schemas.microsoft.com/office/drawing/2014/main" id="{00000000-0008-0000-1300-00000F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77840" name="Button 16" hidden="1">
              <a:extLst>
                <a:ext uri="{63B3BB69-23CF-44E3-9099-C40C66FF867C}">
                  <a14:compatExt spid="_x0000_s77840"/>
                </a:ext>
                <a:ext uri="{FF2B5EF4-FFF2-40B4-BE49-F238E27FC236}">
                  <a16:creationId xmlns:a16="http://schemas.microsoft.com/office/drawing/2014/main" id="{00000000-0008-0000-1300-000010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77841" name="Button 17" hidden="1">
              <a:extLst>
                <a:ext uri="{63B3BB69-23CF-44E3-9099-C40C66FF867C}">
                  <a14:compatExt spid="_x0000_s77841"/>
                </a:ext>
                <a:ext uri="{FF2B5EF4-FFF2-40B4-BE49-F238E27FC236}">
                  <a16:creationId xmlns:a16="http://schemas.microsoft.com/office/drawing/2014/main" id="{00000000-0008-0000-1300-000011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77842" name="Button 18" hidden="1">
              <a:extLst>
                <a:ext uri="{63B3BB69-23CF-44E3-9099-C40C66FF867C}">
                  <a14:compatExt spid="_x0000_s77842"/>
                </a:ext>
                <a:ext uri="{FF2B5EF4-FFF2-40B4-BE49-F238E27FC236}">
                  <a16:creationId xmlns:a16="http://schemas.microsoft.com/office/drawing/2014/main" id="{00000000-0008-0000-1300-000012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77843" name="Button 19" hidden="1">
              <a:extLst>
                <a:ext uri="{63B3BB69-23CF-44E3-9099-C40C66FF867C}">
                  <a14:compatExt spid="_x0000_s77843"/>
                </a:ext>
                <a:ext uri="{FF2B5EF4-FFF2-40B4-BE49-F238E27FC236}">
                  <a16:creationId xmlns:a16="http://schemas.microsoft.com/office/drawing/2014/main" id="{00000000-0008-0000-1300-000013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77844" name="Button 20" hidden="1">
              <a:extLst>
                <a:ext uri="{63B3BB69-23CF-44E3-9099-C40C66FF867C}">
                  <a14:compatExt spid="_x0000_s77844"/>
                </a:ext>
                <a:ext uri="{FF2B5EF4-FFF2-40B4-BE49-F238E27FC236}">
                  <a16:creationId xmlns:a16="http://schemas.microsoft.com/office/drawing/2014/main" id="{00000000-0008-0000-1300-000014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77845" name="Button 21" hidden="1">
              <a:extLst>
                <a:ext uri="{63B3BB69-23CF-44E3-9099-C40C66FF867C}">
                  <a14:compatExt spid="_x0000_s77845"/>
                </a:ext>
                <a:ext uri="{FF2B5EF4-FFF2-40B4-BE49-F238E27FC236}">
                  <a16:creationId xmlns:a16="http://schemas.microsoft.com/office/drawing/2014/main" id="{00000000-0008-0000-1300-000015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77846" name="Button 22" hidden="1">
              <a:extLst>
                <a:ext uri="{63B3BB69-23CF-44E3-9099-C40C66FF867C}">
                  <a14:compatExt spid="_x0000_s77846"/>
                </a:ext>
                <a:ext uri="{FF2B5EF4-FFF2-40B4-BE49-F238E27FC236}">
                  <a16:creationId xmlns:a16="http://schemas.microsoft.com/office/drawing/2014/main" id="{00000000-0008-0000-1300-000016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77847" name="Button 23" hidden="1">
              <a:extLst>
                <a:ext uri="{63B3BB69-23CF-44E3-9099-C40C66FF867C}">
                  <a14:compatExt spid="_x0000_s77847"/>
                </a:ext>
                <a:ext uri="{FF2B5EF4-FFF2-40B4-BE49-F238E27FC236}">
                  <a16:creationId xmlns:a16="http://schemas.microsoft.com/office/drawing/2014/main" id="{00000000-0008-0000-1300-000017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77848" name="Button 24" hidden="1">
              <a:extLst>
                <a:ext uri="{63B3BB69-23CF-44E3-9099-C40C66FF867C}">
                  <a14:compatExt spid="_x0000_s77848"/>
                </a:ext>
                <a:ext uri="{FF2B5EF4-FFF2-40B4-BE49-F238E27FC236}">
                  <a16:creationId xmlns:a16="http://schemas.microsoft.com/office/drawing/2014/main" id="{00000000-0008-0000-1300-000018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77849" name="Button 25" hidden="1">
              <a:extLst>
                <a:ext uri="{63B3BB69-23CF-44E3-9099-C40C66FF867C}">
                  <a14:compatExt spid="_x0000_s77849"/>
                </a:ext>
                <a:ext uri="{FF2B5EF4-FFF2-40B4-BE49-F238E27FC236}">
                  <a16:creationId xmlns:a16="http://schemas.microsoft.com/office/drawing/2014/main" id="{00000000-0008-0000-1300-000019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77850" name="Button 26" hidden="1">
              <a:extLst>
                <a:ext uri="{63B3BB69-23CF-44E3-9099-C40C66FF867C}">
                  <a14:compatExt spid="_x0000_s77850"/>
                </a:ext>
                <a:ext uri="{FF2B5EF4-FFF2-40B4-BE49-F238E27FC236}">
                  <a16:creationId xmlns:a16="http://schemas.microsoft.com/office/drawing/2014/main" id="{00000000-0008-0000-1300-00001A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77851" name="Button 27" hidden="1">
              <a:extLst>
                <a:ext uri="{63B3BB69-23CF-44E3-9099-C40C66FF867C}">
                  <a14:compatExt spid="_x0000_s77851"/>
                </a:ext>
                <a:ext uri="{FF2B5EF4-FFF2-40B4-BE49-F238E27FC236}">
                  <a16:creationId xmlns:a16="http://schemas.microsoft.com/office/drawing/2014/main" id="{00000000-0008-0000-1300-00001B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77852" name="Button 28" hidden="1">
              <a:extLst>
                <a:ext uri="{63B3BB69-23CF-44E3-9099-C40C66FF867C}">
                  <a14:compatExt spid="_x0000_s77852"/>
                </a:ext>
                <a:ext uri="{FF2B5EF4-FFF2-40B4-BE49-F238E27FC236}">
                  <a16:creationId xmlns:a16="http://schemas.microsoft.com/office/drawing/2014/main" id="{00000000-0008-0000-1300-00001C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77853" name="Button 29" hidden="1">
              <a:extLst>
                <a:ext uri="{63B3BB69-23CF-44E3-9099-C40C66FF867C}">
                  <a14:compatExt spid="_x0000_s77853"/>
                </a:ext>
                <a:ext uri="{FF2B5EF4-FFF2-40B4-BE49-F238E27FC236}">
                  <a16:creationId xmlns:a16="http://schemas.microsoft.com/office/drawing/2014/main" id="{00000000-0008-0000-1300-00001D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77854" name="Button 30" hidden="1">
              <a:extLst>
                <a:ext uri="{63B3BB69-23CF-44E3-9099-C40C66FF867C}">
                  <a14:compatExt spid="_x0000_s77854"/>
                </a:ext>
                <a:ext uri="{FF2B5EF4-FFF2-40B4-BE49-F238E27FC236}">
                  <a16:creationId xmlns:a16="http://schemas.microsoft.com/office/drawing/2014/main" id="{00000000-0008-0000-1300-00001E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77855" name="Button 31" hidden="1">
              <a:extLst>
                <a:ext uri="{63B3BB69-23CF-44E3-9099-C40C66FF867C}">
                  <a14:compatExt spid="_x0000_s77855"/>
                </a:ext>
                <a:ext uri="{FF2B5EF4-FFF2-40B4-BE49-F238E27FC236}">
                  <a16:creationId xmlns:a16="http://schemas.microsoft.com/office/drawing/2014/main" id="{00000000-0008-0000-1300-00001F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77856" name="Button 32" hidden="1">
              <a:extLst>
                <a:ext uri="{63B3BB69-23CF-44E3-9099-C40C66FF867C}">
                  <a14:compatExt spid="_x0000_s77856"/>
                </a:ext>
                <a:ext uri="{FF2B5EF4-FFF2-40B4-BE49-F238E27FC236}">
                  <a16:creationId xmlns:a16="http://schemas.microsoft.com/office/drawing/2014/main" id="{00000000-0008-0000-1300-000020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77857" name="Button 33" hidden="1">
              <a:extLst>
                <a:ext uri="{63B3BB69-23CF-44E3-9099-C40C66FF867C}">
                  <a14:compatExt spid="_x0000_s77857"/>
                </a:ext>
                <a:ext uri="{FF2B5EF4-FFF2-40B4-BE49-F238E27FC236}">
                  <a16:creationId xmlns:a16="http://schemas.microsoft.com/office/drawing/2014/main" id="{00000000-0008-0000-1300-000021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77858" name="Button 34" hidden="1">
              <a:extLst>
                <a:ext uri="{63B3BB69-23CF-44E3-9099-C40C66FF867C}">
                  <a14:compatExt spid="_x0000_s77858"/>
                </a:ext>
                <a:ext uri="{FF2B5EF4-FFF2-40B4-BE49-F238E27FC236}">
                  <a16:creationId xmlns:a16="http://schemas.microsoft.com/office/drawing/2014/main" id="{00000000-0008-0000-1300-000022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77859" name="Button 35" hidden="1">
              <a:extLst>
                <a:ext uri="{63B3BB69-23CF-44E3-9099-C40C66FF867C}">
                  <a14:compatExt spid="_x0000_s77859"/>
                </a:ext>
                <a:ext uri="{FF2B5EF4-FFF2-40B4-BE49-F238E27FC236}">
                  <a16:creationId xmlns:a16="http://schemas.microsoft.com/office/drawing/2014/main" id="{00000000-0008-0000-1300-000023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77860" name="Button 36" hidden="1">
              <a:extLst>
                <a:ext uri="{63B3BB69-23CF-44E3-9099-C40C66FF867C}">
                  <a14:compatExt spid="_x0000_s77860"/>
                </a:ext>
                <a:ext uri="{FF2B5EF4-FFF2-40B4-BE49-F238E27FC236}">
                  <a16:creationId xmlns:a16="http://schemas.microsoft.com/office/drawing/2014/main" id="{00000000-0008-0000-1300-000024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77861" name="Button 37" hidden="1">
              <a:extLst>
                <a:ext uri="{63B3BB69-23CF-44E3-9099-C40C66FF867C}">
                  <a14:compatExt spid="_x0000_s77861"/>
                </a:ext>
                <a:ext uri="{FF2B5EF4-FFF2-40B4-BE49-F238E27FC236}">
                  <a16:creationId xmlns:a16="http://schemas.microsoft.com/office/drawing/2014/main" id="{00000000-0008-0000-1300-000025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77862" name="Button 38" hidden="1">
              <a:extLst>
                <a:ext uri="{63B3BB69-23CF-44E3-9099-C40C66FF867C}">
                  <a14:compatExt spid="_x0000_s77862"/>
                </a:ext>
                <a:ext uri="{FF2B5EF4-FFF2-40B4-BE49-F238E27FC236}">
                  <a16:creationId xmlns:a16="http://schemas.microsoft.com/office/drawing/2014/main" id="{00000000-0008-0000-1300-000026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77863" name="Button 39" hidden="1">
              <a:extLst>
                <a:ext uri="{63B3BB69-23CF-44E3-9099-C40C66FF867C}">
                  <a14:compatExt spid="_x0000_s77863"/>
                </a:ext>
                <a:ext uri="{FF2B5EF4-FFF2-40B4-BE49-F238E27FC236}">
                  <a16:creationId xmlns:a16="http://schemas.microsoft.com/office/drawing/2014/main" id="{00000000-0008-0000-1300-000027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77864" name="Button 40" hidden="1">
              <a:extLst>
                <a:ext uri="{63B3BB69-23CF-44E3-9099-C40C66FF867C}">
                  <a14:compatExt spid="_x0000_s77864"/>
                </a:ext>
                <a:ext uri="{FF2B5EF4-FFF2-40B4-BE49-F238E27FC236}">
                  <a16:creationId xmlns:a16="http://schemas.microsoft.com/office/drawing/2014/main" id="{00000000-0008-0000-1300-000028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77865" name="Button 41" hidden="1">
              <a:extLst>
                <a:ext uri="{63B3BB69-23CF-44E3-9099-C40C66FF867C}">
                  <a14:compatExt spid="_x0000_s77865"/>
                </a:ext>
                <a:ext uri="{FF2B5EF4-FFF2-40B4-BE49-F238E27FC236}">
                  <a16:creationId xmlns:a16="http://schemas.microsoft.com/office/drawing/2014/main" id="{00000000-0008-0000-1300-000029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77866" name="Button 42" hidden="1">
              <a:extLst>
                <a:ext uri="{63B3BB69-23CF-44E3-9099-C40C66FF867C}">
                  <a14:compatExt spid="_x0000_s77866"/>
                </a:ext>
                <a:ext uri="{FF2B5EF4-FFF2-40B4-BE49-F238E27FC236}">
                  <a16:creationId xmlns:a16="http://schemas.microsoft.com/office/drawing/2014/main" id="{00000000-0008-0000-1300-00002A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77867" name="Button 43" hidden="1">
              <a:extLst>
                <a:ext uri="{63B3BB69-23CF-44E3-9099-C40C66FF867C}">
                  <a14:compatExt spid="_x0000_s77867"/>
                </a:ext>
                <a:ext uri="{FF2B5EF4-FFF2-40B4-BE49-F238E27FC236}">
                  <a16:creationId xmlns:a16="http://schemas.microsoft.com/office/drawing/2014/main" id="{00000000-0008-0000-1300-00002B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77868" name="Button 44" hidden="1">
              <a:extLst>
                <a:ext uri="{63B3BB69-23CF-44E3-9099-C40C66FF867C}">
                  <a14:compatExt spid="_x0000_s77868"/>
                </a:ext>
                <a:ext uri="{FF2B5EF4-FFF2-40B4-BE49-F238E27FC236}">
                  <a16:creationId xmlns:a16="http://schemas.microsoft.com/office/drawing/2014/main" id="{00000000-0008-0000-1300-00002C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77869" name="Button 45" hidden="1">
              <a:extLst>
                <a:ext uri="{63B3BB69-23CF-44E3-9099-C40C66FF867C}">
                  <a14:compatExt spid="_x0000_s77869"/>
                </a:ext>
                <a:ext uri="{FF2B5EF4-FFF2-40B4-BE49-F238E27FC236}">
                  <a16:creationId xmlns:a16="http://schemas.microsoft.com/office/drawing/2014/main" id="{00000000-0008-0000-1300-00002D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77870" name="Button 46" hidden="1">
              <a:extLst>
                <a:ext uri="{63B3BB69-23CF-44E3-9099-C40C66FF867C}">
                  <a14:compatExt spid="_x0000_s77870"/>
                </a:ext>
                <a:ext uri="{FF2B5EF4-FFF2-40B4-BE49-F238E27FC236}">
                  <a16:creationId xmlns:a16="http://schemas.microsoft.com/office/drawing/2014/main" id="{00000000-0008-0000-1300-00002E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77871" name="Button 47" hidden="1">
              <a:extLst>
                <a:ext uri="{63B3BB69-23CF-44E3-9099-C40C66FF867C}">
                  <a14:compatExt spid="_x0000_s77871"/>
                </a:ext>
                <a:ext uri="{FF2B5EF4-FFF2-40B4-BE49-F238E27FC236}">
                  <a16:creationId xmlns:a16="http://schemas.microsoft.com/office/drawing/2014/main" id="{00000000-0008-0000-1300-00002F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77872" name="Button 48" hidden="1">
              <a:extLst>
                <a:ext uri="{63B3BB69-23CF-44E3-9099-C40C66FF867C}">
                  <a14:compatExt spid="_x0000_s77872"/>
                </a:ext>
                <a:ext uri="{FF2B5EF4-FFF2-40B4-BE49-F238E27FC236}">
                  <a16:creationId xmlns:a16="http://schemas.microsoft.com/office/drawing/2014/main" id="{00000000-0008-0000-1300-000030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77873" name="Button 49" hidden="1">
              <a:extLst>
                <a:ext uri="{63B3BB69-23CF-44E3-9099-C40C66FF867C}">
                  <a14:compatExt spid="_x0000_s77873"/>
                </a:ext>
                <a:ext uri="{FF2B5EF4-FFF2-40B4-BE49-F238E27FC236}">
                  <a16:creationId xmlns:a16="http://schemas.microsoft.com/office/drawing/2014/main" id="{00000000-0008-0000-1300-000031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77874" name="Button 50" hidden="1">
              <a:extLst>
                <a:ext uri="{63B3BB69-23CF-44E3-9099-C40C66FF867C}">
                  <a14:compatExt spid="_x0000_s77874"/>
                </a:ext>
                <a:ext uri="{FF2B5EF4-FFF2-40B4-BE49-F238E27FC236}">
                  <a16:creationId xmlns:a16="http://schemas.microsoft.com/office/drawing/2014/main" id="{00000000-0008-0000-1300-000032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77875" name="Button 51" hidden="1">
              <a:extLst>
                <a:ext uri="{63B3BB69-23CF-44E3-9099-C40C66FF867C}">
                  <a14:compatExt spid="_x0000_s77875"/>
                </a:ext>
                <a:ext uri="{FF2B5EF4-FFF2-40B4-BE49-F238E27FC236}">
                  <a16:creationId xmlns:a16="http://schemas.microsoft.com/office/drawing/2014/main" id="{00000000-0008-0000-1300-000033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77876" name="Button 52" hidden="1">
              <a:extLst>
                <a:ext uri="{63B3BB69-23CF-44E3-9099-C40C66FF867C}">
                  <a14:compatExt spid="_x0000_s77876"/>
                </a:ext>
                <a:ext uri="{FF2B5EF4-FFF2-40B4-BE49-F238E27FC236}">
                  <a16:creationId xmlns:a16="http://schemas.microsoft.com/office/drawing/2014/main" id="{00000000-0008-0000-1300-000034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77877" name="Button 53" hidden="1">
              <a:extLst>
                <a:ext uri="{63B3BB69-23CF-44E3-9099-C40C66FF867C}">
                  <a14:compatExt spid="_x0000_s77877"/>
                </a:ext>
                <a:ext uri="{FF2B5EF4-FFF2-40B4-BE49-F238E27FC236}">
                  <a16:creationId xmlns:a16="http://schemas.microsoft.com/office/drawing/2014/main" id="{00000000-0008-0000-1300-000035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77878" name="Button 54" hidden="1">
              <a:extLst>
                <a:ext uri="{63B3BB69-23CF-44E3-9099-C40C66FF867C}">
                  <a14:compatExt spid="_x0000_s77878"/>
                </a:ext>
                <a:ext uri="{FF2B5EF4-FFF2-40B4-BE49-F238E27FC236}">
                  <a16:creationId xmlns:a16="http://schemas.microsoft.com/office/drawing/2014/main" id="{00000000-0008-0000-1300-000036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77879" name="Button 55" hidden="1">
              <a:extLst>
                <a:ext uri="{63B3BB69-23CF-44E3-9099-C40C66FF867C}">
                  <a14:compatExt spid="_x0000_s77879"/>
                </a:ext>
                <a:ext uri="{FF2B5EF4-FFF2-40B4-BE49-F238E27FC236}">
                  <a16:creationId xmlns:a16="http://schemas.microsoft.com/office/drawing/2014/main" id="{00000000-0008-0000-1300-000037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77880" name="Button 56" hidden="1">
              <a:extLst>
                <a:ext uri="{63B3BB69-23CF-44E3-9099-C40C66FF867C}">
                  <a14:compatExt spid="_x0000_s77880"/>
                </a:ext>
                <a:ext uri="{FF2B5EF4-FFF2-40B4-BE49-F238E27FC236}">
                  <a16:creationId xmlns:a16="http://schemas.microsoft.com/office/drawing/2014/main" id="{00000000-0008-0000-1300-000038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77881" name="Button 57" hidden="1">
              <a:extLst>
                <a:ext uri="{63B3BB69-23CF-44E3-9099-C40C66FF867C}">
                  <a14:compatExt spid="_x0000_s77881"/>
                </a:ext>
                <a:ext uri="{FF2B5EF4-FFF2-40B4-BE49-F238E27FC236}">
                  <a16:creationId xmlns:a16="http://schemas.microsoft.com/office/drawing/2014/main" id="{00000000-0008-0000-1300-000039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77882" name="Button 58" hidden="1">
              <a:extLst>
                <a:ext uri="{63B3BB69-23CF-44E3-9099-C40C66FF867C}">
                  <a14:compatExt spid="_x0000_s77882"/>
                </a:ext>
                <a:ext uri="{FF2B5EF4-FFF2-40B4-BE49-F238E27FC236}">
                  <a16:creationId xmlns:a16="http://schemas.microsoft.com/office/drawing/2014/main" id="{00000000-0008-0000-1300-00003A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21505" name="Button 1" hidden="1">
              <a:extLst>
                <a:ext uri="{63B3BB69-23CF-44E3-9099-C40C66FF867C}">
                  <a14:compatExt spid="_x0000_s21505"/>
                </a:ext>
                <a:ext uri="{FF2B5EF4-FFF2-40B4-BE49-F238E27FC236}">
                  <a16:creationId xmlns:a16="http://schemas.microsoft.com/office/drawing/2014/main" id="{00000000-0008-0000-0200-000001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581025</xdr:colOff>
          <xdr:row>86</xdr:row>
          <xdr:rowOff>66675</xdr:rowOff>
        </xdr:from>
        <xdr:to>
          <xdr:col>30</xdr:col>
          <xdr:colOff>238125</xdr:colOff>
          <xdr:row>87</xdr:row>
          <xdr:rowOff>142875</xdr:rowOff>
        </xdr:to>
        <xdr:sp macro="" textlink="">
          <xdr:nvSpPr>
            <xdr:cNvPr id="21521" name="Button 17" hidden="1">
              <a:extLst>
                <a:ext uri="{63B3BB69-23CF-44E3-9099-C40C66FF867C}">
                  <a14:compatExt spid="_x0000_s21521"/>
                </a:ext>
                <a:ext uri="{FF2B5EF4-FFF2-40B4-BE49-F238E27FC236}">
                  <a16:creationId xmlns:a16="http://schemas.microsoft.com/office/drawing/2014/main" id="{00000000-0008-0000-0200-000011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181249" name="Button 1" hidden="1">
              <a:extLst>
                <a:ext uri="{63B3BB69-23CF-44E3-9099-C40C66FF867C}">
                  <a14:compatExt spid="_x0000_s181249"/>
                </a:ext>
                <a:ext uri="{FF2B5EF4-FFF2-40B4-BE49-F238E27FC236}">
                  <a16:creationId xmlns:a16="http://schemas.microsoft.com/office/drawing/2014/main" id="{00000000-0008-0000-1400-000001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88</xdr:row>
          <xdr:rowOff>76200</xdr:rowOff>
        </xdr:from>
        <xdr:to>
          <xdr:col>16</xdr:col>
          <xdr:colOff>38100</xdr:colOff>
          <xdr:row>89</xdr:row>
          <xdr:rowOff>142875</xdr:rowOff>
        </xdr:to>
        <xdr:sp macro="" textlink="">
          <xdr:nvSpPr>
            <xdr:cNvPr id="181250" name="Button 2" hidden="1">
              <a:extLst>
                <a:ext uri="{63B3BB69-23CF-44E3-9099-C40C66FF867C}">
                  <a14:compatExt spid="_x0000_s181250"/>
                </a:ext>
                <a:ext uri="{FF2B5EF4-FFF2-40B4-BE49-F238E27FC236}">
                  <a16:creationId xmlns:a16="http://schemas.microsoft.com/office/drawing/2014/main" id="{00000000-0008-0000-1400-000002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1251" name="Button 3" hidden="1">
              <a:extLst>
                <a:ext uri="{63B3BB69-23CF-44E3-9099-C40C66FF867C}">
                  <a14:compatExt spid="_x0000_s181251"/>
                </a:ext>
                <a:ext uri="{FF2B5EF4-FFF2-40B4-BE49-F238E27FC236}">
                  <a16:creationId xmlns:a16="http://schemas.microsoft.com/office/drawing/2014/main" id="{00000000-0008-0000-1400-000003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1252" name="Button 4" hidden="1">
              <a:extLst>
                <a:ext uri="{63B3BB69-23CF-44E3-9099-C40C66FF867C}">
                  <a14:compatExt spid="_x0000_s181252"/>
                </a:ext>
                <a:ext uri="{FF2B5EF4-FFF2-40B4-BE49-F238E27FC236}">
                  <a16:creationId xmlns:a16="http://schemas.microsoft.com/office/drawing/2014/main" id="{00000000-0008-0000-1400-000004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1253" name="Button 5" hidden="1">
              <a:extLst>
                <a:ext uri="{63B3BB69-23CF-44E3-9099-C40C66FF867C}">
                  <a14:compatExt spid="_x0000_s181253"/>
                </a:ext>
                <a:ext uri="{FF2B5EF4-FFF2-40B4-BE49-F238E27FC236}">
                  <a16:creationId xmlns:a16="http://schemas.microsoft.com/office/drawing/2014/main" id="{00000000-0008-0000-1400-000005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1254" name="Button 6" hidden="1">
              <a:extLst>
                <a:ext uri="{63B3BB69-23CF-44E3-9099-C40C66FF867C}">
                  <a14:compatExt spid="_x0000_s181254"/>
                </a:ext>
                <a:ext uri="{FF2B5EF4-FFF2-40B4-BE49-F238E27FC236}">
                  <a16:creationId xmlns:a16="http://schemas.microsoft.com/office/drawing/2014/main" id="{00000000-0008-0000-1400-000006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1255" name="Button 7" hidden="1">
              <a:extLst>
                <a:ext uri="{63B3BB69-23CF-44E3-9099-C40C66FF867C}">
                  <a14:compatExt spid="_x0000_s181255"/>
                </a:ext>
                <a:ext uri="{FF2B5EF4-FFF2-40B4-BE49-F238E27FC236}">
                  <a16:creationId xmlns:a16="http://schemas.microsoft.com/office/drawing/2014/main" id="{00000000-0008-0000-1400-000007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1256" name="Button 8" hidden="1">
              <a:extLst>
                <a:ext uri="{63B3BB69-23CF-44E3-9099-C40C66FF867C}">
                  <a14:compatExt spid="_x0000_s181256"/>
                </a:ext>
                <a:ext uri="{FF2B5EF4-FFF2-40B4-BE49-F238E27FC236}">
                  <a16:creationId xmlns:a16="http://schemas.microsoft.com/office/drawing/2014/main" id="{00000000-0008-0000-1400-000008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1257" name="Button 9" hidden="1">
              <a:extLst>
                <a:ext uri="{63B3BB69-23CF-44E3-9099-C40C66FF867C}">
                  <a14:compatExt spid="_x0000_s181257"/>
                </a:ext>
                <a:ext uri="{FF2B5EF4-FFF2-40B4-BE49-F238E27FC236}">
                  <a16:creationId xmlns:a16="http://schemas.microsoft.com/office/drawing/2014/main" id="{00000000-0008-0000-1400-000009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1258" name="Button 10" hidden="1">
              <a:extLst>
                <a:ext uri="{63B3BB69-23CF-44E3-9099-C40C66FF867C}">
                  <a14:compatExt spid="_x0000_s181258"/>
                </a:ext>
                <a:ext uri="{FF2B5EF4-FFF2-40B4-BE49-F238E27FC236}">
                  <a16:creationId xmlns:a16="http://schemas.microsoft.com/office/drawing/2014/main" id="{00000000-0008-0000-1400-00000A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1259" name="Button 11" hidden="1">
              <a:extLst>
                <a:ext uri="{63B3BB69-23CF-44E3-9099-C40C66FF867C}">
                  <a14:compatExt spid="_x0000_s181259"/>
                </a:ext>
                <a:ext uri="{FF2B5EF4-FFF2-40B4-BE49-F238E27FC236}">
                  <a16:creationId xmlns:a16="http://schemas.microsoft.com/office/drawing/2014/main" id="{00000000-0008-0000-1400-00000B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1260" name="Button 12" hidden="1">
              <a:extLst>
                <a:ext uri="{63B3BB69-23CF-44E3-9099-C40C66FF867C}">
                  <a14:compatExt spid="_x0000_s181260"/>
                </a:ext>
                <a:ext uri="{FF2B5EF4-FFF2-40B4-BE49-F238E27FC236}">
                  <a16:creationId xmlns:a16="http://schemas.microsoft.com/office/drawing/2014/main" id="{00000000-0008-0000-1400-00000C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1261" name="Button 13" hidden="1">
              <a:extLst>
                <a:ext uri="{63B3BB69-23CF-44E3-9099-C40C66FF867C}">
                  <a14:compatExt spid="_x0000_s181261"/>
                </a:ext>
                <a:ext uri="{FF2B5EF4-FFF2-40B4-BE49-F238E27FC236}">
                  <a16:creationId xmlns:a16="http://schemas.microsoft.com/office/drawing/2014/main" id="{00000000-0008-0000-1400-00000D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1262" name="Button 14" hidden="1">
              <a:extLst>
                <a:ext uri="{63B3BB69-23CF-44E3-9099-C40C66FF867C}">
                  <a14:compatExt spid="_x0000_s181262"/>
                </a:ext>
                <a:ext uri="{FF2B5EF4-FFF2-40B4-BE49-F238E27FC236}">
                  <a16:creationId xmlns:a16="http://schemas.microsoft.com/office/drawing/2014/main" id="{00000000-0008-0000-1400-00000E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1263" name="Button 15" hidden="1">
              <a:extLst>
                <a:ext uri="{63B3BB69-23CF-44E3-9099-C40C66FF867C}">
                  <a14:compatExt spid="_x0000_s181263"/>
                </a:ext>
                <a:ext uri="{FF2B5EF4-FFF2-40B4-BE49-F238E27FC236}">
                  <a16:creationId xmlns:a16="http://schemas.microsoft.com/office/drawing/2014/main" id="{00000000-0008-0000-1400-00000F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1264" name="Button 16" hidden="1">
              <a:extLst>
                <a:ext uri="{63B3BB69-23CF-44E3-9099-C40C66FF867C}">
                  <a14:compatExt spid="_x0000_s181264"/>
                </a:ext>
                <a:ext uri="{FF2B5EF4-FFF2-40B4-BE49-F238E27FC236}">
                  <a16:creationId xmlns:a16="http://schemas.microsoft.com/office/drawing/2014/main" id="{00000000-0008-0000-1400-000010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1265" name="Button 17" hidden="1">
              <a:extLst>
                <a:ext uri="{63B3BB69-23CF-44E3-9099-C40C66FF867C}">
                  <a14:compatExt spid="_x0000_s181265"/>
                </a:ext>
                <a:ext uri="{FF2B5EF4-FFF2-40B4-BE49-F238E27FC236}">
                  <a16:creationId xmlns:a16="http://schemas.microsoft.com/office/drawing/2014/main" id="{00000000-0008-0000-1400-000011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1266" name="Button 18" hidden="1">
              <a:extLst>
                <a:ext uri="{63B3BB69-23CF-44E3-9099-C40C66FF867C}">
                  <a14:compatExt spid="_x0000_s181266"/>
                </a:ext>
                <a:ext uri="{FF2B5EF4-FFF2-40B4-BE49-F238E27FC236}">
                  <a16:creationId xmlns:a16="http://schemas.microsoft.com/office/drawing/2014/main" id="{00000000-0008-0000-1400-000012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1267" name="Button 19" hidden="1">
              <a:extLst>
                <a:ext uri="{63B3BB69-23CF-44E3-9099-C40C66FF867C}">
                  <a14:compatExt spid="_x0000_s181267"/>
                </a:ext>
                <a:ext uri="{FF2B5EF4-FFF2-40B4-BE49-F238E27FC236}">
                  <a16:creationId xmlns:a16="http://schemas.microsoft.com/office/drawing/2014/main" id="{00000000-0008-0000-1400-000013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1268" name="Button 20" hidden="1">
              <a:extLst>
                <a:ext uri="{63B3BB69-23CF-44E3-9099-C40C66FF867C}">
                  <a14:compatExt spid="_x0000_s181268"/>
                </a:ext>
                <a:ext uri="{FF2B5EF4-FFF2-40B4-BE49-F238E27FC236}">
                  <a16:creationId xmlns:a16="http://schemas.microsoft.com/office/drawing/2014/main" id="{00000000-0008-0000-1400-000014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1269" name="Button 21" hidden="1">
              <a:extLst>
                <a:ext uri="{63B3BB69-23CF-44E3-9099-C40C66FF867C}">
                  <a14:compatExt spid="_x0000_s181269"/>
                </a:ext>
                <a:ext uri="{FF2B5EF4-FFF2-40B4-BE49-F238E27FC236}">
                  <a16:creationId xmlns:a16="http://schemas.microsoft.com/office/drawing/2014/main" id="{00000000-0008-0000-1400-000015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1270" name="Button 22" hidden="1">
              <a:extLst>
                <a:ext uri="{63B3BB69-23CF-44E3-9099-C40C66FF867C}">
                  <a14:compatExt spid="_x0000_s181270"/>
                </a:ext>
                <a:ext uri="{FF2B5EF4-FFF2-40B4-BE49-F238E27FC236}">
                  <a16:creationId xmlns:a16="http://schemas.microsoft.com/office/drawing/2014/main" id="{00000000-0008-0000-1400-000016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1271" name="Button 23" hidden="1">
              <a:extLst>
                <a:ext uri="{63B3BB69-23CF-44E3-9099-C40C66FF867C}">
                  <a14:compatExt spid="_x0000_s181271"/>
                </a:ext>
                <a:ext uri="{FF2B5EF4-FFF2-40B4-BE49-F238E27FC236}">
                  <a16:creationId xmlns:a16="http://schemas.microsoft.com/office/drawing/2014/main" id="{00000000-0008-0000-1400-000017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1272" name="Button 24" hidden="1">
              <a:extLst>
                <a:ext uri="{63B3BB69-23CF-44E3-9099-C40C66FF867C}">
                  <a14:compatExt spid="_x0000_s181272"/>
                </a:ext>
                <a:ext uri="{FF2B5EF4-FFF2-40B4-BE49-F238E27FC236}">
                  <a16:creationId xmlns:a16="http://schemas.microsoft.com/office/drawing/2014/main" id="{00000000-0008-0000-1400-000018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1273" name="Button 25" hidden="1">
              <a:extLst>
                <a:ext uri="{63B3BB69-23CF-44E3-9099-C40C66FF867C}">
                  <a14:compatExt spid="_x0000_s181273"/>
                </a:ext>
                <a:ext uri="{FF2B5EF4-FFF2-40B4-BE49-F238E27FC236}">
                  <a16:creationId xmlns:a16="http://schemas.microsoft.com/office/drawing/2014/main" id="{00000000-0008-0000-1400-000019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1274" name="Button 26" hidden="1">
              <a:extLst>
                <a:ext uri="{63B3BB69-23CF-44E3-9099-C40C66FF867C}">
                  <a14:compatExt spid="_x0000_s181274"/>
                </a:ext>
                <a:ext uri="{FF2B5EF4-FFF2-40B4-BE49-F238E27FC236}">
                  <a16:creationId xmlns:a16="http://schemas.microsoft.com/office/drawing/2014/main" id="{00000000-0008-0000-1400-00001A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1275" name="Button 27" hidden="1">
              <a:extLst>
                <a:ext uri="{63B3BB69-23CF-44E3-9099-C40C66FF867C}">
                  <a14:compatExt spid="_x0000_s181275"/>
                </a:ext>
                <a:ext uri="{FF2B5EF4-FFF2-40B4-BE49-F238E27FC236}">
                  <a16:creationId xmlns:a16="http://schemas.microsoft.com/office/drawing/2014/main" id="{00000000-0008-0000-1400-00001B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1276" name="Button 28" hidden="1">
              <a:extLst>
                <a:ext uri="{63B3BB69-23CF-44E3-9099-C40C66FF867C}">
                  <a14:compatExt spid="_x0000_s181276"/>
                </a:ext>
                <a:ext uri="{FF2B5EF4-FFF2-40B4-BE49-F238E27FC236}">
                  <a16:creationId xmlns:a16="http://schemas.microsoft.com/office/drawing/2014/main" id="{00000000-0008-0000-1400-00001C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1277" name="Button 29" hidden="1">
              <a:extLst>
                <a:ext uri="{63B3BB69-23CF-44E3-9099-C40C66FF867C}">
                  <a14:compatExt spid="_x0000_s181277"/>
                </a:ext>
                <a:ext uri="{FF2B5EF4-FFF2-40B4-BE49-F238E27FC236}">
                  <a16:creationId xmlns:a16="http://schemas.microsoft.com/office/drawing/2014/main" id="{00000000-0008-0000-1400-00001D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1278" name="Button 30" hidden="1">
              <a:extLst>
                <a:ext uri="{63B3BB69-23CF-44E3-9099-C40C66FF867C}">
                  <a14:compatExt spid="_x0000_s181278"/>
                </a:ext>
                <a:ext uri="{FF2B5EF4-FFF2-40B4-BE49-F238E27FC236}">
                  <a16:creationId xmlns:a16="http://schemas.microsoft.com/office/drawing/2014/main" id="{00000000-0008-0000-1400-00001E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1279" name="Button 31" hidden="1">
              <a:extLst>
                <a:ext uri="{63B3BB69-23CF-44E3-9099-C40C66FF867C}">
                  <a14:compatExt spid="_x0000_s181279"/>
                </a:ext>
                <a:ext uri="{FF2B5EF4-FFF2-40B4-BE49-F238E27FC236}">
                  <a16:creationId xmlns:a16="http://schemas.microsoft.com/office/drawing/2014/main" id="{00000000-0008-0000-1400-00001F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1280" name="Button 32" hidden="1">
              <a:extLst>
                <a:ext uri="{63B3BB69-23CF-44E3-9099-C40C66FF867C}">
                  <a14:compatExt spid="_x0000_s181280"/>
                </a:ext>
                <a:ext uri="{FF2B5EF4-FFF2-40B4-BE49-F238E27FC236}">
                  <a16:creationId xmlns:a16="http://schemas.microsoft.com/office/drawing/2014/main" id="{00000000-0008-0000-1400-000020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1281" name="Button 33" hidden="1">
              <a:extLst>
                <a:ext uri="{63B3BB69-23CF-44E3-9099-C40C66FF867C}">
                  <a14:compatExt spid="_x0000_s181281"/>
                </a:ext>
                <a:ext uri="{FF2B5EF4-FFF2-40B4-BE49-F238E27FC236}">
                  <a16:creationId xmlns:a16="http://schemas.microsoft.com/office/drawing/2014/main" id="{00000000-0008-0000-1400-000021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1282" name="Button 34" hidden="1">
              <a:extLst>
                <a:ext uri="{63B3BB69-23CF-44E3-9099-C40C66FF867C}">
                  <a14:compatExt spid="_x0000_s181282"/>
                </a:ext>
                <a:ext uri="{FF2B5EF4-FFF2-40B4-BE49-F238E27FC236}">
                  <a16:creationId xmlns:a16="http://schemas.microsoft.com/office/drawing/2014/main" id="{00000000-0008-0000-1400-000022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1283" name="Button 35" hidden="1">
              <a:extLst>
                <a:ext uri="{63B3BB69-23CF-44E3-9099-C40C66FF867C}">
                  <a14:compatExt spid="_x0000_s181283"/>
                </a:ext>
                <a:ext uri="{FF2B5EF4-FFF2-40B4-BE49-F238E27FC236}">
                  <a16:creationId xmlns:a16="http://schemas.microsoft.com/office/drawing/2014/main" id="{00000000-0008-0000-1400-000023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1284" name="Button 36" hidden="1">
              <a:extLst>
                <a:ext uri="{63B3BB69-23CF-44E3-9099-C40C66FF867C}">
                  <a14:compatExt spid="_x0000_s181284"/>
                </a:ext>
                <a:ext uri="{FF2B5EF4-FFF2-40B4-BE49-F238E27FC236}">
                  <a16:creationId xmlns:a16="http://schemas.microsoft.com/office/drawing/2014/main" id="{00000000-0008-0000-1400-000024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1285" name="Button 37" hidden="1">
              <a:extLst>
                <a:ext uri="{63B3BB69-23CF-44E3-9099-C40C66FF867C}">
                  <a14:compatExt spid="_x0000_s181285"/>
                </a:ext>
                <a:ext uri="{FF2B5EF4-FFF2-40B4-BE49-F238E27FC236}">
                  <a16:creationId xmlns:a16="http://schemas.microsoft.com/office/drawing/2014/main" id="{00000000-0008-0000-1400-000025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1286" name="Button 38" hidden="1">
              <a:extLst>
                <a:ext uri="{63B3BB69-23CF-44E3-9099-C40C66FF867C}">
                  <a14:compatExt spid="_x0000_s181286"/>
                </a:ext>
                <a:ext uri="{FF2B5EF4-FFF2-40B4-BE49-F238E27FC236}">
                  <a16:creationId xmlns:a16="http://schemas.microsoft.com/office/drawing/2014/main" id="{00000000-0008-0000-1400-000026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1287" name="Button 39" hidden="1">
              <a:extLst>
                <a:ext uri="{63B3BB69-23CF-44E3-9099-C40C66FF867C}">
                  <a14:compatExt spid="_x0000_s181287"/>
                </a:ext>
                <a:ext uri="{FF2B5EF4-FFF2-40B4-BE49-F238E27FC236}">
                  <a16:creationId xmlns:a16="http://schemas.microsoft.com/office/drawing/2014/main" id="{00000000-0008-0000-1400-000027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1288" name="Button 40" hidden="1">
              <a:extLst>
                <a:ext uri="{63B3BB69-23CF-44E3-9099-C40C66FF867C}">
                  <a14:compatExt spid="_x0000_s181288"/>
                </a:ext>
                <a:ext uri="{FF2B5EF4-FFF2-40B4-BE49-F238E27FC236}">
                  <a16:creationId xmlns:a16="http://schemas.microsoft.com/office/drawing/2014/main" id="{00000000-0008-0000-1400-000028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1289" name="Button 41" hidden="1">
              <a:extLst>
                <a:ext uri="{63B3BB69-23CF-44E3-9099-C40C66FF867C}">
                  <a14:compatExt spid="_x0000_s181289"/>
                </a:ext>
                <a:ext uri="{FF2B5EF4-FFF2-40B4-BE49-F238E27FC236}">
                  <a16:creationId xmlns:a16="http://schemas.microsoft.com/office/drawing/2014/main" id="{00000000-0008-0000-1400-000029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1290" name="Button 42" hidden="1">
              <a:extLst>
                <a:ext uri="{63B3BB69-23CF-44E3-9099-C40C66FF867C}">
                  <a14:compatExt spid="_x0000_s181290"/>
                </a:ext>
                <a:ext uri="{FF2B5EF4-FFF2-40B4-BE49-F238E27FC236}">
                  <a16:creationId xmlns:a16="http://schemas.microsoft.com/office/drawing/2014/main" id="{00000000-0008-0000-1400-00002A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1291" name="Button 43" hidden="1">
              <a:extLst>
                <a:ext uri="{63B3BB69-23CF-44E3-9099-C40C66FF867C}">
                  <a14:compatExt spid="_x0000_s181291"/>
                </a:ext>
                <a:ext uri="{FF2B5EF4-FFF2-40B4-BE49-F238E27FC236}">
                  <a16:creationId xmlns:a16="http://schemas.microsoft.com/office/drawing/2014/main" id="{00000000-0008-0000-1400-00002B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1292" name="Button 44" hidden="1">
              <a:extLst>
                <a:ext uri="{63B3BB69-23CF-44E3-9099-C40C66FF867C}">
                  <a14:compatExt spid="_x0000_s181292"/>
                </a:ext>
                <a:ext uri="{FF2B5EF4-FFF2-40B4-BE49-F238E27FC236}">
                  <a16:creationId xmlns:a16="http://schemas.microsoft.com/office/drawing/2014/main" id="{00000000-0008-0000-1400-00002C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1293" name="Button 45" hidden="1">
              <a:extLst>
                <a:ext uri="{63B3BB69-23CF-44E3-9099-C40C66FF867C}">
                  <a14:compatExt spid="_x0000_s181293"/>
                </a:ext>
                <a:ext uri="{FF2B5EF4-FFF2-40B4-BE49-F238E27FC236}">
                  <a16:creationId xmlns:a16="http://schemas.microsoft.com/office/drawing/2014/main" id="{00000000-0008-0000-1400-00002D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1294" name="Button 46" hidden="1">
              <a:extLst>
                <a:ext uri="{63B3BB69-23CF-44E3-9099-C40C66FF867C}">
                  <a14:compatExt spid="_x0000_s181294"/>
                </a:ext>
                <a:ext uri="{FF2B5EF4-FFF2-40B4-BE49-F238E27FC236}">
                  <a16:creationId xmlns:a16="http://schemas.microsoft.com/office/drawing/2014/main" id="{00000000-0008-0000-1400-00002E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1295" name="Button 47" hidden="1">
              <a:extLst>
                <a:ext uri="{63B3BB69-23CF-44E3-9099-C40C66FF867C}">
                  <a14:compatExt spid="_x0000_s181295"/>
                </a:ext>
                <a:ext uri="{FF2B5EF4-FFF2-40B4-BE49-F238E27FC236}">
                  <a16:creationId xmlns:a16="http://schemas.microsoft.com/office/drawing/2014/main" id="{00000000-0008-0000-1400-00002F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1296" name="Button 48" hidden="1">
              <a:extLst>
                <a:ext uri="{63B3BB69-23CF-44E3-9099-C40C66FF867C}">
                  <a14:compatExt spid="_x0000_s181296"/>
                </a:ext>
                <a:ext uri="{FF2B5EF4-FFF2-40B4-BE49-F238E27FC236}">
                  <a16:creationId xmlns:a16="http://schemas.microsoft.com/office/drawing/2014/main" id="{00000000-0008-0000-1400-000030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1297" name="Button 49" hidden="1">
              <a:extLst>
                <a:ext uri="{63B3BB69-23CF-44E3-9099-C40C66FF867C}">
                  <a14:compatExt spid="_x0000_s181297"/>
                </a:ext>
                <a:ext uri="{FF2B5EF4-FFF2-40B4-BE49-F238E27FC236}">
                  <a16:creationId xmlns:a16="http://schemas.microsoft.com/office/drawing/2014/main" id="{00000000-0008-0000-1400-000031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1298" name="Button 50" hidden="1">
              <a:extLst>
                <a:ext uri="{63B3BB69-23CF-44E3-9099-C40C66FF867C}">
                  <a14:compatExt spid="_x0000_s181298"/>
                </a:ext>
                <a:ext uri="{FF2B5EF4-FFF2-40B4-BE49-F238E27FC236}">
                  <a16:creationId xmlns:a16="http://schemas.microsoft.com/office/drawing/2014/main" id="{00000000-0008-0000-1400-000032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1299" name="Button 51" hidden="1">
              <a:extLst>
                <a:ext uri="{63B3BB69-23CF-44E3-9099-C40C66FF867C}">
                  <a14:compatExt spid="_x0000_s181299"/>
                </a:ext>
                <a:ext uri="{FF2B5EF4-FFF2-40B4-BE49-F238E27FC236}">
                  <a16:creationId xmlns:a16="http://schemas.microsoft.com/office/drawing/2014/main" id="{00000000-0008-0000-1400-000033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1300" name="Button 52" hidden="1">
              <a:extLst>
                <a:ext uri="{63B3BB69-23CF-44E3-9099-C40C66FF867C}">
                  <a14:compatExt spid="_x0000_s181300"/>
                </a:ext>
                <a:ext uri="{FF2B5EF4-FFF2-40B4-BE49-F238E27FC236}">
                  <a16:creationId xmlns:a16="http://schemas.microsoft.com/office/drawing/2014/main" id="{00000000-0008-0000-1400-000034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1301" name="Button 53" hidden="1">
              <a:extLst>
                <a:ext uri="{63B3BB69-23CF-44E3-9099-C40C66FF867C}">
                  <a14:compatExt spid="_x0000_s181301"/>
                </a:ext>
                <a:ext uri="{FF2B5EF4-FFF2-40B4-BE49-F238E27FC236}">
                  <a16:creationId xmlns:a16="http://schemas.microsoft.com/office/drawing/2014/main" id="{00000000-0008-0000-1400-000035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1302" name="Button 54" hidden="1">
              <a:extLst>
                <a:ext uri="{63B3BB69-23CF-44E3-9099-C40C66FF867C}">
                  <a14:compatExt spid="_x0000_s181302"/>
                </a:ext>
                <a:ext uri="{FF2B5EF4-FFF2-40B4-BE49-F238E27FC236}">
                  <a16:creationId xmlns:a16="http://schemas.microsoft.com/office/drawing/2014/main" id="{00000000-0008-0000-1400-000036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1303" name="Button 55" hidden="1">
              <a:extLst>
                <a:ext uri="{63B3BB69-23CF-44E3-9099-C40C66FF867C}">
                  <a14:compatExt spid="_x0000_s181303"/>
                </a:ext>
                <a:ext uri="{FF2B5EF4-FFF2-40B4-BE49-F238E27FC236}">
                  <a16:creationId xmlns:a16="http://schemas.microsoft.com/office/drawing/2014/main" id="{00000000-0008-0000-1400-000037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1304" name="Button 56" hidden="1">
              <a:extLst>
                <a:ext uri="{63B3BB69-23CF-44E3-9099-C40C66FF867C}">
                  <a14:compatExt spid="_x0000_s181304"/>
                </a:ext>
                <a:ext uri="{FF2B5EF4-FFF2-40B4-BE49-F238E27FC236}">
                  <a16:creationId xmlns:a16="http://schemas.microsoft.com/office/drawing/2014/main" id="{00000000-0008-0000-1400-000038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1305" name="Button 57" hidden="1">
              <a:extLst>
                <a:ext uri="{63B3BB69-23CF-44E3-9099-C40C66FF867C}">
                  <a14:compatExt spid="_x0000_s181305"/>
                </a:ext>
                <a:ext uri="{FF2B5EF4-FFF2-40B4-BE49-F238E27FC236}">
                  <a16:creationId xmlns:a16="http://schemas.microsoft.com/office/drawing/2014/main" id="{00000000-0008-0000-1400-000039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1306" name="Button 58" hidden="1">
              <a:extLst>
                <a:ext uri="{63B3BB69-23CF-44E3-9099-C40C66FF867C}">
                  <a14:compatExt spid="_x0000_s181306"/>
                </a:ext>
                <a:ext uri="{FF2B5EF4-FFF2-40B4-BE49-F238E27FC236}">
                  <a16:creationId xmlns:a16="http://schemas.microsoft.com/office/drawing/2014/main" id="{00000000-0008-0000-1400-00003A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182273" name="Button 1" hidden="1">
              <a:extLst>
                <a:ext uri="{63B3BB69-23CF-44E3-9099-C40C66FF867C}">
                  <a14:compatExt spid="_x0000_s182273"/>
                </a:ext>
                <a:ext uri="{FF2B5EF4-FFF2-40B4-BE49-F238E27FC236}">
                  <a16:creationId xmlns:a16="http://schemas.microsoft.com/office/drawing/2014/main" id="{00000000-0008-0000-1500-000001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88</xdr:row>
          <xdr:rowOff>76200</xdr:rowOff>
        </xdr:from>
        <xdr:to>
          <xdr:col>16</xdr:col>
          <xdr:colOff>38100</xdr:colOff>
          <xdr:row>89</xdr:row>
          <xdr:rowOff>142875</xdr:rowOff>
        </xdr:to>
        <xdr:sp macro="" textlink="">
          <xdr:nvSpPr>
            <xdr:cNvPr id="182274" name="Button 2" hidden="1">
              <a:extLst>
                <a:ext uri="{63B3BB69-23CF-44E3-9099-C40C66FF867C}">
                  <a14:compatExt spid="_x0000_s182274"/>
                </a:ext>
                <a:ext uri="{FF2B5EF4-FFF2-40B4-BE49-F238E27FC236}">
                  <a16:creationId xmlns:a16="http://schemas.microsoft.com/office/drawing/2014/main" id="{00000000-0008-0000-1500-000002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2275" name="Button 3" hidden="1">
              <a:extLst>
                <a:ext uri="{63B3BB69-23CF-44E3-9099-C40C66FF867C}">
                  <a14:compatExt spid="_x0000_s182275"/>
                </a:ext>
                <a:ext uri="{FF2B5EF4-FFF2-40B4-BE49-F238E27FC236}">
                  <a16:creationId xmlns:a16="http://schemas.microsoft.com/office/drawing/2014/main" id="{00000000-0008-0000-1500-000003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2276" name="Button 4" hidden="1">
              <a:extLst>
                <a:ext uri="{63B3BB69-23CF-44E3-9099-C40C66FF867C}">
                  <a14:compatExt spid="_x0000_s182276"/>
                </a:ext>
                <a:ext uri="{FF2B5EF4-FFF2-40B4-BE49-F238E27FC236}">
                  <a16:creationId xmlns:a16="http://schemas.microsoft.com/office/drawing/2014/main" id="{00000000-0008-0000-1500-000004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2277" name="Button 5" hidden="1">
              <a:extLst>
                <a:ext uri="{63B3BB69-23CF-44E3-9099-C40C66FF867C}">
                  <a14:compatExt spid="_x0000_s182277"/>
                </a:ext>
                <a:ext uri="{FF2B5EF4-FFF2-40B4-BE49-F238E27FC236}">
                  <a16:creationId xmlns:a16="http://schemas.microsoft.com/office/drawing/2014/main" id="{00000000-0008-0000-1500-000005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2278" name="Button 6" hidden="1">
              <a:extLst>
                <a:ext uri="{63B3BB69-23CF-44E3-9099-C40C66FF867C}">
                  <a14:compatExt spid="_x0000_s182278"/>
                </a:ext>
                <a:ext uri="{FF2B5EF4-FFF2-40B4-BE49-F238E27FC236}">
                  <a16:creationId xmlns:a16="http://schemas.microsoft.com/office/drawing/2014/main" id="{00000000-0008-0000-1500-000006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2279" name="Button 7" hidden="1">
              <a:extLst>
                <a:ext uri="{63B3BB69-23CF-44E3-9099-C40C66FF867C}">
                  <a14:compatExt spid="_x0000_s182279"/>
                </a:ext>
                <a:ext uri="{FF2B5EF4-FFF2-40B4-BE49-F238E27FC236}">
                  <a16:creationId xmlns:a16="http://schemas.microsoft.com/office/drawing/2014/main" id="{00000000-0008-0000-1500-000007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2280" name="Button 8" hidden="1">
              <a:extLst>
                <a:ext uri="{63B3BB69-23CF-44E3-9099-C40C66FF867C}">
                  <a14:compatExt spid="_x0000_s182280"/>
                </a:ext>
                <a:ext uri="{FF2B5EF4-FFF2-40B4-BE49-F238E27FC236}">
                  <a16:creationId xmlns:a16="http://schemas.microsoft.com/office/drawing/2014/main" id="{00000000-0008-0000-1500-000008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2281" name="Button 9" hidden="1">
              <a:extLst>
                <a:ext uri="{63B3BB69-23CF-44E3-9099-C40C66FF867C}">
                  <a14:compatExt spid="_x0000_s182281"/>
                </a:ext>
                <a:ext uri="{FF2B5EF4-FFF2-40B4-BE49-F238E27FC236}">
                  <a16:creationId xmlns:a16="http://schemas.microsoft.com/office/drawing/2014/main" id="{00000000-0008-0000-1500-000009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2282" name="Button 10" hidden="1">
              <a:extLst>
                <a:ext uri="{63B3BB69-23CF-44E3-9099-C40C66FF867C}">
                  <a14:compatExt spid="_x0000_s182282"/>
                </a:ext>
                <a:ext uri="{FF2B5EF4-FFF2-40B4-BE49-F238E27FC236}">
                  <a16:creationId xmlns:a16="http://schemas.microsoft.com/office/drawing/2014/main" id="{00000000-0008-0000-1500-00000A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2283" name="Button 11" hidden="1">
              <a:extLst>
                <a:ext uri="{63B3BB69-23CF-44E3-9099-C40C66FF867C}">
                  <a14:compatExt spid="_x0000_s182283"/>
                </a:ext>
                <a:ext uri="{FF2B5EF4-FFF2-40B4-BE49-F238E27FC236}">
                  <a16:creationId xmlns:a16="http://schemas.microsoft.com/office/drawing/2014/main" id="{00000000-0008-0000-1500-00000B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2284" name="Button 12" hidden="1">
              <a:extLst>
                <a:ext uri="{63B3BB69-23CF-44E3-9099-C40C66FF867C}">
                  <a14:compatExt spid="_x0000_s182284"/>
                </a:ext>
                <a:ext uri="{FF2B5EF4-FFF2-40B4-BE49-F238E27FC236}">
                  <a16:creationId xmlns:a16="http://schemas.microsoft.com/office/drawing/2014/main" id="{00000000-0008-0000-1500-00000C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2285" name="Button 13" hidden="1">
              <a:extLst>
                <a:ext uri="{63B3BB69-23CF-44E3-9099-C40C66FF867C}">
                  <a14:compatExt spid="_x0000_s182285"/>
                </a:ext>
                <a:ext uri="{FF2B5EF4-FFF2-40B4-BE49-F238E27FC236}">
                  <a16:creationId xmlns:a16="http://schemas.microsoft.com/office/drawing/2014/main" id="{00000000-0008-0000-1500-00000D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2286" name="Button 14" hidden="1">
              <a:extLst>
                <a:ext uri="{63B3BB69-23CF-44E3-9099-C40C66FF867C}">
                  <a14:compatExt spid="_x0000_s182286"/>
                </a:ext>
                <a:ext uri="{FF2B5EF4-FFF2-40B4-BE49-F238E27FC236}">
                  <a16:creationId xmlns:a16="http://schemas.microsoft.com/office/drawing/2014/main" id="{00000000-0008-0000-1500-00000E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2287" name="Button 15" hidden="1">
              <a:extLst>
                <a:ext uri="{63B3BB69-23CF-44E3-9099-C40C66FF867C}">
                  <a14:compatExt spid="_x0000_s182287"/>
                </a:ext>
                <a:ext uri="{FF2B5EF4-FFF2-40B4-BE49-F238E27FC236}">
                  <a16:creationId xmlns:a16="http://schemas.microsoft.com/office/drawing/2014/main" id="{00000000-0008-0000-1500-00000F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2288" name="Button 16" hidden="1">
              <a:extLst>
                <a:ext uri="{63B3BB69-23CF-44E3-9099-C40C66FF867C}">
                  <a14:compatExt spid="_x0000_s182288"/>
                </a:ext>
                <a:ext uri="{FF2B5EF4-FFF2-40B4-BE49-F238E27FC236}">
                  <a16:creationId xmlns:a16="http://schemas.microsoft.com/office/drawing/2014/main" id="{00000000-0008-0000-1500-000010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2289" name="Button 17" hidden="1">
              <a:extLst>
                <a:ext uri="{63B3BB69-23CF-44E3-9099-C40C66FF867C}">
                  <a14:compatExt spid="_x0000_s182289"/>
                </a:ext>
                <a:ext uri="{FF2B5EF4-FFF2-40B4-BE49-F238E27FC236}">
                  <a16:creationId xmlns:a16="http://schemas.microsoft.com/office/drawing/2014/main" id="{00000000-0008-0000-1500-000011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2290" name="Button 18" hidden="1">
              <a:extLst>
                <a:ext uri="{63B3BB69-23CF-44E3-9099-C40C66FF867C}">
                  <a14:compatExt spid="_x0000_s182290"/>
                </a:ext>
                <a:ext uri="{FF2B5EF4-FFF2-40B4-BE49-F238E27FC236}">
                  <a16:creationId xmlns:a16="http://schemas.microsoft.com/office/drawing/2014/main" id="{00000000-0008-0000-1500-000012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2291" name="Button 19" hidden="1">
              <a:extLst>
                <a:ext uri="{63B3BB69-23CF-44E3-9099-C40C66FF867C}">
                  <a14:compatExt spid="_x0000_s182291"/>
                </a:ext>
                <a:ext uri="{FF2B5EF4-FFF2-40B4-BE49-F238E27FC236}">
                  <a16:creationId xmlns:a16="http://schemas.microsoft.com/office/drawing/2014/main" id="{00000000-0008-0000-1500-000013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2292" name="Button 20" hidden="1">
              <a:extLst>
                <a:ext uri="{63B3BB69-23CF-44E3-9099-C40C66FF867C}">
                  <a14:compatExt spid="_x0000_s182292"/>
                </a:ext>
                <a:ext uri="{FF2B5EF4-FFF2-40B4-BE49-F238E27FC236}">
                  <a16:creationId xmlns:a16="http://schemas.microsoft.com/office/drawing/2014/main" id="{00000000-0008-0000-1500-000014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2293" name="Button 21" hidden="1">
              <a:extLst>
                <a:ext uri="{63B3BB69-23CF-44E3-9099-C40C66FF867C}">
                  <a14:compatExt spid="_x0000_s182293"/>
                </a:ext>
                <a:ext uri="{FF2B5EF4-FFF2-40B4-BE49-F238E27FC236}">
                  <a16:creationId xmlns:a16="http://schemas.microsoft.com/office/drawing/2014/main" id="{00000000-0008-0000-1500-000015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2294" name="Button 22" hidden="1">
              <a:extLst>
                <a:ext uri="{63B3BB69-23CF-44E3-9099-C40C66FF867C}">
                  <a14:compatExt spid="_x0000_s182294"/>
                </a:ext>
                <a:ext uri="{FF2B5EF4-FFF2-40B4-BE49-F238E27FC236}">
                  <a16:creationId xmlns:a16="http://schemas.microsoft.com/office/drawing/2014/main" id="{00000000-0008-0000-1500-000016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2295" name="Button 23" hidden="1">
              <a:extLst>
                <a:ext uri="{63B3BB69-23CF-44E3-9099-C40C66FF867C}">
                  <a14:compatExt spid="_x0000_s182295"/>
                </a:ext>
                <a:ext uri="{FF2B5EF4-FFF2-40B4-BE49-F238E27FC236}">
                  <a16:creationId xmlns:a16="http://schemas.microsoft.com/office/drawing/2014/main" id="{00000000-0008-0000-1500-000017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2296" name="Button 24" hidden="1">
              <a:extLst>
                <a:ext uri="{63B3BB69-23CF-44E3-9099-C40C66FF867C}">
                  <a14:compatExt spid="_x0000_s182296"/>
                </a:ext>
                <a:ext uri="{FF2B5EF4-FFF2-40B4-BE49-F238E27FC236}">
                  <a16:creationId xmlns:a16="http://schemas.microsoft.com/office/drawing/2014/main" id="{00000000-0008-0000-1500-000018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2297" name="Button 25" hidden="1">
              <a:extLst>
                <a:ext uri="{63B3BB69-23CF-44E3-9099-C40C66FF867C}">
                  <a14:compatExt spid="_x0000_s182297"/>
                </a:ext>
                <a:ext uri="{FF2B5EF4-FFF2-40B4-BE49-F238E27FC236}">
                  <a16:creationId xmlns:a16="http://schemas.microsoft.com/office/drawing/2014/main" id="{00000000-0008-0000-1500-000019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2298" name="Button 26" hidden="1">
              <a:extLst>
                <a:ext uri="{63B3BB69-23CF-44E3-9099-C40C66FF867C}">
                  <a14:compatExt spid="_x0000_s182298"/>
                </a:ext>
                <a:ext uri="{FF2B5EF4-FFF2-40B4-BE49-F238E27FC236}">
                  <a16:creationId xmlns:a16="http://schemas.microsoft.com/office/drawing/2014/main" id="{00000000-0008-0000-1500-00001A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2299" name="Button 27" hidden="1">
              <a:extLst>
                <a:ext uri="{63B3BB69-23CF-44E3-9099-C40C66FF867C}">
                  <a14:compatExt spid="_x0000_s182299"/>
                </a:ext>
                <a:ext uri="{FF2B5EF4-FFF2-40B4-BE49-F238E27FC236}">
                  <a16:creationId xmlns:a16="http://schemas.microsoft.com/office/drawing/2014/main" id="{00000000-0008-0000-1500-00001B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2300" name="Button 28" hidden="1">
              <a:extLst>
                <a:ext uri="{63B3BB69-23CF-44E3-9099-C40C66FF867C}">
                  <a14:compatExt spid="_x0000_s182300"/>
                </a:ext>
                <a:ext uri="{FF2B5EF4-FFF2-40B4-BE49-F238E27FC236}">
                  <a16:creationId xmlns:a16="http://schemas.microsoft.com/office/drawing/2014/main" id="{00000000-0008-0000-1500-00001C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2301" name="Button 29" hidden="1">
              <a:extLst>
                <a:ext uri="{63B3BB69-23CF-44E3-9099-C40C66FF867C}">
                  <a14:compatExt spid="_x0000_s182301"/>
                </a:ext>
                <a:ext uri="{FF2B5EF4-FFF2-40B4-BE49-F238E27FC236}">
                  <a16:creationId xmlns:a16="http://schemas.microsoft.com/office/drawing/2014/main" id="{00000000-0008-0000-1500-00001D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2302" name="Button 30" hidden="1">
              <a:extLst>
                <a:ext uri="{63B3BB69-23CF-44E3-9099-C40C66FF867C}">
                  <a14:compatExt spid="_x0000_s182302"/>
                </a:ext>
                <a:ext uri="{FF2B5EF4-FFF2-40B4-BE49-F238E27FC236}">
                  <a16:creationId xmlns:a16="http://schemas.microsoft.com/office/drawing/2014/main" id="{00000000-0008-0000-1500-00001E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2303" name="Button 31" hidden="1">
              <a:extLst>
                <a:ext uri="{63B3BB69-23CF-44E3-9099-C40C66FF867C}">
                  <a14:compatExt spid="_x0000_s182303"/>
                </a:ext>
                <a:ext uri="{FF2B5EF4-FFF2-40B4-BE49-F238E27FC236}">
                  <a16:creationId xmlns:a16="http://schemas.microsoft.com/office/drawing/2014/main" id="{00000000-0008-0000-1500-00001F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2304" name="Button 32" hidden="1">
              <a:extLst>
                <a:ext uri="{63B3BB69-23CF-44E3-9099-C40C66FF867C}">
                  <a14:compatExt spid="_x0000_s182304"/>
                </a:ext>
                <a:ext uri="{FF2B5EF4-FFF2-40B4-BE49-F238E27FC236}">
                  <a16:creationId xmlns:a16="http://schemas.microsoft.com/office/drawing/2014/main" id="{00000000-0008-0000-1500-000020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2305" name="Button 33" hidden="1">
              <a:extLst>
                <a:ext uri="{63B3BB69-23CF-44E3-9099-C40C66FF867C}">
                  <a14:compatExt spid="_x0000_s182305"/>
                </a:ext>
                <a:ext uri="{FF2B5EF4-FFF2-40B4-BE49-F238E27FC236}">
                  <a16:creationId xmlns:a16="http://schemas.microsoft.com/office/drawing/2014/main" id="{00000000-0008-0000-1500-000021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2306" name="Button 34" hidden="1">
              <a:extLst>
                <a:ext uri="{63B3BB69-23CF-44E3-9099-C40C66FF867C}">
                  <a14:compatExt spid="_x0000_s182306"/>
                </a:ext>
                <a:ext uri="{FF2B5EF4-FFF2-40B4-BE49-F238E27FC236}">
                  <a16:creationId xmlns:a16="http://schemas.microsoft.com/office/drawing/2014/main" id="{00000000-0008-0000-1500-000022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2307" name="Button 35" hidden="1">
              <a:extLst>
                <a:ext uri="{63B3BB69-23CF-44E3-9099-C40C66FF867C}">
                  <a14:compatExt spid="_x0000_s182307"/>
                </a:ext>
                <a:ext uri="{FF2B5EF4-FFF2-40B4-BE49-F238E27FC236}">
                  <a16:creationId xmlns:a16="http://schemas.microsoft.com/office/drawing/2014/main" id="{00000000-0008-0000-1500-000023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2308" name="Button 36" hidden="1">
              <a:extLst>
                <a:ext uri="{63B3BB69-23CF-44E3-9099-C40C66FF867C}">
                  <a14:compatExt spid="_x0000_s182308"/>
                </a:ext>
                <a:ext uri="{FF2B5EF4-FFF2-40B4-BE49-F238E27FC236}">
                  <a16:creationId xmlns:a16="http://schemas.microsoft.com/office/drawing/2014/main" id="{00000000-0008-0000-1500-000024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2309" name="Button 37" hidden="1">
              <a:extLst>
                <a:ext uri="{63B3BB69-23CF-44E3-9099-C40C66FF867C}">
                  <a14:compatExt spid="_x0000_s182309"/>
                </a:ext>
                <a:ext uri="{FF2B5EF4-FFF2-40B4-BE49-F238E27FC236}">
                  <a16:creationId xmlns:a16="http://schemas.microsoft.com/office/drawing/2014/main" id="{00000000-0008-0000-1500-000025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2310" name="Button 38" hidden="1">
              <a:extLst>
                <a:ext uri="{63B3BB69-23CF-44E3-9099-C40C66FF867C}">
                  <a14:compatExt spid="_x0000_s182310"/>
                </a:ext>
                <a:ext uri="{FF2B5EF4-FFF2-40B4-BE49-F238E27FC236}">
                  <a16:creationId xmlns:a16="http://schemas.microsoft.com/office/drawing/2014/main" id="{00000000-0008-0000-1500-000026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2311" name="Button 39" hidden="1">
              <a:extLst>
                <a:ext uri="{63B3BB69-23CF-44E3-9099-C40C66FF867C}">
                  <a14:compatExt spid="_x0000_s182311"/>
                </a:ext>
                <a:ext uri="{FF2B5EF4-FFF2-40B4-BE49-F238E27FC236}">
                  <a16:creationId xmlns:a16="http://schemas.microsoft.com/office/drawing/2014/main" id="{00000000-0008-0000-1500-000027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2312" name="Button 40" hidden="1">
              <a:extLst>
                <a:ext uri="{63B3BB69-23CF-44E3-9099-C40C66FF867C}">
                  <a14:compatExt spid="_x0000_s182312"/>
                </a:ext>
                <a:ext uri="{FF2B5EF4-FFF2-40B4-BE49-F238E27FC236}">
                  <a16:creationId xmlns:a16="http://schemas.microsoft.com/office/drawing/2014/main" id="{00000000-0008-0000-1500-000028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2313" name="Button 41" hidden="1">
              <a:extLst>
                <a:ext uri="{63B3BB69-23CF-44E3-9099-C40C66FF867C}">
                  <a14:compatExt spid="_x0000_s182313"/>
                </a:ext>
                <a:ext uri="{FF2B5EF4-FFF2-40B4-BE49-F238E27FC236}">
                  <a16:creationId xmlns:a16="http://schemas.microsoft.com/office/drawing/2014/main" id="{00000000-0008-0000-1500-000029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2314" name="Button 42" hidden="1">
              <a:extLst>
                <a:ext uri="{63B3BB69-23CF-44E3-9099-C40C66FF867C}">
                  <a14:compatExt spid="_x0000_s182314"/>
                </a:ext>
                <a:ext uri="{FF2B5EF4-FFF2-40B4-BE49-F238E27FC236}">
                  <a16:creationId xmlns:a16="http://schemas.microsoft.com/office/drawing/2014/main" id="{00000000-0008-0000-1500-00002A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2315" name="Button 43" hidden="1">
              <a:extLst>
                <a:ext uri="{63B3BB69-23CF-44E3-9099-C40C66FF867C}">
                  <a14:compatExt spid="_x0000_s182315"/>
                </a:ext>
                <a:ext uri="{FF2B5EF4-FFF2-40B4-BE49-F238E27FC236}">
                  <a16:creationId xmlns:a16="http://schemas.microsoft.com/office/drawing/2014/main" id="{00000000-0008-0000-1500-00002B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2316" name="Button 44" hidden="1">
              <a:extLst>
                <a:ext uri="{63B3BB69-23CF-44E3-9099-C40C66FF867C}">
                  <a14:compatExt spid="_x0000_s182316"/>
                </a:ext>
                <a:ext uri="{FF2B5EF4-FFF2-40B4-BE49-F238E27FC236}">
                  <a16:creationId xmlns:a16="http://schemas.microsoft.com/office/drawing/2014/main" id="{00000000-0008-0000-1500-00002C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2317" name="Button 45" hidden="1">
              <a:extLst>
                <a:ext uri="{63B3BB69-23CF-44E3-9099-C40C66FF867C}">
                  <a14:compatExt spid="_x0000_s182317"/>
                </a:ext>
                <a:ext uri="{FF2B5EF4-FFF2-40B4-BE49-F238E27FC236}">
                  <a16:creationId xmlns:a16="http://schemas.microsoft.com/office/drawing/2014/main" id="{00000000-0008-0000-1500-00002D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2318" name="Button 46" hidden="1">
              <a:extLst>
                <a:ext uri="{63B3BB69-23CF-44E3-9099-C40C66FF867C}">
                  <a14:compatExt spid="_x0000_s182318"/>
                </a:ext>
                <a:ext uri="{FF2B5EF4-FFF2-40B4-BE49-F238E27FC236}">
                  <a16:creationId xmlns:a16="http://schemas.microsoft.com/office/drawing/2014/main" id="{00000000-0008-0000-1500-00002E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2319" name="Button 47" hidden="1">
              <a:extLst>
                <a:ext uri="{63B3BB69-23CF-44E3-9099-C40C66FF867C}">
                  <a14:compatExt spid="_x0000_s182319"/>
                </a:ext>
                <a:ext uri="{FF2B5EF4-FFF2-40B4-BE49-F238E27FC236}">
                  <a16:creationId xmlns:a16="http://schemas.microsoft.com/office/drawing/2014/main" id="{00000000-0008-0000-1500-00002F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2320" name="Button 48" hidden="1">
              <a:extLst>
                <a:ext uri="{63B3BB69-23CF-44E3-9099-C40C66FF867C}">
                  <a14:compatExt spid="_x0000_s182320"/>
                </a:ext>
                <a:ext uri="{FF2B5EF4-FFF2-40B4-BE49-F238E27FC236}">
                  <a16:creationId xmlns:a16="http://schemas.microsoft.com/office/drawing/2014/main" id="{00000000-0008-0000-1500-000030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2321" name="Button 49" hidden="1">
              <a:extLst>
                <a:ext uri="{63B3BB69-23CF-44E3-9099-C40C66FF867C}">
                  <a14:compatExt spid="_x0000_s182321"/>
                </a:ext>
                <a:ext uri="{FF2B5EF4-FFF2-40B4-BE49-F238E27FC236}">
                  <a16:creationId xmlns:a16="http://schemas.microsoft.com/office/drawing/2014/main" id="{00000000-0008-0000-1500-000031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2322" name="Button 50" hidden="1">
              <a:extLst>
                <a:ext uri="{63B3BB69-23CF-44E3-9099-C40C66FF867C}">
                  <a14:compatExt spid="_x0000_s182322"/>
                </a:ext>
                <a:ext uri="{FF2B5EF4-FFF2-40B4-BE49-F238E27FC236}">
                  <a16:creationId xmlns:a16="http://schemas.microsoft.com/office/drawing/2014/main" id="{00000000-0008-0000-1500-000032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2323" name="Button 51" hidden="1">
              <a:extLst>
                <a:ext uri="{63B3BB69-23CF-44E3-9099-C40C66FF867C}">
                  <a14:compatExt spid="_x0000_s182323"/>
                </a:ext>
                <a:ext uri="{FF2B5EF4-FFF2-40B4-BE49-F238E27FC236}">
                  <a16:creationId xmlns:a16="http://schemas.microsoft.com/office/drawing/2014/main" id="{00000000-0008-0000-1500-000033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2324" name="Button 52" hidden="1">
              <a:extLst>
                <a:ext uri="{63B3BB69-23CF-44E3-9099-C40C66FF867C}">
                  <a14:compatExt spid="_x0000_s182324"/>
                </a:ext>
                <a:ext uri="{FF2B5EF4-FFF2-40B4-BE49-F238E27FC236}">
                  <a16:creationId xmlns:a16="http://schemas.microsoft.com/office/drawing/2014/main" id="{00000000-0008-0000-1500-000034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2325" name="Button 53" hidden="1">
              <a:extLst>
                <a:ext uri="{63B3BB69-23CF-44E3-9099-C40C66FF867C}">
                  <a14:compatExt spid="_x0000_s182325"/>
                </a:ext>
                <a:ext uri="{FF2B5EF4-FFF2-40B4-BE49-F238E27FC236}">
                  <a16:creationId xmlns:a16="http://schemas.microsoft.com/office/drawing/2014/main" id="{00000000-0008-0000-1500-000035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2326" name="Button 54" hidden="1">
              <a:extLst>
                <a:ext uri="{63B3BB69-23CF-44E3-9099-C40C66FF867C}">
                  <a14:compatExt spid="_x0000_s182326"/>
                </a:ext>
                <a:ext uri="{FF2B5EF4-FFF2-40B4-BE49-F238E27FC236}">
                  <a16:creationId xmlns:a16="http://schemas.microsoft.com/office/drawing/2014/main" id="{00000000-0008-0000-1500-000036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2327" name="Button 55" hidden="1">
              <a:extLst>
                <a:ext uri="{63B3BB69-23CF-44E3-9099-C40C66FF867C}">
                  <a14:compatExt spid="_x0000_s182327"/>
                </a:ext>
                <a:ext uri="{FF2B5EF4-FFF2-40B4-BE49-F238E27FC236}">
                  <a16:creationId xmlns:a16="http://schemas.microsoft.com/office/drawing/2014/main" id="{00000000-0008-0000-1500-000037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2328" name="Button 56" hidden="1">
              <a:extLst>
                <a:ext uri="{63B3BB69-23CF-44E3-9099-C40C66FF867C}">
                  <a14:compatExt spid="_x0000_s182328"/>
                </a:ext>
                <a:ext uri="{FF2B5EF4-FFF2-40B4-BE49-F238E27FC236}">
                  <a16:creationId xmlns:a16="http://schemas.microsoft.com/office/drawing/2014/main" id="{00000000-0008-0000-1500-000038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2329" name="Button 57" hidden="1">
              <a:extLst>
                <a:ext uri="{63B3BB69-23CF-44E3-9099-C40C66FF867C}">
                  <a14:compatExt spid="_x0000_s182329"/>
                </a:ext>
                <a:ext uri="{FF2B5EF4-FFF2-40B4-BE49-F238E27FC236}">
                  <a16:creationId xmlns:a16="http://schemas.microsoft.com/office/drawing/2014/main" id="{00000000-0008-0000-1500-000039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2330" name="Button 58" hidden="1">
              <a:extLst>
                <a:ext uri="{63B3BB69-23CF-44E3-9099-C40C66FF867C}">
                  <a14:compatExt spid="_x0000_s182330"/>
                </a:ext>
                <a:ext uri="{FF2B5EF4-FFF2-40B4-BE49-F238E27FC236}">
                  <a16:creationId xmlns:a16="http://schemas.microsoft.com/office/drawing/2014/main" id="{00000000-0008-0000-1500-00003A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183297" name="Button 1" hidden="1">
              <a:extLst>
                <a:ext uri="{63B3BB69-23CF-44E3-9099-C40C66FF867C}">
                  <a14:compatExt spid="_x0000_s183297"/>
                </a:ext>
                <a:ext uri="{FF2B5EF4-FFF2-40B4-BE49-F238E27FC236}">
                  <a16:creationId xmlns:a16="http://schemas.microsoft.com/office/drawing/2014/main" id="{00000000-0008-0000-1600-000001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87</xdr:row>
          <xdr:rowOff>76200</xdr:rowOff>
        </xdr:from>
        <xdr:to>
          <xdr:col>16</xdr:col>
          <xdr:colOff>38100</xdr:colOff>
          <xdr:row>88</xdr:row>
          <xdr:rowOff>142875</xdr:rowOff>
        </xdr:to>
        <xdr:sp macro="" textlink="">
          <xdr:nvSpPr>
            <xdr:cNvPr id="183298" name="Button 2" hidden="1">
              <a:extLst>
                <a:ext uri="{63B3BB69-23CF-44E3-9099-C40C66FF867C}">
                  <a14:compatExt spid="_x0000_s183298"/>
                </a:ext>
                <a:ext uri="{FF2B5EF4-FFF2-40B4-BE49-F238E27FC236}">
                  <a16:creationId xmlns:a16="http://schemas.microsoft.com/office/drawing/2014/main" id="{00000000-0008-0000-1600-000002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3299" name="Button 3" hidden="1">
              <a:extLst>
                <a:ext uri="{63B3BB69-23CF-44E3-9099-C40C66FF867C}">
                  <a14:compatExt spid="_x0000_s183299"/>
                </a:ext>
                <a:ext uri="{FF2B5EF4-FFF2-40B4-BE49-F238E27FC236}">
                  <a16:creationId xmlns:a16="http://schemas.microsoft.com/office/drawing/2014/main" id="{00000000-0008-0000-1600-000003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3300" name="Button 4" hidden="1">
              <a:extLst>
                <a:ext uri="{63B3BB69-23CF-44E3-9099-C40C66FF867C}">
                  <a14:compatExt spid="_x0000_s183300"/>
                </a:ext>
                <a:ext uri="{FF2B5EF4-FFF2-40B4-BE49-F238E27FC236}">
                  <a16:creationId xmlns:a16="http://schemas.microsoft.com/office/drawing/2014/main" id="{00000000-0008-0000-1600-000004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3301" name="Button 5" hidden="1">
              <a:extLst>
                <a:ext uri="{63B3BB69-23CF-44E3-9099-C40C66FF867C}">
                  <a14:compatExt spid="_x0000_s183301"/>
                </a:ext>
                <a:ext uri="{FF2B5EF4-FFF2-40B4-BE49-F238E27FC236}">
                  <a16:creationId xmlns:a16="http://schemas.microsoft.com/office/drawing/2014/main" id="{00000000-0008-0000-1600-000005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3302" name="Button 6" hidden="1">
              <a:extLst>
                <a:ext uri="{63B3BB69-23CF-44E3-9099-C40C66FF867C}">
                  <a14:compatExt spid="_x0000_s183302"/>
                </a:ext>
                <a:ext uri="{FF2B5EF4-FFF2-40B4-BE49-F238E27FC236}">
                  <a16:creationId xmlns:a16="http://schemas.microsoft.com/office/drawing/2014/main" id="{00000000-0008-0000-1600-000006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3303" name="Button 7" hidden="1">
              <a:extLst>
                <a:ext uri="{63B3BB69-23CF-44E3-9099-C40C66FF867C}">
                  <a14:compatExt spid="_x0000_s183303"/>
                </a:ext>
                <a:ext uri="{FF2B5EF4-FFF2-40B4-BE49-F238E27FC236}">
                  <a16:creationId xmlns:a16="http://schemas.microsoft.com/office/drawing/2014/main" id="{00000000-0008-0000-1600-000007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3304" name="Button 8" hidden="1">
              <a:extLst>
                <a:ext uri="{63B3BB69-23CF-44E3-9099-C40C66FF867C}">
                  <a14:compatExt spid="_x0000_s183304"/>
                </a:ext>
                <a:ext uri="{FF2B5EF4-FFF2-40B4-BE49-F238E27FC236}">
                  <a16:creationId xmlns:a16="http://schemas.microsoft.com/office/drawing/2014/main" id="{00000000-0008-0000-1600-000008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3305" name="Button 9" hidden="1">
              <a:extLst>
                <a:ext uri="{63B3BB69-23CF-44E3-9099-C40C66FF867C}">
                  <a14:compatExt spid="_x0000_s183305"/>
                </a:ext>
                <a:ext uri="{FF2B5EF4-FFF2-40B4-BE49-F238E27FC236}">
                  <a16:creationId xmlns:a16="http://schemas.microsoft.com/office/drawing/2014/main" id="{00000000-0008-0000-1600-000009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3306" name="Button 10" hidden="1">
              <a:extLst>
                <a:ext uri="{63B3BB69-23CF-44E3-9099-C40C66FF867C}">
                  <a14:compatExt spid="_x0000_s183306"/>
                </a:ext>
                <a:ext uri="{FF2B5EF4-FFF2-40B4-BE49-F238E27FC236}">
                  <a16:creationId xmlns:a16="http://schemas.microsoft.com/office/drawing/2014/main" id="{00000000-0008-0000-1600-00000A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3307" name="Button 11" hidden="1">
              <a:extLst>
                <a:ext uri="{63B3BB69-23CF-44E3-9099-C40C66FF867C}">
                  <a14:compatExt spid="_x0000_s183307"/>
                </a:ext>
                <a:ext uri="{FF2B5EF4-FFF2-40B4-BE49-F238E27FC236}">
                  <a16:creationId xmlns:a16="http://schemas.microsoft.com/office/drawing/2014/main" id="{00000000-0008-0000-1600-00000B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3308" name="Button 12" hidden="1">
              <a:extLst>
                <a:ext uri="{63B3BB69-23CF-44E3-9099-C40C66FF867C}">
                  <a14:compatExt spid="_x0000_s183308"/>
                </a:ext>
                <a:ext uri="{FF2B5EF4-FFF2-40B4-BE49-F238E27FC236}">
                  <a16:creationId xmlns:a16="http://schemas.microsoft.com/office/drawing/2014/main" id="{00000000-0008-0000-1600-00000C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3309" name="Button 13" hidden="1">
              <a:extLst>
                <a:ext uri="{63B3BB69-23CF-44E3-9099-C40C66FF867C}">
                  <a14:compatExt spid="_x0000_s183309"/>
                </a:ext>
                <a:ext uri="{FF2B5EF4-FFF2-40B4-BE49-F238E27FC236}">
                  <a16:creationId xmlns:a16="http://schemas.microsoft.com/office/drawing/2014/main" id="{00000000-0008-0000-1600-00000D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3310" name="Button 14" hidden="1">
              <a:extLst>
                <a:ext uri="{63B3BB69-23CF-44E3-9099-C40C66FF867C}">
                  <a14:compatExt spid="_x0000_s183310"/>
                </a:ext>
                <a:ext uri="{FF2B5EF4-FFF2-40B4-BE49-F238E27FC236}">
                  <a16:creationId xmlns:a16="http://schemas.microsoft.com/office/drawing/2014/main" id="{00000000-0008-0000-1600-00000E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3311" name="Button 15" hidden="1">
              <a:extLst>
                <a:ext uri="{63B3BB69-23CF-44E3-9099-C40C66FF867C}">
                  <a14:compatExt spid="_x0000_s183311"/>
                </a:ext>
                <a:ext uri="{FF2B5EF4-FFF2-40B4-BE49-F238E27FC236}">
                  <a16:creationId xmlns:a16="http://schemas.microsoft.com/office/drawing/2014/main" id="{00000000-0008-0000-1600-00000F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3312" name="Button 16" hidden="1">
              <a:extLst>
                <a:ext uri="{63B3BB69-23CF-44E3-9099-C40C66FF867C}">
                  <a14:compatExt spid="_x0000_s183312"/>
                </a:ext>
                <a:ext uri="{FF2B5EF4-FFF2-40B4-BE49-F238E27FC236}">
                  <a16:creationId xmlns:a16="http://schemas.microsoft.com/office/drawing/2014/main" id="{00000000-0008-0000-1600-000010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3313" name="Button 17" hidden="1">
              <a:extLst>
                <a:ext uri="{63B3BB69-23CF-44E3-9099-C40C66FF867C}">
                  <a14:compatExt spid="_x0000_s183313"/>
                </a:ext>
                <a:ext uri="{FF2B5EF4-FFF2-40B4-BE49-F238E27FC236}">
                  <a16:creationId xmlns:a16="http://schemas.microsoft.com/office/drawing/2014/main" id="{00000000-0008-0000-1600-000011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3314" name="Button 18" hidden="1">
              <a:extLst>
                <a:ext uri="{63B3BB69-23CF-44E3-9099-C40C66FF867C}">
                  <a14:compatExt spid="_x0000_s183314"/>
                </a:ext>
                <a:ext uri="{FF2B5EF4-FFF2-40B4-BE49-F238E27FC236}">
                  <a16:creationId xmlns:a16="http://schemas.microsoft.com/office/drawing/2014/main" id="{00000000-0008-0000-1600-000012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3315" name="Button 19" hidden="1">
              <a:extLst>
                <a:ext uri="{63B3BB69-23CF-44E3-9099-C40C66FF867C}">
                  <a14:compatExt spid="_x0000_s183315"/>
                </a:ext>
                <a:ext uri="{FF2B5EF4-FFF2-40B4-BE49-F238E27FC236}">
                  <a16:creationId xmlns:a16="http://schemas.microsoft.com/office/drawing/2014/main" id="{00000000-0008-0000-1600-000013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3316" name="Button 20" hidden="1">
              <a:extLst>
                <a:ext uri="{63B3BB69-23CF-44E3-9099-C40C66FF867C}">
                  <a14:compatExt spid="_x0000_s183316"/>
                </a:ext>
                <a:ext uri="{FF2B5EF4-FFF2-40B4-BE49-F238E27FC236}">
                  <a16:creationId xmlns:a16="http://schemas.microsoft.com/office/drawing/2014/main" id="{00000000-0008-0000-1600-000014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3317" name="Button 21" hidden="1">
              <a:extLst>
                <a:ext uri="{63B3BB69-23CF-44E3-9099-C40C66FF867C}">
                  <a14:compatExt spid="_x0000_s183317"/>
                </a:ext>
                <a:ext uri="{FF2B5EF4-FFF2-40B4-BE49-F238E27FC236}">
                  <a16:creationId xmlns:a16="http://schemas.microsoft.com/office/drawing/2014/main" id="{00000000-0008-0000-1600-000015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3318" name="Button 22" hidden="1">
              <a:extLst>
                <a:ext uri="{63B3BB69-23CF-44E3-9099-C40C66FF867C}">
                  <a14:compatExt spid="_x0000_s183318"/>
                </a:ext>
                <a:ext uri="{FF2B5EF4-FFF2-40B4-BE49-F238E27FC236}">
                  <a16:creationId xmlns:a16="http://schemas.microsoft.com/office/drawing/2014/main" id="{00000000-0008-0000-1600-000016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3319" name="Button 23" hidden="1">
              <a:extLst>
                <a:ext uri="{63B3BB69-23CF-44E3-9099-C40C66FF867C}">
                  <a14:compatExt spid="_x0000_s183319"/>
                </a:ext>
                <a:ext uri="{FF2B5EF4-FFF2-40B4-BE49-F238E27FC236}">
                  <a16:creationId xmlns:a16="http://schemas.microsoft.com/office/drawing/2014/main" id="{00000000-0008-0000-1600-000017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3320" name="Button 24" hidden="1">
              <a:extLst>
                <a:ext uri="{63B3BB69-23CF-44E3-9099-C40C66FF867C}">
                  <a14:compatExt spid="_x0000_s183320"/>
                </a:ext>
                <a:ext uri="{FF2B5EF4-FFF2-40B4-BE49-F238E27FC236}">
                  <a16:creationId xmlns:a16="http://schemas.microsoft.com/office/drawing/2014/main" id="{00000000-0008-0000-1600-000018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3321" name="Button 25" hidden="1">
              <a:extLst>
                <a:ext uri="{63B3BB69-23CF-44E3-9099-C40C66FF867C}">
                  <a14:compatExt spid="_x0000_s183321"/>
                </a:ext>
                <a:ext uri="{FF2B5EF4-FFF2-40B4-BE49-F238E27FC236}">
                  <a16:creationId xmlns:a16="http://schemas.microsoft.com/office/drawing/2014/main" id="{00000000-0008-0000-1600-000019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3322" name="Button 26" hidden="1">
              <a:extLst>
                <a:ext uri="{63B3BB69-23CF-44E3-9099-C40C66FF867C}">
                  <a14:compatExt spid="_x0000_s183322"/>
                </a:ext>
                <a:ext uri="{FF2B5EF4-FFF2-40B4-BE49-F238E27FC236}">
                  <a16:creationId xmlns:a16="http://schemas.microsoft.com/office/drawing/2014/main" id="{00000000-0008-0000-1600-00001A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3323" name="Button 27" hidden="1">
              <a:extLst>
                <a:ext uri="{63B3BB69-23CF-44E3-9099-C40C66FF867C}">
                  <a14:compatExt spid="_x0000_s183323"/>
                </a:ext>
                <a:ext uri="{FF2B5EF4-FFF2-40B4-BE49-F238E27FC236}">
                  <a16:creationId xmlns:a16="http://schemas.microsoft.com/office/drawing/2014/main" id="{00000000-0008-0000-1600-00001B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3324" name="Button 28" hidden="1">
              <a:extLst>
                <a:ext uri="{63B3BB69-23CF-44E3-9099-C40C66FF867C}">
                  <a14:compatExt spid="_x0000_s183324"/>
                </a:ext>
                <a:ext uri="{FF2B5EF4-FFF2-40B4-BE49-F238E27FC236}">
                  <a16:creationId xmlns:a16="http://schemas.microsoft.com/office/drawing/2014/main" id="{00000000-0008-0000-1600-00001C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3325" name="Button 29" hidden="1">
              <a:extLst>
                <a:ext uri="{63B3BB69-23CF-44E3-9099-C40C66FF867C}">
                  <a14:compatExt spid="_x0000_s183325"/>
                </a:ext>
                <a:ext uri="{FF2B5EF4-FFF2-40B4-BE49-F238E27FC236}">
                  <a16:creationId xmlns:a16="http://schemas.microsoft.com/office/drawing/2014/main" id="{00000000-0008-0000-1600-00001D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3326" name="Button 30" hidden="1">
              <a:extLst>
                <a:ext uri="{63B3BB69-23CF-44E3-9099-C40C66FF867C}">
                  <a14:compatExt spid="_x0000_s183326"/>
                </a:ext>
                <a:ext uri="{FF2B5EF4-FFF2-40B4-BE49-F238E27FC236}">
                  <a16:creationId xmlns:a16="http://schemas.microsoft.com/office/drawing/2014/main" id="{00000000-0008-0000-1600-00001E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3327" name="Button 31" hidden="1">
              <a:extLst>
                <a:ext uri="{63B3BB69-23CF-44E3-9099-C40C66FF867C}">
                  <a14:compatExt spid="_x0000_s183327"/>
                </a:ext>
                <a:ext uri="{FF2B5EF4-FFF2-40B4-BE49-F238E27FC236}">
                  <a16:creationId xmlns:a16="http://schemas.microsoft.com/office/drawing/2014/main" id="{00000000-0008-0000-1600-00001F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3328" name="Button 32" hidden="1">
              <a:extLst>
                <a:ext uri="{63B3BB69-23CF-44E3-9099-C40C66FF867C}">
                  <a14:compatExt spid="_x0000_s183328"/>
                </a:ext>
                <a:ext uri="{FF2B5EF4-FFF2-40B4-BE49-F238E27FC236}">
                  <a16:creationId xmlns:a16="http://schemas.microsoft.com/office/drawing/2014/main" id="{00000000-0008-0000-1600-000020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3329" name="Button 33" hidden="1">
              <a:extLst>
                <a:ext uri="{63B3BB69-23CF-44E3-9099-C40C66FF867C}">
                  <a14:compatExt spid="_x0000_s183329"/>
                </a:ext>
                <a:ext uri="{FF2B5EF4-FFF2-40B4-BE49-F238E27FC236}">
                  <a16:creationId xmlns:a16="http://schemas.microsoft.com/office/drawing/2014/main" id="{00000000-0008-0000-1600-000021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3330" name="Button 34" hidden="1">
              <a:extLst>
                <a:ext uri="{63B3BB69-23CF-44E3-9099-C40C66FF867C}">
                  <a14:compatExt spid="_x0000_s183330"/>
                </a:ext>
                <a:ext uri="{FF2B5EF4-FFF2-40B4-BE49-F238E27FC236}">
                  <a16:creationId xmlns:a16="http://schemas.microsoft.com/office/drawing/2014/main" id="{00000000-0008-0000-1600-000022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3331" name="Button 35" hidden="1">
              <a:extLst>
                <a:ext uri="{63B3BB69-23CF-44E3-9099-C40C66FF867C}">
                  <a14:compatExt spid="_x0000_s183331"/>
                </a:ext>
                <a:ext uri="{FF2B5EF4-FFF2-40B4-BE49-F238E27FC236}">
                  <a16:creationId xmlns:a16="http://schemas.microsoft.com/office/drawing/2014/main" id="{00000000-0008-0000-1600-000023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3332" name="Button 36" hidden="1">
              <a:extLst>
                <a:ext uri="{63B3BB69-23CF-44E3-9099-C40C66FF867C}">
                  <a14:compatExt spid="_x0000_s183332"/>
                </a:ext>
                <a:ext uri="{FF2B5EF4-FFF2-40B4-BE49-F238E27FC236}">
                  <a16:creationId xmlns:a16="http://schemas.microsoft.com/office/drawing/2014/main" id="{00000000-0008-0000-1600-000024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3333" name="Button 37" hidden="1">
              <a:extLst>
                <a:ext uri="{63B3BB69-23CF-44E3-9099-C40C66FF867C}">
                  <a14:compatExt spid="_x0000_s183333"/>
                </a:ext>
                <a:ext uri="{FF2B5EF4-FFF2-40B4-BE49-F238E27FC236}">
                  <a16:creationId xmlns:a16="http://schemas.microsoft.com/office/drawing/2014/main" id="{00000000-0008-0000-1600-000025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3334" name="Button 38" hidden="1">
              <a:extLst>
                <a:ext uri="{63B3BB69-23CF-44E3-9099-C40C66FF867C}">
                  <a14:compatExt spid="_x0000_s183334"/>
                </a:ext>
                <a:ext uri="{FF2B5EF4-FFF2-40B4-BE49-F238E27FC236}">
                  <a16:creationId xmlns:a16="http://schemas.microsoft.com/office/drawing/2014/main" id="{00000000-0008-0000-1600-000026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3335" name="Button 39" hidden="1">
              <a:extLst>
                <a:ext uri="{63B3BB69-23CF-44E3-9099-C40C66FF867C}">
                  <a14:compatExt spid="_x0000_s183335"/>
                </a:ext>
                <a:ext uri="{FF2B5EF4-FFF2-40B4-BE49-F238E27FC236}">
                  <a16:creationId xmlns:a16="http://schemas.microsoft.com/office/drawing/2014/main" id="{00000000-0008-0000-1600-000027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3336" name="Button 40" hidden="1">
              <a:extLst>
                <a:ext uri="{63B3BB69-23CF-44E3-9099-C40C66FF867C}">
                  <a14:compatExt spid="_x0000_s183336"/>
                </a:ext>
                <a:ext uri="{FF2B5EF4-FFF2-40B4-BE49-F238E27FC236}">
                  <a16:creationId xmlns:a16="http://schemas.microsoft.com/office/drawing/2014/main" id="{00000000-0008-0000-1600-000028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3337" name="Button 41" hidden="1">
              <a:extLst>
                <a:ext uri="{63B3BB69-23CF-44E3-9099-C40C66FF867C}">
                  <a14:compatExt spid="_x0000_s183337"/>
                </a:ext>
                <a:ext uri="{FF2B5EF4-FFF2-40B4-BE49-F238E27FC236}">
                  <a16:creationId xmlns:a16="http://schemas.microsoft.com/office/drawing/2014/main" id="{00000000-0008-0000-1600-000029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3338" name="Button 42" hidden="1">
              <a:extLst>
                <a:ext uri="{63B3BB69-23CF-44E3-9099-C40C66FF867C}">
                  <a14:compatExt spid="_x0000_s183338"/>
                </a:ext>
                <a:ext uri="{FF2B5EF4-FFF2-40B4-BE49-F238E27FC236}">
                  <a16:creationId xmlns:a16="http://schemas.microsoft.com/office/drawing/2014/main" id="{00000000-0008-0000-1600-00002A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3339" name="Button 43" hidden="1">
              <a:extLst>
                <a:ext uri="{63B3BB69-23CF-44E3-9099-C40C66FF867C}">
                  <a14:compatExt spid="_x0000_s183339"/>
                </a:ext>
                <a:ext uri="{FF2B5EF4-FFF2-40B4-BE49-F238E27FC236}">
                  <a16:creationId xmlns:a16="http://schemas.microsoft.com/office/drawing/2014/main" id="{00000000-0008-0000-1600-00002B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3340" name="Button 44" hidden="1">
              <a:extLst>
                <a:ext uri="{63B3BB69-23CF-44E3-9099-C40C66FF867C}">
                  <a14:compatExt spid="_x0000_s183340"/>
                </a:ext>
                <a:ext uri="{FF2B5EF4-FFF2-40B4-BE49-F238E27FC236}">
                  <a16:creationId xmlns:a16="http://schemas.microsoft.com/office/drawing/2014/main" id="{00000000-0008-0000-1600-00002C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3341" name="Button 45" hidden="1">
              <a:extLst>
                <a:ext uri="{63B3BB69-23CF-44E3-9099-C40C66FF867C}">
                  <a14:compatExt spid="_x0000_s183341"/>
                </a:ext>
                <a:ext uri="{FF2B5EF4-FFF2-40B4-BE49-F238E27FC236}">
                  <a16:creationId xmlns:a16="http://schemas.microsoft.com/office/drawing/2014/main" id="{00000000-0008-0000-1600-00002D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3342" name="Button 46" hidden="1">
              <a:extLst>
                <a:ext uri="{63B3BB69-23CF-44E3-9099-C40C66FF867C}">
                  <a14:compatExt spid="_x0000_s183342"/>
                </a:ext>
                <a:ext uri="{FF2B5EF4-FFF2-40B4-BE49-F238E27FC236}">
                  <a16:creationId xmlns:a16="http://schemas.microsoft.com/office/drawing/2014/main" id="{00000000-0008-0000-1600-00002E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3343" name="Button 47" hidden="1">
              <a:extLst>
                <a:ext uri="{63B3BB69-23CF-44E3-9099-C40C66FF867C}">
                  <a14:compatExt spid="_x0000_s183343"/>
                </a:ext>
                <a:ext uri="{FF2B5EF4-FFF2-40B4-BE49-F238E27FC236}">
                  <a16:creationId xmlns:a16="http://schemas.microsoft.com/office/drawing/2014/main" id="{00000000-0008-0000-1600-00002F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3344" name="Button 48" hidden="1">
              <a:extLst>
                <a:ext uri="{63B3BB69-23CF-44E3-9099-C40C66FF867C}">
                  <a14:compatExt spid="_x0000_s183344"/>
                </a:ext>
                <a:ext uri="{FF2B5EF4-FFF2-40B4-BE49-F238E27FC236}">
                  <a16:creationId xmlns:a16="http://schemas.microsoft.com/office/drawing/2014/main" id="{00000000-0008-0000-1600-000030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3345" name="Button 49" hidden="1">
              <a:extLst>
                <a:ext uri="{63B3BB69-23CF-44E3-9099-C40C66FF867C}">
                  <a14:compatExt spid="_x0000_s183345"/>
                </a:ext>
                <a:ext uri="{FF2B5EF4-FFF2-40B4-BE49-F238E27FC236}">
                  <a16:creationId xmlns:a16="http://schemas.microsoft.com/office/drawing/2014/main" id="{00000000-0008-0000-1600-000031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3346" name="Button 50" hidden="1">
              <a:extLst>
                <a:ext uri="{63B3BB69-23CF-44E3-9099-C40C66FF867C}">
                  <a14:compatExt spid="_x0000_s183346"/>
                </a:ext>
                <a:ext uri="{FF2B5EF4-FFF2-40B4-BE49-F238E27FC236}">
                  <a16:creationId xmlns:a16="http://schemas.microsoft.com/office/drawing/2014/main" id="{00000000-0008-0000-1600-000032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3347" name="Button 51" hidden="1">
              <a:extLst>
                <a:ext uri="{63B3BB69-23CF-44E3-9099-C40C66FF867C}">
                  <a14:compatExt spid="_x0000_s183347"/>
                </a:ext>
                <a:ext uri="{FF2B5EF4-FFF2-40B4-BE49-F238E27FC236}">
                  <a16:creationId xmlns:a16="http://schemas.microsoft.com/office/drawing/2014/main" id="{00000000-0008-0000-1600-000033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3348" name="Button 52" hidden="1">
              <a:extLst>
                <a:ext uri="{63B3BB69-23CF-44E3-9099-C40C66FF867C}">
                  <a14:compatExt spid="_x0000_s183348"/>
                </a:ext>
                <a:ext uri="{FF2B5EF4-FFF2-40B4-BE49-F238E27FC236}">
                  <a16:creationId xmlns:a16="http://schemas.microsoft.com/office/drawing/2014/main" id="{00000000-0008-0000-1600-000034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3349" name="Button 53" hidden="1">
              <a:extLst>
                <a:ext uri="{63B3BB69-23CF-44E3-9099-C40C66FF867C}">
                  <a14:compatExt spid="_x0000_s183349"/>
                </a:ext>
                <a:ext uri="{FF2B5EF4-FFF2-40B4-BE49-F238E27FC236}">
                  <a16:creationId xmlns:a16="http://schemas.microsoft.com/office/drawing/2014/main" id="{00000000-0008-0000-1600-000035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3350" name="Button 54" hidden="1">
              <a:extLst>
                <a:ext uri="{63B3BB69-23CF-44E3-9099-C40C66FF867C}">
                  <a14:compatExt spid="_x0000_s183350"/>
                </a:ext>
                <a:ext uri="{FF2B5EF4-FFF2-40B4-BE49-F238E27FC236}">
                  <a16:creationId xmlns:a16="http://schemas.microsoft.com/office/drawing/2014/main" id="{00000000-0008-0000-1600-000036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3351" name="Button 55" hidden="1">
              <a:extLst>
                <a:ext uri="{63B3BB69-23CF-44E3-9099-C40C66FF867C}">
                  <a14:compatExt spid="_x0000_s183351"/>
                </a:ext>
                <a:ext uri="{FF2B5EF4-FFF2-40B4-BE49-F238E27FC236}">
                  <a16:creationId xmlns:a16="http://schemas.microsoft.com/office/drawing/2014/main" id="{00000000-0008-0000-1600-000037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3352" name="Button 56" hidden="1">
              <a:extLst>
                <a:ext uri="{63B3BB69-23CF-44E3-9099-C40C66FF867C}">
                  <a14:compatExt spid="_x0000_s183352"/>
                </a:ext>
                <a:ext uri="{FF2B5EF4-FFF2-40B4-BE49-F238E27FC236}">
                  <a16:creationId xmlns:a16="http://schemas.microsoft.com/office/drawing/2014/main" id="{00000000-0008-0000-1600-000038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3353" name="Button 57" hidden="1">
              <a:extLst>
                <a:ext uri="{63B3BB69-23CF-44E3-9099-C40C66FF867C}">
                  <a14:compatExt spid="_x0000_s183353"/>
                </a:ext>
                <a:ext uri="{FF2B5EF4-FFF2-40B4-BE49-F238E27FC236}">
                  <a16:creationId xmlns:a16="http://schemas.microsoft.com/office/drawing/2014/main" id="{00000000-0008-0000-1600-000039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3354" name="Button 58" hidden="1">
              <a:extLst>
                <a:ext uri="{63B3BB69-23CF-44E3-9099-C40C66FF867C}">
                  <a14:compatExt spid="_x0000_s183354"/>
                </a:ext>
                <a:ext uri="{FF2B5EF4-FFF2-40B4-BE49-F238E27FC236}">
                  <a16:creationId xmlns:a16="http://schemas.microsoft.com/office/drawing/2014/main" id="{00000000-0008-0000-1600-00003A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8849" name="Button 1" hidden="1">
              <a:extLst>
                <a:ext uri="{63B3BB69-23CF-44E3-9099-C40C66FF867C}">
                  <a14:compatExt spid="_x0000_s78849"/>
                </a:ext>
                <a:ext uri="{FF2B5EF4-FFF2-40B4-BE49-F238E27FC236}">
                  <a16:creationId xmlns:a16="http://schemas.microsoft.com/office/drawing/2014/main" id="{00000000-0008-0000-1700-0000013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581025</xdr:colOff>
          <xdr:row>81</xdr:row>
          <xdr:rowOff>66675</xdr:rowOff>
        </xdr:from>
        <xdr:to>
          <xdr:col>30</xdr:col>
          <xdr:colOff>238125</xdr:colOff>
          <xdr:row>82</xdr:row>
          <xdr:rowOff>142875</xdr:rowOff>
        </xdr:to>
        <xdr:sp macro="" textlink="">
          <xdr:nvSpPr>
            <xdr:cNvPr id="78850" name="Button 2" hidden="1">
              <a:extLst>
                <a:ext uri="{63B3BB69-23CF-44E3-9099-C40C66FF867C}">
                  <a14:compatExt spid="_x0000_s78850"/>
                </a:ext>
                <a:ext uri="{FF2B5EF4-FFF2-40B4-BE49-F238E27FC236}">
                  <a16:creationId xmlns:a16="http://schemas.microsoft.com/office/drawing/2014/main" id="{00000000-0008-0000-1700-0000023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9873" name="Button 1" hidden="1">
              <a:extLst>
                <a:ext uri="{63B3BB69-23CF-44E3-9099-C40C66FF867C}">
                  <a14:compatExt spid="_x0000_s79873"/>
                </a:ext>
                <a:ext uri="{FF2B5EF4-FFF2-40B4-BE49-F238E27FC236}">
                  <a16:creationId xmlns:a16="http://schemas.microsoft.com/office/drawing/2014/main" id="{00000000-0008-0000-1800-0000013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9874" name="Button 2" hidden="1">
              <a:extLst>
                <a:ext uri="{63B3BB69-23CF-44E3-9099-C40C66FF867C}">
                  <a14:compatExt spid="_x0000_s79874"/>
                </a:ext>
                <a:ext uri="{FF2B5EF4-FFF2-40B4-BE49-F238E27FC236}">
                  <a16:creationId xmlns:a16="http://schemas.microsoft.com/office/drawing/2014/main" id="{00000000-0008-0000-1800-0000023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9875" name="Button 3" hidden="1">
              <a:extLst>
                <a:ext uri="{63B3BB69-23CF-44E3-9099-C40C66FF867C}">
                  <a14:compatExt spid="_x0000_s79875"/>
                </a:ext>
                <a:ext uri="{FF2B5EF4-FFF2-40B4-BE49-F238E27FC236}">
                  <a16:creationId xmlns:a16="http://schemas.microsoft.com/office/drawing/2014/main" id="{00000000-0008-0000-1800-0000033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9525</xdr:rowOff>
        </xdr:to>
        <xdr:sp macro="" textlink="">
          <xdr:nvSpPr>
            <xdr:cNvPr id="168961" name="Button 1" hidden="1">
              <a:extLst>
                <a:ext uri="{63B3BB69-23CF-44E3-9099-C40C66FF867C}">
                  <a14:compatExt spid="_x0000_s168961"/>
                </a:ext>
                <a:ext uri="{FF2B5EF4-FFF2-40B4-BE49-F238E27FC236}">
                  <a16:creationId xmlns:a16="http://schemas.microsoft.com/office/drawing/2014/main" id="{00000000-0008-0000-1900-0000019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9525</xdr:rowOff>
        </xdr:to>
        <xdr:sp macro="" textlink="">
          <xdr:nvSpPr>
            <xdr:cNvPr id="168962" name="Button 2" hidden="1">
              <a:extLst>
                <a:ext uri="{63B3BB69-23CF-44E3-9099-C40C66FF867C}">
                  <a14:compatExt spid="_x0000_s168962"/>
                </a:ext>
                <a:ext uri="{FF2B5EF4-FFF2-40B4-BE49-F238E27FC236}">
                  <a16:creationId xmlns:a16="http://schemas.microsoft.com/office/drawing/2014/main" id="{00000000-0008-0000-1900-0000029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9525</xdr:rowOff>
        </xdr:to>
        <xdr:sp macro="" textlink="">
          <xdr:nvSpPr>
            <xdr:cNvPr id="168963" name="Button 3" hidden="1">
              <a:extLst>
                <a:ext uri="{63B3BB69-23CF-44E3-9099-C40C66FF867C}">
                  <a14:compatExt spid="_x0000_s168963"/>
                </a:ext>
                <a:ext uri="{FF2B5EF4-FFF2-40B4-BE49-F238E27FC236}">
                  <a16:creationId xmlns:a16="http://schemas.microsoft.com/office/drawing/2014/main" id="{00000000-0008-0000-1900-0000039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9525</xdr:rowOff>
        </xdr:to>
        <xdr:sp macro="" textlink="">
          <xdr:nvSpPr>
            <xdr:cNvPr id="168964" name="Button 4" hidden="1">
              <a:extLst>
                <a:ext uri="{63B3BB69-23CF-44E3-9099-C40C66FF867C}">
                  <a14:compatExt spid="_x0000_s168964"/>
                </a:ext>
                <a:ext uri="{FF2B5EF4-FFF2-40B4-BE49-F238E27FC236}">
                  <a16:creationId xmlns:a16="http://schemas.microsoft.com/office/drawing/2014/main" id="{00000000-0008-0000-1900-0000049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600075</xdr:colOff>
          <xdr:row>80</xdr:row>
          <xdr:rowOff>38100</xdr:rowOff>
        </xdr:from>
        <xdr:to>
          <xdr:col>14</xdr:col>
          <xdr:colOff>1133475</xdr:colOff>
          <xdr:row>81</xdr:row>
          <xdr:rowOff>114300</xdr:rowOff>
        </xdr:to>
        <xdr:sp macro="" textlink="">
          <xdr:nvSpPr>
            <xdr:cNvPr id="168965" name="Button 5" hidden="1">
              <a:extLst>
                <a:ext uri="{63B3BB69-23CF-44E3-9099-C40C66FF867C}">
                  <a14:compatExt spid="_x0000_s168965"/>
                </a:ext>
                <a:ext uri="{FF2B5EF4-FFF2-40B4-BE49-F238E27FC236}">
                  <a16:creationId xmlns:a16="http://schemas.microsoft.com/office/drawing/2014/main" id="{00000000-0008-0000-1900-0000059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0</xdr:row>
          <xdr:rowOff>257175</xdr:rowOff>
        </xdr:to>
        <xdr:sp macro="" textlink="">
          <xdr:nvSpPr>
            <xdr:cNvPr id="80897" name="Button 1" hidden="1">
              <a:extLst>
                <a:ext uri="{63B3BB69-23CF-44E3-9099-C40C66FF867C}">
                  <a14:compatExt spid="_x0000_s80897"/>
                </a:ext>
                <a:ext uri="{FF2B5EF4-FFF2-40B4-BE49-F238E27FC236}">
                  <a16:creationId xmlns:a16="http://schemas.microsoft.com/office/drawing/2014/main" id="{00000000-0008-0000-1A00-0000013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67</xdr:row>
          <xdr:rowOff>76200</xdr:rowOff>
        </xdr:from>
        <xdr:to>
          <xdr:col>15</xdr:col>
          <xdr:colOff>809625</xdr:colOff>
          <xdr:row>68</xdr:row>
          <xdr:rowOff>152400</xdr:rowOff>
        </xdr:to>
        <xdr:sp macro="" textlink="">
          <xdr:nvSpPr>
            <xdr:cNvPr id="80898" name="Button 2" hidden="1">
              <a:extLst>
                <a:ext uri="{63B3BB69-23CF-44E3-9099-C40C66FF867C}">
                  <a14:compatExt spid="_x0000_s80898"/>
                </a:ext>
                <a:ext uri="{FF2B5EF4-FFF2-40B4-BE49-F238E27FC236}">
                  <a16:creationId xmlns:a16="http://schemas.microsoft.com/office/drawing/2014/main" id="{00000000-0008-0000-1A00-0000023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80899" name="Button 3" hidden="1">
              <a:extLst>
                <a:ext uri="{63B3BB69-23CF-44E3-9099-C40C66FF867C}">
                  <a14:compatExt spid="_x0000_s80899"/>
                </a:ext>
                <a:ext uri="{FF2B5EF4-FFF2-40B4-BE49-F238E27FC236}">
                  <a16:creationId xmlns:a16="http://schemas.microsoft.com/office/drawing/2014/main" id="{00000000-0008-0000-1A00-0000033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80900" name="Button 4" hidden="1">
              <a:extLst>
                <a:ext uri="{63B3BB69-23CF-44E3-9099-C40C66FF867C}">
                  <a14:compatExt spid="_x0000_s80900"/>
                </a:ext>
                <a:ext uri="{FF2B5EF4-FFF2-40B4-BE49-F238E27FC236}">
                  <a16:creationId xmlns:a16="http://schemas.microsoft.com/office/drawing/2014/main" id="{00000000-0008-0000-1A00-0000043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80901" name="Button 5" hidden="1">
              <a:extLst>
                <a:ext uri="{63B3BB69-23CF-44E3-9099-C40C66FF867C}">
                  <a14:compatExt spid="_x0000_s80901"/>
                </a:ext>
                <a:ext uri="{FF2B5EF4-FFF2-40B4-BE49-F238E27FC236}">
                  <a16:creationId xmlns:a16="http://schemas.microsoft.com/office/drawing/2014/main" id="{00000000-0008-0000-1A00-0000053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80902" name="Button 6" hidden="1">
              <a:extLst>
                <a:ext uri="{63B3BB69-23CF-44E3-9099-C40C66FF867C}">
                  <a14:compatExt spid="_x0000_s80902"/>
                </a:ext>
                <a:ext uri="{FF2B5EF4-FFF2-40B4-BE49-F238E27FC236}">
                  <a16:creationId xmlns:a16="http://schemas.microsoft.com/office/drawing/2014/main" id="{00000000-0008-0000-1A00-0000063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0</xdr:row>
          <xdr:rowOff>257175</xdr:rowOff>
        </xdr:to>
        <xdr:sp macro="" textlink="">
          <xdr:nvSpPr>
            <xdr:cNvPr id="129025" name="Button 1" hidden="1">
              <a:extLst>
                <a:ext uri="{63B3BB69-23CF-44E3-9099-C40C66FF867C}">
                  <a14:compatExt spid="_x0000_s129025"/>
                </a:ext>
                <a:ext uri="{FF2B5EF4-FFF2-40B4-BE49-F238E27FC236}">
                  <a16:creationId xmlns:a16="http://schemas.microsoft.com/office/drawing/2014/main" id="{00000000-0008-0000-1B00-000001F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72</xdr:row>
          <xdr:rowOff>76200</xdr:rowOff>
        </xdr:from>
        <xdr:to>
          <xdr:col>15</xdr:col>
          <xdr:colOff>809625</xdr:colOff>
          <xdr:row>73</xdr:row>
          <xdr:rowOff>152400</xdr:rowOff>
        </xdr:to>
        <xdr:sp macro="" textlink="">
          <xdr:nvSpPr>
            <xdr:cNvPr id="129026" name="Button 2" hidden="1">
              <a:extLst>
                <a:ext uri="{63B3BB69-23CF-44E3-9099-C40C66FF867C}">
                  <a14:compatExt spid="_x0000_s129026"/>
                </a:ext>
                <a:ext uri="{FF2B5EF4-FFF2-40B4-BE49-F238E27FC236}">
                  <a16:creationId xmlns:a16="http://schemas.microsoft.com/office/drawing/2014/main" id="{00000000-0008-0000-1B00-000002F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9027" name="Button 3" hidden="1">
              <a:extLst>
                <a:ext uri="{63B3BB69-23CF-44E3-9099-C40C66FF867C}">
                  <a14:compatExt spid="_x0000_s129027"/>
                </a:ext>
                <a:ext uri="{FF2B5EF4-FFF2-40B4-BE49-F238E27FC236}">
                  <a16:creationId xmlns:a16="http://schemas.microsoft.com/office/drawing/2014/main" id="{00000000-0008-0000-1B00-000003F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9028" name="Button 4" hidden="1">
              <a:extLst>
                <a:ext uri="{63B3BB69-23CF-44E3-9099-C40C66FF867C}">
                  <a14:compatExt spid="_x0000_s129028"/>
                </a:ext>
                <a:ext uri="{FF2B5EF4-FFF2-40B4-BE49-F238E27FC236}">
                  <a16:creationId xmlns:a16="http://schemas.microsoft.com/office/drawing/2014/main" id="{00000000-0008-0000-1B00-000004F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9029" name="Button 5" hidden="1">
              <a:extLst>
                <a:ext uri="{63B3BB69-23CF-44E3-9099-C40C66FF867C}">
                  <a14:compatExt spid="_x0000_s129029"/>
                </a:ext>
                <a:ext uri="{FF2B5EF4-FFF2-40B4-BE49-F238E27FC236}">
                  <a16:creationId xmlns:a16="http://schemas.microsoft.com/office/drawing/2014/main" id="{00000000-0008-0000-1B00-000005F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9030" name="Button 6" hidden="1">
              <a:extLst>
                <a:ext uri="{63B3BB69-23CF-44E3-9099-C40C66FF867C}">
                  <a14:compatExt spid="_x0000_s129030"/>
                </a:ext>
                <a:ext uri="{FF2B5EF4-FFF2-40B4-BE49-F238E27FC236}">
                  <a16:creationId xmlns:a16="http://schemas.microsoft.com/office/drawing/2014/main" id="{00000000-0008-0000-1B00-000006F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121857" name="Button 1" hidden="1">
              <a:extLst>
                <a:ext uri="{63B3BB69-23CF-44E3-9099-C40C66FF867C}">
                  <a14:compatExt spid="_x0000_s121857"/>
                </a:ext>
                <a:ext uri="{FF2B5EF4-FFF2-40B4-BE49-F238E27FC236}">
                  <a16:creationId xmlns:a16="http://schemas.microsoft.com/office/drawing/2014/main" id="{00000000-0008-0000-1C00-000001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82</xdr:row>
          <xdr:rowOff>76200</xdr:rowOff>
        </xdr:from>
        <xdr:to>
          <xdr:col>16</xdr:col>
          <xdr:colOff>38100</xdr:colOff>
          <xdr:row>83</xdr:row>
          <xdr:rowOff>142875</xdr:rowOff>
        </xdr:to>
        <xdr:sp macro="" textlink="">
          <xdr:nvSpPr>
            <xdr:cNvPr id="121858" name="Button 2" hidden="1">
              <a:extLst>
                <a:ext uri="{63B3BB69-23CF-44E3-9099-C40C66FF867C}">
                  <a14:compatExt spid="_x0000_s121858"/>
                </a:ext>
                <a:ext uri="{FF2B5EF4-FFF2-40B4-BE49-F238E27FC236}">
                  <a16:creationId xmlns:a16="http://schemas.microsoft.com/office/drawing/2014/main" id="{00000000-0008-0000-1C00-000002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1859" name="Button 3" hidden="1">
              <a:extLst>
                <a:ext uri="{63B3BB69-23CF-44E3-9099-C40C66FF867C}">
                  <a14:compatExt spid="_x0000_s121859"/>
                </a:ext>
                <a:ext uri="{FF2B5EF4-FFF2-40B4-BE49-F238E27FC236}">
                  <a16:creationId xmlns:a16="http://schemas.microsoft.com/office/drawing/2014/main" id="{00000000-0008-0000-1C00-000003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1860" name="Button 4" hidden="1">
              <a:extLst>
                <a:ext uri="{63B3BB69-23CF-44E3-9099-C40C66FF867C}">
                  <a14:compatExt spid="_x0000_s121860"/>
                </a:ext>
                <a:ext uri="{FF2B5EF4-FFF2-40B4-BE49-F238E27FC236}">
                  <a16:creationId xmlns:a16="http://schemas.microsoft.com/office/drawing/2014/main" id="{00000000-0008-0000-1C00-000004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1861" name="Button 5" hidden="1">
              <a:extLst>
                <a:ext uri="{63B3BB69-23CF-44E3-9099-C40C66FF867C}">
                  <a14:compatExt spid="_x0000_s121861"/>
                </a:ext>
                <a:ext uri="{FF2B5EF4-FFF2-40B4-BE49-F238E27FC236}">
                  <a16:creationId xmlns:a16="http://schemas.microsoft.com/office/drawing/2014/main" id="{00000000-0008-0000-1C00-000005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1862" name="Button 6" hidden="1">
              <a:extLst>
                <a:ext uri="{63B3BB69-23CF-44E3-9099-C40C66FF867C}">
                  <a14:compatExt spid="_x0000_s121862"/>
                </a:ext>
                <a:ext uri="{FF2B5EF4-FFF2-40B4-BE49-F238E27FC236}">
                  <a16:creationId xmlns:a16="http://schemas.microsoft.com/office/drawing/2014/main" id="{00000000-0008-0000-1C00-000006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21863" name="Button 7" hidden="1">
              <a:extLst>
                <a:ext uri="{63B3BB69-23CF-44E3-9099-C40C66FF867C}">
                  <a14:compatExt spid="_x0000_s121863"/>
                </a:ext>
                <a:ext uri="{FF2B5EF4-FFF2-40B4-BE49-F238E27FC236}">
                  <a16:creationId xmlns:a16="http://schemas.microsoft.com/office/drawing/2014/main" id="{00000000-0008-0000-1C00-000007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21864" name="Button 8" hidden="1">
              <a:extLst>
                <a:ext uri="{63B3BB69-23CF-44E3-9099-C40C66FF867C}">
                  <a14:compatExt spid="_x0000_s121864"/>
                </a:ext>
                <a:ext uri="{FF2B5EF4-FFF2-40B4-BE49-F238E27FC236}">
                  <a16:creationId xmlns:a16="http://schemas.microsoft.com/office/drawing/2014/main" id="{00000000-0008-0000-1C00-000008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21865" name="Button 9" hidden="1">
              <a:extLst>
                <a:ext uri="{63B3BB69-23CF-44E3-9099-C40C66FF867C}">
                  <a14:compatExt spid="_x0000_s121865"/>
                </a:ext>
                <a:ext uri="{FF2B5EF4-FFF2-40B4-BE49-F238E27FC236}">
                  <a16:creationId xmlns:a16="http://schemas.microsoft.com/office/drawing/2014/main" id="{00000000-0008-0000-1C00-000009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21866" name="Button 10" hidden="1">
              <a:extLst>
                <a:ext uri="{63B3BB69-23CF-44E3-9099-C40C66FF867C}">
                  <a14:compatExt spid="_x0000_s121866"/>
                </a:ext>
                <a:ext uri="{FF2B5EF4-FFF2-40B4-BE49-F238E27FC236}">
                  <a16:creationId xmlns:a16="http://schemas.microsoft.com/office/drawing/2014/main" id="{00000000-0008-0000-1C00-00000A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21867" name="Button 11" hidden="1">
              <a:extLst>
                <a:ext uri="{63B3BB69-23CF-44E3-9099-C40C66FF867C}">
                  <a14:compatExt spid="_x0000_s121867"/>
                </a:ext>
                <a:ext uri="{FF2B5EF4-FFF2-40B4-BE49-F238E27FC236}">
                  <a16:creationId xmlns:a16="http://schemas.microsoft.com/office/drawing/2014/main" id="{00000000-0008-0000-1C00-00000B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21868" name="Button 12" hidden="1">
              <a:extLst>
                <a:ext uri="{63B3BB69-23CF-44E3-9099-C40C66FF867C}">
                  <a14:compatExt spid="_x0000_s121868"/>
                </a:ext>
                <a:ext uri="{FF2B5EF4-FFF2-40B4-BE49-F238E27FC236}">
                  <a16:creationId xmlns:a16="http://schemas.microsoft.com/office/drawing/2014/main" id="{00000000-0008-0000-1C00-00000C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21869" name="Button 13" hidden="1">
              <a:extLst>
                <a:ext uri="{63B3BB69-23CF-44E3-9099-C40C66FF867C}">
                  <a14:compatExt spid="_x0000_s121869"/>
                </a:ext>
                <a:ext uri="{FF2B5EF4-FFF2-40B4-BE49-F238E27FC236}">
                  <a16:creationId xmlns:a16="http://schemas.microsoft.com/office/drawing/2014/main" id="{00000000-0008-0000-1C00-00000D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21870" name="Button 14" hidden="1">
              <a:extLst>
                <a:ext uri="{63B3BB69-23CF-44E3-9099-C40C66FF867C}">
                  <a14:compatExt spid="_x0000_s121870"/>
                </a:ext>
                <a:ext uri="{FF2B5EF4-FFF2-40B4-BE49-F238E27FC236}">
                  <a16:creationId xmlns:a16="http://schemas.microsoft.com/office/drawing/2014/main" id="{00000000-0008-0000-1C00-00000E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21871" name="Button 15" hidden="1">
              <a:extLst>
                <a:ext uri="{63B3BB69-23CF-44E3-9099-C40C66FF867C}">
                  <a14:compatExt spid="_x0000_s121871"/>
                </a:ext>
                <a:ext uri="{FF2B5EF4-FFF2-40B4-BE49-F238E27FC236}">
                  <a16:creationId xmlns:a16="http://schemas.microsoft.com/office/drawing/2014/main" id="{00000000-0008-0000-1C00-00000F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21872" name="Button 16" hidden="1">
              <a:extLst>
                <a:ext uri="{63B3BB69-23CF-44E3-9099-C40C66FF867C}">
                  <a14:compatExt spid="_x0000_s121872"/>
                </a:ext>
                <a:ext uri="{FF2B5EF4-FFF2-40B4-BE49-F238E27FC236}">
                  <a16:creationId xmlns:a16="http://schemas.microsoft.com/office/drawing/2014/main" id="{00000000-0008-0000-1C00-000010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21873" name="Button 17" hidden="1">
              <a:extLst>
                <a:ext uri="{63B3BB69-23CF-44E3-9099-C40C66FF867C}">
                  <a14:compatExt spid="_x0000_s121873"/>
                </a:ext>
                <a:ext uri="{FF2B5EF4-FFF2-40B4-BE49-F238E27FC236}">
                  <a16:creationId xmlns:a16="http://schemas.microsoft.com/office/drawing/2014/main" id="{00000000-0008-0000-1C00-000011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21874" name="Button 18" hidden="1">
              <a:extLst>
                <a:ext uri="{63B3BB69-23CF-44E3-9099-C40C66FF867C}">
                  <a14:compatExt spid="_x0000_s121874"/>
                </a:ext>
                <a:ext uri="{FF2B5EF4-FFF2-40B4-BE49-F238E27FC236}">
                  <a16:creationId xmlns:a16="http://schemas.microsoft.com/office/drawing/2014/main" id="{00000000-0008-0000-1C00-000012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21875" name="Button 19" hidden="1">
              <a:extLst>
                <a:ext uri="{63B3BB69-23CF-44E3-9099-C40C66FF867C}">
                  <a14:compatExt spid="_x0000_s121875"/>
                </a:ext>
                <a:ext uri="{FF2B5EF4-FFF2-40B4-BE49-F238E27FC236}">
                  <a16:creationId xmlns:a16="http://schemas.microsoft.com/office/drawing/2014/main" id="{00000000-0008-0000-1C00-000013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21876" name="Button 20" hidden="1">
              <a:extLst>
                <a:ext uri="{63B3BB69-23CF-44E3-9099-C40C66FF867C}">
                  <a14:compatExt spid="_x0000_s121876"/>
                </a:ext>
                <a:ext uri="{FF2B5EF4-FFF2-40B4-BE49-F238E27FC236}">
                  <a16:creationId xmlns:a16="http://schemas.microsoft.com/office/drawing/2014/main" id="{00000000-0008-0000-1C00-000014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21877" name="Button 21" hidden="1">
              <a:extLst>
                <a:ext uri="{63B3BB69-23CF-44E3-9099-C40C66FF867C}">
                  <a14:compatExt spid="_x0000_s121877"/>
                </a:ext>
                <a:ext uri="{FF2B5EF4-FFF2-40B4-BE49-F238E27FC236}">
                  <a16:creationId xmlns:a16="http://schemas.microsoft.com/office/drawing/2014/main" id="{00000000-0008-0000-1C00-000015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21878" name="Button 22" hidden="1">
              <a:extLst>
                <a:ext uri="{63B3BB69-23CF-44E3-9099-C40C66FF867C}">
                  <a14:compatExt spid="_x0000_s121878"/>
                </a:ext>
                <a:ext uri="{FF2B5EF4-FFF2-40B4-BE49-F238E27FC236}">
                  <a16:creationId xmlns:a16="http://schemas.microsoft.com/office/drawing/2014/main" id="{00000000-0008-0000-1C00-000016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21879" name="Button 23" hidden="1">
              <a:extLst>
                <a:ext uri="{63B3BB69-23CF-44E3-9099-C40C66FF867C}">
                  <a14:compatExt spid="_x0000_s121879"/>
                </a:ext>
                <a:ext uri="{FF2B5EF4-FFF2-40B4-BE49-F238E27FC236}">
                  <a16:creationId xmlns:a16="http://schemas.microsoft.com/office/drawing/2014/main" id="{00000000-0008-0000-1C00-000017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21880" name="Button 24" hidden="1">
              <a:extLst>
                <a:ext uri="{63B3BB69-23CF-44E3-9099-C40C66FF867C}">
                  <a14:compatExt spid="_x0000_s121880"/>
                </a:ext>
                <a:ext uri="{FF2B5EF4-FFF2-40B4-BE49-F238E27FC236}">
                  <a16:creationId xmlns:a16="http://schemas.microsoft.com/office/drawing/2014/main" id="{00000000-0008-0000-1C00-000018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21881" name="Button 25" hidden="1">
              <a:extLst>
                <a:ext uri="{63B3BB69-23CF-44E3-9099-C40C66FF867C}">
                  <a14:compatExt spid="_x0000_s121881"/>
                </a:ext>
                <a:ext uri="{FF2B5EF4-FFF2-40B4-BE49-F238E27FC236}">
                  <a16:creationId xmlns:a16="http://schemas.microsoft.com/office/drawing/2014/main" id="{00000000-0008-0000-1C00-000019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21882" name="Button 26" hidden="1">
              <a:extLst>
                <a:ext uri="{63B3BB69-23CF-44E3-9099-C40C66FF867C}">
                  <a14:compatExt spid="_x0000_s121882"/>
                </a:ext>
                <a:ext uri="{FF2B5EF4-FFF2-40B4-BE49-F238E27FC236}">
                  <a16:creationId xmlns:a16="http://schemas.microsoft.com/office/drawing/2014/main" id="{00000000-0008-0000-1C00-00001A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21883" name="Button 27" hidden="1">
              <a:extLst>
                <a:ext uri="{63B3BB69-23CF-44E3-9099-C40C66FF867C}">
                  <a14:compatExt spid="_x0000_s121883"/>
                </a:ext>
                <a:ext uri="{FF2B5EF4-FFF2-40B4-BE49-F238E27FC236}">
                  <a16:creationId xmlns:a16="http://schemas.microsoft.com/office/drawing/2014/main" id="{00000000-0008-0000-1C00-00001B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21884" name="Button 28" hidden="1">
              <a:extLst>
                <a:ext uri="{63B3BB69-23CF-44E3-9099-C40C66FF867C}">
                  <a14:compatExt spid="_x0000_s121884"/>
                </a:ext>
                <a:ext uri="{FF2B5EF4-FFF2-40B4-BE49-F238E27FC236}">
                  <a16:creationId xmlns:a16="http://schemas.microsoft.com/office/drawing/2014/main" id="{00000000-0008-0000-1C00-00001C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21885" name="Button 29" hidden="1">
              <a:extLst>
                <a:ext uri="{63B3BB69-23CF-44E3-9099-C40C66FF867C}">
                  <a14:compatExt spid="_x0000_s121885"/>
                </a:ext>
                <a:ext uri="{FF2B5EF4-FFF2-40B4-BE49-F238E27FC236}">
                  <a16:creationId xmlns:a16="http://schemas.microsoft.com/office/drawing/2014/main" id="{00000000-0008-0000-1C00-00001D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21886" name="Button 30" hidden="1">
              <a:extLst>
                <a:ext uri="{63B3BB69-23CF-44E3-9099-C40C66FF867C}">
                  <a14:compatExt spid="_x0000_s121886"/>
                </a:ext>
                <a:ext uri="{FF2B5EF4-FFF2-40B4-BE49-F238E27FC236}">
                  <a16:creationId xmlns:a16="http://schemas.microsoft.com/office/drawing/2014/main" id="{00000000-0008-0000-1C00-00001E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21887" name="Button 31" hidden="1">
              <a:extLst>
                <a:ext uri="{63B3BB69-23CF-44E3-9099-C40C66FF867C}">
                  <a14:compatExt spid="_x0000_s121887"/>
                </a:ext>
                <a:ext uri="{FF2B5EF4-FFF2-40B4-BE49-F238E27FC236}">
                  <a16:creationId xmlns:a16="http://schemas.microsoft.com/office/drawing/2014/main" id="{00000000-0008-0000-1C00-00001F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21888" name="Button 32" hidden="1">
              <a:extLst>
                <a:ext uri="{63B3BB69-23CF-44E3-9099-C40C66FF867C}">
                  <a14:compatExt spid="_x0000_s121888"/>
                </a:ext>
                <a:ext uri="{FF2B5EF4-FFF2-40B4-BE49-F238E27FC236}">
                  <a16:creationId xmlns:a16="http://schemas.microsoft.com/office/drawing/2014/main" id="{00000000-0008-0000-1C00-000020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21889" name="Button 33" hidden="1">
              <a:extLst>
                <a:ext uri="{63B3BB69-23CF-44E3-9099-C40C66FF867C}">
                  <a14:compatExt spid="_x0000_s121889"/>
                </a:ext>
                <a:ext uri="{FF2B5EF4-FFF2-40B4-BE49-F238E27FC236}">
                  <a16:creationId xmlns:a16="http://schemas.microsoft.com/office/drawing/2014/main" id="{00000000-0008-0000-1C00-000021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21890" name="Button 34" hidden="1">
              <a:extLst>
                <a:ext uri="{63B3BB69-23CF-44E3-9099-C40C66FF867C}">
                  <a14:compatExt spid="_x0000_s121890"/>
                </a:ext>
                <a:ext uri="{FF2B5EF4-FFF2-40B4-BE49-F238E27FC236}">
                  <a16:creationId xmlns:a16="http://schemas.microsoft.com/office/drawing/2014/main" id="{00000000-0008-0000-1C00-000022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21891" name="Button 35" hidden="1">
              <a:extLst>
                <a:ext uri="{63B3BB69-23CF-44E3-9099-C40C66FF867C}">
                  <a14:compatExt spid="_x0000_s121891"/>
                </a:ext>
                <a:ext uri="{FF2B5EF4-FFF2-40B4-BE49-F238E27FC236}">
                  <a16:creationId xmlns:a16="http://schemas.microsoft.com/office/drawing/2014/main" id="{00000000-0008-0000-1C00-000023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21892" name="Button 36" hidden="1">
              <a:extLst>
                <a:ext uri="{63B3BB69-23CF-44E3-9099-C40C66FF867C}">
                  <a14:compatExt spid="_x0000_s121892"/>
                </a:ext>
                <a:ext uri="{FF2B5EF4-FFF2-40B4-BE49-F238E27FC236}">
                  <a16:creationId xmlns:a16="http://schemas.microsoft.com/office/drawing/2014/main" id="{00000000-0008-0000-1C00-000024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21893" name="Button 37" hidden="1">
              <a:extLst>
                <a:ext uri="{63B3BB69-23CF-44E3-9099-C40C66FF867C}">
                  <a14:compatExt spid="_x0000_s121893"/>
                </a:ext>
                <a:ext uri="{FF2B5EF4-FFF2-40B4-BE49-F238E27FC236}">
                  <a16:creationId xmlns:a16="http://schemas.microsoft.com/office/drawing/2014/main" id="{00000000-0008-0000-1C00-000025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21894" name="Button 38" hidden="1">
              <a:extLst>
                <a:ext uri="{63B3BB69-23CF-44E3-9099-C40C66FF867C}">
                  <a14:compatExt spid="_x0000_s121894"/>
                </a:ext>
                <a:ext uri="{FF2B5EF4-FFF2-40B4-BE49-F238E27FC236}">
                  <a16:creationId xmlns:a16="http://schemas.microsoft.com/office/drawing/2014/main" id="{00000000-0008-0000-1C00-000026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21895" name="Button 39" hidden="1">
              <a:extLst>
                <a:ext uri="{63B3BB69-23CF-44E3-9099-C40C66FF867C}">
                  <a14:compatExt spid="_x0000_s121895"/>
                </a:ext>
                <a:ext uri="{FF2B5EF4-FFF2-40B4-BE49-F238E27FC236}">
                  <a16:creationId xmlns:a16="http://schemas.microsoft.com/office/drawing/2014/main" id="{00000000-0008-0000-1C00-000027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21896" name="Button 40" hidden="1">
              <a:extLst>
                <a:ext uri="{63B3BB69-23CF-44E3-9099-C40C66FF867C}">
                  <a14:compatExt spid="_x0000_s121896"/>
                </a:ext>
                <a:ext uri="{FF2B5EF4-FFF2-40B4-BE49-F238E27FC236}">
                  <a16:creationId xmlns:a16="http://schemas.microsoft.com/office/drawing/2014/main" id="{00000000-0008-0000-1C00-000028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21897" name="Button 41" hidden="1">
              <a:extLst>
                <a:ext uri="{63B3BB69-23CF-44E3-9099-C40C66FF867C}">
                  <a14:compatExt spid="_x0000_s121897"/>
                </a:ext>
                <a:ext uri="{FF2B5EF4-FFF2-40B4-BE49-F238E27FC236}">
                  <a16:creationId xmlns:a16="http://schemas.microsoft.com/office/drawing/2014/main" id="{00000000-0008-0000-1C00-000029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21898" name="Button 42" hidden="1">
              <a:extLst>
                <a:ext uri="{63B3BB69-23CF-44E3-9099-C40C66FF867C}">
                  <a14:compatExt spid="_x0000_s121898"/>
                </a:ext>
                <a:ext uri="{FF2B5EF4-FFF2-40B4-BE49-F238E27FC236}">
                  <a16:creationId xmlns:a16="http://schemas.microsoft.com/office/drawing/2014/main" id="{00000000-0008-0000-1C00-00002A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21899" name="Button 43" hidden="1">
              <a:extLst>
                <a:ext uri="{63B3BB69-23CF-44E3-9099-C40C66FF867C}">
                  <a14:compatExt spid="_x0000_s121899"/>
                </a:ext>
                <a:ext uri="{FF2B5EF4-FFF2-40B4-BE49-F238E27FC236}">
                  <a16:creationId xmlns:a16="http://schemas.microsoft.com/office/drawing/2014/main" id="{00000000-0008-0000-1C00-00002B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21900" name="Button 44" hidden="1">
              <a:extLst>
                <a:ext uri="{63B3BB69-23CF-44E3-9099-C40C66FF867C}">
                  <a14:compatExt spid="_x0000_s121900"/>
                </a:ext>
                <a:ext uri="{FF2B5EF4-FFF2-40B4-BE49-F238E27FC236}">
                  <a16:creationId xmlns:a16="http://schemas.microsoft.com/office/drawing/2014/main" id="{00000000-0008-0000-1C00-00002C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21901" name="Button 45" hidden="1">
              <a:extLst>
                <a:ext uri="{63B3BB69-23CF-44E3-9099-C40C66FF867C}">
                  <a14:compatExt spid="_x0000_s121901"/>
                </a:ext>
                <a:ext uri="{FF2B5EF4-FFF2-40B4-BE49-F238E27FC236}">
                  <a16:creationId xmlns:a16="http://schemas.microsoft.com/office/drawing/2014/main" id="{00000000-0008-0000-1C00-00002D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21902" name="Button 46" hidden="1">
              <a:extLst>
                <a:ext uri="{63B3BB69-23CF-44E3-9099-C40C66FF867C}">
                  <a14:compatExt spid="_x0000_s121902"/>
                </a:ext>
                <a:ext uri="{FF2B5EF4-FFF2-40B4-BE49-F238E27FC236}">
                  <a16:creationId xmlns:a16="http://schemas.microsoft.com/office/drawing/2014/main" id="{00000000-0008-0000-1C00-00002E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21903" name="Button 47" hidden="1">
              <a:extLst>
                <a:ext uri="{63B3BB69-23CF-44E3-9099-C40C66FF867C}">
                  <a14:compatExt spid="_x0000_s121903"/>
                </a:ext>
                <a:ext uri="{FF2B5EF4-FFF2-40B4-BE49-F238E27FC236}">
                  <a16:creationId xmlns:a16="http://schemas.microsoft.com/office/drawing/2014/main" id="{00000000-0008-0000-1C00-00002F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21904" name="Button 48" hidden="1">
              <a:extLst>
                <a:ext uri="{63B3BB69-23CF-44E3-9099-C40C66FF867C}">
                  <a14:compatExt spid="_x0000_s121904"/>
                </a:ext>
                <a:ext uri="{FF2B5EF4-FFF2-40B4-BE49-F238E27FC236}">
                  <a16:creationId xmlns:a16="http://schemas.microsoft.com/office/drawing/2014/main" id="{00000000-0008-0000-1C00-000030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21905" name="Button 49" hidden="1">
              <a:extLst>
                <a:ext uri="{63B3BB69-23CF-44E3-9099-C40C66FF867C}">
                  <a14:compatExt spid="_x0000_s121905"/>
                </a:ext>
                <a:ext uri="{FF2B5EF4-FFF2-40B4-BE49-F238E27FC236}">
                  <a16:creationId xmlns:a16="http://schemas.microsoft.com/office/drawing/2014/main" id="{00000000-0008-0000-1C00-000031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21906" name="Button 50" hidden="1">
              <a:extLst>
                <a:ext uri="{63B3BB69-23CF-44E3-9099-C40C66FF867C}">
                  <a14:compatExt spid="_x0000_s121906"/>
                </a:ext>
                <a:ext uri="{FF2B5EF4-FFF2-40B4-BE49-F238E27FC236}">
                  <a16:creationId xmlns:a16="http://schemas.microsoft.com/office/drawing/2014/main" id="{00000000-0008-0000-1C00-000032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21907" name="Button 51" hidden="1">
              <a:extLst>
                <a:ext uri="{63B3BB69-23CF-44E3-9099-C40C66FF867C}">
                  <a14:compatExt spid="_x0000_s121907"/>
                </a:ext>
                <a:ext uri="{FF2B5EF4-FFF2-40B4-BE49-F238E27FC236}">
                  <a16:creationId xmlns:a16="http://schemas.microsoft.com/office/drawing/2014/main" id="{00000000-0008-0000-1C00-000033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21908" name="Button 52" hidden="1">
              <a:extLst>
                <a:ext uri="{63B3BB69-23CF-44E3-9099-C40C66FF867C}">
                  <a14:compatExt spid="_x0000_s121908"/>
                </a:ext>
                <a:ext uri="{FF2B5EF4-FFF2-40B4-BE49-F238E27FC236}">
                  <a16:creationId xmlns:a16="http://schemas.microsoft.com/office/drawing/2014/main" id="{00000000-0008-0000-1C00-000034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21909" name="Button 53" hidden="1">
              <a:extLst>
                <a:ext uri="{63B3BB69-23CF-44E3-9099-C40C66FF867C}">
                  <a14:compatExt spid="_x0000_s121909"/>
                </a:ext>
                <a:ext uri="{FF2B5EF4-FFF2-40B4-BE49-F238E27FC236}">
                  <a16:creationId xmlns:a16="http://schemas.microsoft.com/office/drawing/2014/main" id="{00000000-0008-0000-1C00-000035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21910" name="Button 54" hidden="1">
              <a:extLst>
                <a:ext uri="{63B3BB69-23CF-44E3-9099-C40C66FF867C}">
                  <a14:compatExt spid="_x0000_s121910"/>
                </a:ext>
                <a:ext uri="{FF2B5EF4-FFF2-40B4-BE49-F238E27FC236}">
                  <a16:creationId xmlns:a16="http://schemas.microsoft.com/office/drawing/2014/main" id="{00000000-0008-0000-1C00-000036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21911" name="Button 55" hidden="1">
              <a:extLst>
                <a:ext uri="{63B3BB69-23CF-44E3-9099-C40C66FF867C}">
                  <a14:compatExt spid="_x0000_s121911"/>
                </a:ext>
                <a:ext uri="{FF2B5EF4-FFF2-40B4-BE49-F238E27FC236}">
                  <a16:creationId xmlns:a16="http://schemas.microsoft.com/office/drawing/2014/main" id="{00000000-0008-0000-1C00-000037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21912" name="Button 56" hidden="1">
              <a:extLst>
                <a:ext uri="{63B3BB69-23CF-44E3-9099-C40C66FF867C}">
                  <a14:compatExt spid="_x0000_s121912"/>
                </a:ext>
                <a:ext uri="{FF2B5EF4-FFF2-40B4-BE49-F238E27FC236}">
                  <a16:creationId xmlns:a16="http://schemas.microsoft.com/office/drawing/2014/main" id="{00000000-0008-0000-1C00-000038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21913" name="Button 57" hidden="1">
              <a:extLst>
                <a:ext uri="{63B3BB69-23CF-44E3-9099-C40C66FF867C}">
                  <a14:compatExt spid="_x0000_s121913"/>
                </a:ext>
                <a:ext uri="{FF2B5EF4-FFF2-40B4-BE49-F238E27FC236}">
                  <a16:creationId xmlns:a16="http://schemas.microsoft.com/office/drawing/2014/main" id="{00000000-0008-0000-1C00-000039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21914" name="Button 58" hidden="1">
              <a:extLst>
                <a:ext uri="{63B3BB69-23CF-44E3-9099-C40C66FF867C}">
                  <a14:compatExt spid="_x0000_s121914"/>
                </a:ext>
                <a:ext uri="{FF2B5EF4-FFF2-40B4-BE49-F238E27FC236}">
                  <a16:creationId xmlns:a16="http://schemas.microsoft.com/office/drawing/2014/main" id="{00000000-0008-0000-1C00-00003A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122881" name="Button 1" hidden="1">
              <a:extLst>
                <a:ext uri="{63B3BB69-23CF-44E3-9099-C40C66FF867C}">
                  <a14:compatExt spid="_x0000_s122881"/>
                </a:ext>
                <a:ext uri="{FF2B5EF4-FFF2-40B4-BE49-F238E27FC236}">
                  <a16:creationId xmlns:a16="http://schemas.microsoft.com/office/drawing/2014/main" id="{00000000-0008-0000-1D00-000001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82</xdr:row>
          <xdr:rowOff>76200</xdr:rowOff>
        </xdr:from>
        <xdr:to>
          <xdr:col>16</xdr:col>
          <xdr:colOff>38100</xdr:colOff>
          <xdr:row>83</xdr:row>
          <xdr:rowOff>142875</xdr:rowOff>
        </xdr:to>
        <xdr:sp macro="" textlink="">
          <xdr:nvSpPr>
            <xdr:cNvPr id="122882" name="Button 2" hidden="1">
              <a:extLst>
                <a:ext uri="{63B3BB69-23CF-44E3-9099-C40C66FF867C}">
                  <a14:compatExt spid="_x0000_s122882"/>
                </a:ext>
                <a:ext uri="{FF2B5EF4-FFF2-40B4-BE49-F238E27FC236}">
                  <a16:creationId xmlns:a16="http://schemas.microsoft.com/office/drawing/2014/main" id="{00000000-0008-0000-1D00-000002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2883" name="Button 3" hidden="1">
              <a:extLst>
                <a:ext uri="{63B3BB69-23CF-44E3-9099-C40C66FF867C}">
                  <a14:compatExt spid="_x0000_s122883"/>
                </a:ext>
                <a:ext uri="{FF2B5EF4-FFF2-40B4-BE49-F238E27FC236}">
                  <a16:creationId xmlns:a16="http://schemas.microsoft.com/office/drawing/2014/main" id="{00000000-0008-0000-1D00-000003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2884" name="Button 4" hidden="1">
              <a:extLst>
                <a:ext uri="{63B3BB69-23CF-44E3-9099-C40C66FF867C}">
                  <a14:compatExt spid="_x0000_s122884"/>
                </a:ext>
                <a:ext uri="{FF2B5EF4-FFF2-40B4-BE49-F238E27FC236}">
                  <a16:creationId xmlns:a16="http://schemas.microsoft.com/office/drawing/2014/main" id="{00000000-0008-0000-1D00-000004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2885" name="Button 5" hidden="1">
              <a:extLst>
                <a:ext uri="{63B3BB69-23CF-44E3-9099-C40C66FF867C}">
                  <a14:compatExt spid="_x0000_s122885"/>
                </a:ext>
                <a:ext uri="{FF2B5EF4-FFF2-40B4-BE49-F238E27FC236}">
                  <a16:creationId xmlns:a16="http://schemas.microsoft.com/office/drawing/2014/main" id="{00000000-0008-0000-1D00-000005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2886" name="Button 6" hidden="1">
              <a:extLst>
                <a:ext uri="{63B3BB69-23CF-44E3-9099-C40C66FF867C}">
                  <a14:compatExt spid="_x0000_s122886"/>
                </a:ext>
                <a:ext uri="{FF2B5EF4-FFF2-40B4-BE49-F238E27FC236}">
                  <a16:creationId xmlns:a16="http://schemas.microsoft.com/office/drawing/2014/main" id="{00000000-0008-0000-1D00-000006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22887" name="Button 7" hidden="1">
              <a:extLst>
                <a:ext uri="{63B3BB69-23CF-44E3-9099-C40C66FF867C}">
                  <a14:compatExt spid="_x0000_s122887"/>
                </a:ext>
                <a:ext uri="{FF2B5EF4-FFF2-40B4-BE49-F238E27FC236}">
                  <a16:creationId xmlns:a16="http://schemas.microsoft.com/office/drawing/2014/main" id="{00000000-0008-0000-1D00-000007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22888" name="Button 8" hidden="1">
              <a:extLst>
                <a:ext uri="{63B3BB69-23CF-44E3-9099-C40C66FF867C}">
                  <a14:compatExt spid="_x0000_s122888"/>
                </a:ext>
                <a:ext uri="{FF2B5EF4-FFF2-40B4-BE49-F238E27FC236}">
                  <a16:creationId xmlns:a16="http://schemas.microsoft.com/office/drawing/2014/main" id="{00000000-0008-0000-1D00-000008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22889" name="Button 9" hidden="1">
              <a:extLst>
                <a:ext uri="{63B3BB69-23CF-44E3-9099-C40C66FF867C}">
                  <a14:compatExt spid="_x0000_s122889"/>
                </a:ext>
                <a:ext uri="{FF2B5EF4-FFF2-40B4-BE49-F238E27FC236}">
                  <a16:creationId xmlns:a16="http://schemas.microsoft.com/office/drawing/2014/main" id="{00000000-0008-0000-1D00-000009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22890" name="Button 10" hidden="1">
              <a:extLst>
                <a:ext uri="{63B3BB69-23CF-44E3-9099-C40C66FF867C}">
                  <a14:compatExt spid="_x0000_s122890"/>
                </a:ext>
                <a:ext uri="{FF2B5EF4-FFF2-40B4-BE49-F238E27FC236}">
                  <a16:creationId xmlns:a16="http://schemas.microsoft.com/office/drawing/2014/main" id="{00000000-0008-0000-1D00-00000A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22891" name="Button 11" hidden="1">
              <a:extLst>
                <a:ext uri="{63B3BB69-23CF-44E3-9099-C40C66FF867C}">
                  <a14:compatExt spid="_x0000_s122891"/>
                </a:ext>
                <a:ext uri="{FF2B5EF4-FFF2-40B4-BE49-F238E27FC236}">
                  <a16:creationId xmlns:a16="http://schemas.microsoft.com/office/drawing/2014/main" id="{00000000-0008-0000-1D00-00000B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22892" name="Button 12" hidden="1">
              <a:extLst>
                <a:ext uri="{63B3BB69-23CF-44E3-9099-C40C66FF867C}">
                  <a14:compatExt spid="_x0000_s122892"/>
                </a:ext>
                <a:ext uri="{FF2B5EF4-FFF2-40B4-BE49-F238E27FC236}">
                  <a16:creationId xmlns:a16="http://schemas.microsoft.com/office/drawing/2014/main" id="{00000000-0008-0000-1D00-00000C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22893" name="Button 13" hidden="1">
              <a:extLst>
                <a:ext uri="{63B3BB69-23CF-44E3-9099-C40C66FF867C}">
                  <a14:compatExt spid="_x0000_s122893"/>
                </a:ext>
                <a:ext uri="{FF2B5EF4-FFF2-40B4-BE49-F238E27FC236}">
                  <a16:creationId xmlns:a16="http://schemas.microsoft.com/office/drawing/2014/main" id="{00000000-0008-0000-1D00-00000D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22894" name="Button 14" hidden="1">
              <a:extLst>
                <a:ext uri="{63B3BB69-23CF-44E3-9099-C40C66FF867C}">
                  <a14:compatExt spid="_x0000_s122894"/>
                </a:ext>
                <a:ext uri="{FF2B5EF4-FFF2-40B4-BE49-F238E27FC236}">
                  <a16:creationId xmlns:a16="http://schemas.microsoft.com/office/drawing/2014/main" id="{00000000-0008-0000-1D00-00000E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22895" name="Button 15" hidden="1">
              <a:extLst>
                <a:ext uri="{63B3BB69-23CF-44E3-9099-C40C66FF867C}">
                  <a14:compatExt spid="_x0000_s122895"/>
                </a:ext>
                <a:ext uri="{FF2B5EF4-FFF2-40B4-BE49-F238E27FC236}">
                  <a16:creationId xmlns:a16="http://schemas.microsoft.com/office/drawing/2014/main" id="{00000000-0008-0000-1D00-00000F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22896" name="Button 16" hidden="1">
              <a:extLst>
                <a:ext uri="{63B3BB69-23CF-44E3-9099-C40C66FF867C}">
                  <a14:compatExt spid="_x0000_s122896"/>
                </a:ext>
                <a:ext uri="{FF2B5EF4-FFF2-40B4-BE49-F238E27FC236}">
                  <a16:creationId xmlns:a16="http://schemas.microsoft.com/office/drawing/2014/main" id="{00000000-0008-0000-1D00-000010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22897" name="Button 17" hidden="1">
              <a:extLst>
                <a:ext uri="{63B3BB69-23CF-44E3-9099-C40C66FF867C}">
                  <a14:compatExt spid="_x0000_s122897"/>
                </a:ext>
                <a:ext uri="{FF2B5EF4-FFF2-40B4-BE49-F238E27FC236}">
                  <a16:creationId xmlns:a16="http://schemas.microsoft.com/office/drawing/2014/main" id="{00000000-0008-0000-1D00-000011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22898" name="Button 18" hidden="1">
              <a:extLst>
                <a:ext uri="{63B3BB69-23CF-44E3-9099-C40C66FF867C}">
                  <a14:compatExt spid="_x0000_s122898"/>
                </a:ext>
                <a:ext uri="{FF2B5EF4-FFF2-40B4-BE49-F238E27FC236}">
                  <a16:creationId xmlns:a16="http://schemas.microsoft.com/office/drawing/2014/main" id="{00000000-0008-0000-1D00-000012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22899" name="Button 19" hidden="1">
              <a:extLst>
                <a:ext uri="{63B3BB69-23CF-44E3-9099-C40C66FF867C}">
                  <a14:compatExt spid="_x0000_s122899"/>
                </a:ext>
                <a:ext uri="{FF2B5EF4-FFF2-40B4-BE49-F238E27FC236}">
                  <a16:creationId xmlns:a16="http://schemas.microsoft.com/office/drawing/2014/main" id="{00000000-0008-0000-1D00-000013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22900" name="Button 20" hidden="1">
              <a:extLst>
                <a:ext uri="{63B3BB69-23CF-44E3-9099-C40C66FF867C}">
                  <a14:compatExt spid="_x0000_s122900"/>
                </a:ext>
                <a:ext uri="{FF2B5EF4-FFF2-40B4-BE49-F238E27FC236}">
                  <a16:creationId xmlns:a16="http://schemas.microsoft.com/office/drawing/2014/main" id="{00000000-0008-0000-1D00-000014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22901" name="Button 21" hidden="1">
              <a:extLst>
                <a:ext uri="{63B3BB69-23CF-44E3-9099-C40C66FF867C}">
                  <a14:compatExt spid="_x0000_s122901"/>
                </a:ext>
                <a:ext uri="{FF2B5EF4-FFF2-40B4-BE49-F238E27FC236}">
                  <a16:creationId xmlns:a16="http://schemas.microsoft.com/office/drawing/2014/main" id="{00000000-0008-0000-1D00-000015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22902" name="Button 22" hidden="1">
              <a:extLst>
                <a:ext uri="{63B3BB69-23CF-44E3-9099-C40C66FF867C}">
                  <a14:compatExt spid="_x0000_s122902"/>
                </a:ext>
                <a:ext uri="{FF2B5EF4-FFF2-40B4-BE49-F238E27FC236}">
                  <a16:creationId xmlns:a16="http://schemas.microsoft.com/office/drawing/2014/main" id="{00000000-0008-0000-1D00-000016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22903" name="Button 23" hidden="1">
              <a:extLst>
                <a:ext uri="{63B3BB69-23CF-44E3-9099-C40C66FF867C}">
                  <a14:compatExt spid="_x0000_s122903"/>
                </a:ext>
                <a:ext uri="{FF2B5EF4-FFF2-40B4-BE49-F238E27FC236}">
                  <a16:creationId xmlns:a16="http://schemas.microsoft.com/office/drawing/2014/main" id="{00000000-0008-0000-1D00-000017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22904" name="Button 24" hidden="1">
              <a:extLst>
                <a:ext uri="{63B3BB69-23CF-44E3-9099-C40C66FF867C}">
                  <a14:compatExt spid="_x0000_s122904"/>
                </a:ext>
                <a:ext uri="{FF2B5EF4-FFF2-40B4-BE49-F238E27FC236}">
                  <a16:creationId xmlns:a16="http://schemas.microsoft.com/office/drawing/2014/main" id="{00000000-0008-0000-1D00-000018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22905" name="Button 25" hidden="1">
              <a:extLst>
                <a:ext uri="{63B3BB69-23CF-44E3-9099-C40C66FF867C}">
                  <a14:compatExt spid="_x0000_s122905"/>
                </a:ext>
                <a:ext uri="{FF2B5EF4-FFF2-40B4-BE49-F238E27FC236}">
                  <a16:creationId xmlns:a16="http://schemas.microsoft.com/office/drawing/2014/main" id="{00000000-0008-0000-1D00-000019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22906" name="Button 26" hidden="1">
              <a:extLst>
                <a:ext uri="{63B3BB69-23CF-44E3-9099-C40C66FF867C}">
                  <a14:compatExt spid="_x0000_s122906"/>
                </a:ext>
                <a:ext uri="{FF2B5EF4-FFF2-40B4-BE49-F238E27FC236}">
                  <a16:creationId xmlns:a16="http://schemas.microsoft.com/office/drawing/2014/main" id="{00000000-0008-0000-1D00-00001A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22907" name="Button 27" hidden="1">
              <a:extLst>
                <a:ext uri="{63B3BB69-23CF-44E3-9099-C40C66FF867C}">
                  <a14:compatExt spid="_x0000_s122907"/>
                </a:ext>
                <a:ext uri="{FF2B5EF4-FFF2-40B4-BE49-F238E27FC236}">
                  <a16:creationId xmlns:a16="http://schemas.microsoft.com/office/drawing/2014/main" id="{00000000-0008-0000-1D00-00001B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22908" name="Button 28" hidden="1">
              <a:extLst>
                <a:ext uri="{63B3BB69-23CF-44E3-9099-C40C66FF867C}">
                  <a14:compatExt spid="_x0000_s122908"/>
                </a:ext>
                <a:ext uri="{FF2B5EF4-FFF2-40B4-BE49-F238E27FC236}">
                  <a16:creationId xmlns:a16="http://schemas.microsoft.com/office/drawing/2014/main" id="{00000000-0008-0000-1D00-00001C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22909" name="Button 29" hidden="1">
              <a:extLst>
                <a:ext uri="{63B3BB69-23CF-44E3-9099-C40C66FF867C}">
                  <a14:compatExt spid="_x0000_s122909"/>
                </a:ext>
                <a:ext uri="{FF2B5EF4-FFF2-40B4-BE49-F238E27FC236}">
                  <a16:creationId xmlns:a16="http://schemas.microsoft.com/office/drawing/2014/main" id="{00000000-0008-0000-1D00-00001D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22910" name="Button 30" hidden="1">
              <a:extLst>
                <a:ext uri="{63B3BB69-23CF-44E3-9099-C40C66FF867C}">
                  <a14:compatExt spid="_x0000_s122910"/>
                </a:ext>
                <a:ext uri="{FF2B5EF4-FFF2-40B4-BE49-F238E27FC236}">
                  <a16:creationId xmlns:a16="http://schemas.microsoft.com/office/drawing/2014/main" id="{00000000-0008-0000-1D00-00001E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22911" name="Button 31" hidden="1">
              <a:extLst>
                <a:ext uri="{63B3BB69-23CF-44E3-9099-C40C66FF867C}">
                  <a14:compatExt spid="_x0000_s122911"/>
                </a:ext>
                <a:ext uri="{FF2B5EF4-FFF2-40B4-BE49-F238E27FC236}">
                  <a16:creationId xmlns:a16="http://schemas.microsoft.com/office/drawing/2014/main" id="{00000000-0008-0000-1D00-00001F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22912" name="Button 32" hidden="1">
              <a:extLst>
                <a:ext uri="{63B3BB69-23CF-44E3-9099-C40C66FF867C}">
                  <a14:compatExt spid="_x0000_s122912"/>
                </a:ext>
                <a:ext uri="{FF2B5EF4-FFF2-40B4-BE49-F238E27FC236}">
                  <a16:creationId xmlns:a16="http://schemas.microsoft.com/office/drawing/2014/main" id="{00000000-0008-0000-1D00-000020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22913" name="Button 33" hidden="1">
              <a:extLst>
                <a:ext uri="{63B3BB69-23CF-44E3-9099-C40C66FF867C}">
                  <a14:compatExt spid="_x0000_s122913"/>
                </a:ext>
                <a:ext uri="{FF2B5EF4-FFF2-40B4-BE49-F238E27FC236}">
                  <a16:creationId xmlns:a16="http://schemas.microsoft.com/office/drawing/2014/main" id="{00000000-0008-0000-1D00-000021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22914" name="Button 34" hidden="1">
              <a:extLst>
                <a:ext uri="{63B3BB69-23CF-44E3-9099-C40C66FF867C}">
                  <a14:compatExt spid="_x0000_s122914"/>
                </a:ext>
                <a:ext uri="{FF2B5EF4-FFF2-40B4-BE49-F238E27FC236}">
                  <a16:creationId xmlns:a16="http://schemas.microsoft.com/office/drawing/2014/main" id="{00000000-0008-0000-1D00-000022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22915" name="Button 35" hidden="1">
              <a:extLst>
                <a:ext uri="{63B3BB69-23CF-44E3-9099-C40C66FF867C}">
                  <a14:compatExt spid="_x0000_s122915"/>
                </a:ext>
                <a:ext uri="{FF2B5EF4-FFF2-40B4-BE49-F238E27FC236}">
                  <a16:creationId xmlns:a16="http://schemas.microsoft.com/office/drawing/2014/main" id="{00000000-0008-0000-1D00-000023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22916" name="Button 36" hidden="1">
              <a:extLst>
                <a:ext uri="{63B3BB69-23CF-44E3-9099-C40C66FF867C}">
                  <a14:compatExt spid="_x0000_s122916"/>
                </a:ext>
                <a:ext uri="{FF2B5EF4-FFF2-40B4-BE49-F238E27FC236}">
                  <a16:creationId xmlns:a16="http://schemas.microsoft.com/office/drawing/2014/main" id="{00000000-0008-0000-1D00-000024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22917" name="Button 37" hidden="1">
              <a:extLst>
                <a:ext uri="{63B3BB69-23CF-44E3-9099-C40C66FF867C}">
                  <a14:compatExt spid="_x0000_s122917"/>
                </a:ext>
                <a:ext uri="{FF2B5EF4-FFF2-40B4-BE49-F238E27FC236}">
                  <a16:creationId xmlns:a16="http://schemas.microsoft.com/office/drawing/2014/main" id="{00000000-0008-0000-1D00-000025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22918" name="Button 38" hidden="1">
              <a:extLst>
                <a:ext uri="{63B3BB69-23CF-44E3-9099-C40C66FF867C}">
                  <a14:compatExt spid="_x0000_s122918"/>
                </a:ext>
                <a:ext uri="{FF2B5EF4-FFF2-40B4-BE49-F238E27FC236}">
                  <a16:creationId xmlns:a16="http://schemas.microsoft.com/office/drawing/2014/main" id="{00000000-0008-0000-1D00-000026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22919" name="Button 39" hidden="1">
              <a:extLst>
                <a:ext uri="{63B3BB69-23CF-44E3-9099-C40C66FF867C}">
                  <a14:compatExt spid="_x0000_s122919"/>
                </a:ext>
                <a:ext uri="{FF2B5EF4-FFF2-40B4-BE49-F238E27FC236}">
                  <a16:creationId xmlns:a16="http://schemas.microsoft.com/office/drawing/2014/main" id="{00000000-0008-0000-1D00-000027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22920" name="Button 40" hidden="1">
              <a:extLst>
                <a:ext uri="{63B3BB69-23CF-44E3-9099-C40C66FF867C}">
                  <a14:compatExt spid="_x0000_s122920"/>
                </a:ext>
                <a:ext uri="{FF2B5EF4-FFF2-40B4-BE49-F238E27FC236}">
                  <a16:creationId xmlns:a16="http://schemas.microsoft.com/office/drawing/2014/main" id="{00000000-0008-0000-1D00-000028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22921" name="Button 41" hidden="1">
              <a:extLst>
                <a:ext uri="{63B3BB69-23CF-44E3-9099-C40C66FF867C}">
                  <a14:compatExt spid="_x0000_s122921"/>
                </a:ext>
                <a:ext uri="{FF2B5EF4-FFF2-40B4-BE49-F238E27FC236}">
                  <a16:creationId xmlns:a16="http://schemas.microsoft.com/office/drawing/2014/main" id="{00000000-0008-0000-1D00-000029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22922" name="Button 42" hidden="1">
              <a:extLst>
                <a:ext uri="{63B3BB69-23CF-44E3-9099-C40C66FF867C}">
                  <a14:compatExt spid="_x0000_s122922"/>
                </a:ext>
                <a:ext uri="{FF2B5EF4-FFF2-40B4-BE49-F238E27FC236}">
                  <a16:creationId xmlns:a16="http://schemas.microsoft.com/office/drawing/2014/main" id="{00000000-0008-0000-1D00-00002A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22923" name="Button 43" hidden="1">
              <a:extLst>
                <a:ext uri="{63B3BB69-23CF-44E3-9099-C40C66FF867C}">
                  <a14:compatExt spid="_x0000_s122923"/>
                </a:ext>
                <a:ext uri="{FF2B5EF4-FFF2-40B4-BE49-F238E27FC236}">
                  <a16:creationId xmlns:a16="http://schemas.microsoft.com/office/drawing/2014/main" id="{00000000-0008-0000-1D00-00002B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22924" name="Button 44" hidden="1">
              <a:extLst>
                <a:ext uri="{63B3BB69-23CF-44E3-9099-C40C66FF867C}">
                  <a14:compatExt spid="_x0000_s122924"/>
                </a:ext>
                <a:ext uri="{FF2B5EF4-FFF2-40B4-BE49-F238E27FC236}">
                  <a16:creationId xmlns:a16="http://schemas.microsoft.com/office/drawing/2014/main" id="{00000000-0008-0000-1D00-00002C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22925" name="Button 45" hidden="1">
              <a:extLst>
                <a:ext uri="{63B3BB69-23CF-44E3-9099-C40C66FF867C}">
                  <a14:compatExt spid="_x0000_s122925"/>
                </a:ext>
                <a:ext uri="{FF2B5EF4-FFF2-40B4-BE49-F238E27FC236}">
                  <a16:creationId xmlns:a16="http://schemas.microsoft.com/office/drawing/2014/main" id="{00000000-0008-0000-1D00-00002D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22926" name="Button 46" hidden="1">
              <a:extLst>
                <a:ext uri="{63B3BB69-23CF-44E3-9099-C40C66FF867C}">
                  <a14:compatExt spid="_x0000_s122926"/>
                </a:ext>
                <a:ext uri="{FF2B5EF4-FFF2-40B4-BE49-F238E27FC236}">
                  <a16:creationId xmlns:a16="http://schemas.microsoft.com/office/drawing/2014/main" id="{00000000-0008-0000-1D00-00002E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22927" name="Button 47" hidden="1">
              <a:extLst>
                <a:ext uri="{63B3BB69-23CF-44E3-9099-C40C66FF867C}">
                  <a14:compatExt spid="_x0000_s122927"/>
                </a:ext>
                <a:ext uri="{FF2B5EF4-FFF2-40B4-BE49-F238E27FC236}">
                  <a16:creationId xmlns:a16="http://schemas.microsoft.com/office/drawing/2014/main" id="{00000000-0008-0000-1D00-00002F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22928" name="Button 48" hidden="1">
              <a:extLst>
                <a:ext uri="{63B3BB69-23CF-44E3-9099-C40C66FF867C}">
                  <a14:compatExt spid="_x0000_s122928"/>
                </a:ext>
                <a:ext uri="{FF2B5EF4-FFF2-40B4-BE49-F238E27FC236}">
                  <a16:creationId xmlns:a16="http://schemas.microsoft.com/office/drawing/2014/main" id="{00000000-0008-0000-1D00-000030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22929" name="Button 49" hidden="1">
              <a:extLst>
                <a:ext uri="{63B3BB69-23CF-44E3-9099-C40C66FF867C}">
                  <a14:compatExt spid="_x0000_s122929"/>
                </a:ext>
                <a:ext uri="{FF2B5EF4-FFF2-40B4-BE49-F238E27FC236}">
                  <a16:creationId xmlns:a16="http://schemas.microsoft.com/office/drawing/2014/main" id="{00000000-0008-0000-1D00-000031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22930" name="Button 50" hidden="1">
              <a:extLst>
                <a:ext uri="{63B3BB69-23CF-44E3-9099-C40C66FF867C}">
                  <a14:compatExt spid="_x0000_s122930"/>
                </a:ext>
                <a:ext uri="{FF2B5EF4-FFF2-40B4-BE49-F238E27FC236}">
                  <a16:creationId xmlns:a16="http://schemas.microsoft.com/office/drawing/2014/main" id="{00000000-0008-0000-1D00-000032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22931" name="Button 51" hidden="1">
              <a:extLst>
                <a:ext uri="{63B3BB69-23CF-44E3-9099-C40C66FF867C}">
                  <a14:compatExt spid="_x0000_s122931"/>
                </a:ext>
                <a:ext uri="{FF2B5EF4-FFF2-40B4-BE49-F238E27FC236}">
                  <a16:creationId xmlns:a16="http://schemas.microsoft.com/office/drawing/2014/main" id="{00000000-0008-0000-1D00-000033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22932" name="Button 52" hidden="1">
              <a:extLst>
                <a:ext uri="{63B3BB69-23CF-44E3-9099-C40C66FF867C}">
                  <a14:compatExt spid="_x0000_s122932"/>
                </a:ext>
                <a:ext uri="{FF2B5EF4-FFF2-40B4-BE49-F238E27FC236}">
                  <a16:creationId xmlns:a16="http://schemas.microsoft.com/office/drawing/2014/main" id="{00000000-0008-0000-1D00-000034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22933" name="Button 53" hidden="1">
              <a:extLst>
                <a:ext uri="{63B3BB69-23CF-44E3-9099-C40C66FF867C}">
                  <a14:compatExt spid="_x0000_s122933"/>
                </a:ext>
                <a:ext uri="{FF2B5EF4-FFF2-40B4-BE49-F238E27FC236}">
                  <a16:creationId xmlns:a16="http://schemas.microsoft.com/office/drawing/2014/main" id="{00000000-0008-0000-1D00-000035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22934" name="Button 54" hidden="1">
              <a:extLst>
                <a:ext uri="{63B3BB69-23CF-44E3-9099-C40C66FF867C}">
                  <a14:compatExt spid="_x0000_s122934"/>
                </a:ext>
                <a:ext uri="{FF2B5EF4-FFF2-40B4-BE49-F238E27FC236}">
                  <a16:creationId xmlns:a16="http://schemas.microsoft.com/office/drawing/2014/main" id="{00000000-0008-0000-1D00-000036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22935" name="Button 55" hidden="1">
              <a:extLst>
                <a:ext uri="{63B3BB69-23CF-44E3-9099-C40C66FF867C}">
                  <a14:compatExt spid="_x0000_s122935"/>
                </a:ext>
                <a:ext uri="{FF2B5EF4-FFF2-40B4-BE49-F238E27FC236}">
                  <a16:creationId xmlns:a16="http://schemas.microsoft.com/office/drawing/2014/main" id="{00000000-0008-0000-1D00-000037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22936" name="Button 56" hidden="1">
              <a:extLst>
                <a:ext uri="{63B3BB69-23CF-44E3-9099-C40C66FF867C}">
                  <a14:compatExt spid="_x0000_s122936"/>
                </a:ext>
                <a:ext uri="{FF2B5EF4-FFF2-40B4-BE49-F238E27FC236}">
                  <a16:creationId xmlns:a16="http://schemas.microsoft.com/office/drawing/2014/main" id="{00000000-0008-0000-1D00-000038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22937" name="Button 57" hidden="1">
              <a:extLst>
                <a:ext uri="{63B3BB69-23CF-44E3-9099-C40C66FF867C}">
                  <a14:compatExt spid="_x0000_s122937"/>
                </a:ext>
                <a:ext uri="{FF2B5EF4-FFF2-40B4-BE49-F238E27FC236}">
                  <a16:creationId xmlns:a16="http://schemas.microsoft.com/office/drawing/2014/main" id="{00000000-0008-0000-1D00-000039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22938" name="Button 58" hidden="1">
              <a:extLst>
                <a:ext uri="{63B3BB69-23CF-44E3-9099-C40C66FF867C}">
                  <a14:compatExt spid="_x0000_s122938"/>
                </a:ext>
                <a:ext uri="{FF2B5EF4-FFF2-40B4-BE49-F238E27FC236}">
                  <a16:creationId xmlns:a16="http://schemas.microsoft.com/office/drawing/2014/main" id="{00000000-0008-0000-1D00-00003A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47105" name="Button 1" hidden="1">
              <a:extLst>
                <a:ext uri="{63B3BB69-23CF-44E3-9099-C40C66FF867C}">
                  <a14:compatExt spid="_x0000_s47105"/>
                </a:ext>
                <a:ext uri="{FF2B5EF4-FFF2-40B4-BE49-F238E27FC236}">
                  <a16:creationId xmlns:a16="http://schemas.microsoft.com/office/drawing/2014/main" id="{00000000-0008-0000-0300-000001B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47107" name="Button 3" hidden="1">
              <a:extLst>
                <a:ext uri="{63B3BB69-23CF-44E3-9099-C40C66FF867C}">
                  <a14:compatExt spid="_x0000_s47107"/>
                </a:ext>
                <a:ext uri="{FF2B5EF4-FFF2-40B4-BE49-F238E27FC236}">
                  <a16:creationId xmlns:a16="http://schemas.microsoft.com/office/drawing/2014/main" id="{00000000-0008-0000-0300-000003B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47108" name="Button 4" hidden="1">
              <a:extLst>
                <a:ext uri="{63B3BB69-23CF-44E3-9099-C40C66FF867C}">
                  <a14:compatExt spid="_x0000_s47108"/>
                </a:ext>
                <a:ext uri="{FF2B5EF4-FFF2-40B4-BE49-F238E27FC236}">
                  <a16:creationId xmlns:a16="http://schemas.microsoft.com/office/drawing/2014/main" id="{00000000-0008-0000-0300-000004B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83969" name="Button 1" hidden="1">
              <a:extLst>
                <a:ext uri="{63B3BB69-23CF-44E3-9099-C40C66FF867C}">
                  <a14:compatExt spid="_x0000_s83969"/>
                </a:ext>
                <a:ext uri="{FF2B5EF4-FFF2-40B4-BE49-F238E27FC236}">
                  <a16:creationId xmlns:a16="http://schemas.microsoft.com/office/drawing/2014/main" id="{00000000-0008-0000-1E00-000001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81</xdr:row>
          <xdr:rowOff>76200</xdr:rowOff>
        </xdr:from>
        <xdr:to>
          <xdr:col>16</xdr:col>
          <xdr:colOff>38100</xdr:colOff>
          <xdr:row>82</xdr:row>
          <xdr:rowOff>142875</xdr:rowOff>
        </xdr:to>
        <xdr:sp macro="" textlink="">
          <xdr:nvSpPr>
            <xdr:cNvPr id="83970" name="Button 2" hidden="1">
              <a:extLst>
                <a:ext uri="{63B3BB69-23CF-44E3-9099-C40C66FF867C}">
                  <a14:compatExt spid="_x0000_s83970"/>
                </a:ext>
                <a:ext uri="{FF2B5EF4-FFF2-40B4-BE49-F238E27FC236}">
                  <a16:creationId xmlns:a16="http://schemas.microsoft.com/office/drawing/2014/main" id="{00000000-0008-0000-1E00-000002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83971" name="Button 3" hidden="1">
              <a:extLst>
                <a:ext uri="{63B3BB69-23CF-44E3-9099-C40C66FF867C}">
                  <a14:compatExt spid="_x0000_s83971"/>
                </a:ext>
                <a:ext uri="{FF2B5EF4-FFF2-40B4-BE49-F238E27FC236}">
                  <a16:creationId xmlns:a16="http://schemas.microsoft.com/office/drawing/2014/main" id="{00000000-0008-0000-1E00-000003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83972" name="Button 4" hidden="1">
              <a:extLst>
                <a:ext uri="{63B3BB69-23CF-44E3-9099-C40C66FF867C}">
                  <a14:compatExt spid="_x0000_s83972"/>
                </a:ext>
                <a:ext uri="{FF2B5EF4-FFF2-40B4-BE49-F238E27FC236}">
                  <a16:creationId xmlns:a16="http://schemas.microsoft.com/office/drawing/2014/main" id="{00000000-0008-0000-1E00-000004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83973" name="Button 5" hidden="1">
              <a:extLst>
                <a:ext uri="{63B3BB69-23CF-44E3-9099-C40C66FF867C}">
                  <a14:compatExt spid="_x0000_s83973"/>
                </a:ext>
                <a:ext uri="{FF2B5EF4-FFF2-40B4-BE49-F238E27FC236}">
                  <a16:creationId xmlns:a16="http://schemas.microsoft.com/office/drawing/2014/main" id="{00000000-0008-0000-1E00-000005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83974" name="Button 6" hidden="1">
              <a:extLst>
                <a:ext uri="{63B3BB69-23CF-44E3-9099-C40C66FF867C}">
                  <a14:compatExt spid="_x0000_s83974"/>
                </a:ext>
                <a:ext uri="{FF2B5EF4-FFF2-40B4-BE49-F238E27FC236}">
                  <a16:creationId xmlns:a16="http://schemas.microsoft.com/office/drawing/2014/main" id="{00000000-0008-0000-1E00-000006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83975" name="Button 7" hidden="1">
              <a:extLst>
                <a:ext uri="{63B3BB69-23CF-44E3-9099-C40C66FF867C}">
                  <a14:compatExt spid="_x0000_s83975"/>
                </a:ext>
                <a:ext uri="{FF2B5EF4-FFF2-40B4-BE49-F238E27FC236}">
                  <a16:creationId xmlns:a16="http://schemas.microsoft.com/office/drawing/2014/main" id="{00000000-0008-0000-1E00-000007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83976" name="Button 8" hidden="1">
              <a:extLst>
                <a:ext uri="{63B3BB69-23CF-44E3-9099-C40C66FF867C}">
                  <a14:compatExt spid="_x0000_s83976"/>
                </a:ext>
                <a:ext uri="{FF2B5EF4-FFF2-40B4-BE49-F238E27FC236}">
                  <a16:creationId xmlns:a16="http://schemas.microsoft.com/office/drawing/2014/main" id="{00000000-0008-0000-1E00-000008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83977" name="Button 9" hidden="1">
              <a:extLst>
                <a:ext uri="{63B3BB69-23CF-44E3-9099-C40C66FF867C}">
                  <a14:compatExt spid="_x0000_s83977"/>
                </a:ext>
                <a:ext uri="{FF2B5EF4-FFF2-40B4-BE49-F238E27FC236}">
                  <a16:creationId xmlns:a16="http://schemas.microsoft.com/office/drawing/2014/main" id="{00000000-0008-0000-1E00-000009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83978" name="Button 10" hidden="1">
              <a:extLst>
                <a:ext uri="{63B3BB69-23CF-44E3-9099-C40C66FF867C}">
                  <a14:compatExt spid="_x0000_s83978"/>
                </a:ext>
                <a:ext uri="{FF2B5EF4-FFF2-40B4-BE49-F238E27FC236}">
                  <a16:creationId xmlns:a16="http://schemas.microsoft.com/office/drawing/2014/main" id="{00000000-0008-0000-1E00-00000A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83979" name="Button 11" hidden="1">
              <a:extLst>
                <a:ext uri="{63B3BB69-23CF-44E3-9099-C40C66FF867C}">
                  <a14:compatExt spid="_x0000_s83979"/>
                </a:ext>
                <a:ext uri="{FF2B5EF4-FFF2-40B4-BE49-F238E27FC236}">
                  <a16:creationId xmlns:a16="http://schemas.microsoft.com/office/drawing/2014/main" id="{00000000-0008-0000-1E00-00000B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83980" name="Button 12" hidden="1">
              <a:extLst>
                <a:ext uri="{63B3BB69-23CF-44E3-9099-C40C66FF867C}">
                  <a14:compatExt spid="_x0000_s83980"/>
                </a:ext>
                <a:ext uri="{FF2B5EF4-FFF2-40B4-BE49-F238E27FC236}">
                  <a16:creationId xmlns:a16="http://schemas.microsoft.com/office/drawing/2014/main" id="{00000000-0008-0000-1E00-00000C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83981" name="Button 13" hidden="1">
              <a:extLst>
                <a:ext uri="{63B3BB69-23CF-44E3-9099-C40C66FF867C}">
                  <a14:compatExt spid="_x0000_s83981"/>
                </a:ext>
                <a:ext uri="{FF2B5EF4-FFF2-40B4-BE49-F238E27FC236}">
                  <a16:creationId xmlns:a16="http://schemas.microsoft.com/office/drawing/2014/main" id="{00000000-0008-0000-1E00-00000D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83982" name="Button 14" hidden="1">
              <a:extLst>
                <a:ext uri="{63B3BB69-23CF-44E3-9099-C40C66FF867C}">
                  <a14:compatExt spid="_x0000_s83982"/>
                </a:ext>
                <a:ext uri="{FF2B5EF4-FFF2-40B4-BE49-F238E27FC236}">
                  <a16:creationId xmlns:a16="http://schemas.microsoft.com/office/drawing/2014/main" id="{00000000-0008-0000-1E00-00000E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83983" name="Button 15" hidden="1">
              <a:extLst>
                <a:ext uri="{63B3BB69-23CF-44E3-9099-C40C66FF867C}">
                  <a14:compatExt spid="_x0000_s83983"/>
                </a:ext>
                <a:ext uri="{FF2B5EF4-FFF2-40B4-BE49-F238E27FC236}">
                  <a16:creationId xmlns:a16="http://schemas.microsoft.com/office/drawing/2014/main" id="{00000000-0008-0000-1E00-00000F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83984" name="Button 16" hidden="1">
              <a:extLst>
                <a:ext uri="{63B3BB69-23CF-44E3-9099-C40C66FF867C}">
                  <a14:compatExt spid="_x0000_s83984"/>
                </a:ext>
                <a:ext uri="{FF2B5EF4-FFF2-40B4-BE49-F238E27FC236}">
                  <a16:creationId xmlns:a16="http://schemas.microsoft.com/office/drawing/2014/main" id="{00000000-0008-0000-1E00-000010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83985" name="Button 17" hidden="1">
              <a:extLst>
                <a:ext uri="{63B3BB69-23CF-44E3-9099-C40C66FF867C}">
                  <a14:compatExt spid="_x0000_s83985"/>
                </a:ext>
                <a:ext uri="{FF2B5EF4-FFF2-40B4-BE49-F238E27FC236}">
                  <a16:creationId xmlns:a16="http://schemas.microsoft.com/office/drawing/2014/main" id="{00000000-0008-0000-1E00-000011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83986" name="Button 18" hidden="1">
              <a:extLst>
                <a:ext uri="{63B3BB69-23CF-44E3-9099-C40C66FF867C}">
                  <a14:compatExt spid="_x0000_s83986"/>
                </a:ext>
                <a:ext uri="{FF2B5EF4-FFF2-40B4-BE49-F238E27FC236}">
                  <a16:creationId xmlns:a16="http://schemas.microsoft.com/office/drawing/2014/main" id="{00000000-0008-0000-1E00-000012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83987" name="Button 19" hidden="1">
              <a:extLst>
                <a:ext uri="{63B3BB69-23CF-44E3-9099-C40C66FF867C}">
                  <a14:compatExt spid="_x0000_s83987"/>
                </a:ext>
                <a:ext uri="{FF2B5EF4-FFF2-40B4-BE49-F238E27FC236}">
                  <a16:creationId xmlns:a16="http://schemas.microsoft.com/office/drawing/2014/main" id="{00000000-0008-0000-1E00-000013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83988" name="Button 20" hidden="1">
              <a:extLst>
                <a:ext uri="{63B3BB69-23CF-44E3-9099-C40C66FF867C}">
                  <a14:compatExt spid="_x0000_s83988"/>
                </a:ext>
                <a:ext uri="{FF2B5EF4-FFF2-40B4-BE49-F238E27FC236}">
                  <a16:creationId xmlns:a16="http://schemas.microsoft.com/office/drawing/2014/main" id="{00000000-0008-0000-1E00-000014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83989" name="Button 21" hidden="1">
              <a:extLst>
                <a:ext uri="{63B3BB69-23CF-44E3-9099-C40C66FF867C}">
                  <a14:compatExt spid="_x0000_s83989"/>
                </a:ext>
                <a:ext uri="{FF2B5EF4-FFF2-40B4-BE49-F238E27FC236}">
                  <a16:creationId xmlns:a16="http://schemas.microsoft.com/office/drawing/2014/main" id="{00000000-0008-0000-1E00-000015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83990" name="Button 22" hidden="1">
              <a:extLst>
                <a:ext uri="{63B3BB69-23CF-44E3-9099-C40C66FF867C}">
                  <a14:compatExt spid="_x0000_s83990"/>
                </a:ext>
                <a:ext uri="{FF2B5EF4-FFF2-40B4-BE49-F238E27FC236}">
                  <a16:creationId xmlns:a16="http://schemas.microsoft.com/office/drawing/2014/main" id="{00000000-0008-0000-1E00-000016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83991" name="Button 23" hidden="1">
              <a:extLst>
                <a:ext uri="{63B3BB69-23CF-44E3-9099-C40C66FF867C}">
                  <a14:compatExt spid="_x0000_s83991"/>
                </a:ext>
                <a:ext uri="{FF2B5EF4-FFF2-40B4-BE49-F238E27FC236}">
                  <a16:creationId xmlns:a16="http://schemas.microsoft.com/office/drawing/2014/main" id="{00000000-0008-0000-1E00-000017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83992" name="Button 24" hidden="1">
              <a:extLst>
                <a:ext uri="{63B3BB69-23CF-44E3-9099-C40C66FF867C}">
                  <a14:compatExt spid="_x0000_s83992"/>
                </a:ext>
                <a:ext uri="{FF2B5EF4-FFF2-40B4-BE49-F238E27FC236}">
                  <a16:creationId xmlns:a16="http://schemas.microsoft.com/office/drawing/2014/main" id="{00000000-0008-0000-1E00-000018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83993" name="Button 25" hidden="1">
              <a:extLst>
                <a:ext uri="{63B3BB69-23CF-44E3-9099-C40C66FF867C}">
                  <a14:compatExt spid="_x0000_s83993"/>
                </a:ext>
                <a:ext uri="{FF2B5EF4-FFF2-40B4-BE49-F238E27FC236}">
                  <a16:creationId xmlns:a16="http://schemas.microsoft.com/office/drawing/2014/main" id="{00000000-0008-0000-1E00-000019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83994" name="Button 26" hidden="1">
              <a:extLst>
                <a:ext uri="{63B3BB69-23CF-44E3-9099-C40C66FF867C}">
                  <a14:compatExt spid="_x0000_s83994"/>
                </a:ext>
                <a:ext uri="{FF2B5EF4-FFF2-40B4-BE49-F238E27FC236}">
                  <a16:creationId xmlns:a16="http://schemas.microsoft.com/office/drawing/2014/main" id="{00000000-0008-0000-1E00-00001A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83995" name="Button 27" hidden="1">
              <a:extLst>
                <a:ext uri="{63B3BB69-23CF-44E3-9099-C40C66FF867C}">
                  <a14:compatExt spid="_x0000_s83995"/>
                </a:ext>
                <a:ext uri="{FF2B5EF4-FFF2-40B4-BE49-F238E27FC236}">
                  <a16:creationId xmlns:a16="http://schemas.microsoft.com/office/drawing/2014/main" id="{00000000-0008-0000-1E00-00001B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83996" name="Button 28" hidden="1">
              <a:extLst>
                <a:ext uri="{63B3BB69-23CF-44E3-9099-C40C66FF867C}">
                  <a14:compatExt spid="_x0000_s83996"/>
                </a:ext>
                <a:ext uri="{FF2B5EF4-FFF2-40B4-BE49-F238E27FC236}">
                  <a16:creationId xmlns:a16="http://schemas.microsoft.com/office/drawing/2014/main" id="{00000000-0008-0000-1E00-00001C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83997" name="Button 29" hidden="1">
              <a:extLst>
                <a:ext uri="{63B3BB69-23CF-44E3-9099-C40C66FF867C}">
                  <a14:compatExt spid="_x0000_s83997"/>
                </a:ext>
                <a:ext uri="{FF2B5EF4-FFF2-40B4-BE49-F238E27FC236}">
                  <a16:creationId xmlns:a16="http://schemas.microsoft.com/office/drawing/2014/main" id="{00000000-0008-0000-1E00-00001D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83998" name="Button 30" hidden="1">
              <a:extLst>
                <a:ext uri="{63B3BB69-23CF-44E3-9099-C40C66FF867C}">
                  <a14:compatExt spid="_x0000_s83998"/>
                </a:ext>
                <a:ext uri="{FF2B5EF4-FFF2-40B4-BE49-F238E27FC236}">
                  <a16:creationId xmlns:a16="http://schemas.microsoft.com/office/drawing/2014/main" id="{00000000-0008-0000-1E00-00001E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83999" name="Button 31" hidden="1">
              <a:extLst>
                <a:ext uri="{63B3BB69-23CF-44E3-9099-C40C66FF867C}">
                  <a14:compatExt spid="_x0000_s83999"/>
                </a:ext>
                <a:ext uri="{FF2B5EF4-FFF2-40B4-BE49-F238E27FC236}">
                  <a16:creationId xmlns:a16="http://schemas.microsoft.com/office/drawing/2014/main" id="{00000000-0008-0000-1E00-00001F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84000" name="Button 32" hidden="1">
              <a:extLst>
                <a:ext uri="{63B3BB69-23CF-44E3-9099-C40C66FF867C}">
                  <a14:compatExt spid="_x0000_s84000"/>
                </a:ext>
                <a:ext uri="{FF2B5EF4-FFF2-40B4-BE49-F238E27FC236}">
                  <a16:creationId xmlns:a16="http://schemas.microsoft.com/office/drawing/2014/main" id="{00000000-0008-0000-1E00-000020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84001" name="Button 33" hidden="1">
              <a:extLst>
                <a:ext uri="{63B3BB69-23CF-44E3-9099-C40C66FF867C}">
                  <a14:compatExt spid="_x0000_s84001"/>
                </a:ext>
                <a:ext uri="{FF2B5EF4-FFF2-40B4-BE49-F238E27FC236}">
                  <a16:creationId xmlns:a16="http://schemas.microsoft.com/office/drawing/2014/main" id="{00000000-0008-0000-1E00-000021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84002" name="Button 34" hidden="1">
              <a:extLst>
                <a:ext uri="{63B3BB69-23CF-44E3-9099-C40C66FF867C}">
                  <a14:compatExt spid="_x0000_s84002"/>
                </a:ext>
                <a:ext uri="{FF2B5EF4-FFF2-40B4-BE49-F238E27FC236}">
                  <a16:creationId xmlns:a16="http://schemas.microsoft.com/office/drawing/2014/main" id="{00000000-0008-0000-1E00-000022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84003" name="Button 35" hidden="1">
              <a:extLst>
                <a:ext uri="{63B3BB69-23CF-44E3-9099-C40C66FF867C}">
                  <a14:compatExt spid="_x0000_s84003"/>
                </a:ext>
                <a:ext uri="{FF2B5EF4-FFF2-40B4-BE49-F238E27FC236}">
                  <a16:creationId xmlns:a16="http://schemas.microsoft.com/office/drawing/2014/main" id="{00000000-0008-0000-1E00-000023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84004" name="Button 36" hidden="1">
              <a:extLst>
                <a:ext uri="{63B3BB69-23CF-44E3-9099-C40C66FF867C}">
                  <a14:compatExt spid="_x0000_s84004"/>
                </a:ext>
                <a:ext uri="{FF2B5EF4-FFF2-40B4-BE49-F238E27FC236}">
                  <a16:creationId xmlns:a16="http://schemas.microsoft.com/office/drawing/2014/main" id="{00000000-0008-0000-1E00-000024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84005" name="Button 37" hidden="1">
              <a:extLst>
                <a:ext uri="{63B3BB69-23CF-44E3-9099-C40C66FF867C}">
                  <a14:compatExt spid="_x0000_s84005"/>
                </a:ext>
                <a:ext uri="{FF2B5EF4-FFF2-40B4-BE49-F238E27FC236}">
                  <a16:creationId xmlns:a16="http://schemas.microsoft.com/office/drawing/2014/main" id="{00000000-0008-0000-1E00-000025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84006" name="Button 38" hidden="1">
              <a:extLst>
                <a:ext uri="{63B3BB69-23CF-44E3-9099-C40C66FF867C}">
                  <a14:compatExt spid="_x0000_s84006"/>
                </a:ext>
                <a:ext uri="{FF2B5EF4-FFF2-40B4-BE49-F238E27FC236}">
                  <a16:creationId xmlns:a16="http://schemas.microsoft.com/office/drawing/2014/main" id="{00000000-0008-0000-1E00-000026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84007" name="Button 39" hidden="1">
              <a:extLst>
                <a:ext uri="{63B3BB69-23CF-44E3-9099-C40C66FF867C}">
                  <a14:compatExt spid="_x0000_s84007"/>
                </a:ext>
                <a:ext uri="{FF2B5EF4-FFF2-40B4-BE49-F238E27FC236}">
                  <a16:creationId xmlns:a16="http://schemas.microsoft.com/office/drawing/2014/main" id="{00000000-0008-0000-1E00-000027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84008" name="Button 40" hidden="1">
              <a:extLst>
                <a:ext uri="{63B3BB69-23CF-44E3-9099-C40C66FF867C}">
                  <a14:compatExt spid="_x0000_s84008"/>
                </a:ext>
                <a:ext uri="{FF2B5EF4-FFF2-40B4-BE49-F238E27FC236}">
                  <a16:creationId xmlns:a16="http://schemas.microsoft.com/office/drawing/2014/main" id="{00000000-0008-0000-1E00-000028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84009" name="Button 41" hidden="1">
              <a:extLst>
                <a:ext uri="{63B3BB69-23CF-44E3-9099-C40C66FF867C}">
                  <a14:compatExt spid="_x0000_s84009"/>
                </a:ext>
                <a:ext uri="{FF2B5EF4-FFF2-40B4-BE49-F238E27FC236}">
                  <a16:creationId xmlns:a16="http://schemas.microsoft.com/office/drawing/2014/main" id="{00000000-0008-0000-1E00-000029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84010" name="Button 42" hidden="1">
              <a:extLst>
                <a:ext uri="{63B3BB69-23CF-44E3-9099-C40C66FF867C}">
                  <a14:compatExt spid="_x0000_s84010"/>
                </a:ext>
                <a:ext uri="{FF2B5EF4-FFF2-40B4-BE49-F238E27FC236}">
                  <a16:creationId xmlns:a16="http://schemas.microsoft.com/office/drawing/2014/main" id="{00000000-0008-0000-1E00-00002A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84011" name="Button 43" hidden="1">
              <a:extLst>
                <a:ext uri="{63B3BB69-23CF-44E3-9099-C40C66FF867C}">
                  <a14:compatExt spid="_x0000_s84011"/>
                </a:ext>
                <a:ext uri="{FF2B5EF4-FFF2-40B4-BE49-F238E27FC236}">
                  <a16:creationId xmlns:a16="http://schemas.microsoft.com/office/drawing/2014/main" id="{00000000-0008-0000-1E00-00002B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84012" name="Button 44" hidden="1">
              <a:extLst>
                <a:ext uri="{63B3BB69-23CF-44E3-9099-C40C66FF867C}">
                  <a14:compatExt spid="_x0000_s84012"/>
                </a:ext>
                <a:ext uri="{FF2B5EF4-FFF2-40B4-BE49-F238E27FC236}">
                  <a16:creationId xmlns:a16="http://schemas.microsoft.com/office/drawing/2014/main" id="{00000000-0008-0000-1E00-00002C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84013" name="Button 45" hidden="1">
              <a:extLst>
                <a:ext uri="{63B3BB69-23CF-44E3-9099-C40C66FF867C}">
                  <a14:compatExt spid="_x0000_s84013"/>
                </a:ext>
                <a:ext uri="{FF2B5EF4-FFF2-40B4-BE49-F238E27FC236}">
                  <a16:creationId xmlns:a16="http://schemas.microsoft.com/office/drawing/2014/main" id="{00000000-0008-0000-1E00-00002D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84014" name="Button 46" hidden="1">
              <a:extLst>
                <a:ext uri="{63B3BB69-23CF-44E3-9099-C40C66FF867C}">
                  <a14:compatExt spid="_x0000_s84014"/>
                </a:ext>
                <a:ext uri="{FF2B5EF4-FFF2-40B4-BE49-F238E27FC236}">
                  <a16:creationId xmlns:a16="http://schemas.microsoft.com/office/drawing/2014/main" id="{00000000-0008-0000-1E00-00002E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84015" name="Button 47" hidden="1">
              <a:extLst>
                <a:ext uri="{63B3BB69-23CF-44E3-9099-C40C66FF867C}">
                  <a14:compatExt spid="_x0000_s84015"/>
                </a:ext>
                <a:ext uri="{FF2B5EF4-FFF2-40B4-BE49-F238E27FC236}">
                  <a16:creationId xmlns:a16="http://schemas.microsoft.com/office/drawing/2014/main" id="{00000000-0008-0000-1E00-00002F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84016" name="Button 48" hidden="1">
              <a:extLst>
                <a:ext uri="{63B3BB69-23CF-44E3-9099-C40C66FF867C}">
                  <a14:compatExt spid="_x0000_s84016"/>
                </a:ext>
                <a:ext uri="{FF2B5EF4-FFF2-40B4-BE49-F238E27FC236}">
                  <a16:creationId xmlns:a16="http://schemas.microsoft.com/office/drawing/2014/main" id="{00000000-0008-0000-1E00-000030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84017" name="Button 49" hidden="1">
              <a:extLst>
                <a:ext uri="{63B3BB69-23CF-44E3-9099-C40C66FF867C}">
                  <a14:compatExt spid="_x0000_s84017"/>
                </a:ext>
                <a:ext uri="{FF2B5EF4-FFF2-40B4-BE49-F238E27FC236}">
                  <a16:creationId xmlns:a16="http://schemas.microsoft.com/office/drawing/2014/main" id="{00000000-0008-0000-1E00-000031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84018" name="Button 50" hidden="1">
              <a:extLst>
                <a:ext uri="{63B3BB69-23CF-44E3-9099-C40C66FF867C}">
                  <a14:compatExt spid="_x0000_s84018"/>
                </a:ext>
                <a:ext uri="{FF2B5EF4-FFF2-40B4-BE49-F238E27FC236}">
                  <a16:creationId xmlns:a16="http://schemas.microsoft.com/office/drawing/2014/main" id="{00000000-0008-0000-1E00-000032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84019" name="Button 51" hidden="1">
              <a:extLst>
                <a:ext uri="{63B3BB69-23CF-44E3-9099-C40C66FF867C}">
                  <a14:compatExt spid="_x0000_s84019"/>
                </a:ext>
                <a:ext uri="{FF2B5EF4-FFF2-40B4-BE49-F238E27FC236}">
                  <a16:creationId xmlns:a16="http://schemas.microsoft.com/office/drawing/2014/main" id="{00000000-0008-0000-1E00-000033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84020" name="Button 52" hidden="1">
              <a:extLst>
                <a:ext uri="{63B3BB69-23CF-44E3-9099-C40C66FF867C}">
                  <a14:compatExt spid="_x0000_s84020"/>
                </a:ext>
                <a:ext uri="{FF2B5EF4-FFF2-40B4-BE49-F238E27FC236}">
                  <a16:creationId xmlns:a16="http://schemas.microsoft.com/office/drawing/2014/main" id="{00000000-0008-0000-1E00-000034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84021" name="Button 53" hidden="1">
              <a:extLst>
                <a:ext uri="{63B3BB69-23CF-44E3-9099-C40C66FF867C}">
                  <a14:compatExt spid="_x0000_s84021"/>
                </a:ext>
                <a:ext uri="{FF2B5EF4-FFF2-40B4-BE49-F238E27FC236}">
                  <a16:creationId xmlns:a16="http://schemas.microsoft.com/office/drawing/2014/main" id="{00000000-0008-0000-1E00-000035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84022" name="Button 54" hidden="1">
              <a:extLst>
                <a:ext uri="{63B3BB69-23CF-44E3-9099-C40C66FF867C}">
                  <a14:compatExt spid="_x0000_s84022"/>
                </a:ext>
                <a:ext uri="{FF2B5EF4-FFF2-40B4-BE49-F238E27FC236}">
                  <a16:creationId xmlns:a16="http://schemas.microsoft.com/office/drawing/2014/main" id="{00000000-0008-0000-1E00-000036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84023" name="Button 55" hidden="1">
              <a:extLst>
                <a:ext uri="{63B3BB69-23CF-44E3-9099-C40C66FF867C}">
                  <a14:compatExt spid="_x0000_s84023"/>
                </a:ext>
                <a:ext uri="{FF2B5EF4-FFF2-40B4-BE49-F238E27FC236}">
                  <a16:creationId xmlns:a16="http://schemas.microsoft.com/office/drawing/2014/main" id="{00000000-0008-0000-1E00-000037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84024" name="Button 56" hidden="1">
              <a:extLst>
                <a:ext uri="{63B3BB69-23CF-44E3-9099-C40C66FF867C}">
                  <a14:compatExt spid="_x0000_s84024"/>
                </a:ext>
                <a:ext uri="{FF2B5EF4-FFF2-40B4-BE49-F238E27FC236}">
                  <a16:creationId xmlns:a16="http://schemas.microsoft.com/office/drawing/2014/main" id="{00000000-0008-0000-1E00-000038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84025" name="Button 57" hidden="1">
              <a:extLst>
                <a:ext uri="{63B3BB69-23CF-44E3-9099-C40C66FF867C}">
                  <a14:compatExt spid="_x0000_s84025"/>
                </a:ext>
                <a:ext uri="{FF2B5EF4-FFF2-40B4-BE49-F238E27FC236}">
                  <a16:creationId xmlns:a16="http://schemas.microsoft.com/office/drawing/2014/main" id="{00000000-0008-0000-1E00-000039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84026" name="Button 58" hidden="1">
              <a:extLst>
                <a:ext uri="{63B3BB69-23CF-44E3-9099-C40C66FF867C}">
                  <a14:compatExt spid="_x0000_s84026"/>
                </a:ext>
                <a:ext uri="{FF2B5EF4-FFF2-40B4-BE49-F238E27FC236}">
                  <a16:creationId xmlns:a16="http://schemas.microsoft.com/office/drawing/2014/main" id="{00000000-0008-0000-1E00-00003A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184321" name="Button 1" hidden="1">
              <a:extLst>
                <a:ext uri="{63B3BB69-23CF-44E3-9099-C40C66FF867C}">
                  <a14:compatExt spid="_x0000_s184321"/>
                </a:ext>
                <a:ext uri="{FF2B5EF4-FFF2-40B4-BE49-F238E27FC236}">
                  <a16:creationId xmlns:a16="http://schemas.microsoft.com/office/drawing/2014/main" id="{00000000-0008-0000-1F00-000001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82</xdr:row>
          <xdr:rowOff>76200</xdr:rowOff>
        </xdr:from>
        <xdr:to>
          <xdr:col>16</xdr:col>
          <xdr:colOff>38100</xdr:colOff>
          <xdr:row>83</xdr:row>
          <xdr:rowOff>142875</xdr:rowOff>
        </xdr:to>
        <xdr:sp macro="" textlink="">
          <xdr:nvSpPr>
            <xdr:cNvPr id="184322" name="Button 2" hidden="1">
              <a:extLst>
                <a:ext uri="{63B3BB69-23CF-44E3-9099-C40C66FF867C}">
                  <a14:compatExt spid="_x0000_s184322"/>
                </a:ext>
                <a:ext uri="{FF2B5EF4-FFF2-40B4-BE49-F238E27FC236}">
                  <a16:creationId xmlns:a16="http://schemas.microsoft.com/office/drawing/2014/main" id="{00000000-0008-0000-1F00-000002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4323" name="Button 3" hidden="1">
              <a:extLst>
                <a:ext uri="{63B3BB69-23CF-44E3-9099-C40C66FF867C}">
                  <a14:compatExt spid="_x0000_s184323"/>
                </a:ext>
                <a:ext uri="{FF2B5EF4-FFF2-40B4-BE49-F238E27FC236}">
                  <a16:creationId xmlns:a16="http://schemas.microsoft.com/office/drawing/2014/main" id="{00000000-0008-0000-1F00-000003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4324" name="Button 4" hidden="1">
              <a:extLst>
                <a:ext uri="{63B3BB69-23CF-44E3-9099-C40C66FF867C}">
                  <a14:compatExt spid="_x0000_s184324"/>
                </a:ext>
                <a:ext uri="{FF2B5EF4-FFF2-40B4-BE49-F238E27FC236}">
                  <a16:creationId xmlns:a16="http://schemas.microsoft.com/office/drawing/2014/main" id="{00000000-0008-0000-1F00-000004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4325" name="Button 5" hidden="1">
              <a:extLst>
                <a:ext uri="{63B3BB69-23CF-44E3-9099-C40C66FF867C}">
                  <a14:compatExt spid="_x0000_s184325"/>
                </a:ext>
                <a:ext uri="{FF2B5EF4-FFF2-40B4-BE49-F238E27FC236}">
                  <a16:creationId xmlns:a16="http://schemas.microsoft.com/office/drawing/2014/main" id="{00000000-0008-0000-1F00-000005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4326" name="Button 6" hidden="1">
              <a:extLst>
                <a:ext uri="{63B3BB69-23CF-44E3-9099-C40C66FF867C}">
                  <a14:compatExt spid="_x0000_s184326"/>
                </a:ext>
                <a:ext uri="{FF2B5EF4-FFF2-40B4-BE49-F238E27FC236}">
                  <a16:creationId xmlns:a16="http://schemas.microsoft.com/office/drawing/2014/main" id="{00000000-0008-0000-1F00-000006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4327" name="Button 7" hidden="1">
              <a:extLst>
                <a:ext uri="{63B3BB69-23CF-44E3-9099-C40C66FF867C}">
                  <a14:compatExt spid="_x0000_s184327"/>
                </a:ext>
                <a:ext uri="{FF2B5EF4-FFF2-40B4-BE49-F238E27FC236}">
                  <a16:creationId xmlns:a16="http://schemas.microsoft.com/office/drawing/2014/main" id="{00000000-0008-0000-1F00-000007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4328" name="Button 8" hidden="1">
              <a:extLst>
                <a:ext uri="{63B3BB69-23CF-44E3-9099-C40C66FF867C}">
                  <a14:compatExt spid="_x0000_s184328"/>
                </a:ext>
                <a:ext uri="{FF2B5EF4-FFF2-40B4-BE49-F238E27FC236}">
                  <a16:creationId xmlns:a16="http://schemas.microsoft.com/office/drawing/2014/main" id="{00000000-0008-0000-1F00-000008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4329" name="Button 9" hidden="1">
              <a:extLst>
                <a:ext uri="{63B3BB69-23CF-44E3-9099-C40C66FF867C}">
                  <a14:compatExt spid="_x0000_s184329"/>
                </a:ext>
                <a:ext uri="{FF2B5EF4-FFF2-40B4-BE49-F238E27FC236}">
                  <a16:creationId xmlns:a16="http://schemas.microsoft.com/office/drawing/2014/main" id="{00000000-0008-0000-1F00-000009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4330" name="Button 10" hidden="1">
              <a:extLst>
                <a:ext uri="{63B3BB69-23CF-44E3-9099-C40C66FF867C}">
                  <a14:compatExt spid="_x0000_s184330"/>
                </a:ext>
                <a:ext uri="{FF2B5EF4-FFF2-40B4-BE49-F238E27FC236}">
                  <a16:creationId xmlns:a16="http://schemas.microsoft.com/office/drawing/2014/main" id="{00000000-0008-0000-1F00-00000A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4331" name="Button 11" hidden="1">
              <a:extLst>
                <a:ext uri="{63B3BB69-23CF-44E3-9099-C40C66FF867C}">
                  <a14:compatExt spid="_x0000_s184331"/>
                </a:ext>
                <a:ext uri="{FF2B5EF4-FFF2-40B4-BE49-F238E27FC236}">
                  <a16:creationId xmlns:a16="http://schemas.microsoft.com/office/drawing/2014/main" id="{00000000-0008-0000-1F00-00000B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4332" name="Button 12" hidden="1">
              <a:extLst>
                <a:ext uri="{63B3BB69-23CF-44E3-9099-C40C66FF867C}">
                  <a14:compatExt spid="_x0000_s184332"/>
                </a:ext>
                <a:ext uri="{FF2B5EF4-FFF2-40B4-BE49-F238E27FC236}">
                  <a16:creationId xmlns:a16="http://schemas.microsoft.com/office/drawing/2014/main" id="{00000000-0008-0000-1F00-00000C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4333" name="Button 13" hidden="1">
              <a:extLst>
                <a:ext uri="{63B3BB69-23CF-44E3-9099-C40C66FF867C}">
                  <a14:compatExt spid="_x0000_s184333"/>
                </a:ext>
                <a:ext uri="{FF2B5EF4-FFF2-40B4-BE49-F238E27FC236}">
                  <a16:creationId xmlns:a16="http://schemas.microsoft.com/office/drawing/2014/main" id="{00000000-0008-0000-1F00-00000D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4334" name="Button 14" hidden="1">
              <a:extLst>
                <a:ext uri="{63B3BB69-23CF-44E3-9099-C40C66FF867C}">
                  <a14:compatExt spid="_x0000_s184334"/>
                </a:ext>
                <a:ext uri="{FF2B5EF4-FFF2-40B4-BE49-F238E27FC236}">
                  <a16:creationId xmlns:a16="http://schemas.microsoft.com/office/drawing/2014/main" id="{00000000-0008-0000-1F00-00000E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4335" name="Button 15" hidden="1">
              <a:extLst>
                <a:ext uri="{63B3BB69-23CF-44E3-9099-C40C66FF867C}">
                  <a14:compatExt spid="_x0000_s184335"/>
                </a:ext>
                <a:ext uri="{FF2B5EF4-FFF2-40B4-BE49-F238E27FC236}">
                  <a16:creationId xmlns:a16="http://schemas.microsoft.com/office/drawing/2014/main" id="{00000000-0008-0000-1F00-00000F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4336" name="Button 16" hidden="1">
              <a:extLst>
                <a:ext uri="{63B3BB69-23CF-44E3-9099-C40C66FF867C}">
                  <a14:compatExt spid="_x0000_s184336"/>
                </a:ext>
                <a:ext uri="{FF2B5EF4-FFF2-40B4-BE49-F238E27FC236}">
                  <a16:creationId xmlns:a16="http://schemas.microsoft.com/office/drawing/2014/main" id="{00000000-0008-0000-1F00-000010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4337" name="Button 17" hidden="1">
              <a:extLst>
                <a:ext uri="{63B3BB69-23CF-44E3-9099-C40C66FF867C}">
                  <a14:compatExt spid="_x0000_s184337"/>
                </a:ext>
                <a:ext uri="{FF2B5EF4-FFF2-40B4-BE49-F238E27FC236}">
                  <a16:creationId xmlns:a16="http://schemas.microsoft.com/office/drawing/2014/main" id="{00000000-0008-0000-1F00-000011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4338" name="Button 18" hidden="1">
              <a:extLst>
                <a:ext uri="{63B3BB69-23CF-44E3-9099-C40C66FF867C}">
                  <a14:compatExt spid="_x0000_s184338"/>
                </a:ext>
                <a:ext uri="{FF2B5EF4-FFF2-40B4-BE49-F238E27FC236}">
                  <a16:creationId xmlns:a16="http://schemas.microsoft.com/office/drawing/2014/main" id="{00000000-0008-0000-1F00-000012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4339" name="Button 19" hidden="1">
              <a:extLst>
                <a:ext uri="{63B3BB69-23CF-44E3-9099-C40C66FF867C}">
                  <a14:compatExt spid="_x0000_s184339"/>
                </a:ext>
                <a:ext uri="{FF2B5EF4-FFF2-40B4-BE49-F238E27FC236}">
                  <a16:creationId xmlns:a16="http://schemas.microsoft.com/office/drawing/2014/main" id="{00000000-0008-0000-1F00-000013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4340" name="Button 20" hidden="1">
              <a:extLst>
                <a:ext uri="{63B3BB69-23CF-44E3-9099-C40C66FF867C}">
                  <a14:compatExt spid="_x0000_s184340"/>
                </a:ext>
                <a:ext uri="{FF2B5EF4-FFF2-40B4-BE49-F238E27FC236}">
                  <a16:creationId xmlns:a16="http://schemas.microsoft.com/office/drawing/2014/main" id="{00000000-0008-0000-1F00-000014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4341" name="Button 21" hidden="1">
              <a:extLst>
                <a:ext uri="{63B3BB69-23CF-44E3-9099-C40C66FF867C}">
                  <a14:compatExt spid="_x0000_s184341"/>
                </a:ext>
                <a:ext uri="{FF2B5EF4-FFF2-40B4-BE49-F238E27FC236}">
                  <a16:creationId xmlns:a16="http://schemas.microsoft.com/office/drawing/2014/main" id="{00000000-0008-0000-1F00-000015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4342" name="Button 22" hidden="1">
              <a:extLst>
                <a:ext uri="{63B3BB69-23CF-44E3-9099-C40C66FF867C}">
                  <a14:compatExt spid="_x0000_s184342"/>
                </a:ext>
                <a:ext uri="{FF2B5EF4-FFF2-40B4-BE49-F238E27FC236}">
                  <a16:creationId xmlns:a16="http://schemas.microsoft.com/office/drawing/2014/main" id="{00000000-0008-0000-1F00-000016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4343" name="Button 23" hidden="1">
              <a:extLst>
                <a:ext uri="{63B3BB69-23CF-44E3-9099-C40C66FF867C}">
                  <a14:compatExt spid="_x0000_s184343"/>
                </a:ext>
                <a:ext uri="{FF2B5EF4-FFF2-40B4-BE49-F238E27FC236}">
                  <a16:creationId xmlns:a16="http://schemas.microsoft.com/office/drawing/2014/main" id="{00000000-0008-0000-1F00-000017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4344" name="Button 24" hidden="1">
              <a:extLst>
                <a:ext uri="{63B3BB69-23CF-44E3-9099-C40C66FF867C}">
                  <a14:compatExt spid="_x0000_s184344"/>
                </a:ext>
                <a:ext uri="{FF2B5EF4-FFF2-40B4-BE49-F238E27FC236}">
                  <a16:creationId xmlns:a16="http://schemas.microsoft.com/office/drawing/2014/main" id="{00000000-0008-0000-1F00-000018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4345" name="Button 25" hidden="1">
              <a:extLst>
                <a:ext uri="{63B3BB69-23CF-44E3-9099-C40C66FF867C}">
                  <a14:compatExt spid="_x0000_s184345"/>
                </a:ext>
                <a:ext uri="{FF2B5EF4-FFF2-40B4-BE49-F238E27FC236}">
                  <a16:creationId xmlns:a16="http://schemas.microsoft.com/office/drawing/2014/main" id="{00000000-0008-0000-1F00-000019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4346" name="Button 26" hidden="1">
              <a:extLst>
                <a:ext uri="{63B3BB69-23CF-44E3-9099-C40C66FF867C}">
                  <a14:compatExt spid="_x0000_s184346"/>
                </a:ext>
                <a:ext uri="{FF2B5EF4-FFF2-40B4-BE49-F238E27FC236}">
                  <a16:creationId xmlns:a16="http://schemas.microsoft.com/office/drawing/2014/main" id="{00000000-0008-0000-1F00-00001A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4347" name="Button 27" hidden="1">
              <a:extLst>
                <a:ext uri="{63B3BB69-23CF-44E3-9099-C40C66FF867C}">
                  <a14:compatExt spid="_x0000_s184347"/>
                </a:ext>
                <a:ext uri="{FF2B5EF4-FFF2-40B4-BE49-F238E27FC236}">
                  <a16:creationId xmlns:a16="http://schemas.microsoft.com/office/drawing/2014/main" id="{00000000-0008-0000-1F00-00001B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4348" name="Button 28" hidden="1">
              <a:extLst>
                <a:ext uri="{63B3BB69-23CF-44E3-9099-C40C66FF867C}">
                  <a14:compatExt spid="_x0000_s184348"/>
                </a:ext>
                <a:ext uri="{FF2B5EF4-FFF2-40B4-BE49-F238E27FC236}">
                  <a16:creationId xmlns:a16="http://schemas.microsoft.com/office/drawing/2014/main" id="{00000000-0008-0000-1F00-00001C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4349" name="Button 29" hidden="1">
              <a:extLst>
                <a:ext uri="{63B3BB69-23CF-44E3-9099-C40C66FF867C}">
                  <a14:compatExt spid="_x0000_s184349"/>
                </a:ext>
                <a:ext uri="{FF2B5EF4-FFF2-40B4-BE49-F238E27FC236}">
                  <a16:creationId xmlns:a16="http://schemas.microsoft.com/office/drawing/2014/main" id="{00000000-0008-0000-1F00-00001D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4350" name="Button 30" hidden="1">
              <a:extLst>
                <a:ext uri="{63B3BB69-23CF-44E3-9099-C40C66FF867C}">
                  <a14:compatExt spid="_x0000_s184350"/>
                </a:ext>
                <a:ext uri="{FF2B5EF4-FFF2-40B4-BE49-F238E27FC236}">
                  <a16:creationId xmlns:a16="http://schemas.microsoft.com/office/drawing/2014/main" id="{00000000-0008-0000-1F00-00001E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4351" name="Button 31" hidden="1">
              <a:extLst>
                <a:ext uri="{63B3BB69-23CF-44E3-9099-C40C66FF867C}">
                  <a14:compatExt spid="_x0000_s184351"/>
                </a:ext>
                <a:ext uri="{FF2B5EF4-FFF2-40B4-BE49-F238E27FC236}">
                  <a16:creationId xmlns:a16="http://schemas.microsoft.com/office/drawing/2014/main" id="{00000000-0008-0000-1F00-00001F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4352" name="Button 32" hidden="1">
              <a:extLst>
                <a:ext uri="{63B3BB69-23CF-44E3-9099-C40C66FF867C}">
                  <a14:compatExt spid="_x0000_s184352"/>
                </a:ext>
                <a:ext uri="{FF2B5EF4-FFF2-40B4-BE49-F238E27FC236}">
                  <a16:creationId xmlns:a16="http://schemas.microsoft.com/office/drawing/2014/main" id="{00000000-0008-0000-1F00-000020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4353" name="Button 33" hidden="1">
              <a:extLst>
                <a:ext uri="{63B3BB69-23CF-44E3-9099-C40C66FF867C}">
                  <a14:compatExt spid="_x0000_s184353"/>
                </a:ext>
                <a:ext uri="{FF2B5EF4-FFF2-40B4-BE49-F238E27FC236}">
                  <a16:creationId xmlns:a16="http://schemas.microsoft.com/office/drawing/2014/main" id="{00000000-0008-0000-1F00-000021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4354" name="Button 34" hidden="1">
              <a:extLst>
                <a:ext uri="{63B3BB69-23CF-44E3-9099-C40C66FF867C}">
                  <a14:compatExt spid="_x0000_s184354"/>
                </a:ext>
                <a:ext uri="{FF2B5EF4-FFF2-40B4-BE49-F238E27FC236}">
                  <a16:creationId xmlns:a16="http://schemas.microsoft.com/office/drawing/2014/main" id="{00000000-0008-0000-1F00-000022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4355" name="Button 35" hidden="1">
              <a:extLst>
                <a:ext uri="{63B3BB69-23CF-44E3-9099-C40C66FF867C}">
                  <a14:compatExt spid="_x0000_s184355"/>
                </a:ext>
                <a:ext uri="{FF2B5EF4-FFF2-40B4-BE49-F238E27FC236}">
                  <a16:creationId xmlns:a16="http://schemas.microsoft.com/office/drawing/2014/main" id="{00000000-0008-0000-1F00-000023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4356" name="Button 36" hidden="1">
              <a:extLst>
                <a:ext uri="{63B3BB69-23CF-44E3-9099-C40C66FF867C}">
                  <a14:compatExt spid="_x0000_s184356"/>
                </a:ext>
                <a:ext uri="{FF2B5EF4-FFF2-40B4-BE49-F238E27FC236}">
                  <a16:creationId xmlns:a16="http://schemas.microsoft.com/office/drawing/2014/main" id="{00000000-0008-0000-1F00-000024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4357" name="Button 37" hidden="1">
              <a:extLst>
                <a:ext uri="{63B3BB69-23CF-44E3-9099-C40C66FF867C}">
                  <a14:compatExt spid="_x0000_s184357"/>
                </a:ext>
                <a:ext uri="{FF2B5EF4-FFF2-40B4-BE49-F238E27FC236}">
                  <a16:creationId xmlns:a16="http://schemas.microsoft.com/office/drawing/2014/main" id="{00000000-0008-0000-1F00-000025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4358" name="Button 38" hidden="1">
              <a:extLst>
                <a:ext uri="{63B3BB69-23CF-44E3-9099-C40C66FF867C}">
                  <a14:compatExt spid="_x0000_s184358"/>
                </a:ext>
                <a:ext uri="{FF2B5EF4-FFF2-40B4-BE49-F238E27FC236}">
                  <a16:creationId xmlns:a16="http://schemas.microsoft.com/office/drawing/2014/main" id="{00000000-0008-0000-1F00-000026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4359" name="Button 39" hidden="1">
              <a:extLst>
                <a:ext uri="{63B3BB69-23CF-44E3-9099-C40C66FF867C}">
                  <a14:compatExt spid="_x0000_s184359"/>
                </a:ext>
                <a:ext uri="{FF2B5EF4-FFF2-40B4-BE49-F238E27FC236}">
                  <a16:creationId xmlns:a16="http://schemas.microsoft.com/office/drawing/2014/main" id="{00000000-0008-0000-1F00-000027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4360" name="Button 40" hidden="1">
              <a:extLst>
                <a:ext uri="{63B3BB69-23CF-44E3-9099-C40C66FF867C}">
                  <a14:compatExt spid="_x0000_s184360"/>
                </a:ext>
                <a:ext uri="{FF2B5EF4-FFF2-40B4-BE49-F238E27FC236}">
                  <a16:creationId xmlns:a16="http://schemas.microsoft.com/office/drawing/2014/main" id="{00000000-0008-0000-1F00-000028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4361" name="Button 41" hidden="1">
              <a:extLst>
                <a:ext uri="{63B3BB69-23CF-44E3-9099-C40C66FF867C}">
                  <a14:compatExt spid="_x0000_s184361"/>
                </a:ext>
                <a:ext uri="{FF2B5EF4-FFF2-40B4-BE49-F238E27FC236}">
                  <a16:creationId xmlns:a16="http://schemas.microsoft.com/office/drawing/2014/main" id="{00000000-0008-0000-1F00-000029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4362" name="Button 42" hidden="1">
              <a:extLst>
                <a:ext uri="{63B3BB69-23CF-44E3-9099-C40C66FF867C}">
                  <a14:compatExt spid="_x0000_s184362"/>
                </a:ext>
                <a:ext uri="{FF2B5EF4-FFF2-40B4-BE49-F238E27FC236}">
                  <a16:creationId xmlns:a16="http://schemas.microsoft.com/office/drawing/2014/main" id="{00000000-0008-0000-1F00-00002A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4363" name="Button 43" hidden="1">
              <a:extLst>
                <a:ext uri="{63B3BB69-23CF-44E3-9099-C40C66FF867C}">
                  <a14:compatExt spid="_x0000_s184363"/>
                </a:ext>
                <a:ext uri="{FF2B5EF4-FFF2-40B4-BE49-F238E27FC236}">
                  <a16:creationId xmlns:a16="http://schemas.microsoft.com/office/drawing/2014/main" id="{00000000-0008-0000-1F00-00002B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4364" name="Button 44" hidden="1">
              <a:extLst>
                <a:ext uri="{63B3BB69-23CF-44E3-9099-C40C66FF867C}">
                  <a14:compatExt spid="_x0000_s184364"/>
                </a:ext>
                <a:ext uri="{FF2B5EF4-FFF2-40B4-BE49-F238E27FC236}">
                  <a16:creationId xmlns:a16="http://schemas.microsoft.com/office/drawing/2014/main" id="{00000000-0008-0000-1F00-00002C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4365" name="Button 45" hidden="1">
              <a:extLst>
                <a:ext uri="{63B3BB69-23CF-44E3-9099-C40C66FF867C}">
                  <a14:compatExt spid="_x0000_s184365"/>
                </a:ext>
                <a:ext uri="{FF2B5EF4-FFF2-40B4-BE49-F238E27FC236}">
                  <a16:creationId xmlns:a16="http://schemas.microsoft.com/office/drawing/2014/main" id="{00000000-0008-0000-1F00-00002D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4366" name="Button 46" hidden="1">
              <a:extLst>
                <a:ext uri="{63B3BB69-23CF-44E3-9099-C40C66FF867C}">
                  <a14:compatExt spid="_x0000_s184366"/>
                </a:ext>
                <a:ext uri="{FF2B5EF4-FFF2-40B4-BE49-F238E27FC236}">
                  <a16:creationId xmlns:a16="http://schemas.microsoft.com/office/drawing/2014/main" id="{00000000-0008-0000-1F00-00002E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4367" name="Button 47" hidden="1">
              <a:extLst>
                <a:ext uri="{63B3BB69-23CF-44E3-9099-C40C66FF867C}">
                  <a14:compatExt spid="_x0000_s184367"/>
                </a:ext>
                <a:ext uri="{FF2B5EF4-FFF2-40B4-BE49-F238E27FC236}">
                  <a16:creationId xmlns:a16="http://schemas.microsoft.com/office/drawing/2014/main" id="{00000000-0008-0000-1F00-00002F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4368" name="Button 48" hidden="1">
              <a:extLst>
                <a:ext uri="{63B3BB69-23CF-44E3-9099-C40C66FF867C}">
                  <a14:compatExt spid="_x0000_s184368"/>
                </a:ext>
                <a:ext uri="{FF2B5EF4-FFF2-40B4-BE49-F238E27FC236}">
                  <a16:creationId xmlns:a16="http://schemas.microsoft.com/office/drawing/2014/main" id="{00000000-0008-0000-1F00-000030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4369" name="Button 49" hidden="1">
              <a:extLst>
                <a:ext uri="{63B3BB69-23CF-44E3-9099-C40C66FF867C}">
                  <a14:compatExt spid="_x0000_s184369"/>
                </a:ext>
                <a:ext uri="{FF2B5EF4-FFF2-40B4-BE49-F238E27FC236}">
                  <a16:creationId xmlns:a16="http://schemas.microsoft.com/office/drawing/2014/main" id="{00000000-0008-0000-1F00-000031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4370" name="Button 50" hidden="1">
              <a:extLst>
                <a:ext uri="{63B3BB69-23CF-44E3-9099-C40C66FF867C}">
                  <a14:compatExt spid="_x0000_s184370"/>
                </a:ext>
                <a:ext uri="{FF2B5EF4-FFF2-40B4-BE49-F238E27FC236}">
                  <a16:creationId xmlns:a16="http://schemas.microsoft.com/office/drawing/2014/main" id="{00000000-0008-0000-1F00-000032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4371" name="Button 51" hidden="1">
              <a:extLst>
                <a:ext uri="{63B3BB69-23CF-44E3-9099-C40C66FF867C}">
                  <a14:compatExt spid="_x0000_s184371"/>
                </a:ext>
                <a:ext uri="{FF2B5EF4-FFF2-40B4-BE49-F238E27FC236}">
                  <a16:creationId xmlns:a16="http://schemas.microsoft.com/office/drawing/2014/main" id="{00000000-0008-0000-1F00-000033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4372" name="Button 52" hidden="1">
              <a:extLst>
                <a:ext uri="{63B3BB69-23CF-44E3-9099-C40C66FF867C}">
                  <a14:compatExt spid="_x0000_s184372"/>
                </a:ext>
                <a:ext uri="{FF2B5EF4-FFF2-40B4-BE49-F238E27FC236}">
                  <a16:creationId xmlns:a16="http://schemas.microsoft.com/office/drawing/2014/main" id="{00000000-0008-0000-1F00-000034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4373" name="Button 53" hidden="1">
              <a:extLst>
                <a:ext uri="{63B3BB69-23CF-44E3-9099-C40C66FF867C}">
                  <a14:compatExt spid="_x0000_s184373"/>
                </a:ext>
                <a:ext uri="{FF2B5EF4-FFF2-40B4-BE49-F238E27FC236}">
                  <a16:creationId xmlns:a16="http://schemas.microsoft.com/office/drawing/2014/main" id="{00000000-0008-0000-1F00-000035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4374" name="Button 54" hidden="1">
              <a:extLst>
                <a:ext uri="{63B3BB69-23CF-44E3-9099-C40C66FF867C}">
                  <a14:compatExt spid="_x0000_s184374"/>
                </a:ext>
                <a:ext uri="{FF2B5EF4-FFF2-40B4-BE49-F238E27FC236}">
                  <a16:creationId xmlns:a16="http://schemas.microsoft.com/office/drawing/2014/main" id="{00000000-0008-0000-1F00-000036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4375" name="Button 55" hidden="1">
              <a:extLst>
                <a:ext uri="{63B3BB69-23CF-44E3-9099-C40C66FF867C}">
                  <a14:compatExt spid="_x0000_s184375"/>
                </a:ext>
                <a:ext uri="{FF2B5EF4-FFF2-40B4-BE49-F238E27FC236}">
                  <a16:creationId xmlns:a16="http://schemas.microsoft.com/office/drawing/2014/main" id="{00000000-0008-0000-1F00-000037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4376" name="Button 56" hidden="1">
              <a:extLst>
                <a:ext uri="{63B3BB69-23CF-44E3-9099-C40C66FF867C}">
                  <a14:compatExt spid="_x0000_s184376"/>
                </a:ext>
                <a:ext uri="{FF2B5EF4-FFF2-40B4-BE49-F238E27FC236}">
                  <a16:creationId xmlns:a16="http://schemas.microsoft.com/office/drawing/2014/main" id="{00000000-0008-0000-1F00-000038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4377" name="Button 57" hidden="1">
              <a:extLst>
                <a:ext uri="{63B3BB69-23CF-44E3-9099-C40C66FF867C}">
                  <a14:compatExt spid="_x0000_s184377"/>
                </a:ext>
                <a:ext uri="{FF2B5EF4-FFF2-40B4-BE49-F238E27FC236}">
                  <a16:creationId xmlns:a16="http://schemas.microsoft.com/office/drawing/2014/main" id="{00000000-0008-0000-1F00-000039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4378" name="Button 58" hidden="1">
              <a:extLst>
                <a:ext uri="{63B3BB69-23CF-44E3-9099-C40C66FF867C}">
                  <a14:compatExt spid="_x0000_s184378"/>
                </a:ext>
                <a:ext uri="{FF2B5EF4-FFF2-40B4-BE49-F238E27FC236}">
                  <a16:creationId xmlns:a16="http://schemas.microsoft.com/office/drawing/2014/main" id="{00000000-0008-0000-1F00-00003A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185345" name="Button 1" hidden="1">
              <a:extLst>
                <a:ext uri="{63B3BB69-23CF-44E3-9099-C40C66FF867C}">
                  <a14:compatExt spid="_x0000_s185345"/>
                </a:ext>
                <a:ext uri="{FF2B5EF4-FFF2-40B4-BE49-F238E27FC236}">
                  <a16:creationId xmlns:a16="http://schemas.microsoft.com/office/drawing/2014/main" id="{00000000-0008-0000-2000-000001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82</xdr:row>
          <xdr:rowOff>76200</xdr:rowOff>
        </xdr:from>
        <xdr:to>
          <xdr:col>16</xdr:col>
          <xdr:colOff>38100</xdr:colOff>
          <xdr:row>83</xdr:row>
          <xdr:rowOff>142875</xdr:rowOff>
        </xdr:to>
        <xdr:sp macro="" textlink="">
          <xdr:nvSpPr>
            <xdr:cNvPr id="185346" name="Button 2" hidden="1">
              <a:extLst>
                <a:ext uri="{63B3BB69-23CF-44E3-9099-C40C66FF867C}">
                  <a14:compatExt spid="_x0000_s185346"/>
                </a:ext>
                <a:ext uri="{FF2B5EF4-FFF2-40B4-BE49-F238E27FC236}">
                  <a16:creationId xmlns:a16="http://schemas.microsoft.com/office/drawing/2014/main" id="{00000000-0008-0000-2000-000002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5347" name="Button 3" hidden="1">
              <a:extLst>
                <a:ext uri="{63B3BB69-23CF-44E3-9099-C40C66FF867C}">
                  <a14:compatExt spid="_x0000_s185347"/>
                </a:ext>
                <a:ext uri="{FF2B5EF4-FFF2-40B4-BE49-F238E27FC236}">
                  <a16:creationId xmlns:a16="http://schemas.microsoft.com/office/drawing/2014/main" id="{00000000-0008-0000-2000-000003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5348" name="Button 4" hidden="1">
              <a:extLst>
                <a:ext uri="{63B3BB69-23CF-44E3-9099-C40C66FF867C}">
                  <a14:compatExt spid="_x0000_s185348"/>
                </a:ext>
                <a:ext uri="{FF2B5EF4-FFF2-40B4-BE49-F238E27FC236}">
                  <a16:creationId xmlns:a16="http://schemas.microsoft.com/office/drawing/2014/main" id="{00000000-0008-0000-2000-000004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5349" name="Button 5" hidden="1">
              <a:extLst>
                <a:ext uri="{63B3BB69-23CF-44E3-9099-C40C66FF867C}">
                  <a14:compatExt spid="_x0000_s185349"/>
                </a:ext>
                <a:ext uri="{FF2B5EF4-FFF2-40B4-BE49-F238E27FC236}">
                  <a16:creationId xmlns:a16="http://schemas.microsoft.com/office/drawing/2014/main" id="{00000000-0008-0000-2000-000005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5350" name="Button 6" hidden="1">
              <a:extLst>
                <a:ext uri="{63B3BB69-23CF-44E3-9099-C40C66FF867C}">
                  <a14:compatExt spid="_x0000_s185350"/>
                </a:ext>
                <a:ext uri="{FF2B5EF4-FFF2-40B4-BE49-F238E27FC236}">
                  <a16:creationId xmlns:a16="http://schemas.microsoft.com/office/drawing/2014/main" id="{00000000-0008-0000-2000-000006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5351" name="Button 7" hidden="1">
              <a:extLst>
                <a:ext uri="{63B3BB69-23CF-44E3-9099-C40C66FF867C}">
                  <a14:compatExt spid="_x0000_s185351"/>
                </a:ext>
                <a:ext uri="{FF2B5EF4-FFF2-40B4-BE49-F238E27FC236}">
                  <a16:creationId xmlns:a16="http://schemas.microsoft.com/office/drawing/2014/main" id="{00000000-0008-0000-2000-000007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5352" name="Button 8" hidden="1">
              <a:extLst>
                <a:ext uri="{63B3BB69-23CF-44E3-9099-C40C66FF867C}">
                  <a14:compatExt spid="_x0000_s185352"/>
                </a:ext>
                <a:ext uri="{FF2B5EF4-FFF2-40B4-BE49-F238E27FC236}">
                  <a16:creationId xmlns:a16="http://schemas.microsoft.com/office/drawing/2014/main" id="{00000000-0008-0000-2000-000008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5353" name="Button 9" hidden="1">
              <a:extLst>
                <a:ext uri="{63B3BB69-23CF-44E3-9099-C40C66FF867C}">
                  <a14:compatExt spid="_x0000_s185353"/>
                </a:ext>
                <a:ext uri="{FF2B5EF4-FFF2-40B4-BE49-F238E27FC236}">
                  <a16:creationId xmlns:a16="http://schemas.microsoft.com/office/drawing/2014/main" id="{00000000-0008-0000-2000-000009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5354" name="Button 10" hidden="1">
              <a:extLst>
                <a:ext uri="{63B3BB69-23CF-44E3-9099-C40C66FF867C}">
                  <a14:compatExt spid="_x0000_s185354"/>
                </a:ext>
                <a:ext uri="{FF2B5EF4-FFF2-40B4-BE49-F238E27FC236}">
                  <a16:creationId xmlns:a16="http://schemas.microsoft.com/office/drawing/2014/main" id="{00000000-0008-0000-2000-00000A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5355" name="Button 11" hidden="1">
              <a:extLst>
                <a:ext uri="{63B3BB69-23CF-44E3-9099-C40C66FF867C}">
                  <a14:compatExt spid="_x0000_s185355"/>
                </a:ext>
                <a:ext uri="{FF2B5EF4-FFF2-40B4-BE49-F238E27FC236}">
                  <a16:creationId xmlns:a16="http://schemas.microsoft.com/office/drawing/2014/main" id="{00000000-0008-0000-2000-00000B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5356" name="Button 12" hidden="1">
              <a:extLst>
                <a:ext uri="{63B3BB69-23CF-44E3-9099-C40C66FF867C}">
                  <a14:compatExt spid="_x0000_s185356"/>
                </a:ext>
                <a:ext uri="{FF2B5EF4-FFF2-40B4-BE49-F238E27FC236}">
                  <a16:creationId xmlns:a16="http://schemas.microsoft.com/office/drawing/2014/main" id="{00000000-0008-0000-2000-00000C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5357" name="Button 13" hidden="1">
              <a:extLst>
                <a:ext uri="{63B3BB69-23CF-44E3-9099-C40C66FF867C}">
                  <a14:compatExt spid="_x0000_s185357"/>
                </a:ext>
                <a:ext uri="{FF2B5EF4-FFF2-40B4-BE49-F238E27FC236}">
                  <a16:creationId xmlns:a16="http://schemas.microsoft.com/office/drawing/2014/main" id="{00000000-0008-0000-2000-00000D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5358" name="Button 14" hidden="1">
              <a:extLst>
                <a:ext uri="{63B3BB69-23CF-44E3-9099-C40C66FF867C}">
                  <a14:compatExt spid="_x0000_s185358"/>
                </a:ext>
                <a:ext uri="{FF2B5EF4-FFF2-40B4-BE49-F238E27FC236}">
                  <a16:creationId xmlns:a16="http://schemas.microsoft.com/office/drawing/2014/main" id="{00000000-0008-0000-2000-00000E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5359" name="Button 15" hidden="1">
              <a:extLst>
                <a:ext uri="{63B3BB69-23CF-44E3-9099-C40C66FF867C}">
                  <a14:compatExt spid="_x0000_s185359"/>
                </a:ext>
                <a:ext uri="{FF2B5EF4-FFF2-40B4-BE49-F238E27FC236}">
                  <a16:creationId xmlns:a16="http://schemas.microsoft.com/office/drawing/2014/main" id="{00000000-0008-0000-2000-00000F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5360" name="Button 16" hidden="1">
              <a:extLst>
                <a:ext uri="{63B3BB69-23CF-44E3-9099-C40C66FF867C}">
                  <a14:compatExt spid="_x0000_s185360"/>
                </a:ext>
                <a:ext uri="{FF2B5EF4-FFF2-40B4-BE49-F238E27FC236}">
                  <a16:creationId xmlns:a16="http://schemas.microsoft.com/office/drawing/2014/main" id="{00000000-0008-0000-2000-000010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5361" name="Button 17" hidden="1">
              <a:extLst>
                <a:ext uri="{63B3BB69-23CF-44E3-9099-C40C66FF867C}">
                  <a14:compatExt spid="_x0000_s185361"/>
                </a:ext>
                <a:ext uri="{FF2B5EF4-FFF2-40B4-BE49-F238E27FC236}">
                  <a16:creationId xmlns:a16="http://schemas.microsoft.com/office/drawing/2014/main" id="{00000000-0008-0000-2000-000011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5362" name="Button 18" hidden="1">
              <a:extLst>
                <a:ext uri="{63B3BB69-23CF-44E3-9099-C40C66FF867C}">
                  <a14:compatExt spid="_x0000_s185362"/>
                </a:ext>
                <a:ext uri="{FF2B5EF4-FFF2-40B4-BE49-F238E27FC236}">
                  <a16:creationId xmlns:a16="http://schemas.microsoft.com/office/drawing/2014/main" id="{00000000-0008-0000-2000-000012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5363" name="Button 19" hidden="1">
              <a:extLst>
                <a:ext uri="{63B3BB69-23CF-44E3-9099-C40C66FF867C}">
                  <a14:compatExt spid="_x0000_s185363"/>
                </a:ext>
                <a:ext uri="{FF2B5EF4-FFF2-40B4-BE49-F238E27FC236}">
                  <a16:creationId xmlns:a16="http://schemas.microsoft.com/office/drawing/2014/main" id="{00000000-0008-0000-2000-000013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5364" name="Button 20" hidden="1">
              <a:extLst>
                <a:ext uri="{63B3BB69-23CF-44E3-9099-C40C66FF867C}">
                  <a14:compatExt spid="_x0000_s185364"/>
                </a:ext>
                <a:ext uri="{FF2B5EF4-FFF2-40B4-BE49-F238E27FC236}">
                  <a16:creationId xmlns:a16="http://schemas.microsoft.com/office/drawing/2014/main" id="{00000000-0008-0000-2000-000014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5365" name="Button 21" hidden="1">
              <a:extLst>
                <a:ext uri="{63B3BB69-23CF-44E3-9099-C40C66FF867C}">
                  <a14:compatExt spid="_x0000_s185365"/>
                </a:ext>
                <a:ext uri="{FF2B5EF4-FFF2-40B4-BE49-F238E27FC236}">
                  <a16:creationId xmlns:a16="http://schemas.microsoft.com/office/drawing/2014/main" id="{00000000-0008-0000-2000-000015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5366" name="Button 22" hidden="1">
              <a:extLst>
                <a:ext uri="{63B3BB69-23CF-44E3-9099-C40C66FF867C}">
                  <a14:compatExt spid="_x0000_s185366"/>
                </a:ext>
                <a:ext uri="{FF2B5EF4-FFF2-40B4-BE49-F238E27FC236}">
                  <a16:creationId xmlns:a16="http://schemas.microsoft.com/office/drawing/2014/main" id="{00000000-0008-0000-2000-000016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5367" name="Button 23" hidden="1">
              <a:extLst>
                <a:ext uri="{63B3BB69-23CF-44E3-9099-C40C66FF867C}">
                  <a14:compatExt spid="_x0000_s185367"/>
                </a:ext>
                <a:ext uri="{FF2B5EF4-FFF2-40B4-BE49-F238E27FC236}">
                  <a16:creationId xmlns:a16="http://schemas.microsoft.com/office/drawing/2014/main" id="{00000000-0008-0000-2000-000017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5368" name="Button 24" hidden="1">
              <a:extLst>
                <a:ext uri="{63B3BB69-23CF-44E3-9099-C40C66FF867C}">
                  <a14:compatExt spid="_x0000_s185368"/>
                </a:ext>
                <a:ext uri="{FF2B5EF4-FFF2-40B4-BE49-F238E27FC236}">
                  <a16:creationId xmlns:a16="http://schemas.microsoft.com/office/drawing/2014/main" id="{00000000-0008-0000-2000-000018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5369" name="Button 25" hidden="1">
              <a:extLst>
                <a:ext uri="{63B3BB69-23CF-44E3-9099-C40C66FF867C}">
                  <a14:compatExt spid="_x0000_s185369"/>
                </a:ext>
                <a:ext uri="{FF2B5EF4-FFF2-40B4-BE49-F238E27FC236}">
                  <a16:creationId xmlns:a16="http://schemas.microsoft.com/office/drawing/2014/main" id="{00000000-0008-0000-2000-000019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5370" name="Button 26" hidden="1">
              <a:extLst>
                <a:ext uri="{63B3BB69-23CF-44E3-9099-C40C66FF867C}">
                  <a14:compatExt spid="_x0000_s185370"/>
                </a:ext>
                <a:ext uri="{FF2B5EF4-FFF2-40B4-BE49-F238E27FC236}">
                  <a16:creationId xmlns:a16="http://schemas.microsoft.com/office/drawing/2014/main" id="{00000000-0008-0000-2000-00001A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5371" name="Button 27" hidden="1">
              <a:extLst>
                <a:ext uri="{63B3BB69-23CF-44E3-9099-C40C66FF867C}">
                  <a14:compatExt spid="_x0000_s185371"/>
                </a:ext>
                <a:ext uri="{FF2B5EF4-FFF2-40B4-BE49-F238E27FC236}">
                  <a16:creationId xmlns:a16="http://schemas.microsoft.com/office/drawing/2014/main" id="{00000000-0008-0000-2000-00001B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5372" name="Button 28" hidden="1">
              <a:extLst>
                <a:ext uri="{63B3BB69-23CF-44E3-9099-C40C66FF867C}">
                  <a14:compatExt spid="_x0000_s185372"/>
                </a:ext>
                <a:ext uri="{FF2B5EF4-FFF2-40B4-BE49-F238E27FC236}">
                  <a16:creationId xmlns:a16="http://schemas.microsoft.com/office/drawing/2014/main" id="{00000000-0008-0000-2000-00001C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5373" name="Button 29" hidden="1">
              <a:extLst>
                <a:ext uri="{63B3BB69-23CF-44E3-9099-C40C66FF867C}">
                  <a14:compatExt spid="_x0000_s185373"/>
                </a:ext>
                <a:ext uri="{FF2B5EF4-FFF2-40B4-BE49-F238E27FC236}">
                  <a16:creationId xmlns:a16="http://schemas.microsoft.com/office/drawing/2014/main" id="{00000000-0008-0000-2000-00001D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5374" name="Button 30" hidden="1">
              <a:extLst>
                <a:ext uri="{63B3BB69-23CF-44E3-9099-C40C66FF867C}">
                  <a14:compatExt spid="_x0000_s185374"/>
                </a:ext>
                <a:ext uri="{FF2B5EF4-FFF2-40B4-BE49-F238E27FC236}">
                  <a16:creationId xmlns:a16="http://schemas.microsoft.com/office/drawing/2014/main" id="{00000000-0008-0000-2000-00001E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5375" name="Button 31" hidden="1">
              <a:extLst>
                <a:ext uri="{63B3BB69-23CF-44E3-9099-C40C66FF867C}">
                  <a14:compatExt spid="_x0000_s185375"/>
                </a:ext>
                <a:ext uri="{FF2B5EF4-FFF2-40B4-BE49-F238E27FC236}">
                  <a16:creationId xmlns:a16="http://schemas.microsoft.com/office/drawing/2014/main" id="{00000000-0008-0000-2000-00001F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5376" name="Button 32" hidden="1">
              <a:extLst>
                <a:ext uri="{63B3BB69-23CF-44E3-9099-C40C66FF867C}">
                  <a14:compatExt spid="_x0000_s185376"/>
                </a:ext>
                <a:ext uri="{FF2B5EF4-FFF2-40B4-BE49-F238E27FC236}">
                  <a16:creationId xmlns:a16="http://schemas.microsoft.com/office/drawing/2014/main" id="{00000000-0008-0000-2000-000020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5377" name="Button 33" hidden="1">
              <a:extLst>
                <a:ext uri="{63B3BB69-23CF-44E3-9099-C40C66FF867C}">
                  <a14:compatExt spid="_x0000_s185377"/>
                </a:ext>
                <a:ext uri="{FF2B5EF4-FFF2-40B4-BE49-F238E27FC236}">
                  <a16:creationId xmlns:a16="http://schemas.microsoft.com/office/drawing/2014/main" id="{00000000-0008-0000-2000-000021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5378" name="Button 34" hidden="1">
              <a:extLst>
                <a:ext uri="{63B3BB69-23CF-44E3-9099-C40C66FF867C}">
                  <a14:compatExt spid="_x0000_s185378"/>
                </a:ext>
                <a:ext uri="{FF2B5EF4-FFF2-40B4-BE49-F238E27FC236}">
                  <a16:creationId xmlns:a16="http://schemas.microsoft.com/office/drawing/2014/main" id="{00000000-0008-0000-2000-000022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5379" name="Button 35" hidden="1">
              <a:extLst>
                <a:ext uri="{63B3BB69-23CF-44E3-9099-C40C66FF867C}">
                  <a14:compatExt spid="_x0000_s185379"/>
                </a:ext>
                <a:ext uri="{FF2B5EF4-FFF2-40B4-BE49-F238E27FC236}">
                  <a16:creationId xmlns:a16="http://schemas.microsoft.com/office/drawing/2014/main" id="{00000000-0008-0000-2000-000023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5380" name="Button 36" hidden="1">
              <a:extLst>
                <a:ext uri="{63B3BB69-23CF-44E3-9099-C40C66FF867C}">
                  <a14:compatExt spid="_x0000_s185380"/>
                </a:ext>
                <a:ext uri="{FF2B5EF4-FFF2-40B4-BE49-F238E27FC236}">
                  <a16:creationId xmlns:a16="http://schemas.microsoft.com/office/drawing/2014/main" id="{00000000-0008-0000-2000-000024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5381" name="Button 37" hidden="1">
              <a:extLst>
                <a:ext uri="{63B3BB69-23CF-44E3-9099-C40C66FF867C}">
                  <a14:compatExt spid="_x0000_s185381"/>
                </a:ext>
                <a:ext uri="{FF2B5EF4-FFF2-40B4-BE49-F238E27FC236}">
                  <a16:creationId xmlns:a16="http://schemas.microsoft.com/office/drawing/2014/main" id="{00000000-0008-0000-2000-000025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5382" name="Button 38" hidden="1">
              <a:extLst>
                <a:ext uri="{63B3BB69-23CF-44E3-9099-C40C66FF867C}">
                  <a14:compatExt spid="_x0000_s185382"/>
                </a:ext>
                <a:ext uri="{FF2B5EF4-FFF2-40B4-BE49-F238E27FC236}">
                  <a16:creationId xmlns:a16="http://schemas.microsoft.com/office/drawing/2014/main" id="{00000000-0008-0000-2000-000026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5383" name="Button 39" hidden="1">
              <a:extLst>
                <a:ext uri="{63B3BB69-23CF-44E3-9099-C40C66FF867C}">
                  <a14:compatExt spid="_x0000_s185383"/>
                </a:ext>
                <a:ext uri="{FF2B5EF4-FFF2-40B4-BE49-F238E27FC236}">
                  <a16:creationId xmlns:a16="http://schemas.microsoft.com/office/drawing/2014/main" id="{00000000-0008-0000-2000-000027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5384" name="Button 40" hidden="1">
              <a:extLst>
                <a:ext uri="{63B3BB69-23CF-44E3-9099-C40C66FF867C}">
                  <a14:compatExt spid="_x0000_s185384"/>
                </a:ext>
                <a:ext uri="{FF2B5EF4-FFF2-40B4-BE49-F238E27FC236}">
                  <a16:creationId xmlns:a16="http://schemas.microsoft.com/office/drawing/2014/main" id="{00000000-0008-0000-2000-000028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5385" name="Button 41" hidden="1">
              <a:extLst>
                <a:ext uri="{63B3BB69-23CF-44E3-9099-C40C66FF867C}">
                  <a14:compatExt spid="_x0000_s185385"/>
                </a:ext>
                <a:ext uri="{FF2B5EF4-FFF2-40B4-BE49-F238E27FC236}">
                  <a16:creationId xmlns:a16="http://schemas.microsoft.com/office/drawing/2014/main" id="{00000000-0008-0000-2000-000029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5386" name="Button 42" hidden="1">
              <a:extLst>
                <a:ext uri="{63B3BB69-23CF-44E3-9099-C40C66FF867C}">
                  <a14:compatExt spid="_x0000_s185386"/>
                </a:ext>
                <a:ext uri="{FF2B5EF4-FFF2-40B4-BE49-F238E27FC236}">
                  <a16:creationId xmlns:a16="http://schemas.microsoft.com/office/drawing/2014/main" id="{00000000-0008-0000-2000-00002A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5387" name="Button 43" hidden="1">
              <a:extLst>
                <a:ext uri="{63B3BB69-23CF-44E3-9099-C40C66FF867C}">
                  <a14:compatExt spid="_x0000_s185387"/>
                </a:ext>
                <a:ext uri="{FF2B5EF4-FFF2-40B4-BE49-F238E27FC236}">
                  <a16:creationId xmlns:a16="http://schemas.microsoft.com/office/drawing/2014/main" id="{00000000-0008-0000-2000-00002B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5388" name="Button 44" hidden="1">
              <a:extLst>
                <a:ext uri="{63B3BB69-23CF-44E3-9099-C40C66FF867C}">
                  <a14:compatExt spid="_x0000_s185388"/>
                </a:ext>
                <a:ext uri="{FF2B5EF4-FFF2-40B4-BE49-F238E27FC236}">
                  <a16:creationId xmlns:a16="http://schemas.microsoft.com/office/drawing/2014/main" id="{00000000-0008-0000-2000-00002C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5389" name="Button 45" hidden="1">
              <a:extLst>
                <a:ext uri="{63B3BB69-23CF-44E3-9099-C40C66FF867C}">
                  <a14:compatExt spid="_x0000_s185389"/>
                </a:ext>
                <a:ext uri="{FF2B5EF4-FFF2-40B4-BE49-F238E27FC236}">
                  <a16:creationId xmlns:a16="http://schemas.microsoft.com/office/drawing/2014/main" id="{00000000-0008-0000-2000-00002D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5390" name="Button 46" hidden="1">
              <a:extLst>
                <a:ext uri="{63B3BB69-23CF-44E3-9099-C40C66FF867C}">
                  <a14:compatExt spid="_x0000_s185390"/>
                </a:ext>
                <a:ext uri="{FF2B5EF4-FFF2-40B4-BE49-F238E27FC236}">
                  <a16:creationId xmlns:a16="http://schemas.microsoft.com/office/drawing/2014/main" id="{00000000-0008-0000-2000-00002E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5391" name="Button 47" hidden="1">
              <a:extLst>
                <a:ext uri="{63B3BB69-23CF-44E3-9099-C40C66FF867C}">
                  <a14:compatExt spid="_x0000_s185391"/>
                </a:ext>
                <a:ext uri="{FF2B5EF4-FFF2-40B4-BE49-F238E27FC236}">
                  <a16:creationId xmlns:a16="http://schemas.microsoft.com/office/drawing/2014/main" id="{00000000-0008-0000-2000-00002F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5392" name="Button 48" hidden="1">
              <a:extLst>
                <a:ext uri="{63B3BB69-23CF-44E3-9099-C40C66FF867C}">
                  <a14:compatExt spid="_x0000_s185392"/>
                </a:ext>
                <a:ext uri="{FF2B5EF4-FFF2-40B4-BE49-F238E27FC236}">
                  <a16:creationId xmlns:a16="http://schemas.microsoft.com/office/drawing/2014/main" id="{00000000-0008-0000-2000-000030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5393" name="Button 49" hidden="1">
              <a:extLst>
                <a:ext uri="{63B3BB69-23CF-44E3-9099-C40C66FF867C}">
                  <a14:compatExt spid="_x0000_s185393"/>
                </a:ext>
                <a:ext uri="{FF2B5EF4-FFF2-40B4-BE49-F238E27FC236}">
                  <a16:creationId xmlns:a16="http://schemas.microsoft.com/office/drawing/2014/main" id="{00000000-0008-0000-2000-000031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5394" name="Button 50" hidden="1">
              <a:extLst>
                <a:ext uri="{63B3BB69-23CF-44E3-9099-C40C66FF867C}">
                  <a14:compatExt spid="_x0000_s185394"/>
                </a:ext>
                <a:ext uri="{FF2B5EF4-FFF2-40B4-BE49-F238E27FC236}">
                  <a16:creationId xmlns:a16="http://schemas.microsoft.com/office/drawing/2014/main" id="{00000000-0008-0000-2000-000032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5395" name="Button 51" hidden="1">
              <a:extLst>
                <a:ext uri="{63B3BB69-23CF-44E3-9099-C40C66FF867C}">
                  <a14:compatExt spid="_x0000_s185395"/>
                </a:ext>
                <a:ext uri="{FF2B5EF4-FFF2-40B4-BE49-F238E27FC236}">
                  <a16:creationId xmlns:a16="http://schemas.microsoft.com/office/drawing/2014/main" id="{00000000-0008-0000-2000-000033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5396" name="Button 52" hidden="1">
              <a:extLst>
                <a:ext uri="{63B3BB69-23CF-44E3-9099-C40C66FF867C}">
                  <a14:compatExt spid="_x0000_s185396"/>
                </a:ext>
                <a:ext uri="{FF2B5EF4-FFF2-40B4-BE49-F238E27FC236}">
                  <a16:creationId xmlns:a16="http://schemas.microsoft.com/office/drawing/2014/main" id="{00000000-0008-0000-2000-000034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5397" name="Button 53" hidden="1">
              <a:extLst>
                <a:ext uri="{63B3BB69-23CF-44E3-9099-C40C66FF867C}">
                  <a14:compatExt spid="_x0000_s185397"/>
                </a:ext>
                <a:ext uri="{FF2B5EF4-FFF2-40B4-BE49-F238E27FC236}">
                  <a16:creationId xmlns:a16="http://schemas.microsoft.com/office/drawing/2014/main" id="{00000000-0008-0000-2000-000035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5398" name="Button 54" hidden="1">
              <a:extLst>
                <a:ext uri="{63B3BB69-23CF-44E3-9099-C40C66FF867C}">
                  <a14:compatExt spid="_x0000_s185398"/>
                </a:ext>
                <a:ext uri="{FF2B5EF4-FFF2-40B4-BE49-F238E27FC236}">
                  <a16:creationId xmlns:a16="http://schemas.microsoft.com/office/drawing/2014/main" id="{00000000-0008-0000-2000-000036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5399" name="Button 55" hidden="1">
              <a:extLst>
                <a:ext uri="{63B3BB69-23CF-44E3-9099-C40C66FF867C}">
                  <a14:compatExt spid="_x0000_s185399"/>
                </a:ext>
                <a:ext uri="{FF2B5EF4-FFF2-40B4-BE49-F238E27FC236}">
                  <a16:creationId xmlns:a16="http://schemas.microsoft.com/office/drawing/2014/main" id="{00000000-0008-0000-2000-000037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5400" name="Button 56" hidden="1">
              <a:extLst>
                <a:ext uri="{63B3BB69-23CF-44E3-9099-C40C66FF867C}">
                  <a14:compatExt spid="_x0000_s185400"/>
                </a:ext>
                <a:ext uri="{FF2B5EF4-FFF2-40B4-BE49-F238E27FC236}">
                  <a16:creationId xmlns:a16="http://schemas.microsoft.com/office/drawing/2014/main" id="{00000000-0008-0000-2000-000038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5401" name="Button 57" hidden="1">
              <a:extLst>
                <a:ext uri="{63B3BB69-23CF-44E3-9099-C40C66FF867C}">
                  <a14:compatExt spid="_x0000_s185401"/>
                </a:ext>
                <a:ext uri="{FF2B5EF4-FFF2-40B4-BE49-F238E27FC236}">
                  <a16:creationId xmlns:a16="http://schemas.microsoft.com/office/drawing/2014/main" id="{00000000-0008-0000-2000-000039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5402" name="Button 58" hidden="1">
              <a:extLst>
                <a:ext uri="{63B3BB69-23CF-44E3-9099-C40C66FF867C}">
                  <a14:compatExt spid="_x0000_s185402"/>
                </a:ext>
                <a:ext uri="{FF2B5EF4-FFF2-40B4-BE49-F238E27FC236}">
                  <a16:creationId xmlns:a16="http://schemas.microsoft.com/office/drawing/2014/main" id="{00000000-0008-0000-2000-00003A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186369" name="Button 1" hidden="1">
              <a:extLst>
                <a:ext uri="{63B3BB69-23CF-44E3-9099-C40C66FF867C}">
                  <a14:compatExt spid="_x0000_s186369"/>
                </a:ext>
                <a:ext uri="{FF2B5EF4-FFF2-40B4-BE49-F238E27FC236}">
                  <a16:creationId xmlns:a16="http://schemas.microsoft.com/office/drawing/2014/main" id="{00000000-0008-0000-2100-000001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81</xdr:row>
          <xdr:rowOff>76200</xdr:rowOff>
        </xdr:from>
        <xdr:to>
          <xdr:col>16</xdr:col>
          <xdr:colOff>38100</xdr:colOff>
          <xdr:row>82</xdr:row>
          <xdr:rowOff>142875</xdr:rowOff>
        </xdr:to>
        <xdr:sp macro="" textlink="">
          <xdr:nvSpPr>
            <xdr:cNvPr id="186370" name="Button 2" hidden="1">
              <a:extLst>
                <a:ext uri="{63B3BB69-23CF-44E3-9099-C40C66FF867C}">
                  <a14:compatExt spid="_x0000_s186370"/>
                </a:ext>
                <a:ext uri="{FF2B5EF4-FFF2-40B4-BE49-F238E27FC236}">
                  <a16:creationId xmlns:a16="http://schemas.microsoft.com/office/drawing/2014/main" id="{00000000-0008-0000-2100-000002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6371" name="Button 3" hidden="1">
              <a:extLst>
                <a:ext uri="{63B3BB69-23CF-44E3-9099-C40C66FF867C}">
                  <a14:compatExt spid="_x0000_s186371"/>
                </a:ext>
                <a:ext uri="{FF2B5EF4-FFF2-40B4-BE49-F238E27FC236}">
                  <a16:creationId xmlns:a16="http://schemas.microsoft.com/office/drawing/2014/main" id="{00000000-0008-0000-2100-000003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6372" name="Button 4" hidden="1">
              <a:extLst>
                <a:ext uri="{63B3BB69-23CF-44E3-9099-C40C66FF867C}">
                  <a14:compatExt spid="_x0000_s186372"/>
                </a:ext>
                <a:ext uri="{FF2B5EF4-FFF2-40B4-BE49-F238E27FC236}">
                  <a16:creationId xmlns:a16="http://schemas.microsoft.com/office/drawing/2014/main" id="{00000000-0008-0000-2100-000004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6373" name="Button 5" hidden="1">
              <a:extLst>
                <a:ext uri="{63B3BB69-23CF-44E3-9099-C40C66FF867C}">
                  <a14:compatExt spid="_x0000_s186373"/>
                </a:ext>
                <a:ext uri="{FF2B5EF4-FFF2-40B4-BE49-F238E27FC236}">
                  <a16:creationId xmlns:a16="http://schemas.microsoft.com/office/drawing/2014/main" id="{00000000-0008-0000-2100-000005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6374" name="Button 6" hidden="1">
              <a:extLst>
                <a:ext uri="{63B3BB69-23CF-44E3-9099-C40C66FF867C}">
                  <a14:compatExt spid="_x0000_s186374"/>
                </a:ext>
                <a:ext uri="{FF2B5EF4-FFF2-40B4-BE49-F238E27FC236}">
                  <a16:creationId xmlns:a16="http://schemas.microsoft.com/office/drawing/2014/main" id="{00000000-0008-0000-2100-000006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6375" name="Button 7" hidden="1">
              <a:extLst>
                <a:ext uri="{63B3BB69-23CF-44E3-9099-C40C66FF867C}">
                  <a14:compatExt spid="_x0000_s186375"/>
                </a:ext>
                <a:ext uri="{FF2B5EF4-FFF2-40B4-BE49-F238E27FC236}">
                  <a16:creationId xmlns:a16="http://schemas.microsoft.com/office/drawing/2014/main" id="{00000000-0008-0000-2100-000007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6376" name="Button 8" hidden="1">
              <a:extLst>
                <a:ext uri="{63B3BB69-23CF-44E3-9099-C40C66FF867C}">
                  <a14:compatExt spid="_x0000_s186376"/>
                </a:ext>
                <a:ext uri="{FF2B5EF4-FFF2-40B4-BE49-F238E27FC236}">
                  <a16:creationId xmlns:a16="http://schemas.microsoft.com/office/drawing/2014/main" id="{00000000-0008-0000-2100-000008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6377" name="Button 9" hidden="1">
              <a:extLst>
                <a:ext uri="{63B3BB69-23CF-44E3-9099-C40C66FF867C}">
                  <a14:compatExt spid="_x0000_s186377"/>
                </a:ext>
                <a:ext uri="{FF2B5EF4-FFF2-40B4-BE49-F238E27FC236}">
                  <a16:creationId xmlns:a16="http://schemas.microsoft.com/office/drawing/2014/main" id="{00000000-0008-0000-2100-000009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6378" name="Button 10" hidden="1">
              <a:extLst>
                <a:ext uri="{63B3BB69-23CF-44E3-9099-C40C66FF867C}">
                  <a14:compatExt spid="_x0000_s186378"/>
                </a:ext>
                <a:ext uri="{FF2B5EF4-FFF2-40B4-BE49-F238E27FC236}">
                  <a16:creationId xmlns:a16="http://schemas.microsoft.com/office/drawing/2014/main" id="{00000000-0008-0000-2100-00000A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6379" name="Button 11" hidden="1">
              <a:extLst>
                <a:ext uri="{63B3BB69-23CF-44E3-9099-C40C66FF867C}">
                  <a14:compatExt spid="_x0000_s186379"/>
                </a:ext>
                <a:ext uri="{FF2B5EF4-FFF2-40B4-BE49-F238E27FC236}">
                  <a16:creationId xmlns:a16="http://schemas.microsoft.com/office/drawing/2014/main" id="{00000000-0008-0000-2100-00000B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6380" name="Button 12" hidden="1">
              <a:extLst>
                <a:ext uri="{63B3BB69-23CF-44E3-9099-C40C66FF867C}">
                  <a14:compatExt spid="_x0000_s186380"/>
                </a:ext>
                <a:ext uri="{FF2B5EF4-FFF2-40B4-BE49-F238E27FC236}">
                  <a16:creationId xmlns:a16="http://schemas.microsoft.com/office/drawing/2014/main" id="{00000000-0008-0000-2100-00000C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6381" name="Button 13" hidden="1">
              <a:extLst>
                <a:ext uri="{63B3BB69-23CF-44E3-9099-C40C66FF867C}">
                  <a14:compatExt spid="_x0000_s186381"/>
                </a:ext>
                <a:ext uri="{FF2B5EF4-FFF2-40B4-BE49-F238E27FC236}">
                  <a16:creationId xmlns:a16="http://schemas.microsoft.com/office/drawing/2014/main" id="{00000000-0008-0000-2100-00000D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6382" name="Button 14" hidden="1">
              <a:extLst>
                <a:ext uri="{63B3BB69-23CF-44E3-9099-C40C66FF867C}">
                  <a14:compatExt spid="_x0000_s186382"/>
                </a:ext>
                <a:ext uri="{FF2B5EF4-FFF2-40B4-BE49-F238E27FC236}">
                  <a16:creationId xmlns:a16="http://schemas.microsoft.com/office/drawing/2014/main" id="{00000000-0008-0000-2100-00000E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6383" name="Button 15" hidden="1">
              <a:extLst>
                <a:ext uri="{63B3BB69-23CF-44E3-9099-C40C66FF867C}">
                  <a14:compatExt spid="_x0000_s186383"/>
                </a:ext>
                <a:ext uri="{FF2B5EF4-FFF2-40B4-BE49-F238E27FC236}">
                  <a16:creationId xmlns:a16="http://schemas.microsoft.com/office/drawing/2014/main" id="{00000000-0008-0000-2100-00000F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6384" name="Button 16" hidden="1">
              <a:extLst>
                <a:ext uri="{63B3BB69-23CF-44E3-9099-C40C66FF867C}">
                  <a14:compatExt spid="_x0000_s186384"/>
                </a:ext>
                <a:ext uri="{FF2B5EF4-FFF2-40B4-BE49-F238E27FC236}">
                  <a16:creationId xmlns:a16="http://schemas.microsoft.com/office/drawing/2014/main" id="{00000000-0008-0000-2100-000010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6385" name="Button 17" hidden="1">
              <a:extLst>
                <a:ext uri="{63B3BB69-23CF-44E3-9099-C40C66FF867C}">
                  <a14:compatExt spid="_x0000_s186385"/>
                </a:ext>
                <a:ext uri="{FF2B5EF4-FFF2-40B4-BE49-F238E27FC236}">
                  <a16:creationId xmlns:a16="http://schemas.microsoft.com/office/drawing/2014/main" id="{00000000-0008-0000-2100-000011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6386" name="Button 18" hidden="1">
              <a:extLst>
                <a:ext uri="{63B3BB69-23CF-44E3-9099-C40C66FF867C}">
                  <a14:compatExt spid="_x0000_s186386"/>
                </a:ext>
                <a:ext uri="{FF2B5EF4-FFF2-40B4-BE49-F238E27FC236}">
                  <a16:creationId xmlns:a16="http://schemas.microsoft.com/office/drawing/2014/main" id="{00000000-0008-0000-2100-000012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6387" name="Button 19" hidden="1">
              <a:extLst>
                <a:ext uri="{63B3BB69-23CF-44E3-9099-C40C66FF867C}">
                  <a14:compatExt spid="_x0000_s186387"/>
                </a:ext>
                <a:ext uri="{FF2B5EF4-FFF2-40B4-BE49-F238E27FC236}">
                  <a16:creationId xmlns:a16="http://schemas.microsoft.com/office/drawing/2014/main" id="{00000000-0008-0000-2100-000013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6388" name="Button 20" hidden="1">
              <a:extLst>
                <a:ext uri="{63B3BB69-23CF-44E3-9099-C40C66FF867C}">
                  <a14:compatExt spid="_x0000_s186388"/>
                </a:ext>
                <a:ext uri="{FF2B5EF4-FFF2-40B4-BE49-F238E27FC236}">
                  <a16:creationId xmlns:a16="http://schemas.microsoft.com/office/drawing/2014/main" id="{00000000-0008-0000-2100-000014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6389" name="Button 21" hidden="1">
              <a:extLst>
                <a:ext uri="{63B3BB69-23CF-44E3-9099-C40C66FF867C}">
                  <a14:compatExt spid="_x0000_s186389"/>
                </a:ext>
                <a:ext uri="{FF2B5EF4-FFF2-40B4-BE49-F238E27FC236}">
                  <a16:creationId xmlns:a16="http://schemas.microsoft.com/office/drawing/2014/main" id="{00000000-0008-0000-2100-000015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6390" name="Button 22" hidden="1">
              <a:extLst>
                <a:ext uri="{63B3BB69-23CF-44E3-9099-C40C66FF867C}">
                  <a14:compatExt spid="_x0000_s186390"/>
                </a:ext>
                <a:ext uri="{FF2B5EF4-FFF2-40B4-BE49-F238E27FC236}">
                  <a16:creationId xmlns:a16="http://schemas.microsoft.com/office/drawing/2014/main" id="{00000000-0008-0000-2100-000016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6391" name="Button 23" hidden="1">
              <a:extLst>
                <a:ext uri="{63B3BB69-23CF-44E3-9099-C40C66FF867C}">
                  <a14:compatExt spid="_x0000_s186391"/>
                </a:ext>
                <a:ext uri="{FF2B5EF4-FFF2-40B4-BE49-F238E27FC236}">
                  <a16:creationId xmlns:a16="http://schemas.microsoft.com/office/drawing/2014/main" id="{00000000-0008-0000-2100-000017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6392" name="Button 24" hidden="1">
              <a:extLst>
                <a:ext uri="{63B3BB69-23CF-44E3-9099-C40C66FF867C}">
                  <a14:compatExt spid="_x0000_s186392"/>
                </a:ext>
                <a:ext uri="{FF2B5EF4-FFF2-40B4-BE49-F238E27FC236}">
                  <a16:creationId xmlns:a16="http://schemas.microsoft.com/office/drawing/2014/main" id="{00000000-0008-0000-2100-000018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6393" name="Button 25" hidden="1">
              <a:extLst>
                <a:ext uri="{63B3BB69-23CF-44E3-9099-C40C66FF867C}">
                  <a14:compatExt spid="_x0000_s186393"/>
                </a:ext>
                <a:ext uri="{FF2B5EF4-FFF2-40B4-BE49-F238E27FC236}">
                  <a16:creationId xmlns:a16="http://schemas.microsoft.com/office/drawing/2014/main" id="{00000000-0008-0000-2100-000019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6394" name="Button 26" hidden="1">
              <a:extLst>
                <a:ext uri="{63B3BB69-23CF-44E3-9099-C40C66FF867C}">
                  <a14:compatExt spid="_x0000_s186394"/>
                </a:ext>
                <a:ext uri="{FF2B5EF4-FFF2-40B4-BE49-F238E27FC236}">
                  <a16:creationId xmlns:a16="http://schemas.microsoft.com/office/drawing/2014/main" id="{00000000-0008-0000-2100-00001A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6395" name="Button 27" hidden="1">
              <a:extLst>
                <a:ext uri="{63B3BB69-23CF-44E3-9099-C40C66FF867C}">
                  <a14:compatExt spid="_x0000_s186395"/>
                </a:ext>
                <a:ext uri="{FF2B5EF4-FFF2-40B4-BE49-F238E27FC236}">
                  <a16:creationId xmlns:a16="http://schemas.microsoft.com/office/drawing/2014/main" id="{00000000-0008-0000-2100-00001B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6396" name="Button 28" hidden="1">
              <a:extLst>
                <a:ext uri="{63B3BB69-23CF-44E3-9099-C40C66FF867C}">
                  <a14:compatExt spid="_x0000_s186396"/>
                </a:ext>
                <a:ext uri="{FF2B5EF4-FFF2-40B4-BE49-F238E27FC236}">
                  <a16:creationId xmlns:a16="http://schemas.microsoft.com/office/drawing/2014/main" id="{00000000-0008-0000-2100-00001C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6397" name="Button 29" hidden="1">
              <a:extLst>
                <a:ext uri="{63B3BB69-23CF-44E3-9099-C40C66FF867C}">
                  <a14:compatExt spid="_x0000_s186397"/>
                </a:ext>
                <a:ext uri="{FF2B5EF4-FFF2-40B4-BE49-F238E27FC236}">
                  <a16:creationId xmlns:a16="http://schemas.microsoft.com/office/drawing/2014/main" id="{00000000-0008-0000-2100-00001D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6398" name="Button 30" hidden="1">
              <a:extLst>
                <a:ext uri="{63B3BB69-23CF-44E3-9099-C40C66FF867C}">
                  <a14:compatExt spid="_x0000_s186398"/>
                </a:ext>
                <a:ext uri="{FF2B5EF4-FFF2-40B4-BE49-F238E27FC236}">
                  <a16:creationId xmlns:a16="http://schemas.microsoft.com/office/drawing/2014/main" id="{00000000-0008-0000-2100-00001E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6399" name="Button 31" hidden="1">
              <a:extLst>
                <a:ext uri="{63B3BB69-23CF-44E3-9099-C40C66FF867C}">
                  <a14:compatExt spid="_x0000_s186399"/>
                </a:ext>
                <a:ext uri="{FF2B5EF4-FFF2-40B4-BE49-F238E27FC236}">
                  <a16:creationId xmlns:a16="http://schemas.microsoft.com/office/drawing/2014/main" id="{00000000-0008-0000-2100-00001F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6400" name="Button 32" hidden="1">
              <a:extLst>
                <a:ext uri="{63B3BB69-23CF-44E3-9099-C40C66FF867C}">
                  <a14:compatExt spid="_x0000_s186400"/>
                </a:ext>
                <a:ext uri="{FF2B5EF4-FFF2-40B4-BE49-F238E27FC236}">
                  <a16:creationId xmlns:a16="http://schemas.microsoft.com/office/drawing/2014/main" id="{00000000-0008-0000-2100-000020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6401" name="Button 33" hidden="1">
              <a:extLst>
                <a:ext uri="{63B3BB69-23CF-44E3-9099-C40C66FF867C}">
                  <a14:compatExt spid="_x0000_s186401"/>
                </a:ext>
                <a:ext uri="{FF2B5EF4-FFF2-40B4-BE49-F238E27FC236}">
                  <a16:creationId xmlns:a16="http://schemas.microsoft.com/office/drawing/2014/main" id="{00000000-0008-0000-2100-000021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6402" name="Button 34" hidden="1">
              <a:extLst>
                <a:ext uri="{63B3BB69-23CF-44E3-9099-C40C66FF867C}">
                  <a14:compatExt spid="_x0000_s186402"/>
                </a:ext>
                <a:ext uri="{FF2B5EF4-FFF2-40B4-BE49-F238E27FC236}">
                  <a16:creationId xmlns:a16="http://schemas.microsoft.com/office/drawing/2014/main" id="{00000000-0008-0000-2100-000022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6403" name="Button 35" hidden="1">
              <a:extLst>
                <a:ext uri="{63B3BB69-23CF-44E3-9099-C40C66FF867C}">
                  <a14:compatExt spid="_x0000_s186403"/>
                </a:ext>
                <a:ext uri="{FF2B5EF4-FFF2-40B4-BE49-F238E27FC236}">
                  <a16:creationId xmlns:a16="http://schemas.microsoft.com/office/drawing/2014/main" id="{00000000-0008-0000-2100-000023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6404" name="Button 36" hidden="1">
              <a:extLst>
                <a:ext uri="{63B3BB69-23CF-44E3-9099-C40C66FF867C}">
                  <a14:compatExt spid="_x0000_s186404"/>
                </a:ext>
                <a:ext uri="{FF2B5EF4-FFF2-40B4-BE49-F238E27FC236}">
                  <a16:creationId xmlns:a16="http://schemas.microsoft.com/office/drawing/2014/main" id="{00000000-0008-0000-2100-000024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6405" name="Button 37" hidden="1">
              <a:extLst>
                <a:ext uri="{63B3BB69-23CF-44E3-9099-C40C66FF867C}">
                  <a14:compatExt spid="_x0000_s186405"/>
                </a:ext>
                <a:ext uri="{FF2B5EF4-FFF2-40B4-BE49-F238E27FC236}">
                  <a16:creationId xmlns:a16="http://schemas.microsoft.com/office/drawing/2014/main" id="{00000000-0008-0000-2100-000025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6406" name="Button 38" hidden="1">
              <a:extLst>
                <a:ext uri="{63B3BB69-23CF-44E3-9099-C40C66FF867C}">
                  <a14:compatExt spid="_x0000_s186406"/>
                </a:ext>
                <a:ext uri="{FF2B5EF4-FFF2-40B4-BE49-F238E27FC236}">
                  <a16:creationId xmlns:a16="http://schemas.microsoft.com/office/drawing/2014/main" id="{00000000-0008-0000-2100-000026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6407" name="Button 39" hidden="1">
              <a:extLst>
                <a:ext uri="{63B3BB69-23CF-44E3-9099-C40C66FF867C}">
                  <a14:compatExt spid="_x0000_s186407"/>
                </a:ext>
                <a:ext uri="{FF2B5EF4-FFF2-40B4-BE49-F238E27FC236}">
                  <a16:creationId xmlns:a16="http://schemas.microsoft.com/office/drawing/2014/main" id="{00000000-0008-0000-2100-000027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6408" name="Button 40" hidden="1">
              <a:extLst>
                <a:ext uri="{63B3BB69-23CF-44E3-9099-C40C66FF867C}">
                  <a14:compatExt spid="_x0000_s186408"/>
                </a:ext>
                <a:ext uri="{FF2B5EF4-FFF2-40B4-BE49-F238E27FC236}">
                  <a16:creationId xmlns:a16="http://schemas.microsoft.com/office/drawing/2014/main" id="{00000000-0008-0000-2100-000028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6409" name="Button 41" hidden="1">
              <a:extLst>
                <a:ext uri="{63B3BB69-23CF-44E3-9099-C40C66FF867C}">
                  <a14:compatExt spid="_x0000_s186409"/>
                </a:ext>
                <a:ext uri="{FF2B5EF4-FFF2-40B4-BE49-F238E27FC236}">
                  <a16:creationId xmlns:a16="http://schemas.microsoft.com/office/drawing/2014/main" id="{00000000-0008-0000-2100-000029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6410" name="Button 42" hidden="1">
              <a:extLst>
                <a:ext uri="{63B3BB69-23CF-44E3-9099-C40C66FF867C}">
                  <a14:compatExt spid="_x0000_s186410"/>
                </a:ext>
                <a:ext uri="{FF2B5EF4-FFF2-40B4-BE49-F238E27FC236}">
                  <a16:creationId xmlns:a16="http://schemas.microsoft.com/office/drawing/2014/main" id="{00000000-0008-0000-2100-00002A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6411" name="Button 43" hidden="1">
              <a:extLst>
                <a:ext uri="{63B3BB69-23CF-44E3-9099-C40C66FF867C}">
                  <a14:compatExt spid="_x0000_s186411"/>
                </a:ext>
                <a:ext uri="{FF2B5EF4-FFF2-40B4-BE49-F238E27FC236}">
                  <a16:creationId xmlns:a16="http://schemas.microsoft.com/office/drawing/2014/main" id="{00000000-0008-0000-2100-00002B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6412" name="Button 44" hidden="1">
              <a:extLst>
                <a:ext uri="{63B3BB69-23CF-44E3-9099-C40C66FF867C}">
                  <a14:compatExt spid="_x0000_s186412"/>
                </a:ext>
                <a:ext uri="{FF2B5EF4-FFF2-40B4-BE49-F238E27FC236}">
                  <a16:creationId xmlns:a16="http://schemas.microsoft.com/office/drawing/2014/main" id="{00000000-0008-0000-2100-00002C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6413" name="Button 45" hidden="1">
              <a:extLst>
                <a:ext uri="{63B3BB69-23CF-44E3-9099-C40C66FF867C}">
                  <a14:compatExt spid="_x0000_s186413"/>
                </a:ext>
                <a:ext uri="{FF2B5EF4-FFF2-40B4-BE49-F238E27FC236}">
                  <a16:creationId xmlns:a16="http://schemas.microsoft.com/office/drawing/2014/main" id="{00000000-0008-0000-2100-00002D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6414" name="Button 46" hidden="1">
              <a:extLst>
                <a:ext uri="{63B3BB69-23CF-44E3-9099-C40C66FF867C}">
                  <a14:compatExt spid="_x0000_s186414"/>
                </a:ext>
                <a:ext uri="{FF2B5EF4-FFF2-40B4-BE49-F238E27FC236}">
                  <a16:creationId xmlns:a16="http://schemas.microsoft.com/office/drawing/2014/main" id="{00000000-0008-0000-2100-00002E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6415" name="Button 47" hidden="1">
              <a:extLst>
                <a:ext uri="{63B3BB69-23CF-44E3-9099-C40C66FF867C}">
                  <a14:compatExt spid="_x0000_s186415"/>
                </a:ext>
                <a:ext uri="{FF2B5EF4-FFF2-40B4-BE49-F238E27FC236}">
                  <a16:creationId xmlns:a16="http://schemas.microsoft.com/office/drawing/2014/main" id="{00000000-0008-0000-2100-00002F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6416" name="Button 48" hidden="1">
              <a:extLst>
                <a:ext uri="{63B3BB69-23CF-44E3-9099-C40C66FF867C}">
                  <a14:compatExt spid="_x0000_s186416"/>
                </a:ext>
                <a:ext uri="{FF2B5EF4-FFF2-40B4-BE49-F238E27FC236}">
                  <a16:creationId xmlns:a16="http://schemas.microsoft.com/office/drawing/2014/main" id="{00000000-0008-0000-2100-000030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6417" name="Button 49" hidden="1">
              <a:extLst>
                <a:ext uri="{63B3BB69-23CF-44E3-9099-C40C66FF867C}">
                  <a14:compatExt spid="_x0000_s186417"/>
                </a:ext>
                <a:ext uri="{FF2B5EF4-FFF2-40B4-BE49-F238E27FC236}">
                  <a16:creationId xmlns:a16="http://schemas.microsoft.com/office/drawing/2014/main" id="{00000000-0008-0000-2100-000031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6418" name="Button 50" hidden="1">
              <a:extLst>
                <a:ext uri="{63B3BB69-23CF-44E3-9099-C40C66FF867C}">
                  <a14:compatExt spid="_x0000_s186418"/>
                </a:ext>
                <a:ext uri="{FF2B5EF4-FFF2-40B4-BE49-F238E27FC236}">
                  <a16:creationId xmlns:a16="http://schemas.microsoft.com/office/drawing/2014/main" id="{00000000-0008-0000-2100-000032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6419" name="Button 51" hidden="1">
              <a:extLst>
                <a:ext uri="{63B3BB69-23CF-44E3-9099-C40C66FF867C}">
                  <a14:compatExt spid="_x0000_s186419"/>
                </a:ext>
                <a:ext uri="{FF2B5EF4-FFF2-40B4-BE49-F238E27FC236}">
                  <a16:creationId xmlns:a16="http://schemas.microsoft.com/office/drawing/2014/main" id="{00000000-0008-0000-2100-000033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6420" name="Button 52" hidden="1">
              <a:extLst>
                <a:ext uri="{63B3BB69-23CF-44E3-9099-C40C66FF867C}">
                  <a14:compatExt spid="_x0000_s186420"/>
                </a:ext>
                <a:ext uri="{FF2B5EF4-FFF2-40B4-BE49-F238E27FC236}">
                  <a16:creationId xmlns:a16="http://schemas.microsoft.com/office/drawing/2014/main" id="{00000000-0008-0000-2100-000034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6421" name="Button 53" hidden="1">
              <a:extLst>
                <a:ext uri="{63B3BB69-23CF-44E3-9099-C40C66FF867C}">
                  <a14:compatExt spid="_x0000_s186421"/>
                </a:ext>
                <a:ext uri="{FF2B5EF4-FFF2-40B4-BE49-F238E27FC236}">
                  <a16:creationId xmlns:a16="http://schemas.microsoft.com/office/drawing/2014/main" id="{00000000-0008-0000-2100-000035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6422" name="Button 54" hidden="1">
              <a:extLst>
                <a:ext uri="{63B3BB69-23CF-44E3-9099-C40C66FF867C}">
                  <a14:compatExt spid="_x0000_s186422"/>
                </a:ext>
                <a:ext uri="{FF2B5EF4-FFF2-40B4-BE49-F238E27FC236}">
                  <a16:creationId xmlns:a16="http://schemas.microsoft.com/office/drawing/2014/main" id="{00000000-0008-0000-2100-000036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6423" name="Button 55" hidden="1">
              <a:extLst>
                <a:ext uri="{63B3BB69-23CF-44E3-9099-C40C66FF867C}">
                  <a14:compatExt spid="_x0000_s186423"/>
                </a:ext>
                <a:ext uri="{FF2B5EF4-FFF2-40B4-BE49-F238E27FC236}">
                  <a16:creationId xmlns:a16="http://schemas.microsoft.com/office/drawing/2014/main" id="{00000000-0008-0000-2100-000037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6424" name="Button 56" hidden="1">
              <a:extLst>
                <a:ext uri="{63B3BB69-23CF-44E3-9099-C40C66FF867C}">
                  <a14:compatExt spid="_x0000_s186424"/>
                </a:ext>
                <a:ext uri="{FF2B5EF4-FFF2-40B4-BE49-F238E27FC236}">
                  <a16:creationId xmlns:a16="http://schemas.microsoft.com/office/drawing/2014/main" id="{00000000-0008-0000-2100-000038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6425" name="Button 57" hidden="1">
              <a:extLst>
                <a:ext uri="{63B3BB69-23CF-44E3-9099-C40C66FF867C}">
                  <a14:compatExt spid="_x0000_s186425"/>
                </a:ext>
                <a:ext uri="{FF2B5EF4-FFF2-40B4-BE49-F238E27FC236}">
                  <a16:creationId xmlns:a16="http://schemas.microsoft.com/office/drawing/2014/main" id="{00000000-0008-0000-2100-000039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6426" name="Button 58" hidden="1">
              <a:extLst>
                <a:ext uri="{63B3BB69-23CF-44E3-9099-C40C66FF867C}">
                  <a14:compatExt spid="_x0000_s186426"/>
                </a:ext>
                <a:ext uri="{FF2B5EF4-FFF2-40B4-BE49-F238E27FC236}">
                  <a16:creationId xmlns:a16="http://schemas.microsoft.com/office/drawing/2014/main" id="{00000000-0008-0000-2100-00003A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1</xdr:row>
          <xdr:rowOff>85725</xdr:rowOff>
        </xdr:to>
        <xdr:sp macro="" textlink="">
          <xdr:nvSpPr>
            <xdr:cNvPr id="165889" name="Button 1" hidden="1">
              <a:extLst>
                <a:ext uri="{63B3BB69-23CF-44E3-9099-C40C66FF867C}">
                  <a14:compatExt spid="_x0000_s165889"/>
                </a:ext>
                <a:ext uri="{FF2B5EF4-FFF2-40B4-BE49-F238E27FC236}">
                  <a16:creationId xmlns:a16="http://schemas.microsoft.com/office/drawing/2014/main" id="{00000000-0008-0000-2200-0000018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72</xdr:row>
          <xdr:rowOff>76200</xdr:rowOff>
        </xdr:from>
        <xdr:to>
          <xdr:col>15</xdr:col>
          <xdr:colOff>809625</xdr:colOff>
          <xdr:row>73</xdr:row>
          <xdr:rowOff>152400</xdr:rowOff>
        </xdr:to>
        <xdr:sp macro="" textlink="">
          <xdr:nvSpPr>
            <xdr:cNvPr id="165890" name="Button 2" hidden="1">
              <a:extLst>
                <a:ext uri="{63B3BB69-23CF-44E3-9099-C40C66FF867C}">
                  <a14:compatExt spid="_x0000_s165890"/>
                </a:ext>
                <a:ext uri="{FF2B5EF4-FFF2-40B4-BE49-F238E27FC236}">
                  <a16:creationId xmlns:a16="http://schemas.microsoft.com/office/drawing/2014/main" id="{00000000-0008-0000-2200-0000028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152400</xdr:rowOff>
        </xdr:to>
        <xdr:sp macro="" textlink="">
          <xdr:nvSpPr>
            <xdr:cNvPr id="165891" name="Button 3" hidden="1">
              <a:extLst>
                <a:ext uri="{63B3BB69-23CF-44E3-9099-C40C66FF867C}">
                  <a14:compatExt spid="_x0000_s165891"/>
                </a:ext>
                <a:ext uri="{FF2B5EF4-FFF2-40B4-BE49-F238E27FC236}">
                  <a16:creationId xmlns:a16="http://schemas.microsoft.com/office/drawing/2014/main" id="{00000000-0008-0000-2200-0000038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152400</xdr:rowOff>
        </xdr:to>
        <xdr:sp macro="" textlink="">
          <xdr:nvSpPr>
            <xdr:cNvPr id="165892" name="Button 4" hidden="1">
              <a:extLst>
                <a:ext uri="{63B3BB69-23CF-44E3-9099-C40C66FF867C}">
                  <a14:compatExt spid="_x0000_s165892"/>
                </a:ext>
                <a:ext uri="{FF2B5EF4-FFF2-40B4-BE49-F238E27FC236}">
                  <a16:creationId xmlns:a16="http://schemas.microsoft.com/office/drawing/2014/main" id="{00000000-0008-0000-2200-0000048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152400</xdr:rowOff>
        </xdr:to>
        <xdr:sp macro="" textlink="">
          <xdr:nvSpPr>
            <xdr:cNvPr id="165893" name="Button 5" hidden="1">
              <a:extLst>
                <a:ext uri="{63B3BB69-23CF-44E3-9099-C40C66FF867C}">
                  <a14:compatExt spid="_x0000_s165893"/>
                </a:ext>
                <a:ext uri="{FF2B5EF4-FFF2-40B4-BE49-F238E27FC236}">
                  <a16:creationId xmlns:a16="http://schemas.microsoft.com/office/drawing/2014/main" id="{00000000-0008-0000-2200-0000058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152400</xdr:rowOff>
        </xdr:to>
        <xdr:sp macro="" textlink="">
          <xdr:nvSpPr>
            <xdr:cNvPr id="165894" name="Button 6" hidden="1">
              <a:extLst>
                <a:ext uri="{63B3BB69-23CF-44E3-9099-C40C66FF867C}">
                  <a14:compatExt spid="_x0000_s165894"/>
                </a:ext>
                <a:ext uri="{FF2B5EF4-FFF2-40B4-BE49-F238E27FC236}">
                  <a16:creationId xmlns:a16="http://schemas.microsoft.com/office/drawing/2014/main" id="{00000000-0008-0000-2200-0000068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2</xdr:row>
          <xdr:rowOff>28575</xdr:rowOff>
        </xdr:to>
        <xdr:sp macro="" textlink="">
          <xdr:nvSpPr>
            <xdr:cNvPr id="166913" name="Button 1" hidden="1">
              <a:extLst>
                <a:ext uri="{63B3BB69-23CF-44E3-9099-C40C66FF867C}">
                  <a14:compatExt spid="_x0000_s166913"/>
                </a:ext>
                <a:ext uri="{FF2B5EF4-FFF2-40B4-BE49-F238E27FC236}">
                  <a16:creationId xmlns:a16="http://schemas.microsoft.com/office/drawing/2014/main" id="{00000000-0008-0000-2300-0000018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72</xdr:row>
          <xdr:rowOff>76200</xdr:rowOff>
        </xdr:from>
        <xdr:to>
          <xdr:col>15</xdr:col>
          <xdr:colOff>809625</xdr:colOff>
          <xdr:row>73</xdr:row>
          <xdr:rowOff>152400</xdr:rowOff>
        </xdr:to>
        <xdr:sp macro="" textlink="">
          <xdr:nvSpPr>
            <xdr:cNvPr id="166914" name="Button 2" hidden="1">
              <a:extLst>
                <a:ext uri="{63B3BB69-23CF-44E3-9099-C40C66FF867C}">
                  <a14:compatExt spid="_x0000_s166914"/>
                </a:ext>
                <a:ext uri="{FF2B5EF4-FFF2-40B4-BE49-F238E27FC236}">
                  <a16:creationId xmlns:a16="http://schemas.microsoft.com/office/drawing/2014/main" id="{00000000-0008-0000-2300-0000028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85725</xdr:rowOff>
        </xdr:to>
        <xdr:sp macro="" textlink="">
          <xdr:nvSpPr>
            <xdr:cNvPr id="166915" name="Button 3" hidden="1">
              <a:extLst>
                <a:ext uri="{63B3BB69-23CF-44E3-9099-C40C66FF867C}">
                  <a14:compatExt spid="_x0000_s166915"/>
                </a:ext>
                <a:ext uri="{FF2B5EF4-FFF2-40B4-BE49-F238E27FC236}">
                  <a16:creationId xmlns:a16="http://schemas.microsoft.com/office/drawing/2014/main" id="{00000000-0008-0000-2300-0000038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85725</xdr:rowOff>
        </xdr:to>
        <xdr:sp macro="" textlink="">
          <xdr:nvSpPr>
            <xdr:cNvPr id="166916" name="Button 4" hidden="1">
              <a:extLst>
                <a:ext uri="{63B3BB69-23CF-44E3-9099-C40C66FF867C}">
                  <a14:compatExt spid="_x0000_s166916"/>
                </a:ext>
                <a:ext uri="{FF2B5EF4-FFF2-40B4-BE49-F238E27FC236}">
                  <a16:creationId xmlns:a16="http://schemas.microsoft.com/office/drawing/2014/main" id="{00000000-0008-0000-2300-0000048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85725</xdr:rowOff>
        </xdr:to>
        <xdr:sp macro="" textlink="">
          <xdr:nvSpPr>
            <xdr:cNvPr id="166917" name="Button 5" hidden="1">
              <a:extLst>
                <a:ext uri="{63B3BB69-23CF-44E3-9099-C40C66FF867C}">
                  <a14:compatExt spid="_x0000_s166917"/>
                </a:ext>
                <a:ext uri="{FF2B5EF4-FFF2-40B4-BE49-F238E27FC236}">
                  <a16:creationId xmlns:a16="http://schemas.microsoft.com/office/drawing/2014/main" id="{00000000-0008-0000-2300-0000058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85725</xdr:rowOff>
        </xdr:to>
        <xdr:sp macro="" textlink="">
          <xdr:nvSpPr>
            <xdr:cNvPr id="166918" name="Button 6" hidden="1">
              <a:extLst>
                <a:ext uri="{63B3BB69-23CF-44E3-9099-C40C66FF867C}">
                  <a14:compatExt spid="_x0000_s166918"/>
                </a:ext>
                <a:ext uri="{FF2B5EF4-FFF2-40B4-BE49-F238E27FC236}">
                  <a16:creationId xmlns:a16="http://schemas.microsoft.com/office/drawing/2014/main" id="{00000000-0008-0000-2300-0000068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3</xdr:row>
          <xdr:rowOff>47625</xdr:rowOff>
        </xdr:to>
        <xdr:sp macro="" textlink="">
          <xdr:nvSpPr>
            <xdr:cNvPr id="167937" name="Button 1" hidden="1">
              <a:extLst>
                <a:ext uri="{63B3BB69-23CF-44E3-9099-C40C66FF867C}">
                  <a14:compatExt spid="_x0000_s167937"/>
                </a:ext>
                <a:ext uri="{FF2B5EF4-FFF2-40B4-BE49-F238E27FC236}">
                  <a16:creationId xmlns:a16="http://schemas.microsoft.com/office/drawing/2014/main" id="{00000000-0008-0000-2400-0000019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72</xdr:row>
          <xdr:rowOff>76200</xdr:rowOff>
        </xdr:from>
        <xdr:to>
          <xdr:col>15</xdr:col>
          <xdr:colOff>809625</xdr:colOff>
          <xdr:row>73</xdr:row>
          <xdr:rowOff>152400</xdr:rowOff>
        </xdr:to>
        <xdr:sp macro="" textlink="">
          <xdr:nvSpPr>
            <xdr:cNvPr id="167938" name="Button 2" hidden="1">
              <a:extLst>
                <a:ext uri="{63B3BB69-23CF-44E3-9099-C40C66FF867C}">
                  <a14:compatExt spid="_x0000_s167938"/>
                </a:ext>
                <a:ext uri="{FF2B5EF4-FFF2-40B4-BE49-F238E27FC236}">
                  <a16:creationId xmlns:a16="http://schemas.microsoft.com/office/drawing/2014/main" id="{00000000-0008-0000-2400-0000029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3</xdr:row>
          <xdr:rowOff>114300</xdr:rowOff>
        </xdr:to>
        <xdr:sp macro="" textlink="">
          <xdr:nvSpPr>
            <xdr:cNvPr id="167939" name="Button 3" hidden="1">
              <a:extLst>
                <a:ext uri="{63B3BB69-23CF-44E3-9099-C40C66FF867C}">
                  <a14:compatExt spid="_x0000_s167939"/>
                </a:ext>
                <a:ext uri="{FF2B5EF4-FFF2-40B4-BE49-F238E27FC236}">
                  <a16:creationId xmlns:a16="http://schemas.microsoft.com/office/drawing/2014/main" id="{00000000-0008-0000-2400-0000039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3</xdr:row>
          <xdr:rowOff>114300</xdr:rowOff>
        </xdr:to>
        <xdr:sp macro="" textlink="">
          <xdr:nvSpPr>
            <xdr:cNvPr id="167940" name="Button 4" hidden="1">
              <a:extLst>
                <a:ext uri="{63B3BB69-23CF-44E3-9099-C40C66FF867C}">
                  <a14:compatExt spid="_x0000_s167940"/>
                </a:ext>
                <a:ext uri="{FF2B5EF4-FFF2-40B4-BE49-F238E27FC236}">
                  <a16:creationId xmlns:a16="http://schemas.microsoft.com/office/drawing/2014/main" id="{00000000-0008-0000-2400-0000049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3</xdr:row>
          <xdr:rowOff>114300</xdr:rowOff>
        </xdr:to>
        <xdr:sp macro="" textlink="">
          <xdr:nvSpPr>
            <xdr:cNvPr id="167941" name="Button 5" hidden="1">
              <a:extLst>
                <a:ext uri="{63B3BB69-23CF-44E3-9099-C40C66FF867C}">
                  <a14:compatExt spid="_x0000_s167941"/>
                </a:ext>
                <a:ext uri="{FF2B5EF4-FFF2-40B4-BE49-F238E27FC236}">
                  <a16:creationId xmlns:a16="http://schemas.microsoft.com/office/drawing/2014/main" id="{00000000-0008-0000-2400-0000059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3</xdr:row>
          <xdr:rowOff>114300</xdr:rowOff>
        </xdr:to>
        <xdr:sp macro="" textlink="">
          <xdr:nvSpPr>
            <xdr:cNvPr id="167942" name="Button 6" hidden="1">
              <a:extLst>
                <a:ext uri="{63B3BB69-23CF-44E3-9099-C40C66FF867C}">
                  <a14:compatExt spid="_x0000_s167942"/>
                </a:ext>
                <a:ext uri="{FF2B5EF4-FFF2-40B4-BE49-F238E27FC236}">
                  <a16:creationId xmlns:a16="http://schemas.microsoft.com/office/drawing/2014/main" id="{00000000-0008-0000-2400-0000069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304800</xdr:colOff>
          <xdr:row>2</xdr:row>
          <xdr:rowOff>142875</xdr:rowOff>
        </xdr:from>
        <xdr:to>
          <xdr:col>6</xdr:col>
          <xdr:colOff>123825</xdr:colOff>
          <xdr:row>4</xdr:row>
          <xdr:rowOff>28575</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26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4</xdr:row>
          <xdr:rowOff>38100</xdr:rowOff>
        </xdr:from>
        <xdr:to>
          <xdr:col>6</xdr:col>
          <xdr:colOff>123825</xdr:colOff>
          <xdr:row>5</xdr:row>
          <xdr:rowOff>104775</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26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5</xdr:row>
          <xdr:rowOff>123825</xdr:rowOff>
        </xdr:from>
        <xdr:to>
          <xdr:col>6</xdr:col>
          <xdr:colOff>123825</xdr:colOff>
          <xdr:row>7</xdr:row>
          <xdr:rowOff>28575</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26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7</xdr:row>
          <xdr:rowOff>114300</xdr:rowOff>
        </xdr:from>
        <xdr:to>
          <xdr:col>5</xdr:col>
          <xdr:colOff>0</xdr:colOff>
          <xdr:row>9</xdr:row>
          <xdr:rowOff>9525</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26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9</xdr:row>
          <xdr:rowOff>142875</xdr:rowOff>
        </xdr:from>
        <xdr:to>
          <xdr:col>6</xdr:col>
          <xdr:colOff>123825</xdr:colOff>
          <xdr:row>11</xdr:row>
          <xdr:rowOff>28575</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26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10</xdr:row>
          <xdr:rowOff>142875</xdr:rowOff>
        </xdr:from>
        <xdr:to>
          <xdr:col>5</xdr:col>
          <xdr:colOff>0</xdr:colOff>
          <xdr:row>12</xdr:row>
          <xdr:rowOff>28575</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26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11</xdr:row>
          <xdr:rowOff>142875</xdr:rowOff>
        </xdr:from>
        <xdr:to>
          <xdr:col>5</xdr:col>
          <xdr:colOff>0</xdr:colOff>
          <xdr:row>13</xdr:row>
          <xdr:rowOff>28575</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26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12</xdr:row>
          <xdr:rowOff>142875</xdr:rowOff>
        </xdr:from>
        <xdr:to>
          <xdr:col>5</xdr:col>
          <xdr:colOff>0</xdr:colOff>
          <xdr:row>14</xdr:row>
          <xdr:rowOff>28575</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26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13</xdr:row>
          <xdr:rowOff>142875</xdr:rowOff>
        </xdr:from>
        <xdr:to>
          <xdr:col>5</xdr:col>
          <xdr:colOff>0</xdr:colOff>
          <xdr:row>15</xdr:row>
          <xdr:rowOff>28575</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26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14</xdr:row>
          <xdr:rowOff>142875</xdr:rowOff>
        </xdr:from>
        <xdr:to>
          <xdr:col>5</xdr:col>
          <xdr:colOff>0</xdr:colOff>
          <xdr:row>16</xdr:row>
          <xdr:rowOff>38100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26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15</xdr:row>
          <xdr:rowOff>142875</xdr:rowOff>
        </xdr:from>
        <xdr:to>
          <xdr:col>5</xdr:col>
          <xdr:colOff>0</xdr:colOff>
          <xdr:row>17</xdr:row>
          <xdr:rowOff>28575</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26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16</xdr:row>
          <xdr:rowOff>123825</xdr:rowOff>
        </xdr:from>
        <xdr:to>
          <xdr:col>5</xdr:col>
          <xdr:colOff>0</xdr:colOff>
          <xdr:row>18</xdr:row>
          <xdr:rowOff>28575</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26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17</xdr:row>
          <xdr:rowOff>142875</xdr:rowOff>
        </xdr:from>
        <xdr:to>
          <xdr:col>5</xdr:col>
          <xdr:colOff>0</xdr:colOff>
          <xdr:row>19</xdr:row>
          <xdr:rowOff>28575</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26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18</xdr:row>
          <xdr:rowOff>142875</xdr:rowOff>
        </xdr:from>
        <xdr:to>
          <xdr:col>5</xdr:col>
          <xdr:colOff>0</xdr:colOff>
          <xdr:row>20</xdr:row>
          <xdr:rowOff>28575</xdr:rowOff>
        </xdr:to>
        <xdr:sp macro="" textlink="">
          <xdr:nvSpPr>
            <xdr:cNvPr id="1044" name="Check Box 20" hidden="1">
              <a:extLst>
                <a:ext uri="{63B3BB69-23CF-44E3-9099-C40C66FF867C}">
                  <a14:compatExt spid="_x0000_s1044"/>
                </a:ext>
                <a:ext uri="{FF2B5EF4-FFF2-40B4-BE49-F238E27FC236}">
                  <a16:creationId xmlns:a16="http://schemas.microsoft.com/office/drawing/2014/main" id="{00000000-0008-0000-26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19</xdr:row>
          <xdr:rowOff>142875</xdr:rowOff>
        </xdr:from>
        <xdr:to>
          <xdr:col>5</xdr:col>
          <xdr:colOff>0</xdr:colOff>
          <xdr:row>21</xdr:row>
          <xdr:rowOff>28575</xdr:rowOff>
        </xdr:to>
        <xdr:sp macro="" textlink="">
          <xdr:nvSpPr>
            <xdr:cNvPr id="1045" name="Check Box 21" hidden="1">
              <a:extLst>
                <a:ext uri="{63B3BB69-23CF-44E3-9099-C40C66FF867C}">
                  <a14:compatExt spid="_x0000_s1045"/>
                </a:ext>
                <a:ext uri="{FF2B5EF4-FFF2-40B4-BE49-F238E27FC236}">
                  <a16:creationId xmlns:a16="http://schemas.microsoft.com/office/drawing/2014/main" id="{00000000-0008-0000-26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20</xdr:row>
          <xdr:rowOff>142875</xdr:rowOff>
        </xdr:from>
        <xdr:to>
          <xdr:col>5</xdr:col>
          <xdr:colOff>0</xdr:colOff>
          <xdr:row>22</xdr:row>
          <xdr:rowOff>28575</xdr:rowOff>
        </xdr:to>
        <xdr:sp macro="" textlink="">
          <xdr:nvSpPr>
            <xdr:cNvPr id="1046" name="Check Box 22" hidden="1">
              <a:extLst>
                <a:ext uri="{63B3BB69-23CF-44E3-9099-C40C66FF867C}">
                  <a14:compatExt spid="_x0000_s1046"/>
                </a:ext>
                <a:ext uri="{FF2B5EF4-FFF2-40B4-BE49-F238E27FC236}">
                  <a16:creationId xmlns:a16="http://schemas.microsoft.com/office/drawing/2014/main" id="{00000000-0008-0000-26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21</xdr:row>
          <xdr:rowOff>142875</xdr:rowOff>
        </xdr:from>
        <xdr:to>
          <xdr:col>5</xdr:col>
          <xdr:colOff>0</xdr:colOff>
          <xdr:row>23</xdr:row>
          <xdr:rowOff>28575</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26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22</xdr:row>
          <xdr:rowOff>142875</xdr:rowOff>
        </xdr:from>
        <xdr:to>
          <xdr:col>5</xdr:col>
          <xdr:colOff>0</xdr:colOff>
          <xdr:row>24</xdr:row>
          <xdr:rowOff>28575</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26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23</xdr:row>
          <xdr:rowOff>142875</xdr:rowOff>
        </xdr:from>
        <xdr:to>
          <xdr:col>5</xdr:col>
          <xdr:colOff>0</xdr:colOff>
          <xdr:row>25</xdr:row>
          <xdr:rowOff>28575</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26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4753" name="Button 1" hidden="1">
              <a:extLst>
                <a:ext uri="{63B3BB69-23CF-44E3-9099-C40C66FF867C}">
                  <a14:compatExt spid="_x0000_s74753"/>
                </a:ext>
                <a:ext uri="{FF2B5EF4-FFF2-40B4-BE49-F238E27FC236}">
                  <a16:creationId xmlns:a16="http://schemas.microsoft.com/office/drawing/2014/main" id="{00000000-0008-0000-0400-0000012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581025</xdr:colOff>
          <xdr:row>87</xdr:row>
          <xdr:rowOff>66675</xdr:rowOff>
        </xdr:from>
        <xdr:to>
          <xdr:col>30</xdr:col>
          <xdr:colOff>238125</xdr:colOff>
          <xdr:row>88</xdr:row>
          <xdr:rowOff>142875</xdr:rowOff>
        </xdr:to>
        <xdr:sp macro="" textlink="">
          <xdr:nvSpPr>
            <xdr:cNvPr id="74754" name="Button 2" hidden="1">
              <a:extLst>
                <a:ext uri="{63B3BB69-23CF-44E3-9099-C40C66FF867C}">
                  <a14:compatExt spid="_x0000_s74754"/>
                </a:ext>
                <a:ext uri="{FF2B5EF4-FFF2-40B4-BE49-F238E27FC236}">
                  <a16:creationId xmlns:a16="http://schemas.microsoft.com/office/drawing/2014/main" id="{00000000-0008-0000-0400-0000022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76200</xdr:rowOff>
        </xdr:to>
        <xdr:sp macro="" textlink="">
          <xdr:nvSpPr>
            <xdr:cNvPr id="72705" name="Button 1" hidden="1">
              <a:extLst>
                <a:ext uri="{63B3BB69-23CF-44E3-9099-C40C66FF867C}">
                  <a14:compatExt spid="_x0000_s72705"/>
                </a:ext>
                <a:ext uri="{FF2B5EF4-FFF2-40B4-BE49-F238E27FC236}">
                  <a16:creationId xmlns:a16="http://schemas.microsoft.com/office/drawing/2014/main" id="{00000000-0008-0000-0500-0000011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76200</xdr:rowOff>
        </xdr:to>
        <xdr:sp macro="" textlink="">
          <xdr:nvSpPr>
            <xdr:cNvPr id="72706" name="Button 2" hidden="1">
              <a:extLst>
                <a:ext uri="{63B3BB69-23CF-44E3-9099-C40C66FF867C}">
                  <a14:compatExt spid="_x0000_s72706"/>
                </a:ext>
                <a:ext uri="{FF2B5EF4-FFF2-40B4-BE49-F238E27FC236}">
                  <a16:creationId xmlns:a16="http://schemas.microsoft.com/office/drawing/2014/main" id="{00000000-0008-0000-0500-0000021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76200</xdr:rowOff>
        </xdr:to>
        <xdr:sp macro="" textlink="">
          <xdr:nvSpPr>
            <xdr:cNvPr id="72707" name="Button 3" hidden="1">
              <a:extLst>
                <a:ext uri="{63B3BB69-23CF-44E3-9099-C40C66FF867C}">
                  <a14:compatExt spid="_x0000_s72707"/>
                </a:ext>
                <a:ext uri="{FF2B5EF4-FFF2-40B4-BE49-F238E27FC236}">
                  <a16:creationId xmlns:a16="http://schemas.microsoft.com/office/drawing/2014/main" id="{00000000-0008-0000-0500-0000031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76200</xdr:rowOff>
        </xdr:to>
        <xdr:sp macro="" textlink="">
          <xdr:nvSpPr>
            <xdr:cNvPr id="72708" name="Button 4" hidden="1">
              <a:extLst>
                <a:ext uri="{63B3BB69-23CF-44E3-9099-C40C66FF867C}">
                  <a14:compatExt spid="_x0000_s72708"/>
                </a:ext>
                <a:ext uri="{FF2B5EF4-FFF2-40B4-BE49-F238E27FC236}">
                  <a16:creationId xmlns:a16="http://schemas.microsoft.com/office/drawing/2014/main" id="{00000000-0008-0000-0500-0000041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600075</xdr:colOff>
          <xdr:row>78</xdr:row>
          <xdr:rowOff>38100</xdr:rowOff>
        </xdr:from>
        <xdr:to>
          <xdr:col>14</xdr:col>
          <xdr:colOff>1133475</xdr:colOff>
          <xdr:row>79</xdr:row>
          <xdr:rowOff>114300</xdr:rowOff>
        </xdr:to>
        <xdr:sp macro="" textlink="">
          <xdr:nvSpPr>
            <xdr:cNvPr id="72709" name="Button 5" hidden="1">
              <a:extLst>
                <a:ext uri="{63B3BB69-23CF-44E3-9099-C40C66FF867C}">
                  <a14:compatExt spid="_x0000_s72709"/>
                </a:ext>
                <a:ext uri="{FF2B5EF4-FFF2-40B4-BE49-F238E27FC236}">
                  <a16:creationId xmlns:a16="http://schemas.microsoft.com/office/drawing/2014/main" id="{00000000-0008-0000-0500-0000051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05473" name="Button 1" hidden="1">
              <a:extLst>
                <a:ext uri="{63B3BB69-23CF-44E3-9099-C40C66FF867C}">
                  <a14:compatExt spid="_x0000_s105473"/>
                </a:ext>
                <a:ext uri="{FF2B5EF4-FFF2-40B4-BE49-F238E27FC236}">
                  <a16:creationId xmlns:a16="http://schemas.microsoft.com/office/drawing/2014/main" id="{00000000-0008-0000-0600-0000019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581025</xdr:colOff>
          <xdr:row>87</xdr:row>
          <xdr:rowOff>66675</xdr:rowOff>
        </xdr:from>
        <xdr:to>
          <xdr:col>30</xdr:col>
          <xdr:colOff>238125</xdr:colOff>
          <xdr:row>88</xdr:row>
          <xdr:rowOff>142875</xdr:rowOff>
        </xdr:to>
        <xdr:sp macro="" textlink="">
          <xdr:nvSpPr>
            <xdr:cNvPr id="105474" name="Button 2" hidden="1">
              <a:extLst>
                <a:ext uri="{63B3BB69-23CF-44E3-9099-C40C66FF867C}">
                  <a14:compatExt spid="_x0000_s105474"/>
                </a:ext>
                <a:ext uri="{FF2B5EF4-FFF2-40B4-BE49-F238E27FC236}">
                  <a16:creationId xmlns:a16="http://schemas.microsoft.com/office/drawing/2014/main" id="{00000000-0008-0000-0600-0000029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9525</xdr:rowOff>
        </xdr:to>
        <xdr:sp macro="" textlink="">
          <xdr:nvSpPr>
            <xdr:cNvPr id="144385" name="Button 1" hidden="1">
              <a:extLst>
                <a:ext uri="{63B3BB69-23CF-44E3-9099-C40C66FF867C}">
                  <a14:compatExt spid="_x0000_s144385"/>
                </a:ext>
                <a:ext uri="{FF2B5EF4-FFF2-40B4-BE49-F238E27FC236}">
                  <a16:creationId xmlns:a16="http://schemas.microsoft.com/office/drawing/2014/main" id="{00000000-0008-0000-0700-0000013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9525</xdr:rowOff>
        </xdr:to>
        <xdr:sp macro="" textlink="">
          <xdr:nvSpPr>
            <xdr:cNvPr id="144386" name="Button 2" hidden="1">
              <a:extLst>
                <a:ext uri="{63B3BB69-23CF-44E3-9099-C40C66FF867C}">
                  <a14:compatExt spid="_x0000_s144386"/>
                </a:ext>
                <a:ext uri="{FF2B5EF4-FFF2-40B4-BE49-F238E27FC236}">
                  <a16:creationId xmlns:a16="http://schemas.microsoft.com/office/drawing/2014/main" id="{00000000-0008-0000-0700-0000023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9525</xdr:rowOff>
        </xdr:to>
        <xdr:sp macro="" textlink="">
          <xdr:nvSpPr>
            <xdr:cNvPr id="144387" name="Button 3" hidden="1">
              <a:extLst>
                <a:ext uri="{63B3BB69-23CF-44E3-9099-C40C66FF867C}">
                  <a14:compatExt spid="_x0000_s144387"/>
                </a:ext>
                <a:ext uri="{FF2B5EF4-FFF2-40B4-BE49-F238E27FC236}">
                  <a16:creationId xmlns:a16="http://schemas.microsoft.com/office/drawing/2014/main" id="{00000000-0008-0000-0700-0000033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9525</xdr:rowOff>
        </xdr:to>
        <xdr:sp macro="" textlink="">
          <xdr:nvSpPr>
            <xdr:cNvPr id="144388" name="Button 4" hidden="1">
              <a:extLst>
                <a:ext uri="{63B3BB69-23CF-44E3-9099-C40C66FF867C}">
                  <a14:compatExt spid="_x0000_s144388"/>
                </a:ext>
                <a:ext uri="{FF2B5EF4-FFF2-40B4-BE49-F238E27FC236}">
                  <a16:creationId xmlns:a16="http://schemas.microsoft.com/office/drawing/2014/main" id="{00000000-0008-0000-0700-0000043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600075</xdr:colOff>
          <xdr:row>80</xdr:row>
          <xdr:rowOff>38100</xdr:rowOff>
        </xdr:from>
        <xdr:to>
          <xdr:col>14</xdr:col>
          <xdr:colOff>1133475</xdr:colOff>
          <xdr:row>81</xdr:row>
          <xdr:rowOff>114300</xdr:rowOff>
        </xdr:to>
        <xdr:sp macro="" textlink="">
          <xdr:nvSpPr>
            <xdr:cNvPr id="144389" name="Button 5" hidden="1">
              <a:extLst>
                <a:ext uri="{63B3BB69-23CF-44E3-9099-C40C66FF867C}">
                  <a14:compatExt spid="_x0000_s144389"/>
                </a:ext>
                <a:ext uri="{FF2B5EF4-FFF2-40B4-BE49-F238E27FC236}">
                  <a16:creationId xmlns:a16="http://schemas.microsoft.com/office/drawing/2014/main" id="{00000000-0008-0000-0700-0000053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0</xdr:row>
          <xdr:rowOff>257175</xdr:rowOff>
        </xdr:to>
        <xdr:sp macro="" textlink="">
          <xdr:nvSpPr>
            <xdr:cNvPr id="24577" name="Button 1" hidden="1">
              <a:extLst>
                <a:ext uri="{63B3BB69-23CF-44E3-9099-C40C66FF867C}">
                  <a14:compatExt spid="_x0000_s24577"/>
                </a:ext>
                <a:ext uri="{FF2B5EF4-FFF2-40B4-BE49-F238E27FC236}">
                  <a16:creationId xmlns:a16="http://schemas.microsoft.com/office/drawing/2014/main" id="{00000000-0008-0000-0800-000001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71</xdr:row>
          <xdr:rowOff>76200</xdr:rowOff>
        </xdr:from>
        <xdr:to>
          <xdr:col>15</xdr:col>
          <xdr:colOff>809625</xdr:colOff>
          <xdr:row>72</xdr:row>
          <xdr:rowOff>152400</xdr:rowOff>
        </xdr:to>
        <xdr:sp macro="" textlink="">
          <xdr:nvSpPr>
            <xdr:cNvPr id="24591" name="Button 15" hidden="1">
              <a:extLst>
                <a:ext uri="{63B3BB69-23CF-44E3-9099-C40C66FF867C}">
                  <a14:compatExt spid="_x0000_s24591"/>
                </a:ext>
                <a:ext uri="{FF2B5EF4-FFF2-40B4-BE49-F238E27FC236}">
                  <a16:creationId xmlns:a16="http://schemas.microsoft.com/office/drawing/2014/main" id="{00000000-0008-0000-0800-00000F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24592" name="Button 16" hidden="1">
              <a:extLst>
                <a:ext uri="{63B3BB69-23CF-44E3-9099-C40C66FF867C}">
                  <a14:compatExt spid="_x0000_s24592"/>
                </a:ext>
                <a:ext uri="{FF2B5EF4-FFF2-40B4-BE49-F238E27FC236}">
                  <a16:creationId xmlns:a16="http://schemas.microsoft.com/office/drawing/2014/main" id="{00000000-0008-0000-0800-000010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24593" name="Button 17" hidden="1">
              <a:extLst>
                <a:ext uri="{63B3BB69-23CF-44E3-9099-C40C66FF867C}">
                  <a14:compatExt spid="_x0000_s24593"/>
                </a:ext>
                <a:ext uri="{FF2B5EF4-FFF2-40B4-BE49-F238E27FC236}">
                  <a16:creationId xmlns:a16="http://schemas.microsoft.com/office/drawing/2014/main" id="{00000000-0008-0000-0800-000011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24594" name="Button 18" hidden="1">
              <a:extLst>
                <a:ext uri="{63B3BB69-23CF-44E3-9099-C40C66FF867C}">
                  <a14:compatExt spid="_x0000_s24594"/>
                </a:ext>
                <a:ext uri="{FF2B5EF4-FFF2-40B4-BE49-F238E27FC236}">
                  <a16:creationId xmlns:a16="http://schemas.microsoft.com/office/drawing/2014/main" id="{00000000-0008-0000-0800-000012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24595" name="Button 19" hidden="1">
              <a:extLst>
                <a:ext uri="{63B3BB69-23CF-44E3-9099-C40C66FF867C}">
                  <a14:compatExt spid="_x0000_s24595"/>
                </a:ext>
                <a:ext uri="{FF2B5EF4-FFF2-40B4-BE49-F238E27FC236}">
                  <a16:creationId xmlns:a16="http://schemas.microsoft.com/office/drawing/2014/main" id="{00000000-0008-0000-0800-000013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0</xdr:row>
          <xdr:rowOff>257175</xdr:rowOff>
        </xdr:to>
        <xdr:sp macro="" textlink="">
          <xdr:nvSpPr>
            <xdr:cNvPr id="75777" name="Button 1" hidden="1">
              <a:extLst>
                <a:ext uri="{63B3BB69-23CF-44E3-9099-C40C66FF867C}">
                  <a14:compatExt spid="_x0000_s75777"/>
                </a:ext>
                <a:ext uri="{FF2B5EF4-FFF2-40B4-BE49-F238E27FC236}">
                  <a16:creationId xmlns:a16="http://schemas.microsoft.com/office/drawing/2014/main" id="{00000000-0008-0000-0900-000001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72</xdr:row>
          <xdr:rowOff>76200</xdr:rowOff>
        </xdr:from>
        <xdr:to>
          <xdr:col>15</xdr:col>
          <xdr:colOff>809625</xdr:colOff>
          <xdr:row>73</xdr:row>
          <xdr:rowOff>152400</xdr:rowOff>
        </xdr:to>
        <xdr:sp macro="" textlink="">
          <xdr:nvSpPr>
            <xdr:cNvPr id="75778" name="Button 2" hidden="1">
              <a:extLst>
                <a:ext uri="{63B3BB69-23CF-44E3-9099-C40C66FF867C}">
                  <a14:compatExt spid="_x0000_s75778"/>
                </a:ext>
                <a:ext uri="{FF2B5EF4-FFF2-40B4-BE49-F238E27FC236}">
                  <a16:creationId xmlns:a16="http://schemas.microsoft.com/office/drawing/2014/main" id="{00000000-0008-0000-0900-000002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5779" name="Button 3" hidden="1">
              <a:extLst>
                <a:ext uri="{63B3BB69-23CF-44E3-9099-C40C66FF867C}">
                  <a14:compatExt spid="_x0000_s75779"/>
                </a:ext>
                <a:ext uri="{FF2B5EF4-FFF2-40B4-BE49-F238E27FC236}">
                  <a16:creationId xmlns:a16="http://schemas.microsoft.com/office/drawing/2014/main" id="{00000000-0008-0000-0900-000003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5780" name="Button 4" hidden="1">
              <a:extLst>
                <a:ext uri="{63B3BB69-23CF-44E3-9099-C40C66FF867C}">
                  <a14:compatExt spid="_x0000_s75780"/>
                </a:ext>
                <a:ext uri="{FF2B5EF4-FFF2-40B4-BE49-F238E27FC236}">
                  <a16:creationId xmlns:a16="http://schemas.microsoft.com/office/drawing/2014/main" id="{00000000-0008-0000-0900-000004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5781" name="Button 5" hidden="1">
              <a:extLst>
                <a:ext uri="{63B3BB69-23CF-44E3-9099-C40C66FF867C}">
                  <a14:compatExt spid="_x0000_s75781"/>
                </a:ext>
                <a:ext uri="{FF2B5EF4-FFF2-40B4-BE49-F238E27FC236}">
                  <a16:creationId xmlns:a16="http://schemas.microsoft.com/office/drawing/2014/main" id="{00000000-0008-0000-0900-000005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5782" name="Button 6" hidden="1">
              <a:extLst>
                <a:ext uri="{63B3BB69-23CF-44E3-9099-C40C66FF867C}">
                  <a14:compatExt spid="_x0000_s75782"/>
                </a:ext>
                <a:ext uri="{FF2B5EF4-FFF2-40B4-BE49-F238E27FC236}">
                  <a16:creationId xmlns:a16="http://schemas.microsoft.com/office/drawing/2014/main" id="{00000000-0008-0000-0900-000006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omments" Target="../comments1.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37.xml"/><Relationship Id="rId3" Type="http://schemas.openxmlformats.org/officeDocument/2006/relationships/vmlDrawing" Target="../drawings/vmlDrawing9.vml"/><Relationship Id="rId7" Type="http://schemas.openxmlformats.org/officeDocument/2006/relationships/ctrlProp" Target="../ctrlProps/ctrlProp3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ctrlProp" Target="../ctrlProps/ctrlProp35.xml"/><Relationship Id="rId5" Type="http://schemas.openxmlformats.org/officeDocument/2006/relationships/ctrlProp" Target="../ctrlProps/ctrlProp34.xml"/><Relationship Id="rId4" Type="http://schemas.openxmlformats.org/officeDocument/2006/relationships/ctrlProp" Target="../ctrlProps/ctrlProp33.xml"/><Relationship Id="rId9" Type="http://schemas.openxmlformats.org/officeDocument/2006/relationships/ctrlProp" Target="../ctrlProps/ctrlProp38.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43.xml"/><Relationship Id="rId3" Type="http://schemas.openxmlformats.org/officeDocument/2006/relationships/vmlDrawing" Target="../drawings/vmlDrawing10.vml"/><Relationship Id="rId7" Type="http://schemas.openxmlformats.org/officeDocument/2006/relationships/ctrlProp" Target="../ctrlProps/ctrlProp42.xml"/><Relationship Id="rId2" Type="http://schemas.openxmlformats.org/officeDocument/2006/relationships/drawing" Target="../drawings/drawing10.xml"/><Relationship Id="rId1" Type="http://schemas.openxmlformats.org/officeDocument/2006/relationships/printerSettings" Target="../printerSettings/printerSettings10.bin"/><Relationship Id="rId6" Type="http://schemas.openxmlformats.org/officeDocument/2006/relationships/ctrlProp" Target="../ctrlProps/ctrlProp41.xml"/><Relationship Id="rId5" Type="http://schemas.openxmlformats.org/officeDocument/2006/relationships/ctrlProp" Target="../ctrlProps/ctrlProp40.xml"/><Relationship Id="rId4" Type="http://schemas.openxmlformats.org/officeDocument/2006/relationships/ctrlProp" Target="../ctrlProps/ctrlProp39.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48.xml"/><Relationship Id="rId3" Type="http://schemas.openxmlformats.org/officeDocument/2006/relationships/vmlDrawing" Target="../drawings/vmlDrawing11.vml"/><Relationship Id="rId7" Type="http://schemas.openxmlformats.org/officeDocument/2006/relationships/ctrlProp" Target="../ctrlProps/ctrlProp47.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ctrlProp" Target="../ctrlProps/ctrlProp46.xml"/><Relationship Id="rId5" Type="http://schemas.openxmlformats.org/officeDocument/2006/relationships/ctrlProp" Target="../ctrlProps/ctrlProp45.xml"/><Relationship Id="rId4" Type="http://schemas.openxmlformats.org/officeDocument/2006/relationships/ctrlProp" Target="../ctrlProps/ctrlProp44.xml"/><Relationship Id="rId9" Type="http://schemas.openxmlformats.org/officeDocument/2006/relationships/ctrlProp" Target="../ctrlProps/ctrlProp49.xml"/></Relationships>
</file>

<file path=xl/worksheets/_rels/sheet13.xml.rels><?xml version="1.0" encoding="UTF-8" standalone="yes"?>
<Relationships xmlns="http://schemas.openxmlformats.org/package/2006/relationships"><Relationship Id="rId13" Type="http://schemas.openxmlformats.org/officeDocument/2006/relationships/ctrlProp" Target="../ctrlProps/ctrlProp59.xml"/><Relationship Id="rId18" Type="http://schemas.openxmlformats.org/officeDocument/2006/relationships/ctrlProp" Target="../ctrlProps/ctrlProp64.xml"/><Relationship Id="rId26" Type="http://schemas.openxmlformats.org/officeDocument/2006/relationships/ctrlProp" Target="../ctrlProps/ctrlProp72.xml"/><Relationship Id="rId39" Type="http://schemas.openxmlformats.org/officeDocument/2006/relationships/ctrlProp" Target="../ctrlProps/ctrlProp85.xml"/><Relationship Id="rId21" Type="http://schemas.openxmlformats.org/officeDocument/2006/relationships/ctrlProp" Target="../ctrlProps/ctrlProp67.xml"/><Relationship Id="rId34" Type="http://schemas.openxmlformats.org/officeDocument/2006/relationships/ctrlProp" Target="../ctrlProps/ctrlProp80.xml"/><Relationship Id="rId42" Type="http://schemas.openxmlformats.org/officeDocument/2006/relationships/ctrlProp" Target="../ctrlProps/ctrlProp88.xml"/><Relationship Id="rId47" Type="http://schemas.openxmlformats.org/officeDocument/2006/relationships/ctrlProp" Target="../ctrlProps/ctrlProp93.xml"/><Relationship Id="rId50" Type="http://schemas.openxmlformats.org/officeDocument/2006/relationships/ctrlProp" Target="../ctrlProps/ctrlProp96.xml"/><Relationship Id="rId55" Type="http://schemas.openxmlformats.org/officeDocument/2006/relationships/ctrlProp" Target="../ctrlProps/ctrlProp101.xml"/><Relationship Id="rId7" Type="http://schemas.openxmlformats.org/officeDocument/2006/relationships/ctrlProp" Target="../ctrlProps/ctrlProp53.xml"/><Relationship Id="rId2" Type="http://schemas.openxmlformats.org/officeDocument/2006/relationships/drawing" Target="../drawings/drawing12.xml"/><Relationship Id="rId16" Type="http://schemas.openxmlformats.org/officeDocument/2006/relationships/ctrlProp" Target="../ctrlProps/ctrlProp62.xml"/><Relationship Id="rId29" Type="http://schemas.openxmlformats.org/officeDocument/2006/relationships/ctrlProp" Target="../ctrlProps/ctrlProp75.xml"/><Relationship Id="rId11" Type="http://schemas.openxmlformats.org/officeDocument/2006/relationships/ctrlProp" Target="../ctrlProps/ctrlProp57.xml"/><Relationship Id="rId24" Type="http://schemas.openxmlformats.org/officeDocument/2006/relationships/ctrlProp" Target="../ctrlProps/ctrlProp70.xml"/><Relationship Id="rId32" Type="http://schemas.openxmlformats.org/officeDocument/2006/relationships/ctrlProp" Target="../ctrlProps/ctrlProp78.xml"/><Relationship Id="rId37" Type="http://schemas.openxmlformats.org/officeDocument/2006/relationships/ctrlProp" Target="../ctrlProps/ctrlProp83.xml"/><Relationship Id="rId40" Type="http://schemas.openxmlformats.org/officeDocument/2006/relationships/ctrlProp" Target="../ctrlProps/ctrlProp86.xml"/><Relationship Id="rId45" Type="http://schemas.openxmlformats.org/officeDocument/2006/relationships/ctrlProp" Target="../ctrlProps/ctrlProp91.xml"/><Relationship Id="rId53" Type="http://schemas.openxmlformats.org/officeDocument/2006/relationships/ctrlProp" Target="../ctrlProps/ctrlProp99.xml"/><Relationship Id="rId58" Type="http://schemas.openxmlformats.org/officeDocument/2006/relationships/ctrlProp" Target="../ctrlProps/ctrlProp104.xml"/><Relationship Id="rId5" Type="http://schemas.openxmlformats.org/officeDocument/2006/relationships/ctrlProp" Target="../ctrlProps/ctrlProp51.xml"/><Relationship Id="rId61" Type="http://schemas.openxmlformats.org/officeDocument/2006/relationships/ctrlProp" Target="../ctrlProps/ctrlProp107.xml"/><Relationship Id="rId19" Type="http://schemas.openxmlformats.org/officeDocument/2006/relationships/ctrlProp" Target="../ctrlProps/ctrlProp65.xml"/><Relationship Id="rId14" Type="http://schemas.openxmlformats.org/officeDocument/2006/relationships/ctrlProp" Target="../ctrlProps/ctrlProp60.xml"/><Relationship Id="rId22" Type="http://schemas.openxmlformats.org/officeDocument/2006/relationships/ctrlProp" Target="../ctrlProps/ctrlProp68.xml"/><Relationship Id="rId27" Type="http://schemas.openxmlformats.org/officeDocument/2006/relationships/ctrlProp" Target="../ctrlProps/ctrlProp73.xml"/><Relationship Id="rId30" Type="http://schemas.openxmlformats.org/officeDocument/2006/relationships/ctrlProp" Target="../ctrlProps/ctrlProp76.xml"/><Relationship Id="rId35" Type="http://schemas.openxmlformats.org/officeDocument/2006/relationships/ctrlProp" Target="../ctrlProps/ctrlProp81.xml"/><Relationship Id="rId43" Type="http://schemas.openxmlformats.org/officeDocument/2006/relationships/ctrlProp" Target="../ctrlProps/ctrlProp89.xml"/><Relationship Id="rId48" Type="http://schemas.openxmlformats.org/officeDocument/2006/relationships/ctrlProp" Target="../ctrlProps/ctrlProp94.xml"/><Relationship Id="rId56" Type="http://schemas.openxmlformats.org/officeDocument/2006/relationships/ctrlProp" Target="../ctrlProps/ctrlProp102.xml"/><Relationship Id="rId8" Type="http://schemas.openxmlformats.org/officeDocument/2006/relationships/ctrlProp" Target="../ctrlProps/ctrlProp54.xml"/><Relationship Id="rId51" Type="http://schemas.openxmlformats.org/officeDocument/2006/relationships/ctrlProp" Target="../ctrlProps/ctrlProp97.xml"/><Relationship Id="rId3" Type="http://schemas.openxmlformats.org/officeDocument/2006/relationships/vmlDrawing" Target="../drawings/vmlDrawing12.vml"/><Relationship Id="rId12" Type="http://schemas.openxmlformats.org/officeDocument/2006/relationships/ctrlProp" Target="../ctrlProps/ctrlProp58.xml"/><Relationship Id="rId17" Type="http://schemas.openxmlformats.org/officeDocument/2006/relationships/ctrlProp" Target="../ctrlProps/ctrlProp63.xml"/><Relationship Id="rId25" Type="http://schemas.openxmlformats.org/officeDocument/2006/relationships/ctrlProp" Target="../ctrlProps/ctrlProp71.xml"/><Relationship Id="rId33" Type="http://schemas.openxmlformats.org/officeDocument/2006/relationships/ctrlProp" Target="../ctrlProps/ctrlProp79.xml"/><Relationship Id="rId38" Type="http://schemas.openxmlformats.org/officeDocument/2006/relationships/ctrlProp" Target="../ctrlProps/ctrlProp84.xml"/><Relationship Id="rId46" Type="http://schemas.openxmlformats.org/officeDocument/2006/relationships/ctrlProp" Target="../ctrlProps/ctrlProp92.xml"/><Relationship Id="rId59" Type="http://schemas.openxmlformats.org/officeDocument/2006/relationships/ctrlProp" Target="../ctrlProps/ctrlProp105.xml"/><Relationship Id="rId20" Type="http://schemas.openxmlformats.org/officeDocument/2006/relationships/ctrlProp" Target="../ctrlProps/ctrlProp66.xml"/><Relationship Id="rId41" Type="http://schemas.openxmlformats.org/officeDocument/2006/relationships/ctrlProp" Target="../ctrlProps/ctrlProp87.xml"/><Relationship Id="rId54" Type="http://schemas.openxmlformats.org/officeDocument/2006/relationships/ctrlProp" Target="../ctrlProps/ctrlProp100.xml"/><Relationship Id="rId1" Type="http://schemas.openxmlformats.org/officeDocument/2006/relationships/printerSettings" Target="../printerSettings/printerSettings12.bin"/><Relationship Id="rId6" Type="http://schemas.openxmlformats.org/officeDocument/2006/relationships/ctrlProp" Target="../ctrlProps/ctrlProp52.xml"/><Relationship Id="rId15" Type="http://schemas.openxmlformats.org/officeDocument/2006/relationships/ctrlProp" Target="../ctrlProps/ctrlProp61.xml"/><Relationship Id="rId23" Type="http://schemas.openxmlformats.org/officeDocument/2006/relationships/ctrlProp" Target="../ctrlProps/ctrlProp69.xml"/><Relationship Id="rId28" Type="http://schemas.openxmlformats.org/officeDocument/2006/relationships/ctrlProp" Target="../ctrlProps/ctrlProp74.xml"/><Relationship Id="rId36" Type="http://schemas.openxmlformats.org/officeDocument/2006/relationships/ctrlProp" Target="../ctrlProps/ctrlProp82.xml"/><Relationship Id="rId49" Type="http://schemas.openxmlformats.org/officeDocument/2006/relationships/ctrlProp" Target="../ctrlProps/ctrlProp95.xml"/><Relationship Id="rId57" Type="http://schemas.openxmlformats.org/officeDocument/2006/relationships/ctrlProp" Target="../ctrlProps/ctrlProp103.xml"/><Relationship Id="rId10" Type="http://schemas.openxmlformats.org/officeDocument/2006/relationships/ctrlProp" Target="../ctrlProps/ctrlProp56.xml"/><Relationship Id="rId31" Type="http://schemas.openxmlformats.org/officeDocument/2006/relationships/ctrlProp" Target="../ctrlProps/ctrlProp77.xml"/><Relationship Id="rId44" Type="http://schemas.openxmlformats.org/officeDocument/2006/relationships/ctrlProp" Target="../ctrlProps/ctrlProp90.xml"/><Relationship Id="rId52" Type="http://schemas.openxmlformats.org/officeDocument/2006/relationships/ctrlProp" Target="../ctrlProps/ctrlProp98.xml"/><Relationship Id="rId60" Type="http://schemas.openxmlformats.org/officeDocument/2006/relationships/ctrlProp" Target="../ctrlProps/ctrlProp106.xml"/><Relationship Id="rId4" Type="http://schemas.openxmlformats.org/officeDocument/2006/relationships/ctrlProp" Target="../ctrlProps/ctrlProp50.xml"/><Relationship Id="rId9" Type="http://schemas.openxmlformats.org/officeDocument/2006/relationships/ctrlProp" Target="../ctrlProps/ctrlProp55.xml"/></Relationships>
</file>

<file path=xl/worksheets/_rels/sheet14.xml.rels><?xml version="1.0" encoding="UTF-8" standalone="yes"?>
<Relationships xmlns="http://schemas.openxmlformats.org/package/2006/relationships"><Relationship Id="rId13" Type="http://schemas.openxmlformats.org/officeDocument/2006/relationships/ctrlProp" Target="../ctrlProps/ctrlProp117.xml"/><Relationship Id="rId18" Type="http://schemas.openxmlformats.org/officeDocument/2006/relationships/ctrlProp" Target="../ctrlProps/ctrlProp122.xml"/><Relationship Id="rId26" Type="http://schemas.openxmlformats.org/officeDocument/2006/relationships/ctrlProp" Target="../ctrlProps/ctrlProp130.xml"/><Relationship Id="rId39" Type="http://schemas.openxmlformats.org/officeDocument/2006/relationships/ctrlProp" Target="../ctrlProps/ctrlProp143.xml"/><Relationship Id="rId21" Type="http://schemas.openxmlformats.org/officeDocument/2006/relationships/ctrlProp" Target="../ctrlProps/ctrlProp125.xml"/><Relationship Id="rId34" Type="http://schemas.openxmlformats.org/officeDocument/2006/relationships/ctrlProp" Target="../ctrlProps/ctrlProp138.xml"/><Relationship Id="rId42" Type="http://schemas.openxmlformats.org/officeDocument/2006/relationships/ctrlProp" Target="../ctrlProps/ctrlProp146.xml"/><Relationship Id="rId47" Type="http://schemas.openxmlformats.org/officeDocument/2006/relationships/ctrlProp" Target="../ctrlProps/ctrlProp151.xml"/><Relationship Id="rId50" Type="http://schemas.openxmlformats.org/officeDocument/2006/relationships/ctrlProp" Target="../ctrlProps/ctrlProp154.xml"/><Relationship Id="rId55" Type="http://schemas.openxmlformats.org/officeDocument/2006/relationships/ctrlProp" Target="../ctrlProps/ctrlProp159.xml"/><Relationship Id="rId7" Type="http://schemas.openxmlformats.org/officeDocument/2006/relationships/ctrlProp" Target="../ctrlProps/ctrlProp111.xml"/><Relationship Id="rId2" Type="http://schemas.openxmlformats.org/officeDocument/2006/relationships/drawing" Target="../drawings/drawing13.xml"/><Relationship Id="rId16" Type="http://schemas.openxmlformats.org/officeDocument/2006/relationships/ctrlProp" Target="../ctrlProps/ctrlProp120.xml"/><Relationship Id="rId29" Type="http://schemas.openxmlformats.org/officeDocument/2006/relationships/ctrlProp" Target="../ctrlProps/ctrlProp133.xml"/><Relationship Id="rId11" Type="http://schemas.openxmlformats.org/officeDocument/2006/relationships/ctrlProp" Target="../ctrlProps/ctrlProp115.xml"/><Relationship Id="rId24" Type="http://schemas.openxmlformats.org/officeDocument/2006/relationships/ctrlProp" Target="../ctrlProps/ctrlProp128.xml"/><Relationship Id="rId32" Type="http://schemas.openxmlformats.org/officeDocument/2006/relationships/ctrlProp" Target="../ctrlProps/ctrlProp136.xml"/><Relationship Id="rId37" Type="http://schemas.openxmlformats.org/officeDocument/2006/relationships/ctrlProp" Target="../ctrlProps/ctrlProp141.xml"/><Relationship Id="rId40" Type="http://schemas.openxmlformats.org/officeDocument/2006/relationships/ctrlProp" Target="../ctrlProps/ctrlProp144.xml"/><Relationship Id="rId45" Type="http://schemas.openxmlformats.org/officeDocument/2006/relationships/ctrlProp" Target="../ctrlProps/ctrlProp149.xml"/><Relationship Id="rId53" Type="http://schemas.openxmlformats.org/officeDocument/2006/relationships/ctrlProp" Target="../ctrlProps/ctrlProp157.xml"/><Relationship Id="rId58" Type="http://schemas.openxmlformats.org/officeDocument/2006/relationships/ctrlProp" Target="../ctrlProps/ctrlProp162.xml"/><Relationship Id="rId5" Type="http://schemas.openxmlformats.org/officeDocument/2006/relationships/ctrlProp" Target="../ctrlProps/ctrlProp109.xml"/><Relationship Id="rId61" Type="http://schemas.openxmlformats.org/officeDocument/2006/relationships/ctrlProp" Target="../ctrlProps/ctrlProp165.xml"/><Relationship Id="rId19" Type="http://schemas.openxmlformats.org/officeDocument/2006/relationships/ctrlProp" Target="../ctrlProps/ctrlProp123.xml"/><Relationship Id="rId14" Type="http://schemas.openxmlformats.org/officeDocument/2006/relationships/ctrlProp" Target="../ctrlProps/ctrlProp118.xml"/><Relationship Id="rId22" Type="http://schemas.openxmlformats.org/officeDocument/2006/relationships/ctrlProp" Target="../ctrlProps/ctrlProp126.xml"/><Relationship Id="rId27" Type="http://schemas.openxmlformats.org/officeDocument/2006/relationships/ctrlProp" Target="../ctrlProps/ctrlProp131.xml"/><Relationship Id="rId30" Type="http://schemas.openxmlformats.org/officeDocument/2006/relationships/ctrlProp" Target="../ctrlProps/ctrlProp134.xml"/><Relationship Id="rId35" Type="http://schemas.openxmlformats.org/officeDocument/2006/relationships/ctrlProp" Target="../ctrlProps/ctrlProp139.xml"/><Relationship Id="rId43" Type="http://schemas.openxmlformats.org/officeDocument/2006/relationships/ctrlProp" Target="../ctrlProps/ctrlProp147.xml"/><Relationship Id="rId48" Type="http://schemas.openxmlformats.org/officeDocument/2006/relationships/ctrlProp" Target="../ctrlProps/ctrlProp152.xml"/><Relationship Id="rId56" Type="http://schemas.openxmlformats.org/officeDocument/2006/relationships/ctrlProp" Target="../ctrlProps/ctrlProp160.xml"/><Relationship Id="rId8" Type="http://schemas.openxmlformats.org/officeDocument/2006/relationships/ctrlProp" Target="../ctrlProps/ctrlProp112.xml"/><Relationship Id="rId51" Type="http://schemas.openxmlformats.org/officeDocument/2006/relationships/ctrlProp" Target="../ctrlProps/ctrlProp155.xml"/><Relationship Id="rId3" Type="http://schemas.openxmlformats.org/officeDocument/2006/relationships/vmlDrawing" Target="../drawings/vmlDrawing13.vml"/><Relationship Id="rId12" Type="http://schemas.openxmlformats.org/officeDocument/2006/relationships/ctrlProp" Target="../ctrlProps/ctrlProp116.xml"/><Relationship Id="rId17" Type="http://schemas.openxmlformats.org/officeDocument/2006/relationships/ctrlProp" Target="../ctrlProps/ctrlProp121.xml"/><Relationship Id="rId25" Type="http://schemas.openxmlformats.org/officeDocument/2006/relationships/ctrlProp" Target="../ctrlProps/ctrlProp129.xml"/><Relationship Id="rId33" Type="http://schemas.openxmlformats.org/officeDocument/2006/relationships/ctrlProp" Target="../ctrlProps/ctrlProp137.xml"/><Relationship Id="rId38" Type="http://schemas.openxmlformats.org/officeDocument/2006/relationships/ctrlProp" Target="../ctrlProps/ctrlProp142.xml"/><Relationship Id="rId46" Type="http://schemas.openxmlformats.org/officeDocument/2006/relationships/ctrlProp" Target="../ctrlProps/ctrlProp150.xml"/><Relationship Id="rId59" Type="http://schemas.openxmlformats.org/officeDocument/2006/relationships/ctrlProp" Target="../ctrlProps/ctrlProp163.xml"/><Relationship Id="rId20" Type="http://schemas.openxmlformats.org/officeDocument/2006/relationships/ctrlProp" Target="../ctrlProps/ctrlProp124.xml"/><Relationship Id="rId41" Type="http://schemas.openxmlformats.org/officeDocument/2006/relationships/ctrlProp" Target="../ctrlProps/ctrlProp145.xml"/><Relationship Id="rId54" Type="http://schemas.openxmlformats.org/officeDocument/2006/relationships/ctrlProp" Target="../ctrlProps/ctrlProp158.xml"/><Relationship Id="rId1" Type="http://schemas.openxmlformats.org/officeDocument/2006/relationships/printerSettings" Target="../printerSettings/printerSettings13.bin"/><Relationship Id="rId6" Type="http://schemas.openxmlformats.org/officeDocument/2006/relationships/ctrlProp" Target="../ctrlProps/ctrlProp110.xml"/><Relationship Id="rId15" Type="http://schemas.openxmlformats.org/officeDocument/2006/relationships/ctrlProp" Target="../ctrlProps/ctrlProp119.xml"/><Relationship Id="rId23" Type="http://schemas.openxmlformats.org/officeDocument/2006/relationships/ctrlProp" Target="../ctrlProps/ctrlProp127.xml"/><Relationship Id="rId28" Type="http://schemas.openxmlformats.org/officeDocument/2006/relationships/ctrlProp" Target="../ctrlProps/ctrlProp132.xml"/><Relationship Id="rId36" Type="http://schemas.openxmlformats.org/officeDocument/2006/relationships/ctrlProp" Target="../ctrlProps/ctrlProp140.xml"/><Relationship Id="rId49" Type="http://schemas.openxmlformats.org/officeDocument/2006/relationships/ctrlProp" Target="../ctrlProps/ctrlProp153.xml"/><Relationship Id="rId57" Type="http://schemas.openxmlformats.org/officeDocument/2006/relationships/ctrlProp" Target="../ctrlProps/ctrlProp161.xml"/><Relationship Id="rId10" Type="http://schemas.openxmlformats.org/officeDocument/2006/relationships/ctrlProp" Target="../ctrlProps/ctrlProp114.xml"/><Relationship Id="rId31" Type="http://schemas.openxmlformats.org/officeDocument/2006/relationships/ctrlProp" Target="../ctrlProps/ctrlProp135.xml"/><Relationship Id="rId44" Type="http://schemas.openxmlformats.org/officeDocument/2006/relationships/ctrlProp" Target="../ctrlProps/ctrlProp148.xml"/><Relationship Id="rId52" Type="http://schemas.openxmlformats.org/officeDocument/2006/relationships/ctrlProp" Target="../ctrlProps/ctrlProp156.xml"/><Relationship Id="rId60" Type="http://schemas.openxmlformats.org/officeDocument/2006/relationships/ctrlProp" Target="../ctrlProps/ctrlProp164.xml"/><Relationship Id="rId4" Type="http://schemas.openxmlformats.org/officeDocument/2006/relationships/ctrlProp" Target="../ctrlProps/ctrlProp108.xml"/><Relationship Id="rId9" Type="http://schemas.openxmlformats.org/officeDocument/2006/relationships/ctrlProp" Target="../ctrlProps/ctrlProp113.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171.xml"/><Relationship Id="rId3" Type="http://schemas.openxmlformats.org/officeDocument/2006/relationships/ctrlProp" Target="../ctrlProps/ctrlProp166.xml"/><Relationship Id="rId7" Type="http://schemas.openxmlformats.org/officeDocument/2006/relationships/ctrlProp" Target="../ctrlProps/ctrlProp170.xml"/><Relationship Id="rId2" Type="http://schemas.openxmlformats.org/officeDocument/2006/relationships/vmlDrawing" Target="../drawings/vmlDrawing14.vml"/><Relationship Id="rId1" Type="http://schemas.openxmlformats.org/officeDocument/2006/relationships/drawing" Target="../drawings/drawing14.xml"/><Relationship Id="rId6" Type="http://schemas.openxmlformats.org/officeDocument/2006/relationships/ctrlProp" Target="../ctrlProps/ctrlProp169.xml"/><Relationship Id="rId5" Type="http://schemas.openxmlformats.org/officeDocument/2006/relationships/ctrlProp" Target="../ctrlProps/ctrlProp168.xml"/><Relationship Id="rId4" Type="http://schemas.openxmlformats.org/officeDocument/2006/relationships/ctrlProp" Target="../ctrlProps/ctrlProp167.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77.xml"/><Relationship Id="rId3" Type="http://schemas.openxmlformats.org/officeDocument/2006/relationships/ctrlProp" Target="../ctrlProps/ctrlProp172.xml"/><Relationship Id="rId7" Type="http://schemas.openxmlformats.org/officeDocument/2006/relationships/ctrlProp" Target="../ctrlProps/ctrlProp176.xml"/><Relationship Id="rId2" Type="http://schemas.openxmlformats.org/officeDocument/2006/relationships/vmlDrawing" Target="../drawings/vmlDrawing15.vml"/><Relationship Id="rId1" Type="http://schemas.openxmlformats.org/officeDocument/2006/relationships/drawing" Target="../drawings/drawing15.xml"/><Relationship Id="rId6" Type="http://schemas.openxmlformats.org/officeDocument/2006/relationships/ctrlProp" Target="../ctrlProps/ctrlProp175.xml"/><Relationship Id="rId5" Type="http://schemas.openxmlformats.org/officeDocument/2006/relationships/ctrlProp" Target="../ctrlProps/ctrlProp174.xml"/><Relationship Id="rId4" Type="http://schemas.openxmlformats.org/officeDocument/2006/relationships/ctrlProp" Target="../ctrlProps/ctrlProp173.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183.xml"/><Relationship Id="rId3" Type="http://schemas.openxmlformats.org/officeDocument/2006/relationships/ctrlProp" Target="../ctrlProps/ctrlProp178.xml"/><Relationship Id="rId7" Type="http://schemas.openxmlformats.org/officeDocument/2006/relationships/ctrlProp" Target="../ctrlProps/ctrlProp182.xml"/><Relationship Id="rId2" Type="http://schemas.openxmlformats.org/officeDocument/2006/relationships/vmlDrawing" Target="../drawings/vmlDrawing16.vml"/><Relationship Id="rId1" Type="http://schemas.openxmlformats.org/officeDocument/2006/relationships/drawing" Target="../drawings/drawing16.xml"/><Relationship Id="rId6" Type="http://schemas.openxmlformats.org/officeDocument/2006/relationships/ctrlProp" Target="../ctrlProps/ctrlProp181.xml"/><Relationship Id="rId5" Type="http://schemas.openxmlformats.org/officeDocument/2006/relationships/ctrlProp" Target="../ctrlProps/ctrlProp180.xml"/><Relationship Id="rId4" Type="http://schemas.openxmlformats.org/officeDocument/2006/relationships/ctrlProp" Target="../ctrlProps/ctrlProp179.xml"/></Relationships>
</file>

<file path=xl/worksheets/_rels/sheet18.xml.rels><?xml version="1.0" encoding="UTF-8" standalone="yes"?>
<Relationships xmlns="http://schemas.openxmlformats.org/package/2006/relationships"><Relationship Id="rId13" Type="http://schemas.openxmlformats.org/officeDocument/2006/relationships/ctrlProp" Target="../ctrlProps/ctrlProp193.xml"/><Relationship Id="rId18" Type="http://schemas.openxmlformats.org/officeDocument/2006/relationships/ctrlProp" Target="../ctrlProps/ctrlProp198.xml"/><Relationship Id="rId26" Type="http://schemas.openxmlformats.org/officeDocument/2006/relationships/ctrlProp" Target="../ctrlProps/ctrlProp206.xml"/><Relationship Id="rId39" Type="http://schemas.openxmlformats.org/officeDocument/2006/relationships/ctrlProp" Target="../ctrlProps/ctrlProp219.xml"/><Relationship Id="rId21" Type="http://schemas.openxmlformats.org/officeDocument/2006/relationships/ctrlProp" Target="../ctrlProps/ctrlProp201.xml"/><Relationship Id="rId34" Type="http://schemas.openxmlformats.org/officeDocument/2006/relationships/ctrlProp" Target="../ctrlProps/ctrlProp214.xml"/><Relationship Id="rId42" Type="http://schemas.openxmlformats.org/officeDocument/2006/relationships/ctrlProp" Target="../ctrlProps/ctrlProp222.xml"/><Relationship Id="rId47" Type="http://schemas.openxmlformats.org/officeDocument/2006/relationships/ctrlProp" Target="../ctrlProps/ctrlProp227.xml"/><Relationship Id="rId50" Type="http://schemas.openxmlformats.org/officeDocument/2006/relationships/ctrlProp" Target="../ctrlProps/ctrlProp230.xml"/><Relationship Id="rId55" Type="http://schemas.openxmlformats.org/officeDocument/2006/relationships/ctrlProp" Target="../ctrlProps/ctrlProp235.xml"/><Relationship Id="rId7" Type="http://schemas.openxmlformats.org/officeDocument/2006/relationships/ctrlProp" Target="../ctrlProps/ctrlProp187.xml"/><Relationship Id="rId2" Type="http://schemas.openxmlformats.org/officeDocument/2006/relationships/drawing" Target="../drawings/drawing17.xml"/><Relationship Id="rId16" Type="http://schemas.openxmlformats.org/officeDocument/2006/relationships/ctrlProp" Target="../ctrlProps/ctrlProp196.xml"/><Relationship Id="rId29" Type="http://schemas.openxmlformats.org/officeDocument/2006/relationships/ctrlProp" Target="../ctrlProps/ctrlProp209.xml"/><Relationship Id="rId11" Type="http://schemas.openxmlformats.org/officeDocument/2006/relationships/ctrlProp" Target="../ctrlProps/ctrlProp191.xml"/><Relationship Id="rId24" Type="http://schemas.openxmlformats.org/officeDocument/2006/relationships/ctrlProp" Target="../ctrlProps/ctrlProp204.xml"/><Relationship Id="rId32" Type="http://schemas.openxmlformats.org/officeDocument/2006/relationships/ctrlProp" Target="../ctrlProps/ctrlProp212.xml"/><Relationship Id="rId37" Type="http://schemas.openxmlformats.org/officeDocument/2006/relationships/ctrlProp" Target="../ctrlProps/ctrlProp217.xml"/><Relationship Id="rId40" Type="http://schemas.openxmlformats.org/officeDocument/2006/relationships/ctrlProp" Target="../ctrlProps/ctrlProp220.xml"/><Relationship Id="rId45" Type="http://schemas.openxmlformats.org/officeDocument/2006/relationships/ctrlProp" Target="../ctrlProps/ctrlProp225.xml"/><Relationship Id="rId53" Type="http://schemas.openxmlformats.org/officeDocument/2006/relationships/ctrlProp" Target="../ctrlProps/ctrlProp233.xml"/><Relationship Id="rId58" Type="http://schemas.openxmlformats.org/officeDocument/2006/relationships/ctrlProp" Target="../ctrlProps/ctrlProp238.xml"/><Relationship Id="rId5" Type="http://schemas.openxmlformats.org/officeDocument/2006/relationships/ctrlProp" Target="../ctrlProps/ctrlProp185.xml"/><Relationship Id="rId61" Type="http://schemas.openxmlformats.org/officeDocument/2006/relationships/ctrlProp" Target="../ctrlProps/ctrlProp241.xml"/><Relationship Id="rId19" Type="http://schemas.openxmlformats.org/officeDocument/2006/relationships/ctrlProp" Target="../ctrlProps/ctrlProp199.xml"/><Relationship Id="rId14" Type="http://schemas.openxmlformats.org/officeDocument/2006/relationships/ctrlProp" Target="../ctrlProps/ctrlProp194.xml"/><Relationship Id="rId22" Type="http://schemas.openxmlformats.org/officeDocument/2006/relationships/ctrlProp" Target="../ctrlProps/ctrlProp202.xml"/><Relationship Id="rId27" Type="http://schemas.openxmlformats.org/officeDocument/2006/relationships/ctrlProp" Target="../ctrlProps/ctrlProp207.xml"/><Relationship Id="rId30" Type="http://schemas.openxmlformats.org/officeDocument/2006/relationships/ctrlProp" Target="../ctrlProps/ctrlProp210.xml"/><Relationship Id="rId35" Type="http://schemas.openxmlformats.org/officeDocument/2006/relationships/ctrlProp" Target="../ctrlProps/ctrlProp215.xml"/><Relationship Id="rId43" Type="http://schemas.openxmlformats.org/officeDocument/2006/relationships/ctrlProp" Target="../ctrlProps/ctrlProp223.xml"/><Relationship Id="rId48" Type="http://schemas.openxmlformats.org/officeDocument/2006/relationships/ctrlProp" Target="../ctrlProps/ctrlProp228.xml"/><Relationship Id="rId56" Type="http://schemas.openxmlformats.org/officeDocument/2006/relationships/ctrlProp" Target="../ctrlProps/ctrlProp236.xml"/><Relationship Id="rId8" Type="http://schemas.openxmlformats.org/officeDocument/2006/relationships/ctrlProp" Target="../ctrlProps/ctrlProp188.xml"/><Relationship Id="rId51" Type="http://schemas.openxmlformats.org/officeDocument/2006/relationships/ctrlProp" Target="../ctrlProps/ctrlProp231.xml"/><Relationship Id="rId3" Type="http://schemas.openxmlformats.org/officeDocument/2006/relationships/vmlDrawing" Target="../drawings/vmlDrawing17.vml"/><Relationship Id="rId12" Type="http://schemas.openxmlformats.org/officeDocument/2006/relationships/ctrlProp" Target="../ctrlProps/ctrlProp192.xml"/><Relationship Id="rId17" Type="http://schemas.openxmlformats.org/officeDocument/2006/relationships/ctrlProp" Target="../ctrlProps/ctrlProp197.xml"/><Relationship Id="rId25" Type="http://schemas.openxmlformats.org/officeDocument/2006/relationships/ctrlProp" Target="../ctrlProps/ctrlProp205.xml"/><Relationship Id="rId33" Type="http://schemas.openxmlformats.org/officeDocument/2006/relationships/ctrlProp" Target="../ctrlProps/ctrlProp213.xml"/><Relationship Id="rId38" Type="http://schemas.openxmlformats.org/officeDocument/2006/relationships/ctrlProp" Target="../ctrlProps/ctrlProp218.xml"/><Relationship Id="rId46" Type="http://schemas.openxmlformats.org/officeDocument/2006/relationships/ctrlProp" Target="../ctrlProps/ctrlProp226.xml"/><Relationship Id="rId59" Type="http://schemas.openxmlformats.org/officeDocument/2006/relationships/ctrlProp" Target="../ctrlProps/ctrlProp239.xml"/><Relationship Id="rId20" Type="http://schemas.openxmlformats.org/officeDocument/2006/relationships/ctrlProp" Target="../ctrlProps/ctrlProp200.xml"/><Relationship Id="rId41" Type="http://schemas.openxmlformats.org/officeDocument/2006/relationships/ctrlProp" Target="../ctrlProps/ctrlProp221.xml"/><Relationship Id="rId54" Type="http://schemas.openxmlformats.org/officeDocument/2006/relationships/ctrlProp" Target="../ctrlProps/ctrlProp234.xml"/><Relationship Id="rId1" Type="http://schemas.openxmlformats.org/officeDocument/2006/relationships/printerSettings" Target="../printerSettings/printerSettings14.bin"/><Relationship Id="rId6" Type="http://schemas.openxmlformats.org/officeDocument/2006/relationships/ctrlProp" Target="../ctrlProps/ctrlProp186.xml"/><Relationship Id="rId15" Type="http://schemas.openxmlformats.org/officeDocument/2006/relationships/ctrlProp" Target="../ctrlProps/ctrlProp195.xml"/><Relationship Id="rId23" Type="http://schemas.openxmlformats.org/officeDocument/2006/relationships/ctrlProp" Target="../ctrlProps/ctrlProp203.xml"/><Relationship Id="rId28" Type="http://schemas.openxmlformats.org/officeDocument/2006/relationships/ctrlProp" Target="../ctrlProps/ctrlProp208.xml"/><Relationship Id="rId36" Type="http://schemas.openxmlformats.org/officeDocument/2006/relationships/ctrlProp" Target="../ctrlProps/ctrlProp216.xml"/><Relationship Id="rId49" Type="http://schemas.openxmlformats.org/officeDocument/2006/relationships/ctrlProp" Target="../ctrlProps/ctrlProp229.xml"/><Relationship Id="rId57" Type="http://schemas.openxmlformats.org/officeDocument/2006/relationships/ctrlProp" Target="../ctrlProps/ctrlProp237.xml"/><Relationship Id="rId10" Type="http://schemas.openxmlformats.org/officeDocument/2006/relationships/ctrlProp" Target="../ctrlProps/ctrlProp190.xml"/><Relationship Id="rId31" Type="http://schemas.openxmlformats.org/officeDocument/2006/relationships/ctrlProp" Target="../ctrlProps/ctrlProp211.xml"/><Relationship Id="rId44" Type="http://schemas.openxmlformats.org/officeDocument/2006/relationships/ctrlProp" Target="../ctrlProps/ctrlProp224.xml"/><Relationship Id="rId52" Type="http://schemas.openxmlformats.org/officeDocument/2006/relationships/ctrlProp" Target="../ctrlProps/ctrlProp232.xml"/><Relationship Id="rId60" Type="http://schemas.openxmlformats.org/officeDocument/2006/relationships/ctrlProp" Target="../ctrlProps/ctrlProp240.xml"/><Relationship Id="rId4" Type="http://schemas.openxmlformats.org/officeDocument/2006/relationships/ctrlProp" Target="../ctrlProps/ctrlProp184.xml"/><Relationship Id="rId9" Type="http://schemas.openxmlformats.org/officeDocument/2006/relationships/ctrlProp" Target="../ctrlProps/ctrlProp189.xml"/></Relationships>
</file>

<file path=xl/worksheets/_rels/sheet19.xml.rels><?xml version="1.0" encoding="UTF-8" standalone="yes"?>
<Relationships xmlns="http://schemas.openxmlformats.org/package/2006/relationships"><Relationship Id="rId13" Type="http://schemas.openxmlformats.org/officeDocument/2006/relationships/ctrlProp" Target="../ctrlProps/ctrlProp251.xml"/><Relationship Id="rId18" Type="http://schemas.openxmlformats.org/officeDocument/2006/relationships/ctrlProp" Target="../ctrlProps/ctrlProp256.xml"/><Relationship Id="rId26" Type="http://schemas.openxmlformats.org/officeDocument/2006/relationships/ctrlProp" Target="../ctrlProps/ctrlProp264.xml"/><Relationship Id="rId39" Type="http://schemas.openxmlformats.org/officeDocument/2006/relationships/ctrlProp" Target="../ctrlProps/ctrlProp277.xml"/><Relationship Id="rId21" Type="http://schemas.openxmlformats.org/officeDocument/2006/relationships/ctrlProp" Target="../ctrlProps/ctrlProp259.xml"/><Relationship Id="rId34" Type="http://schemas.openxmlformats.org/officeDocument/2006/relationships/ctrlProp" Target="../ctrlProps/ctrlProp272.xml"/><Relationship Id="rId42" Type="http://schemas.openxmlformats.org/officeDocument/2006/relationships/ctrlProp" Target="../ctrlProps/ctrlProp280.xml"/><Relationship Id="rId47" Type="http://schemas.openxmlformats.org/officeDocument/2006/relationships/ctrlProp" Target="../ctrlProps/ctrlProp285.xml"/><Relationship Id="rId50" Type="http://schemas.openxmlformats.org/officeDocument/2006/relationships/ctrlProp" Target="../ctrlProps/ctrlProp288.xml"/><Relationship Id="rId55" Type="http://schemas.openxmlformats.org/officeDocument/2006/relationships/ctrlProp" Target="../ctrlProps/ctrlProp293.xml"/><Relationship Id="rId7" Type="http://schemas.openxmlformats.org/officeDocument/2006/relationships/ctrlProp" Target="../ctrlProps/ctrlProp245.xml"/><Relationship Id="rId2" Type="http://schemas.openxmlformats.org/officeDocument/2006/relationships/drawing" Target="../drawings/drawing18.xml"/><Relationship Id="rId16" Type="http://schemas.openxmlformats.org/officeDocument/2006/relationships/ctrlProp" Target="../ctrlProps/ctrlProp254.xml"/><Relationship Id="rId29" Type="http://schemas.openxmlformats.org/officeDocument/2006/relationships/ctrlProp" Target="../ctrlProps/ctrlProp267.xml"/><Relationship Id="rId11" Type="http://schemas.openxmlformats.org/officeDocument/2006/relationships/ctrlProp" Target="../ctrlProps/ctrlProp249.xml"/><Relationship Id="rId24" Type="http://schemas.openxmlformats.org/officeDocument/2006/relationships/ctrlProp" Target="../ctrlProps/ctrlProp262.xml"/><Relationship Id="rId32" Type="http://schemas.openxmlformats.org/officeDocument/2006/relationships/ctrlProp" Target="../ctrlProps/ctrlProp270.xml"/><Relationship Id="rId37" Type="http://schemas.openxmlformats.org/officeDocument/2006/relationships/ctrlProp" Target="../ctrlProps/ctrlProp275.xml"/><Relationship Id="rId40" Type="http://schemas.openxmlformats.org/officeDocument/2006/relationships/ctrlProp" Target="../ctrlProps/ctrlProp278.xml"/><Relationship Id="rId45" Type="http://schemas.openxmlformats.org/officeDocument/2006/relationships/ctrlProp" Target="../ctrlProps/ctrlProp283.xml"/><Relationship Id="rId53" Type="http://schemas.openxmlformats.org/officeDocument/2006/relationships/ctrlProp" Target="../ctrlProps/ctrlProp291.xml"/><Relationship Id="rId58" Type="http://schemas.openxmlformats.org/officeDocument/2006/relationships/ctrlProp" Target="../ctrlProps/ctrlProp296.xml"/><Relationship Id="rId5" Type="http://schemas.openxmlformats.org/officeDocument/2006/relationships/ctrlProp" Target="../ctrlProps/ctrlProp243.xml"/><Relationship Id="rId61" Type="http://schemas.openxmlformats.org/officeDocument/2006/relationships/ctrlProp" Target="../ctrlProps/ctrlProp299.xml"/><Relationship Id="rId19" Type="http://schemas.openxmlformats.org/officeDocument/2006/relationships/ctrlProp" Target="../ctrlProps/ctrlProp257.xml"/><Relationship Id="rId14" Type="http://schemas.openxmlformats.org/officeDocument/2006/relationships/ctrlProp" Target="../ctrlProps/ctrlProp252.xml"/><Relationship Id="rId22" Type="http://schemas.openxmlformats.org/officeDocument/2006/relationships/ctrlProp" Target="../ctrlProps/ctrlProp260.xml"/><Relationship Id="rId27" Type="http://schemas.openxmlformats.org/officeDocument/2006/relationships/ctrlProp" Target="../ctrlProps/ctrlProp265.xml"/><Relationship Id="rId30" Type="http://schemas.openxmlformats.org/officeDocument/2006/relationships/ctrlProp" Target="../ctrlProps/ctrlProp268.xml"/><Relationship Id="rId35" Type="http://schemas.openxmlformats.org/officeDocument/2006/relationships/ctrlProp" Target="../ctrlProps/ctrlProp273.xml"/><Relationship Id="rId43" Type="http://schemas.openxmlformats.org/officeDocument/2006/relationships/ctrlProp" Target="../ctrlProps/ctrlProp281.xml"/><Relationship Id="rId48" Type="http://schemas.openxmlformats.org/officeDocument/2006/relationships/ctrlProp" Target="../ctrlProps/ctrlProp286.xml"/><Relationship Id="rId56" Type="http://schemas.openxmlformats.org/officeDocument/2006/relationships/ctrlProp" Target="../ctrlProps/ctrlProp294.xml"/><Relationship Id="rId8" Type="http://schemas.openxmlformats.org/officeDocument/2006/relationships/ctrlProp" Target="../ctrlProps/ctrlProp246.xml"/><Relationship Id="rId51" Type="http://schemas.openxmlformats.org/officeDocument/2006/relationships/ctrlProp" Target="../ctrlProps/ctrlProp289.xml"/><Relationship Id="rId3" Type="http://schemas.openxmlformats.org/officeDocument/2006/relationships/vmlDrawing" Target="../drawings/vmlDrawing18.vml"/><Relationship Id="rId12" Type="http://schemas.openxmlformats.org/officeDocument/2006/relationships/ctrlProp" Target="../ctrlProps/ctrlProp250.xml"/><Relationship Id="rId17" Type="http://schemas.openxmlformats.org/officeDocument/2006/relationships/ctrlProp" Target="../ctrlProps/ctrlProp255.xml"/><Relationship Id="rId25" Type="http://schemas.openxmlformats.org/officeDocument/2006/relationships/ctrlProp" Target="../ctrlProps/ctrlProp263.xml"/><Relationship Id="rId33" Type="http://schemas.openxmlformats.org/officeDocument/2006/relationships/ctrlProp" Target="../ctrlProps/ctrlProp271.xml"/><Relationship Id="rId38" Type="http://schemas.openxmlformats.org/officeDocument/2006/relationships/ctrlProp" Target="../ctrlProps/ctrlProp276.xml"/><Relationship Id="rId46" Type="http://schemas.openxmlformats.org/officeDocument/2006/relationships/ctrlProp" Target="../ctrlProps/ctrlProp284.xml"/><Relationship Id="rId59" Type="http://schemas.openxmlformats.org/officeDocument/2006/relationships/ctrlProp" Target="../ctrlProps/ctrlProp297.xml"/><Relationship Id="rId20" Type="http://schemas.openxmlformats.org/officeDocument/2006/relationships/ctrlProp" Target="../ctrlProps/ctrlProp258.xml"/><Relationship Id="rId41" Type="http://schemas.openxmlformats.org/officeDocument/2006/relationships/ctrlProp" Target="../ctrlProps/ctrlProp279.xml"/><Relationship Id="rId54" Type="http://schemas.openxmlformats.org/officeDocument/2006/relationships/ctrlProp" Target="../ctrlProps/ctrlProp292.xml"/><Relationship Id="rId1" Type="http://schemas.openxmlformats.org/officeDocument/2006/relationships/printerSettings" Target="../printerSettings/printerSettings15.bin"/><Relationship Id="rId6" Type="http://schemas.openxmlformats.org/officeDocument/2006/relationships/ctrlProp" Target="../ctrlProps/ctrlProp244.xml"/><Relationship Id="rId15" Type="http://schemas.openxmlformats.org/officeDocument/2006/relationships/ctrlProp" Target="../ctrlProps/ctrlProp253.xml"/><Relationship Id="rId23" Type="http://schemas.openxmlformats.org/officeDocument/2006/relationships/ctrlProp" Target="../ctrlProps/ctrlProp261.xml"/><Relationship Id="rId28" Type="http://schemas.openxmlformats.org/officeDocument/2006/relationships/ctrlProp" Target="../ctrlProps/ctrlProp266.xml"/><Relationship Id="rId36" Type="http://schemas.openxmlformats.org/officeDocument/2006/relationships/ctrlProp" Target="../ctrlProps/ctrlProp274.xml"/><Relationship Id="rId49" Type="http://schemas.openxmlformats.org/officeDocument/2006/relationships/ctrlProp" Target="../ctrlProps/ctrlProp287.xml"/><Relationship Id="rId57" Type="http://schemas.openxmlformats.org/officeDocument/2006/relationships/ctrlProp" Target="../ctrlProps/ctrlProp295.xml"/><Relationship Id="rId10" Type="http://schemas.openxmlformats.org/officeDocument/2006/relationships/ctrlProp" Target="../ctrlProps/ctrlProp248.xml"/><Relationship Id="rId31" Type="http://schemas.openxmlformats.org/officeDocument/2006/relationships/ctrlProp" Target="../ctrlProps/ctrlProp269.xml"/><Relationship Id="rId44" Type="http://schemas.openxmlformats.org/officeDocument/2006/relationships/ctrlProp" Target="../ctrlProps/ctrlProp282.xml"/><Relationship Id="rId52" Type="http://schemas.openxmlformats.org/officeDocument/2006/relationships/ctrlProp" Target="../ctrlProps/ctrlProp290.xml"/><Relationship Id="rId60" Type="http://schemas.openxmlformats.org/officeDocument/2006/relationships/ctrlProp" Target="../ctrlProps/ctrlProp298.xml"/><Relationship Id="rId4" Type="http://schemas.openxmlformats.org/officeDocument/2006/relationships/ctrlProp" Target="../ctrlProps/ctrlProp242.xml"/><Relationship Id="rId9" Type="http://schemas.openxmlformats.org/officeDocument/2006/relationships/ctrlProp" Target="../ctrlProps/ctrlProp247.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3" Type="http://schemas.openxmlformats.org/officeDocument/2006/relationships/ctrlProp" Target="../ctrlProps/ctrlProp309.xml"/><Relationship Id="rId18" Type="http://schemas.openxmlformats.org/officeDocument/2006/relationships/ctrlProp" Target="../ctrlProps/ctrlProp314.xml"/><Relationship Id="rId26" Type="http://schemas.openxmlformats.org/officeDocument/2006/relationships/ctrlProp" Target="../ctrlProps/ctrlProp322.xml"/><Relationship Id="rId39" Type="http://schemas.openxmlformats.org/officeDocument/2006/relationships/ctrlProp" Target="../ctrlProps/ctrlProp335.xml"/><Relationship Id="rId21" Type="http://schemas.openxmlformats.org/officeDocument/2006/relationships/ctrlProp" Target="../ctrlProps/ctrlProp317.xml"/><Relationship Id="rId34" Type="http://schemas.openxmlformats.org/officeDocument/2006/relationships/ctrlProp" Target="../ctrlProps/ctrlProp330.xml"/><Relationship Id="rId42" Type="http://schemas.openxmlformats.org/officeDocument/2006/relationships/ctrlProp" Target="../ctrlProps/ctrlProp338.xml"/><Relationship Id="rId47" Type="http://schemas.openxmlformats.org/officeDocument/2006/relationships/ctrlProp" Target="../ctrlProps/ctrlProp343.xml"/><Relationship Id="rId50" Type="http://schemas.openxmlformats.org/officeDocument/2006/relationships/ctrlProp" Target="../ctrlProps/ctrlProp346.xml"/><Relationship Id="rId55" Type="http://schemas.openxmlformats.org/officeDocument/2006/relationships/ctrlProp" Target="../ctrlProps/ctrlProp351.xml"/><Relationship Id="rId7" Type="http://schemas.openxmlformats.org/officeDocument/2006/relationships/ctrlProp" Target="../ctrlProps/ctrlProp303.xml"/><Relationship Id="rId2" Type="http://schemas.openxmlformats.org/officeDocument/2006/relationships/drawing" Target="../drawings/drawing19.xml"/><Relationship Id="rId16" Type="http://schemas.openxmlformats.org/officeDocument/2006/relationships/ctrlProp" Target="../ctrlProps/ctrlProp312.xml"/><Relationship Id="rId29" Type="http://schemas.openxmlformats.org/officeDocument/2006/relationships/ctrlProp" Target="../ctrlProps/ctrlProp325.xml"/><Relationship Id="rId11" Type="http://schemas.openxmlformats.org/officeDocument/2006/relationships/ctrlProp" Target="../ctrlProps/ctrlProp307.xml"/><Relationship Id="rId24" Type="http://schemas.openxmlformats.org/officeDocument/2006/relationships/ctrlProp" Target="../ctrlProps/ctrlProp320.xml"/><Relationship Id="rId32" Type="http://schemas.openxmlformats.org/officeDocument/2006/relationships/ctrlProp" Target="../ctrlProps/ctrlProp328.xml"/><Relationship Id="rId37" Type="http://schemas.openxmlformats.org/officeDocument/2006/relationships/ctrlProp" Target="../ctrlProps/ctrlProp333.xml"/><Relationship Id="rId40" Type="http://schemas.openxmlformats.org/officeDocument/2006/relationships/ctrlProp" Target="../ctrlProps/ctrlProp336.xml"/><Relationship Id="rId45" Type="http://schemas.openxmlformats.org/officeDocument/2006/relationships/ctrlProp" Target="../ctrlProps/ctrlProp341.xml"/><Relationship Id="rId53" Type="http://schemas.openxmlformats.org/officeDocument/2006/relationships/ctrlProp" Target="../ctrlProps/ctrlProp349.xml"/><Relationship Id="rId58" Type="http://schemas.openxmlformats.org/officeDocument/2006/relationships/ctrlProp" Target="../ctrlProps/ctrlProp354.xml"/><Relationship Id="rId5" Type="http://schemas.openxmlformats.org/officeDocument/2006/relationships/ctrlProp" Target="../ctrlProps/ctrlProp301.xml"/><Relationship Id="rId61" Type="http://schemas.openxmlformats.org/officeDocument/2006/relationships/ctrlProp" Target="../ctrlProps/ctrlProp357.xml"/><Relationship Id="rId19" Type="http://schemas.openxmlformats.org/officeDocument/2006/relationships/ctrlProp" Target="../ctrlProps/ctrlProp315.xml"/><Relationship Id="rId14" Type="http://schemas.openxmlformats.org/officeDocument/2006/relationships/ctrlProp" Target="../ctrlProps/ctrlProp310.xml"/><Relationship Id="rId22" Type="http://schemas.openxmlformats.org/officeDocument/2006/relationships/ctrlProp" Target="../ctrlProps/ctrlProp318.xml"/><Relationship Id="rId27" Type="http://schemas.openxmlformats.org/officeDocument/2006/relationships/ctrlProp" Target="../ctrlProps/ctrlProp323.xml"/><Relationship Id="rId30" Type="http://schemas.openxmlformats.org/officeDocument/2006/relationships/ctrlProp" Target="../ctrlProps/ctrlProp326.xml"/><Relationship Id="rId35" Type="http://schemas.openxmlformats.org/officeDocument/2006/relationships/ctrlProp" Target="../ctrlProps/ctrlProp331.xml"/><Relationship Id="rId43" Type="http://schemas.openxmlformats.org/officeDocument/2006/relationships/ctrlProp" Target="../ctrlProps/ctrlProp339.xml"/><Relationship Id="rId48" Type="http://schemas.openxmlformats.org/officeDocument/2006/relationships/ctrlProp" Target="../ctrlProps/ctrlProp344.xml"/><Relationship Id="rId56" Type="http://schemas.openxmlformats.org/officeDocument/2006/relationships/ctrlProp" Target="../ctrlProps/ctrlProp352.xml"/><Relationship Id="rId8" Type="http://schemas.openxmlformats.org/officeDocument/2006/relationships/ctrlProp" Target="../ctrlProps/ctrlProp304.xml"/><Relationship Id="rId51" Type="http://schemas.openxmlformats.org/officeDocument/2006/relationships/ctrlProp" Target="../ctrlProps/ctrlProp347.xml"/><Relationship Id="rId3" Type="http://schemas.openxmlformats.org/officeDocument/2006/relationships/vmlDrawing" Target="../drawings/vmlDrawing19.vml"/><Relationship Id="rId12" Type="http://schemas.openxmlformats.org/officeDocument/2006/relationships/ctrlProp" Target="../ctrlProps/ctrlProp308.xml"/><Relationship Id="rId17" Type="http://schemas.openxmlformats.org/officeDocument/2006/relationships/ctrlProp" Target="../ctrlProps/ctrlProp313.xml"/><Relationship Id="rId25" Type="http://schemas.openxmlformats.org/officeDocument/2006/relationships/ctrlProp" Target="../ctrlProps/ctrlProp321.xml"/><Relationship Id="rId33" Type="http://schemas.openxmlformats.org/officeDocument/2006/relationships/ctrlProp" Target="../ctrlProps/ctrlProp329.xml"/><Relationship Id="rId38" Type="http://schemas.openxmlformats.org/officeDocument/2006/relationships/ctrlProp" Target="../ctrlProps/ctrlProp334.xml"/><Relationship Id="rId46" Type="http://schemas.openxmlformats.org/officeDocument/2006/relationships/ctrlProp" Target="../ctrlProps/ctrlProp342.xml"/><Relationship Id="rId59" Type="http://schemas.openxmlformats.org/officeDocument/2006/relationships/ctrlProp" Target="../ctrlProps/ctrlProp355.xml"/><Relationship Id="rId20" Type="http://schemas.openxmlformats.org/officeDocument/2006/relationships/ctrlProp" Target="../ctrlProps/ctrlProp316.xml"/><Relationship Id="rId41" Type="http://schemas.openxmlformats.org/officeDocument/2006/relationships/ctrlProp" Target="../ctrlProps/ctrlProp337.xml"/><Relationship Id="rId54" Type="http://schemas.openxmlformats.org/officeDocument/2006/relationships/ctrlProp" Target="../ctrlProps/ctrlProp350.xml"/><Relationship Id="rId1" Type="http://schemas.openxmlformats.org/officeDocument/2006/relationships/printerSettings" Target="../printerSettings/printerSettings16.bin"/><Relationship Id="rId6" Type="http://schemas.openxmlformats.org/officeDocument/2006/relationships/ctrlProp" Target="../ctrlProps/ctrlProp302.xml"/><Relationship Id="rId15" Type="http://schemas.openxmlformats.org/officeDocument/2006/relationships/ctrlProp" Target="../ctrlProps/ctrlProp311.xml"/><Relationship Id="rId23" Type="http://schemas.openxmlformats.org/officeDocument/2006/relationships/ctrlProp" Target="../ctrlProps/ctrlProp319.xml"/><Relationship Id="rId28" Type="http://schemas.openxmlformats.org/officeDocument/2006/relationships/ctrlProp" Target="../ctrlProps/ctrlProp324.xml"/><Relationship Id="rId36" Type="http://schemas.openxmlformats.org/officeDocument/2006/relationships/ctrlProp" Target="../ctrlProps/ctrlProp332.xml"/><Relationship Id="rId49" Type="http://schemas.openxmlformats.org/officeDocument/2006/relationships/ctrlProp" Target="../ctrlProps/ctrlProp345.xml"/><Relationship Id="rId57" Type="http://schemas.openxmlformats.org/officeDocument/2006/relationships/ctrlProp" Target="../ctrlProps/ctrlProp353.xml"/><Relationship Id="rId10" Type="http://schemas.openxmlformats.org/officeDocument/2006/relationships/ctrlProp" Target="../ctrlProps/ctrlProp306.xml"/><Relationship Id="rId31" Type="http://schemas.openxmlformats.org/officeDocument/2006/relationships/ctrlProp" Target="../ctrlProps/ctrlProp327.xml"/><Relationship Id="rId44" Type="http://schemas.openxmlformats.org/officeDocument/2006/relationships/ctrlProp" Target="../ctrlProps/ctrlProp340.xml"/><Relationship Id="rId52" Type="http://schemas.openxmlformats.org/officeDocument/2006/relationships/ctrlProp" Target="../ctrlProps/ctrlProp348.xml"/><Relationship Id="rId60" Type="http://schemas.openxmlformats.org/officeDocument/2006/relationships/ctrlProp" Target="../ctrlProps/ctrlProp356.xml"/><Relationship Id="rId4" Type="http://schemas.openxmlformats.org/officeDocument/2006/relationships/ctrlProp" Target="../ctrlProps/ctrlProp300.xml"/><Relationship Id="rId9" Type="http://schemas.openxmlformats.org/officeDocument/2006/relationships/ctrlProp" Target="../ctrlProps/ctrlProp305.xml"/></Relationships>
</file>

<file path=xl/worksheets/_rels/sheet21.xml.rels><?xml version="1.0" encoding="UTF-8" standalone="yes"?>
<Relationships xmlns="http://schemas.openxmlformats.org/package/2006/relationships"><Relationship Id="rId13" Type="http://schemas.openxmlformats.org/officeDocument/2006/relationships/ctrlProp" Target="../ctrlProps/ctrlProp367.xml"/><Relationship Id="rId18" Type="http://schemas.openxmlformats.org/officeDocument/2006/relationships/ctrlProp" Target="../ctrlProps/ctrlProp372.xml"/><Relationship Id="rId26" Type="http://schemas.openxmlformats.org/officeDocument/2006/relationships/ctrlProp" Target="../ctrlProps/ctrlProp380.xml"/><Relationship Id="rId39" Type="http://schemas.openxmlformats.org/officeDocument/2006/relationships/ctrlProp" Target="../ctrlProps/ctrlProp393.xml"/><Relationship Id="rId21" Type="http://schemas.openxmlformats.org/officeDocument/2006/relationships/ctrlProp" Target="../ctrlProps/ctrlProp375.xml"/><Relationship Id="rId34" Type="http://schemas.openxmlformats.org/officeDocument/2006/relationships/ctrlProp" Target="../ctrlProps/ctrlProp388.xml"/><Relationship Id="rId42" Type="http://schemas.openxmlformats.org/officeDocument/2006/relationships/ctrlProp" Target="../ctrlProps/ctrlProp396.xml"/><Relationship Id="rId47" Type="http://schemas.openxmlformats.org/officeDocument/2006/relationships/ctrlProp" Target="../ctrlProps/ctrlProp401.xml"/><Relationship Id="rId50" Type="http://schemas.openxmlformats.org/officeDocument/2006/relationships/ctrlProp" Target="../ctrlProps/ctrlProp404.xml"/><Relationship Id="rId55" Type="http://schemas.openxmlformats.org/officeDocument/2006/relationships/ctrlProp" Target="../ctrlProps/ctrlProp409.xml"/><Relationship Id="rId7" Type="http://schemas.openxmlformats.org/officeDocument/2006/relationships/ctrlProp" Target="../ctrlProps/ctrlProp361.xml"/><Relationship Id="rId2" Type="http://schemas.openxmlformats.org/officeDocument/2006/relationships/drawing" Target="../drawings/drawing20.xml"/><Relationship Id="rId16" Type="http://schemas.openxmlformats.org/officeDocument/2006/relationships/ctrlProp" Target="../ctrlProps/ctrlProp370.xml"/><Relationship Id="rId29" Type="http://schemas.openxmlformats.org/officeDocument/2006/relationships/ctrlProp" Target="../ctrlProps/ctrlProp383.xml"/><Relationship Id="rId11" Type="http://schemas.openxmlformats.org/officeDocument/2006/relationships/ctrlProp" Target="../ctrlProps/ctrlProp365.xml"/><Relationship Id="rId24" Type="http://schemas.openxmlformats.org/officeDocument/2006/relationships/ctrlProp" Target="../ctrlProps/ctrlProp378.xml"/><Relationship Id="rId32" Type="http://schemas.openxmlformats.org/officeDocument/2006/relationships/ctrlProp" Target="../ctrlProps/ctrlProp386.xml"/><Relationship Id="rId37" Type="http://schemas.openxmlformats.org/officeDocument/2006/relationships/ctrlProp" Target="../ctrlProps/ctrlProp391.xml"/><Relationship Id="rId40" Type="http://schemas.openxmlformats.org/officeDocument/2006/relationships/ctrlProp" Target="../ctrlProps/ctrlProp394.xml"/><Relationship Id="rId45" Type="http://schemas.openxmlformats.org/officeDocument/2006/relationships/ctrlProp" Target="../ctrlProps/ctrlProp399.xml"/><Relationship Id="rId53" Type="http://schemas.openxmlformats.org/officeDocument/2006/relationships/ctrlProp" Target="../ctrlProps/ctrlProp407.xml"/><Relationship Id="rId58" Type="http://schemas.openxmlformats.org/officeDocument/2006/relationships/ctrlProp" Target="../ctrlProps/ctrlProp412.xml"/><Relationship Id="rId5" Type="http://schemas.openxmlformats.org/officeDocument/2006/relationships/ctrlProp" Target="../ctrlProps/ctrlProp359.xml"/><Relationship Id="rId61" Type="http://schemas.openxmlformats.org/officeDocument/2006/relationships/ctrlProp" Target="../ctrlProps/ctrlProp415.xml"/><Relationship Id="rId19" Type="http://schemas.openxmlformats.org/officeDocument/2006/relationships/ctrlProp" Target="../ctrlProps/ctrlProp373.xml"/><Relationship Id="rId14" Type="http://schemas.openxmlformats.org/officeDocument/2006/relationships/ctrlProp" Target="../ctrlProps/ctrlProp368.xml"/><Relationship Id="rId22" Type="http://schemas.openxmlformats.org/officeDocument/2006/relationships/ctrlProp" Target="../ctrlProps/ctrlProp376.xml"/><Relationship Id="rId27" Type="http://schemas.openxmlformats.org/officeDocument/2006/relationships/ctrlProp" Target="../ctrlProps/ctrlProp381.xml"/><Relationship Id="rId30" Type="http://schemas.openxmlformats.org/officeDocument/2006/relationships/ctrlProp" Target="../ctrlProps/ctrlProp384.xml"/><Relationship Id="rId35" Type="http://schemas.openxmlformats.org/officeDocument/2006/relationships/ctrlProp" Target="../ctrlProps/ctrlProp389.xml"/><Relationship Id="rId43" Type="http://schemas.openxmlformats.org/officeDocument/2006/relationships/ctrlProp" Target="../ctrlProps/ctrlProp397.xml"/><Relationship Id="rId48" Type="http://schemas.openxmlformats.org/officeDocument/2006/relationships/ctrlProp" Target="../ctrlProps/ctrlProp402.xml"/><Relationship Id="rId56" Type="http://schemas.openxmlformats.org/officeDocument/2006/relationships/ctrlProp" Target="../ctrlProps/ctrlProp410.xml"/><Relationship Id="rId8" Type="http://schemas.openxmlformats.org/officeDocument/2006/relationships/ctrlProp" Target="../ctrlProps/ctrlProp362.xml"/><Relationship Id="rId51" Type="http://schemas.openxmlformats.org/officeDocument/2006/relationships/ctrlProp" Target="../ctrlProps/ctrlProp405.xml"/><Relationship Id="rId3" Type="http://schemas.openxmlformats.org/officeDocument/2006/relationships/vmlDrawing" Target="../drawings/vmlDrawing20.vml"/><Relationship Id="rId12" Type="http://schemas.openxmlformats.org/officeDocument/2006/relationships/ctrlProp" Target="../ctrlProps/ctrlProp366.xml"/><Relationship Id="rId17" Type="http://schemas.openxmlformats.org/officeDocument/2006/relationships/ctrlProp" Target="../ctrlProps/ctrlProp371.xml"/><Relationship Id="rId25" Type="http://schemas.openxmlformats.org/officeDocument/2006/relationships/ctrlProp" Target="../ctrlProps/ctrlProp379.xml"/><Relationship Id="rId33" Type="http://schemas.openxmlformats.org/officeDocument/2006/relationships/ctrlProp" Target="../ctrlProps/ctrlProp387.xml"/><Relationship Id="rId38" Type="http://schemas.openxmlformats.org/officeDocument/2006/relationships/ctrlProp" Target="../ctrlProps/ctrlProp392.xml"/><Relationship Id="rId46" Type="http://schemas.openxmlformats.org/officeDocument/2006/relationships/ctrlProp" Target="../ctrlProps/ctrlProp400.xml"/><Relationship Id="rId59" Type="http://schemas.openxmlformats.org/officeDocument/2006/relationships/ctrlProp" Target="../ctrlProps/ctrlProp413.xml"/><Relationship Id="rId20" Type="http://schemas.openxmlformats.org/officeDocument/2006/relationships/ctrlProp" Target="../ctrlProps/ctrlProp374.xml"/><Relationship Id="rId41" Type="http://schemas.openxmlformats.org/officeDocument/2006/relationships/ctrlProp" Target="../ctrlProps/ctrlProp395.xml"/><Relationship Id="rId54" Type="http://schemas.openxmlformats.org/officeDocument/2006/relationships/ctrlProp" Target="../ctrlProps/ctrlProp408.xml"/><Relationship Id="rId1" Type="http://schemas.openxmlformats.org/officeDocument/2006/relationships/printerSettings" Target="../printerSettings/printerSettings17.bin"/><Relationship Id="rId6" Type="http://schemas.openxmlformats.org/officeDocument/2006/relationships/ctrlProp" Target="../ctrlProps/ctrlProp360.xml"/><Relationship Id="rId15" Type="http://schemas.openxmlformats.org/officeDocument/2006/relationships/ctrlProp" Target="../ctrlProps/ctrlProp369.xml"/><Relationship Id="rId23" Type="http://schemas.openxmlformats.org/officeDocument/2006/relationships/ctrlProp" Target="../ctrlProps/ctrlProp377.xml"/><Relationship Id="rId28" Type="http://schemas.openxmlformats.org/officeDocument/2006/relationships/ctrlProp" Target="../ctrlProps/ctrlProp382.xml"/><Relationship Id="rId36" Type="http://schemas.openxmlformats.org/officeDocument/2006/relationships/ctrlProp" Target="../ctrlProps/ctrlProp390.xml"/><Relationship Id="rId49" Type="http://schemas.openxmlformats.org/officeDocument/2006/relationships/ctrlProp" Target="../ctrlProps/ctrlProp403.xml"/><Relationship Id="rId57" Type="http://schemas.openxmlformats.org/officeDocument/2006/relationships/ctrlProp" Target="../ctrlProps/ctrlProp411.xml"/><Relationship Id="rId10" Type="http://schemas.openxmlformats.org/officeDocument/2006/relationships/ctrlProp" Target="../ctrlProps/ctrlProp364.xml"/><Relationship Id="rId31" Type="http://schemas.openxmlformats.org/officeDocument/2006/relationships/ctrlProp" Target="../ctrlProps/ctrlProp385.xml"/><Relationship Id="rId44" Type="http://schemas.openxmlformats.org/officeDocument/2006/relationships/ctrlProp" Target="../ctrlProps/ctrlProp398.xml"/><Relationship Id="rId52" Type="http://schemas.openxmlformats.org/officeDocument/2006/relationships/ctrlProp" Target="../ctrlProps/ctrlProp406.xml"/><Relationship Id="rId60" Type="http://schemas.openxmlformats.org/officeDocument/2006/relationships/ctrlProp" Target="../ctrlProps/ctrlProp414.xml"/><Relationship Id="rId4" Type="http://schemas.openxmlformats.org/officeDocument/2006/relationships/ctrlProp" Target="../ctrlProps/ctrlProp358.xml"/><Relationship Id="rId9" Type="http://schemas.openxmlformats.org/officeDocument/2006/relationships/ctrlProp" Target="../ctrlProps/ctrlProp363.xml"/></Relationships>
</file>

<file path=xl/worksheets/_rels/sheet22.xml.rels><?xml version="1.0" encoding="UTF-8" standalone="yes"?>
<Relationships xmlns="http://schemas.openxmlformats.org/package/2006/relationships"><Relationship Id="rId13" Type="http://schemas.openxmlformats.org/officeDocument/2006/relationships/ctrlProp" Target="../ctrlProps/ctrlProp425.xml"/><Relationship Id="rId18" Type="http://schemas.openxmlformats.org/officeDocument/2006/relationships/ctrlProp" Target="../ctrlProps/ctrlProp430.xml"/><Relationship Id="rId26" Type="http://schemas.openxmlformats.org/officeDocument/2006/relationships/ctrlProp" Target="../ctrlProps/ctrlProp438.xml"/><Relationship Id="rId39" Type="http://schemas.openxmlformats.org/officeDocument/2006/relationships/ctrlProp" Target="../ctrlProps/ctrlProp451.xml"/><Relationship Id="rId21" Type="http://schemas.openxmlformats.org/officeDocument/2006/relationships/ctrlProp" Target="../ctrlProps/ctrlProp433.xml"/><Relationship Id="rId34" Type="http://schemas.openxmlformats.org/officeDocument/2006/relationships/ctrlProp" Target="../ctrlProps/ctrlProp446.xml"/><Relationship Id="rId42" Type="http://schemas.openxmlformats.org/officeDocument/2006/relationships/ctrlProp" Target="../ctrlProps/ctrlProp454.xml"/><Relationship Id="rId47" Type="http://schemas.openxmlformats.org/officeDocument/2006/relationships/ctrlProp" Target="../ctrlProps/ctrlProp459.xml"/><Relationship Id="rId50" Type="http://schemas.openxmlformats.org/officeDocument/2006/relationships/ctrlProp" Target="../ctrlProps/ctrlProp462.xml"/><Relationship Id="rId55" Type="http://schemas.openxmlformats.org/officeDocument/2006/relationships/ctrlProp" Target="../ctrlProps/ctrlProp467.xml"/><Relationship Id="rId7" Type="http://schemas.openxmlformats.org/officeDocument/2006/relationships/ctrlProp" Target="../ctrlProps/ctrlProp419.xml"/><Relationship Id="rId2" Type="http://schemas.openxmlformats.org/officeDocument/2006/relationships/drawing" Target="../drawings/drawing21.xml"/><Relationship Id="rId16" Type="http://schemas.openxmlformats.org/officeDocument/2006/relationships/ctrlProp" Target="../ctrlProps/ctrlProp428.xml"/><Relationship Id="rId29" Type="http://schemas.openxmlformats.org/officeDocument/2006/relationships/ctrlProp" Target="../ctrlProps/ctrlProp441.xml"/><Relationship Id="rId11" Type="http://schemas.openxmlformats.org/officeDocument/2006/relationships/ctrlProp" Target="../ctrlProps/ctrlProp423.xml"/><Relationship Id="rId24" Type="http://schemas.openxmlformats.org/officeDocument/2006/relationships/ctrlProp" Target="../ctrlProps/ctrlProp436.xml"/><Relationship Id="rId32" Type="http://schemas.openxmlformats.org/officeDocument/2006/relationships/ctrlProp" Target="../ctrlProps/ctrlProp444.xml"/><Relationship Id="rId37" Type="http://schemas.openxmlformats.org/officeDocument/2006/relationships/ctrlProp" Target="../ctrlProps/ctrlProp449.xml"/><Relationship Id="rId40" Type="http://schemas.openxmlformats.org/officeDocument/2006/relationships/ctrlProp" Target="../ctrlProps/ctrlProp452.xml"/><Relationship Id="rId45" Type="http://schemas.openxmlformats.org/officeDocument/2006/relationships/ctrlProp" Target="../ctrlProps/ctrlProp457.xml"/><Relationship Id="rId53" Type="http://schemas.openxmlformats.org/officeDocument/2006/relationships/ctrlProp" Target="../ctrlProps/ctrlProp465.xml"/><Relationship Id="rId58" Type="http://schemas.openxmlformats.org/officeDocument/2006/relationships/ctrlProp" Target="../ctrlProps/ctrlProp470.xml"/><Relationship Id="rId5" Type="http://schemas.openxmlformats.org/officeDocument/2006/relationships/ctrlProp" Target="../ctrlProps/ctrlProp417.xml"/><Relationship Id="rId61" Type="http://schemas.openxmlformats.org/officeDocument/2006/relationships/ctrlProp" Target="../ctrlProps/ctrlProp473.xml"/><Relationship Id="rId19" Type="http://schemas.openxmlformats.org/officeDocument/2006/relationships/ctrlProp" Target="../ctrlProps/ctrlProp431.xml"/><Relationship Id="rId14" Type="http://schemas.openxmlformats.org/officeDocument/2006/relationships/ctrlProp" Target="../ctrlProps/ctrlProp426.xml"/><Relationship Id="rId22" Type="http://schemas.openxmlformats.org/officeDocument/2006/relationships/ctrlProp" Target="../ctrlProps/ctrlProp434.xml"/><Relationship Id="rId27" Type="http://schemas.openxmlformats.org/officeDocument/2006/relationships/ctrlProp" Target="../ctrlProps/ctrlProp439.xml"/><Relationship Id="rId30" Type="http://schemas.openxmlformats.org/officeDocument/2006/relationships/ctrlProp" Target="../ctrlProps/ctrlProp442.xml"/><Relationship Id="rId35" Type="http://schemas.openxmlformats.org/officeDocument/2006/relationships/ctrlProp" Target="../ctrlProps/ctrlProp447.xml"/><Relationship Id="rId43" Type="http://schemas.openxmlformats.org/officeDocument/2006/relationships/ctrlProp" Target="../ctrlProps/ctrlProp455.xml"/><Relationship Id="rId48" Type="http://schemas.openxmlformats.org/officeDocument/2006/relationships/ctrlProp" Target="../ctrlProps/ctrlProp460.xml"/><Relationship Id="rId56" Type="http://schemas.openxmlformats.org/officeDocument/2006/relationships/ctrlProp" Target="../ctrlProps/ctrlProp468.xml"/><Relationship Id="rId8" Type="http://schemas.openxmlformats.org/officeDocument/2006/relationships/ctrlProp" Target="../ctrlProps/ctrlProp420.xml"/><Relationship Id="rId51" Type="http://schemas.openxmlformats.org/officeDocument/2006/relationships/ctrlProp" Target="../ctrlProps/ctrlProp463.xml"/><Relationship Id="rId3" Type="http://schemas.openxmlformats.org/officeDocument/2006/relationships/vmlDrawing" Target="../drawings/vmlDrawing21.vml"/><Relationship Id="rId12" Type="http://schemas.openxmlformats.org/officeDocument/2006/relationships/ctrlProp" Target="../ctrlProps/ctrlProp424.xml"/><Relationship Id="rId17" Type="http://schemas.openxmlformats.org/officeDocument/2006/relationships/ctrlProp" Target="../ctrlProps/ctrlProp429.xml"/><Relationship Id="rId25" Type="http://schemas.openxmlformats.org/officeDocument/2006/relationships/ctrlProp" Target="../ctrlProps/ctrlProp437.xml"/><Relationship Id="rId33" Type="http://schemas.openxmlformats.org/officeDocument/2006/relationships/ctrlProp" Target="../ctrlProps/ctrlProp445.xml"/><Relationship Id="rId38" Type="http://schemas.openxmlformats.org/officeDocument/2006/relationships/ctrlProp" Target="../ctrlProps/ctrlProp450.xml"/><Relationship Id="rId46" Type="http://schemas.openxmlformats.org/officeDocument/2006/relationships/ctrlProp" Target="../ctrlProps/ctrlProp458.xml"/><Relationship Id="rId59" Type="http://schemas.openxmlformats.org/officeDocument/2006/relationships/ctrlProp" Target="../ctrlProps/ctrlProp471.xml"/><Relationship Id="rId20" Type="http://schemas.openxmlformats.org/officeDocument/2006/relationships/ctrlProp" Target="../ctrlProps/ctrlProp432.xml"/><Relationship Id="rId41" Type="http://schemas.openxmlformats.org/officeDocument/2006/relationships/ctrlProp" Target="../ctrlProps/ctrlProp453.xml"/><Relationship Id="rId54" Type="http://schemas.openxmlformats.org/officeDocument/2006/relationships/ctrlProp" Target="../ctrlProps/ctrlProp466.xml"/><Relationship Id="rId1" Type="http://schemas.openxmlformats.org/officeDocument/2006/relationships/printerSettings" Target="../printerSettings/printerSettings18.bin"/><Relationship Id="rId6" Type="http://schemas.openxmlformats.org/officeDocument/2006/relationships/ctrlProp" Target="../ctrlProps/ctrlProp418.xml"/><Relationship Id="rId15" Type="http://schemas.openxmlformats.org/officeDocument/2006/relationships/ctrlProp" Target="../ctrlProps/ctrlProp427.xml"/><Relationship Id="rId23" Type="http://schemas.openxmlformats.org/officeDocument/2006/relationships/ctrlProp" Target="../ctrlProps/ctrlProp435.xml"/><Relationship Id="rId28" Type="http://schemas.openxmlformats.org/officeDocument/2006/relationships/ctrlProp" Target="../ctrlProps/ctrlProp440.xml"/><Relationship Id="rId36" Type="http://schemas.openxmlformats.org/officeDocument/2006/relationships/ctrlProp" Target="../ctrlProps/ctrlProp448.xml"/><Relationship Id="rId49" Type="http://schemas.openxmlformats.org/officeDocument/2006/relationships/ctrlProp" Target="../ctrlProps/ctrlProp461.xml"/><Relationship Id="rId57" Type="http://schemas.openxmlformats.org/officeDocument/2006/relationships/ctrlProp" Target="../ctrlProps/ctrlProp469.xml"/><Relationship Id="rId10" Type="http://schemas.openxmlformats.org/officeDocument/2006/relationships/ctrlProp" Target="../ctrlProps/ctrlProp422.xml"/><Relationship Id="rId31" Type="http://schemas.openxmlformats.org/officeDocument/2006/relationships/ctrlProp" Target="../ctrlProps/ctrlProp443.xml"/><Relationship Id="rId44" Type="http://schemas.openxmlformats.org/officeDocument/2006/relationships/ctrlProp" Target="../ctrlProps/ctrlProp456.xml"/><Relationship Id="rId52" Type="http://schemas.openxmlformats.org/officeDocument/2006/relationships/ctrlProp" Target="../ctrlProps/ctrlProp464.xml"/><Relationship Id="rId60" Type="http://schemas.openxmlformats.org/officeDocument/2006/relationships/ctrlProp" Target="../ctrlProps/ctrlProp472.xml"/><Relationship Id="rId4" Type="http://schemas.openxmlformats.org/officeDocument/2006/relationships/ctrlProp" Target="../ctrlProps/ctrlProp416.xml"/><Relationship Id="rId9" Type="http://schemas.openxmlformats.org/officeDocument/2006/relationships/ctrlProp" Target="../ctrlProps/ctrlProp421.xml"/></Relationships>
</file>

<file path=xl/worksheets/_rels/sheet23.xml.rels><?xml version="1.0" encoding="UTF-8" standalone="yes"?>
<Relationships xmlns="http://schemas.openxmlformats.org/package/2006/relationships"><Relationship Id="rId13" Type="http://schemas.openxmlformats.org/officeDocument/2006/relationships/ctrlProp" Target="../ctrlProps/ctrlProp483.xml"/><Relationship Id="rId18" Type="http://schemas.openxmlformats.org/officeDocument/2006/relationships/ctrlProp" Target="../ctrlProps/ctrlProp488.xml"/><Relationship Id="rId26" Type="http://schemas.openxmlformats.org/officeDocument/2006/relationships/ctrlProp" Target="../ctrlProps/ctrlProp496.xml"/><Relationship Id="rId39" Type="http://schemas.openxmlformats.org/officeDocument/2006/relationships/ctrlProp" Target="../ctrlProps/ctrlProp509.xml"/><Relationship Id="rId21" Type="http://schemas.openxmlformats.org/officeDocument/2006/relationships/ctrlProp" Target="../ctrlProps/ctrlProp491.xml"/><Relationship Id="rId34" Type="http://schemas.openxmlformats.org/officeDocument/2006/relationships/ctrlProp" Target="../ctrlProps/ctrlProp504.xml"/><Relationship Id="rId42" Type="http://schemas.openxmlformats.org/officeDocument/2006/relationships/ctrlProp" Target="../ctrlProps/ctrlProp512.xml"/><Relationship Id="rId47" Type="http://schemas.openxmlformats.org/officeDocument/2006/relationships/ctrlProp" Target="../ctrlProps/ctrlProp517.xml"/><Relationship Id="rId50" Type="http://schemas.openxmlformats.org/officeDocument/2006/relationships/ctrlProp" Target="../ctrlProps/ctrlProp520.xml"/><Relationship Id="rId55" Type="http://schemas.openxmlformats.org/officeDocument/2006/relationships/ctrlProp" Target="../ctrlProps/ctrlProp525.xml"/><Relationship Id="rId7" Type="http://schemas.openxmlformats.org/officeDocument/2006/relationships/ctrlProp" Target="../ctrlProps/ctrlProp477.xml"/><Relationship Id="rId2" Type="http://schemas.openxmlformats.org/officeDocument/2006/relationships/drawing" Target="../drawings/drawing22.xml"/><Relationship Id="rId16" Type="http://schemas.openxmlformats.org/officeDocument/2006/relationships/ctrlProp" Target="../ctrlProps/ctrlProp486.xml"/><Relationship Id="rId29" Type="http://schemas.openxmlformats.org/officeDocument/2006/relationships/ctrlProp" Target="../ctrlProps/ctrlProp499.xml"/><Relationship Id="rId11" Type="http://schemas.openxmlformats.org/officeDocument/2006/relationships/ctrlProp" Target="../ctrlProps/ctrlProp481.xml"/><Relationship Id="rId24" Type="http://schemas.openxmlformats.org/officeDocument/2006/relationships/ctrlProp" Target="../ctrlProps/ctrlProp494.xml"/><Relationship Id="rId32" Type="http://schemas.openxmlformats.org/officeDocument/2006/relationships/ctrlProp" Target="../ctrlProps/ctrlProp502.xml"/><Relationship Id="rId37" Type="http://schemas.openxmlformats.org/officeDocument/2006/relationships/ctrlProp" Target="../ctrlProps/ctrlProp507.xml"/><Relationship Id="rId40" Type="http://schemas.openxmlformats.org/officeDocument/2006/relationships/ctrlProp" Target="../ctrlProps/ctrlProp510.xml"/><Relationship Id="rId45" Type="http://schemas.openxmlformats.org/officeDocument/2006/relationships/ctrlProp" Target="../ctrlProps/ctrlProp515.xml"/><Relationship Id="rId53" Type="http://schemas.openxmlformats.org/officeDocument/2006/relationships/ctrlProp" Target="../ctrlProps/ctrlProp523.xml"/><Relationship Id="rId58" Type="http://schemas.openxmlformats.org/officeDocument/2006/relationships/ctrlProp" Target="../ctrlProps/ctrlProp528.xml"/><Relationship Id="rId5" Type="http://schemas.openxmlformats.org/officeDocument/2006/relationships/ctrlProp" Target="../ctrlProps/ctrlProp475.xml"/><Relationship Id="rId61" Type="http://schemas.openxmlformats.org/officeDocument/2006/relationships/ctrlProp" Target="../ctrlProps/ctrlProp531.xml"/><Relationship Id="rId19" Type="http://schemas.openxmlformats.org/officeDocument/2006/relationships/ctrlProp" Target="../ctrlProps/ctrlProp489.xml"/><Relationship Id="rId14" Type="http://schemas.openxmlformats.org/officeDocument/2006/relationships/ctrlProp" Target="../ctrlProps/ctrlProp484.xml"/><Relationship Id="rId22" Type="http://schemas.openxmlformats.org/officeDocument/2006/relationships/ctrlProp" Target="../ctrlProps/ctrlProp492.xml"/><Relationship Id="rId27" Type="http://schemas.openxmlformats.org/officeDocument/2006/relationships/ctrlProp" Target="../ctrlProps/ctrlProp497.xml"/><Relationship Id="rId30" Type="http://schemas.openxmlformats.org/officeDocument/2006/relationships/ctrlProp" Target="../ctrlProps/ctrlProp500.xml"/><Relationship Id="rId35" Type="http://schemas.openxmlformats.org/officeDocument/2006/relationships/ctrlProp" Target="../ctrlProps/ctrlProp505.xml"/><Relationship Id="rId43" Type="http://schemas.openxmlformats.org/officeDocument/2006/relationships/ctrlProp" Target="../ctrlProps/ctrlProp513.xml"/><Relationship Id="rId48" Type="http://schemas.openxmlformats.org/officeDocument/2006/relationships/ctrlProp" Target="../ctrlProps/ctrlProp518.xml"/><Relationship Id="rId56" Type="http://schemas.openxmlformats.org/officeDocument/2006/relationships/ctrlProp" Target="../ctrlProps/ctrlProp526.xml"/><Relationship Id="rId8" Type="http://schemas.openxmlformats.org/officeDocument/2006/relationships/ctrlProp" Target="../ctrlProps/ctrlProp478.xml"/><Relationship Id="rId51" Type="http://schemas.openxmlformats.org/officeDocument/2006/relationships/ctrlProp" Target="../ctrlProps/ctrlProp521.xml"/><Relationship Id="rId3" Type="http://schemas.openxmlformats.org/officeDocument/2006/relationships/vmlDrawing" Target="../drawings/vmlDrawing22.vml"/><Relationship Id="rId12" Type="http://schemas.openxmlformats.org/officeDocument/2006/relationships/ctrlProp" Target="../ctrlProps/ctrlProp482.xml"/><Relationship Id="rId17" Type="http://schemas.openxmlformats.org/officeDocument/2006/relationships/ctrlProp" Target="../ctrlProps/ctrlProp487.xml"/><Relationship Id="rId25" Type="http://schemas.openxmlformats.org/officeDocument/2006/relationships/ctrlProp" Target="../ctrlProps/ctrlProp495.xml"/><Relationship Id="rId33" Type="http://schemas.openxmlformats.org/officeDocument/2006/relationships/ctrlProp" Target="../ctrlProps/ctrlProp503.xml"/><Relationship Id="rId38" Type="http://schemas.openxmlformats.org/officeDocument/2006/relationships/ctrlProp" Target="../ctrlProps/ctrlProp508.xml"/><Relationship Id="rId46" Type="http://schemas.openxmlformats.org/officeDocument/2006/relationships/ctrlProp" Target="../ctrlProps/ctrlProp516.xml"/><Relationship Id="rId59" Type="http://schemas.openxmlformats.org/officeDocument/2006/relationships/ctrlProp" Target="../ctrlProps/ctrlProp529.xml"/><Relationship Id="rId20" Type="http://schemas.openxmlformats.org/officeDocument/2006/relationships/ctrlProp" Target="../ctrlProps/ctrlProp490.xml"/><Relationship Id="rId41" Type="http://schemas.openxmlformats.org/officeDocument/2006/relationships/ctrlProp" Target="../ctrlProps/ctrlProp511.xml"/><Relationship Id="rId54" Type="http://schemas.openxmlformats.org/officeDocument/2006/relationships/ctrlProp" Target="../ctrlProps/ctrlProp524.xml"/><Relationship Id="rId1" Type="http://schemas.openxmlformats.org/officeDocument/2006/relationships/printerSettings" Target="../printerSettings/printerSettings19.bin"/><Relationship Id="rId6" Type="http://schemas.openxmlformats.org/officeDocument/2006/relationships/ctrlProp" Target="../ctrlProps/ctrlProp476.xml"/><Relationship Id="rId15" Type="http://schemas.openxmlformats.org/officeDocument/2006/relationships/ctrlProp" Target="../ctrlProps/ctrlProp485.xml"/><Relationship Id="rId23" Type="http://schemas.openxmlformats.org/officeDocument/2006/relationships/ctrlProp" Target="../ctrlProps/ctrlProp493.xml"/><Relationship Id="rId28" Type="http://schemas.openxmlformats.org/officeDocument/2006/relationships/ctrlProp" Target="../ctrlProps/ctrlProp498.xml"/><Relationship Id="rId36" Type="http://schemas.openxmlformats.org/officeDocument/2006/relationships/ctrlProp" Target="../ctrlProps/ctrlProp506.xml"/><Relationship Id="rId49" Type="http://schemas.openxmlformats.org/officeDocument/2006/relationships/ctrlProp" Target="../ctrlProps/ctrlProp519.xml"/><Relationship Id="rId57" Type="http://schemas.openxmlformats.org/officeDocument/2006/relationships/ctrlProp" Target="../ctrlProps/ctrlProp527.xml"/><Relationship Id="rId10" Type="http://schemas.openxmlformats.org/officeDocument/2006/relationships/ctrlProp" Target="../ctrlProps/ctrlProp480.xml"/><Relationship Id="rId31" Type="http://schemas.openxmlformats.org/officeDocument/2006/relationships/ctrlProp" Target="../ctrlProps/ctrlProp501.xml"/><Relationship Id="rId44" Type="http://schemas.openxmlformats.org/officeDocument/2006/relationships/ctrlProp" Target="../ctrlProps/ctrlProp514.xml"/><Relationship Id="rId52" Type="http://schemas.openxmlformats.org/officeDocument/2006/relationships/ctrlProp" Target="../ctrlProps/ctrlProp522.xml"/><Relationship Id="rId60" Type="http://schemas.openxmlformats.org/officeDocument/2006/relationships/ctrlProp" Target="../ctrlProps/ctrlProp530.xml"/><Relationship Id="rId4" Type="http://schemas.openxmlformats.org/officeDocument/2006/relationships/ctrlProp" Target="../ctrlProps/ctrlProp474.xml"/><Relationship Id="rId9" Type="http://schemas.openxmlformats.org/officeDocument/2006/relationships/ctrlProp" Target="../ctrlProps/ctrlProp479.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0.bin"/><Relationship Id="rId5" Type="http://schemas.openxmlformats.org/officeDocument/2006/relationships/ctrlProp" Target="../ctrlProps/ctrlProp533.xml"/><Relationship Id="rId4" Type="http://schemas.openxmlformats.org/officeDocument/2006/relationships/ctrlProp" Target="../ctrlProps/ctrlProp532.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21.bin"/><Relationship Id="rId6" Type="http://schemas.openxmlformats.org/officeDocument/2006/relationships/ctrlProp" Target="../ctrlProps/ctrlProp536.xml"/><Relationship Id="rId5" Type="http://schemas.openxmlformats.org/officeDocument/2006/relationships/ctrlProp" Target="../ctrlProps/ctrlProp535.xml"/><Relationship Id="rId4" Type="http://schemas.openxmlformats.org/officeDocument/2006/relationships/ctrlProp" Target="../ctrlProps/ctrlProp534.xml"/></Relationships>
</file>

<file path=xl/worksheets/_rels/sheet26.xml.rels><?xml version="1.0" encoding="UTF-8" standalone="yes"?>
<Relationships xmlns="http://schemas.openxmlformats.org/package/2006/relationships"><Relationship Id="rId3" Type="http://schemas.openxmlformats.org/officeDocument/2006/relationships/ctrlProp" Target="../ctrlProps/ctrlProp537.xml"/><Relationship Id="rId7" Type="http://schemas.openxmlformats.org/officeDocument/2006/relationships/ctrlProp" Target="../ctrlProps/ctrlProp541.xml"/><Relationship Id="rId2" Type="http://schemas.openxmlformats.org/officeDocument/2006/relationships/vmlDrawing" Target="../drawings/vmlDrawing25.vml"/><Relationship Id="rId1" Type="http://schemas.openxmlformats.org/officeDocument/2006/relationships/drawing" Target="../drawings/drawing25.xml"/><Relationship Id="rId6" Type="http://schemas.openxmlformats.org/officeDocument/2006/relationships/ctrlProp" Target="../ctrlProps/ctrlProp540.xml"/><Relationship Id="rId5" Type="http://schemas.openxmlformats.org/officeDocument/2006/relationships/ctrlProp" Target="../ctrlProps/ctrlProp539.xml"/><Relationship Id="rId4" Type="http://schemas.openxmlformats.org/officeDocument/2006/relationships/ctrlProp" Target="../ctrlProps/ctrlProp538.xml"/></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546.xml"/><Relationship Id="rId3" Type="http://schemas.openxmlformats.org/officeDocument/2006/relationships/vmlDrawing" Target="../drawings/vmlDrawing26.vml"/><Relationship Id="rId7" Type="http://schemas.openxmlformats.org/officeDocument/2006/relationships/ctrlProp" Target="../ctrlProps/ctrlProp545.xml"/><Relationship Id="rId2" Type="http://schemas.openxmlformats.org/officeDocument/2006/relationships/drawing" Target="../drawings/drawing26.xml"/><Relationship Id="rId1" Type="http://schemas.openxmlformats.org/officeDocument/2006/relationships/printerSettings" Target="../printerSettings/printerSettings22.bin"/><Relationship Id="rId6" Type="http://schemas.openxmlformats.org/officeDocument/2006/relationships/ctrlProp" Target="../ctrlProps/ctrlProp544.xml"/><Relationship Id="rId5" Type="http://schemas.openxmlformats.org/officeDocument/2006/relationships/ctrlProp" Target="../ctrlProps/ctrlProp543.xml"/><Relationship Id="rId4" Type="http://schemas.openxmlformats.org/officeDocument/2006/relationships/ctrlProp" Target="../ctrlProps/ctrlProp542.xml"/><Relationship Id="rId9" Type="http://schemas.openxmlformats.org/officeDocument/2006/relationships/ctrlProp" Target="../ctrlProps/ctrlProp547.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552.xml"/><Relationship Id="rId3" Type="http://schemas.openxmlformats.org/officeDocument/2006/relationships/vmlDrawing" Target="../drawings/vmlDrawing27.vml"/><Relationship Id="rId7" Type="http://schemas.openxmlformats.org/officeDocument/2006/relationships/ctrlProp" Target="../ctrlProps/ctrlProp551.xml"/><Relationship Id="rId2" Type="http://schemas.openxmlformats.org/officeDocument/2006/relationships/drawing" Target="../drawings/drawing27.xml"/><Relationship Id="rId1" Type="http://schemas.openxmlformats.org/officeDocument/2006/relationships/printerSettings" Target="../printerSettings/printerSettings23.bin"/><Relationship Id="rId6" Type="http://schemas.openxmlformats.org/officeDocument/2006/relationships/ctrlProp" Target="../ctrlProps/ctrlProp550.xml"/><Relationship Id="rId5" Type="http://schemas.openxmlformats.org/officeDocument/2006/relationships/ctrlProp" Target="../ctrlProps/ctrlProp549.xml"/><Relationship Id="rId4" Type="http://schemas.openxmlformats.org/officeDocument/2006/relationships/ctrlProp" Target="../ctrlProps/ctrlProp548.xml"/><Relationship Id="rId9" Type="http://schemas.openxmlformats.org/officeDocument/2006/relationships/ctrlProp" Target="../ctrlProps/ctrlProp553.xml"/></Relationships>
</file>

<file path=xl/worksheets/_rels/sheet29.xml.rels><?xml version="1.0" encoding="UTF-8" standalone="yes"?>
<Relationships xmlns="http://schemas.openxmlformats.org/package/2006/relationships"><Relationship Id="rId13" Type="http://schemas.openxmlformats.org/officeDocument/2006/relationships/ctrlProp" Target="../ctrlProps/ctrlProp563.xml"/><Relationship Id="rId18" Type="http://schemas.openxmlformats.org/officeDocument/2006/relationships/ctrlProp" Target="../ctrlProps/ctrlProp568.xml"/><Relationship Id="rId26" Type="http://schemas.openxmlformats.org/officeDocument/2006/relationships/ctrlProp" Target="../ctrlProps/ctrlProp576.xml"/><Relationship Id="rId39" Type="http://schemas.openxmlformats.org/officeDocument/2006/relationships/ctrlProp" Target="../ctrlProps/ctrlProp589.xml"/><Relationship Id="rId21" Type="http://schemas.openxmlformats.org/officeDocument/2006/relationships/ctrlProp" Target="../ctrlProps/ctrlProp571.xml"/><Relationship Id="rId34" Type="http://schemas.openxmlformats.org/officeDocument/2006/relationships/ctrlProp" Target="../ctrlProps/ctrlProp584.xml"/><Relationship Id="rId42" Type="http://schemas.openxmlformats.org/officeDocument/2006/relationships/ctrlProp" Target="../ctrlProps/ctrlProp592.xml"/><Relationship Id="rId47" Type="http://schemas.openxmlformats.org/officeDocument/2006/relationships/ctrlProp" Target="../ctrlProps/ctrlProp597.xml"/><Relationship Id="rId50" Type="http://schemas.openxmlformats.org/officeDocument/2006/relationships/ctrlProp" Target="../ctrlProps/ctrlProp600.xml"/><Relationship Id="rId55" Type="http://schemas.openxmlformats.org/officeDocument/2006/relationships/ctrlProp" Target="../ctrlProps/ctrlProp605.xml"/><Relationship Id="rId7" Type="http://schemas.openxmlformats.org/officeDocument/2006/relationships/ctrlProp" Target="../ctrlProps/ctrlProp557.xml"/><Relationship Id="rId2" Type="http://schemas.openxmlformats.org/officeDocument/2006/relationships/drawing" Target="../drawings/drawing28.xml"/><Relationship Id="rId16" Type="http://schemas.openxmlformats.org/officeDocument/2006/relationships/ctrlProp" Target="../ctrlProps/ctrlProp566.xml"/><Relationship Id="rId29" Type="http://schemas.openxmlformats.org/officeDocument/2006/relationships/ctrlProp" Target="../ctrlProps/ctrlProp579.xml"/><Relationship Id="rId11" Type="http://schemas.openxmlformats.org/officeDocument/2006/relationships/ctrlProp" Target="../ctrlProps/ctrlProp561.xml"/><Relationship Id="rId24" Type="http://schemas.openxmlformats.org/officeDocument/2006/relationships/ctrlProp" Target="../ctrlProps/ctrlProp574.xml"/><Relationship Id="rId32" Type="http://schemas.openxmlformats.org/officeDocument/2006/relationships/ctrlProp" Target="../ctrlProps/ctrlProp582.xml"/><Relationship Id="rId37" Type="http://schemas.openxmlformats.org/officeDocument/2006/relationships/ctrlProp" Target="../ctrlProps/ctrlProp587.xml"/><Relationship Id="rId40" Type="http://schemas.openxmlformats.org/officeDocument/2006/relationships/ctrlProp" Target="../ctrlProps/ctrlProp590.xml"/><Relationship Id="rId45" Type="http://schemas.openxmlformats.org/officeDocument/2006/relationships/ctrlProp" Target="../ctrlProps/ctrlProp595.xml"/><Relationship Id="rId53" Type="http://schemas.openxmlformats.org/officeDocument/2006/relationships/ctrlProp" Target="../ctrlProps/ctrlProp603.xml"/><Relationship Id="rId58" Type="http://schemas.openxmlformats.org/officeDocument/2006/relationships/ctrlProp" Target="../ctrlProps/ctrlProp608.xml"/><Relationship Id="rId5" Type="http://schemas.openxmlformats.org/officeDocument/2006/relationships/ctrlProp" Target="../ctrlProps/ctrlProp555.xml"/><Relationship Id="rId61" Type="http://schemas.openxmlformats.org/officeDocument/2006/relationships/ctrlProp" Target="../ctrlProps/ctrlProp611.xml"/><Relationship Id="rId19" Type="http://schemas.openxmlformats.org/officeDocument/2006/relationships/ctrlProp" Target="../ctrlProps/ctrlProp569.xml"/><Relationship Id="rId14" Type="http://schemas.openxmlformats.org/officeDocument/2006/relationships/ctrlProp" Target="../ctrlProps/ctrlProp564.xml"/><Relationship Id="rId22" Type="http://schemas.openxmlformats.org/officeDocument/2006/relationships/ctrlProp" Target="../ctrlProps/ctrlProp572.xml"/><Relationship Id="rId27" Type="http://schemas.openxmlformats.org/officeDocument/2006/relationships/ctrlProp" Target="../ctrlProps/ctrlProp577.xml"/><Relationship Id="rId30" Type="http://schemas.openxmlformats.org/officeDocument/2006/relationships/ctrlProp" Target="../ctrlProps/ctrlProp580.xml"/><Relationship Id="rId35" Type="http://schemas.openxmlformats.org/officeDocument/2006/relationships/ctrlProp" Target="../ctrlProps/ctrlProp585.xml"/><Relationship Id="rId43" Type="http://schemas.openxmlformats.org/officeDocument/2006/relationships/ctrlProp" Target="../ctrlProps/ctrlProp593.xml"/><Relationship Id="rId48" Type="http://schemas.openxmlformats.org/officeDocument/2006/relationships/ctrlProp" Target="../ctrlProps/ctrlProp598.xml"/><Relationship Id="rId56" Type="http://schemas.openxmlformats.org/officeDocument/2006/relationships/ctrlProp" Target="../ctrlProps/ctrlProp606.xml"/><Relationship Id="rId8" Type="http://schemas.openxmlformats.org/officeDocument/2006/relationships/ctrlProp" Target="../ctrlProps/ctrlProp558.xml"/><Relationship Id="rId51" Type="http://schemas.openxmlformats.org/officeDocument/2006/relationships/ctrlProp" Target="../ctrlProps/ctrlProp601.xml"/><Relationship Id="rId3" Type="http://schemas.openxmlformats.org/officeDocument/2006/relationships/vmlDrawing" Target="../drawings/vmlDrawing28.vml"/><Relationship Id="rId12" Type="http://schemas.openxmlformats.org/officeDocument/2006/relationships/ctrlProp" Target="../ctrlProps/ctrlProp562.xml"/><Relationship Id="rId17" Type="http://schemas.openxmlformats.org/officeDocument/2006/relationships/ctrlProp" Target="../ctrlProps/ctrlProp567.xml"/><Relationship Id="rId25" Type="http://schemas.openxmlformats.org/officeDocument/2006/relationships/ctrlProp" Target="../ctrlProps/ctrlProp575.xml"/><Relationship Id="rId33" Type="http://schemas.openxmlformats.org/officeDocument/2006/relationships/ctrlProp" Target="../ctrlProps/ctrlProp583.xml"/><Relationship Id="rId38" Type="http://schemas.openxmlformats.org/officeDocument/2006/relationships/ctrlProp" Target="../ctrlProps/ctrlProp588.xml"/><Relationship Id="rId46" Type="http://schemas.openxmlformats.org/officeDocument/2006/relationships/ctrlProp" Target="../ctrlProps/ctrlProp596.xml"/><Relationship Id="rId59" Type="http://schemas.openxmlformats.org/officeDocument/2006/relationships/ctrlProp" Target="../ctrlProps/ctrlProp609.xml"/><Relationship Id="rId20" Type="http://schemas.openxmlformats.org/officeDocument/2006/relationships/ctrlProp" Target="../ctrlProps/ctrlProp570.xml"/><Relationship Id="rId41" Type="http://schemas.openxmlformats.org/officeDocument/2006/relationships/ctrlProp" Target="../ctrlProps/ctrlProp591.xml"/><Relationship Id="rId54" Type="http://schemas.openxmlformats.org/officeDocument/2006/relationships/ctrlProp" Target="../ctrlProps/ctrlProp604.xml"/><Relationship Id="rId1" Type="http://schemas.openxmlformats.org/officeDocument/2006/relationships/printerSettings" Target="../printerSettings/printerSettings24.bin"/><Relationship Id="rId6" Type="http://schemas.openxmlformats.org/officeDocument/2006/relationships/ctrlProp" Target="../ctrlProps/ctrlProp556.xml"/><Relationship Id="rId15" Type="http://schemas.openxmlformats.org/officeDocument/2006/relationships/ctrlProp" Target="../ctrlProps/ctrlProp565.xml"/><Relationship Id="rId23" Type="http://schemas.openxmlformats.org/officeDocument/2006/relationships/ctrlProp" Target="../ctrlProps/ctrlProp573.xml"/><Relationship Id="rId28" Type="http://schemas.openxmlformats.org/officeDocument/2006/relationships/ctrlProp" Target="../ctrlProps/ctrlProp578.xml"/><Relationship Id="rId36" Type="http://schemas.openxmlformats.org/officeDocument/2006/relationships/ctrlProp" Target="../ctrlProps/ctrlProp586.xml"/><Relationship Id="rId49" Type="http://schemas.openxmlformats.org/officeDocument/2006/relationships/ctrlProp" Target="../ctrlProps/ctrlProp599.xml"/><Relationship Id="rId57" Type="http://schemas.openxmlformats.org/officeDocument/2006/relationships/ctrlProp" Target="../ctrlProps/ctrlProp607.xml"/><Relationship Id="rId10" Type="http://schemas.openxmlformats.org/officeDocument/2006/relationships/ctrlProp" Target="../ctrlProps/ctrlProp560.xml"/><Relationship Id="rId31" Type="http://schemas.openxmlformats.org/officeDocument/2006/relationships/ctrlProp" Target="../ctrlProps/ctrlProp581.xml"/><Relationship Id="rId44" Type="http://schemas.openxmlformats.org/officeDocument/2006/relationships/ctrlProp" Target="../ctrlProps/ctrlProp594.xml"/><Relationship Id="rId52" Type="http://schemas.openxmlformats.org/officeDocument/2006/relationships/ctrlProp" Target="../ctrlProps/ctrlProp602.xml"/><Relationship Id="rId60" Type="http://schemas.openxmlformats.org/officeDocument/2006/relationships/ctrlProp" Target="../ctrlProps/ctrlProp610.xml"/><Relationship Id="rId4" Type="http://schemas.openxmlformats.org/officeDocument/2006/relationships/ctrlProp" Target="../ctrlProps/ctrlProp554.xml"/><Relationship Id="rId9" Type="http://schemas.openxmlformats.org/officeDocument/2006/relationships/ctrlProp" Target="../ctrlProps/ctrlProp559.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30.xml.rels><?xml version="1.0" encoding="UTF-8" standalone="yes"?>
<Relationships xmlns="http://schemas.openxmlformats.org/package/2006/relationships"><Relationship Id="rId13" Type="http://schemas.openxmlformats.org/officeDocument/2006/relationships/ctrlProp" Target="../ctrlProps/ctrlProp621.xml"/><Relationship Id="rId18" Type="http://schemas.openxmlformats.org/officeDocument/2006/relationships/ctrlProp" Target="../ctrlProps/ctrlProp626.xml"/><Relationship Id="rId26" Type="http://schemas.openxmlformats.org/officeDocument/2006/relationships/ctrlProp" Target="../ctrlProps/ctrlProp634.xml"/><Relationship Id="rId39" Type="http://schemas.openxmlformats.org/officeDocument/2006/relationships/ctrlProp" Target="../ctrlProps/ctrlProp647.xml"/><Relationship Id="rId21" Type="http://schemas.openxmlformats.org/officeDocument/2006/relationships/ctrlProp" Target="../ctrlProps/ctrlProp629.xml"/><Relationship Id="rId34" Type="http://schemas.openxmlformats.org/officeDocument/2006/relationships/ctrlProp" Target="../ctrlProps/ctrlProp642.xml"/><Relationship Id="rId42" Type="http://schemas.openxmlformats.org/officeDocument/2006/relationships/ctrlProp" Target="../ctrlProps/ctrlProp650.xml"/><Relationship Id="rId47" Type="http://schemas.openxmlformats.org/officeDocument/2006/relationships/ctrlProp" Target="../ctrlProps/ctrlProp655.xml"/><Relationship Id="rId50" Type="http://schemas.openxmlformats.org/officeDocument/2006/relationships/ctrlProp" Target="../ctrlProps/ctrlProp658.xml"/><Relationship Id="rId55" Type="http://schemas.openxmlformats.org/officeDocument/2006/relationships/ctrlProp" Target="../ctrlProps/ctrlProp663.xml"/><Relationship Id="rId7" Type="http://schemas.openxmlformats.org/officeDocument/2006/relationships/ctrlProp" Target="../ctrlProps/ctrlProp615.xml"/><Relationship Id="rId2" Type="http://schemas.openxmlformats.org/officeDocument/2006/relationships/drawing" Target="../drawings/drawing29.xml"/><Relationship Id="rId16" Type="http://schemas.openxmlformats.org/officeDocument/2006/relationships/ctrlProp" Target="../ctrlProps/ctrlProp624.xml"/><Relationship Id="rId29" Type="http://schemas.openxmlformats.org/officeDocument/2006/relationships/ctrlProp" Target="../ctrlProps/ctrlProp637.xml"/><Relationship Id="rId11" Type="http://schemas.openxmlformats.org/officeDocument/2006/relationships/ctrlProp" Target="../ctrlProps/ctrlProp619.xml"/><Relationship Id="rId24" Type="http://schemas.openxmlformats.org/officeDocument/2006/relationships/ctrlProp" Target="../ctrlProps/ctrlProp632.xml"/><Relationship Id="rId32" Type="http://schemas.openxmlformats.org/officeDocument/2006/relationships/ctrlProp" Target="../ctrlProps/ctrlProp640.xml"/><Relationship Id="rId37" Type="http://schemas.openxmlformats.org/officeDocument/2006/relationships/ctrlProp" Target="../ctrlProps/ctrlProp645.xml"/><Relationship Id="rId40" Type="http://schemas.openxmlformats.org/officeDocument/2006/relationships/ctrlProp" Target="../ctrlProps/ctrlProp648.xml"/><Relationship Id="rId45" Type="http://schemas.openxmlformats.org/officeDocument/2006/relationships/ctrlProp" Target="../ctrlProps/ctrlProp653.xml"/><Relationship Id="rId53" Type="http://schemas.openxmlformats.org/officeDocument/2006/relationships/ctrlProp" Target="../ctrlProps/ctrlProp661.xml"/><Relationship Id="rId58" Type="http://schemas.openxmlformats.org/officeDocument/2006/relationships/ctrlProp" Target="../ctrlProps/ctrlProp666.xml"/><Relationship Id="rId5" Type="http://schemas.openxmlformats.org/officeDocument/2006/relationships/ctrlProp" Target="../ctrlProps/ctrlProp613.xml"/><Relationship Id="rId61" Type="http://schemas.openxmlformats.org/officeDocument/2006/relationships/ctrlProp" Target="../ctrlProps/ctrlProp669.xml"/><Relationship Id="rId19" Type="http://schemas.openxmlformats.org/officeDocument/2006/relationships/ctrlProp" Target="../ctrlProps/ctrlProp627.xml"/><Relationship Id="rId14" Type="http://schemas.openxmlformats.org/officeDocument/2006/relationships/ctrlProp" Target="../ctrlProps/ctrlProp622.xml"/><Relationship Id="rId22" Type="http://schemas.openxmlformats.org/officeDocument/2006/relationships/ctrlProp" Target="../ctrlProps/ctrlProp630.xml"/><Relationship Id="rId27" Type="http://schemas.openxmlformats.org/officeDocument/2006/relationships/ctrlProp" Target="../ctrlProps/ctrlProp635.xml"/><Relationship Id="rId30" Type="http://schemas.openxmlformats.org/officeDocument/2006/relationships/ctrlProp" Target="../ctrlProps/ctrlProp638.xml"/><Relationship Id="rId35" Type="http://schemas.openxmlformats.org/officeDocument/2006/relationships/ctrlProp" Target="../ctrlProps/ctrlProp643.xml"/><Relationship Id="rId43" Type="http://schemas.openxmlformats.org/officeDocument/2006/relationships/ctrlProp" Target="../ctrlProps/ctrlProp651.xml"/><Relationship Id="rId48" Type="http://schemas.openxmlformats.org/officeDocument/2006/relationships/ctrlProp" Target="../ctrlProps/ctrlProp656.xml"/><Relationship Id="rId56" Type="http://schemas.openxmlformats.org/officeDocument/2006/relationships/ctrlProp" Target="../ctrlProps/ctrlProp664.xml"/><Relationship Id="rId8" Type="http://schemas.openxmlformats.org/officeDocument/2006/relationships/ctrlProp" Target="../ctrlProps/ctrlProp616.xml"/><Relationship Id="rId51" Type="http://schemas.openxmlformats.org/officeDocument/2006/relationships/ctrlProp" Target="../ctrlProps/ctrlProp659.xml"/><Relationship Id="rId3" Type="http://schemas.openxmlformats.org/officeDocument/2006/relationships/vmlDrawing" Target="../drawings/vmlDrawing29.vml"/><Relationship Id="rId12" Type="http://schemas.openxmlformats.org/officeDocument/2006/relationships/ctrlProp" Target="../ctrlProps/ctrlProp620.xml"/><Relationship Id="rId17" Type="http://schemas.openxmlformats.org/officeDocument/2006/relationships/ctrlProp" Target="../ctrlProps/ctrlProp625.xml"/><Relationship Id="rId25" Type="http://schemas.openxmlformats.org/officeDocument/2006/relationships/ctrlProp" Target="../ctrlProps/ctrlProp633.xml"/><Relationship Id="rId33" Type="http://schemas.openxmlformats.org/officeDocument/2006/relationships/ctrlProp" Target="../ctrlProps/ctrlProp641.xml"/><Relationship Id="rId38" Type="http://schemas.openxmlformats.org/officeDocument/2006/relationships/ctrlProp" Target="../ctrlProps/ctrlProp646.xml"/><Relationship Id="rId46" Type="http://schemas.openxmlformats.org/officeDocument/2006/relationships/ctrlProp" Target="../ctrlProps/ctrlProp654.xml"/><Relationship Id="rId59" Type="http://schemas.openxmlformats.org/officeDocument/2006/relationships/ctrlProp" Target="../ctrlProps/ctrlProp667.xml"/><Relationship Id="rId20" Type="http://schemas.openxmlformats.org/officeDocument/2006/relationships/ctrlProp" Target="../ctrlProps/ctrlProp628.xml"/><Relationship Id="rId41" Type="http://schemas.openxmlformats.org/officeDocument/2006/relationships/ctrlProp" Target="../ctrlProps/ctrlProp649.xml"/><Relationship Id="rId54" Type="http://schemas.openxmlformats.org/officeDocument/2006/relationships/ctrlProp" Target="../ctrlProps/ctrlProp662.xml"/><Relationship Id="rId1" Type="http://schemas.openxmlformats.org/officeDocument/2006/relationships/printerSettings" Target="../printerSettings/printerSettings25.bin"/><Relationship Id="rId6" Type="http://schemas.openxmlformats.org/officeDocument/2006/relationships/ctrlProp" Target="../ctrlProps/ctrlProp614.xml"/><Relationship Id="rId15" Type="http://schemas.openxmlformats.org/officeDocument/2006/relationships/ctrlProp" Target="../ctrlProps/ctrlProp623.xml"/><Relationship Id="rId23" Type="http://schemas.openxmlformats.org/officeDocument/2006/relationships/ctrlProp" Target="../ctrlProps/ctrlProp631.xml"/><Relationship Id="rId28" Type="http://schemas.openxmlformats.org/officeDocument/2006/relationships/ctrlProp" Target="../ctrlProps/ctrlProp636.xml"/><Relationship Id="rId36" Type="http://schemas.openxmlformats.org/officeDocument/2006/relationships/ctrlProp" Target="../ctrlProps/ctrlProp644.xml"/><Relationship Id="rId49" Type="http://schemas.openxmlformats.org/officeDocument/2006/relationships/ctrlProp" Target="../ctrlProps/ctrlProp657.xml"/><Relationship Id="rId57" Type="http://schemas.openxmlformats.org/officeDocument/2006/relationships/ctrlProp" Target="../ctrlProps/ctrlProp665.xml"/><Relationship Id="rId10" Type="http://schemas.openxmlformats.org/officeDocument/2006/relationships/ctrlProp" Target="../ctrlProps/ctrlProp618.xml"/><Relationship Id="rId31" Type="http://schemas.openxmlformats.org/officeDocument/2006/relationships/ctrlProp" Target="../ctrlProps/ctrlProp639.xml"/><Relationship Id="rId44" Type="http://schemas.openxmlformats.org/officeDocument/2006/relationships/ctrlProp" Target="../ctrlProps/ctrlProp652.xml"/><Relationship Id="rId52" Type="http://schemas.openxmlformats.org/officeDocument/2006/relationships/ctrlProp" Target="../ctrlProps/ctrlProp660.xml"/><Relationship Id="rId60" Type="http://schemas.openxmlformats.org/officeDocument/2006/relationships/ctrlProp" Target="../ctrlProps/ctrlProp668.xml"/><Relationship Id="rId4" Type="http://schemas.openxmlformats.org/officeDocument/2006/relationships/ctrlProp" Target="../ctrlProps/ctrlProp612.xml"/><Relationship Id="rId9" Type="http://schemas.openxmlformats.org/officeDocument/2006/relationships/ctrlProp" Target="../ctrlProps/ctrlProp617.xml"/></Relationships>
</file>

<file path=xl/worksheets/_rels/sheet31.xml.rels><?xml version="1.0" encoding="UTF-8" standalone="yes"?>
<Relationships xmlns="http://schemas.openxmlformats.org/package/2006/relationships"><Relationship Id="rId13" Type="http://schemas.openxmlformats.org/officeDocument/2006/relationships/ctrlProp" Target="../ctrlProps/ctrlProp679.xml"/><Relationship Id="rId18" Type="http://schemas.openxmlformats.org/officeDocument/2006/relationships/ctrlProp" Target="../ctrlProps/ctrlProp684.xml"/><Relationship Id="rId26" Type="http://schemas.openxmlformats.org/officeDocument/2006/relationships/ctrlProp" Target="../ctrlProps/ctrlProp692.xml"/><Relationship Id="rId39" Type="http://schemas.openxmlformats.org/officeDocument/2006/relationships/ctrlProp" Target="../ctrlProps/ctrlProp705.xml"/><Relationship Id="rId21" Type="http://schemas.openxmlformats.org/officeDocument/2006/relationships/ctrlProp" Target="../ctrlProps/ctrlProp687.xml"/><Relationship Id="rId34" Type="http://schemas.openxmlformats.org/officeDocument/2006/relationships/ctrlProp" Target="../ctrlProps/ctrlProp700.xml"/><Relationship Id="rId42" Type="http://schemas.openxmlformats.org/officeDocument/2006/relationships/ctrlProp" Target="../ctrlProps/ctrlProp708.xml"/><Relationship Id="rId47" Type="http://schemas.openxmlformats.org/officeDocument/2006/relationships/ctrlProp" Target="../ctrlProps/ctrlProp713.xml"/><Relationship Id="rId50" Type="http://schemas.openxmlformats.org/officeDocument/2006/relationships/ctrlProp" Target="../ctrlProps/ctrlProp716.xml"/><Relationship Id="rId55" Type="http://schemas.openxmlformats.org/officeDocument/2006/relationships/ctrlProp" Target="../ctrlProps/ctrlProp721.xml"/><Relationship Id="rId7" Type="http://schemas.openxmlformats.org/officeDocument/2006/relationships/ctrlProp" Target="../ctrlProps/ctrlProp673.xml"/><Relationship Id="rId2" Type="http://schemas.openxmlformats.org/officeDocument/2006/relationships/drawing" Target="../drawings/drawing30.xml"/><Relationship Id="rId16" Type="http://schemas.openxmlformats.org/officeDocument/2006/relationships/ctrlProp" Target="../ctrlProps/ctrlProp682.xml"/><Relationship Id="rId29" Type="http://schemas.openxmlformats.org/officeDocument/2006/relationships/ctrlProp" Target="../ctrlProps/ctrlProp695.xml"/><Relationship Id="rId11" Type="http://schemas.openxmlformats.org/officeDocument/2006/relationships/ctrlProp" Target="../ctrlProps/ctrlProp677.xml"/><Relationship Id="rId24" Type="http://schemas.openxmlformats.org/officeDocument/2006/relationships/ctrlProp" Target="../ctrlProps/ctrlProp690.xml"/><Relationship Id="rId32" Type="http://schemas.openxmlformats.org/officeDocument/2006/relationships/ctrlProp" Target="../ctrlProps/ctrlProp698.xml"/><Relationship Id="rId37" Type="http://schemas.openxmlformats.org/officeDocument/2006/relationships/ctrlProp" Target="../ctrlProps/ctrlProp703.xml"/><Relationship Id="rId40" Type="http://schemas.openxmlformats.org/officeDocument/2006/relationships/ctrlProp" Target="../ctrlProps/ctrlProp706.xml"/><Relationship Id="rId45" Type="http://schemas.openxmlformats.org/officeDocument/2006/relationships/ctrlProp" Target="../ctrlProps/ctrlProp711.xml"/><Relationship Id="rId53" Type="http://schemas.openxmlformats.org/officeDocument/2006/relationships/ctrlProp" Target="../ctrlProps/ctrlProp719.xml"/><Relationship Id="rId58" Type="http://schemas.openxmlformats.org/officeDocument/2006/relationships/ctrlProp" Target="../ctrlProps/ctrlProp724.xml"/><Relationship Id="rId5" Type="http://schemas.openxmlformats.org/officeDocument/2006/relationships/ctrlProp" Target="../ctrlProps/ctrlProp671.xml"/><Relationship Id="rId61" Type="http://schemas.openxmlformats.org/officeDocument/2006/relationships/ctrlProp" Target="../ctrlProps/ctrlProp727.xml"/><Relationship Id="rId19" Type="http://schemas.openxmlformats.org/officeDocument/2006/relationships/ctrlProp" Target="../ctrlProps/ctrlProp685.xml"/><Relationship Id="rId14" Type="http://schemas.openxmlformats.org/officeDocument/2006/relationships/ctrlProp" Target="../ctrlProps/ctrlProp680.xml"/><Relationship Id="rId22" Type="http://schemas.openxmlformats.org/officeDocument/2006/relationships/ctrlProp" Target="../ctrlProps/ctrlProp688.xml"/><Relationship Id="rId27" Type="http://schemas.openxmlformats.org/officeDocument/2006/relationships/ctrlProp" Target="../ctrlProps/ctrlProp693.xml"/><Relationship Id="rId30" Type="http://schemas.openxmlformats.org/officeDocument/2006/relationships/ctrlProp" Target="../ctrlProps/ctrlProp696.xml"/><Relationship Id="rId35" Type="http://schemas.openxmlformats.org/officeDocument/2006/relationships/ctrlProp" Target="../ctrlProps/ctrlProp701.xml"/><Relationship Id="rId43" Type="http://schemas.openxmlformats.org/officeDocument/2006/relationships/ctrlProp" Target="../ctrlProps/ctrlProp709.xml"/><Relationship Id="rId48" Type="http://schemas.openxmlformats.org/officeDocument/2006/relationships/ctrlProp" Target="../ctrlProps/ctrlProp714.xml"/><Relationship Id="rId56" Type="http://schemas.openxmlformats.org/officeDocument/2006/relationships/ctrlProp" Target="../ctrlProps/ctrlProp722.xml"/><Relationship Id="rId8" Type="http://schemas.openxmlformats.org/officeDocument/2006/relationships/ctrlProp" Target="../ctrlProps/ctrlProp674.xml"/><Relationship Id="rId51" Type="http://schemas.openxmlformats.org/officeDocument/2006/relationships/ctrlProp" Target="../ctrlProps/ctrlProp717.xml"/><Relationship Id="rId3" Type="http://schemas.openxmlformats.org/officeDocument/2006/relationships/vmlDrawing" Target="../drawings/vmlDrawing30.vml"/><Relationship Id="rId12" Type="http://schemas.openxmlformats.org/officeDocument/2006/relationships/ctrlProp" Target="../ctrlProps/ctrlProp678.xml"/><Relationship Id="rId17" Type="http://schemas.openxmlformats.org/officeDocument/2006/relationships/ctrlProp" Target="../ctrlProps/ctrlProp683.xml"/><Relationship Id="rId25" Type="http://schemas.openxmlformats.org/officeDocument/2006/relationships/ctrlProp" Target="../ctrlProps/ctrlProp691.xml"/><Relationship Id="rId33" Type="http://schemas.openxmlformats.org/officeDocument/2006/relationships/ctrlProp" Target="../ctrlProps/ctrlProp699.xml"/><Relationship Id="rId38" Type="http://schemas.openxmlformats.org/officeDocument/2006/relationships/ctrlProp" Target="../ctrlProps/ctrlProp704.xml"/><Relationship Id="rId46" Type="http://schemas.openxmlformats.org/officeDocument/2006/relationships/ctrlProp" Target="../ctrlProps/ctrlProp712.xml"/><Relationship Id="rId59" Type="http://schemas.openxmlformats.org/officeDocument/2006/relationships/ctrlProp" Target="../ctrlProps/ctrlProp725.xml"/><Relationship Id="rId20" Type="http://schemas.openxmlformats.org/officeDocument/2006/relationships/ctrlProp" Target="../ctrlProps/ctrlProp686.xml"/><Relationship Id="rId41" Type="http://schemas.openxmlformats.org/officeDocument/2006/relationships/ctrlProp" Target="../ctrlProps/ctrlProp707.xml"/><Relationship Id="rId54" Type="http://schemas.openxmlformats.org/officeDocument/2006/relationships/ctrlProp" Target="../ctrlProps/ctrlProp720.xml"/><Relationship Id="rId1" Type="http://schemas.openxmlformats.org/officeDocument/2006/relationships/printerSettings" Target="../printerSettings/printerSettings26.bin"/><Relationship Id="rId6" Type="http://schemas.openxmlformats.org/officeDocument/2006/relationships/ctrlProp" Target="../ctrlProps/ctrlProp672.xml"/><Relationship Id="rId15" Type="http://schemas.openxmlformats.org/officeDocument/2006/relationships/ctrlProp" Target="../ctrlProps/ctrlProp681.xml"/><Relationship Id="rId23" Type="http://schemas.openxmlformats.org/officeDocument/2006/relationships/ctrlProp" Target="../ctrlProps/ctrlProp689.xml"/><Relationship Id="rId28" Type="http://schemas.openxmlformats.org/officeDocument/2006/relationships/ctrlProp" Target="../ctrlProps/ctrlProp694.xml"/><Relationship Id="rId36" Type="http://schemas.openxmlformats.org/officeDocument/2006/relationships/ctrlProp" Target="../ctrlProps/ctrlProp702.xml"/><Relationship Id="rId49" Type="http://schemas.openxmlformats.org/officeDocument/2006/relationships/ctrlProp" Target="../ctrlProps/ctrlProp715.xml"/><Relationship Id="rId57" Type="http://schemas.openxmlformats.org/officeDocument/2006/relationships/ctrlProp" Target="../ctrlProps/ctrlProp723.xml"/><Relationship Id="rId10" Type="http://schemas.openxmlformats.org/officeDocument/2006/relationships/ctrlProp" Target="../ctrlProps/ctrlProp676.xml"/><Relationship Id="rId31" Type="http://schemas.openxmlformats.org/officeDocument/2006/relationships/ctrlProp" Target="../ctrlProps/ctrlProp697.xml"/><Relationship Id="rId44" Type="http://schemas.openxmlformats.org/officeDocument/2006/relationships/ctrlProp" Target="../ctrlProps/ctrlProp710.xml"/><Relationship Id="rId52" Type="http://schemas.openxmlformats.org/officeDocument/2006/relationships/ctrlProp" Target="../ctrlProps/ctrlProp718.xml"/><Relationship Id="rId60" Type="http://schemas.openxmlformats.org/officeDocument/2006/relationships/ctrlProp" Target="../ctrlProps/ctrlProp726.xml"/><Relationship Id="rId4" Type="http://schemas.openxmlformats.org/officeDocument/2006/relationships/ctrlProp" Target="../ctrlProps/ctrlProp670.xml"/><Relationship Id="rId9" Type="http://schemas.openxmlformats.org/officeDocument/2006/relationships/ctrlProp" Target="../ctrlProps/ctrlProp675.xml"/></Relationships>
</file>

<file path=xl/worksheets/_rels/sheet32.xml.rels><?xml version="1.0" encoding="UTF-8" standalone="yes"?>
<Relationships xmlns="http://schemas.openxmlformats.org/package/2006/relationships"><Relationship Id="rId13" Type="http://schemas.openxmlformats.org/officeDocument/2006/relationships/ctrlProp" Target="../ctrlProps/ctrlProp737.xml"/><Relationship Id="rId18" Type="http://schemas.openxmlformats.org/officeDocument/2006/relationships/ctrlProp" Target="../ctrlProps/ctrlProp742.xml"/><Relationship Id="rId26" Type="http://schemas.openxmlformats.org/officeDocument/2006/relationships/ctrlProp" Target="../ctrlProps/ctrlProp750.xml"/><Relationship Id="rId39" Type="http://schemas.openxmlformats.org/officeDocument/2006/relationships/ctrlProp" Target="../ctrlProps/ctrlProp763.xml"/><Relationship Id="rId21" Type="http://schemas.openxmlformats.org/officeDocument/2006/relationships/ctrlProp" Target="../ctrlProps/ctrlProp745.xml"/><Relationship Id="rId34" Type="http://schemas.openxmlformats.org/officeDocument/2006/relationships/ctrlProp" Target="../ctrlProps/ctrlProp758.xml"/><Relationship Id="rId42" Type="http://schemas.openxmlformats.org/officeDocument/2006/relationships/ctrlProp" Target="../ctrlProps/ctrlProp766.xml"/><Relationship Id="rId47" Type="http://schemas.openxmlformats.org/officeDocument/2006/relationships/ctrlProp" Target="../ctrlProps/ctrlProp771.xml"/><Relationship Id="rId50" Type="http://schemas.openxmlformats.org/officeDocument/2006/relationships/ctrlProp" Target="../ctrlProps/ctrlProp774.xml"/><Relationship Id="rId55" Type="http://schemas.openxmlformats.org/officeDocument/2006/relationships/ctrlProp" Target="../ctrlProps/ctrlProp779.xml"/><Relationship Id="rId7" Type="http://schemas.openxmlformats.org/officeDocument/2006/relationships/ctrlProp" Target="../ctrlProps/ctrlProp731.xml"/><Relationship Id="rId2" Type="http://schemas.openxmlformats.org/officeDocument/2006/relationships/drawing" Target="../drawings/drawing31.xml"/><Relationship Id="rId16" Type="http://schemas.openxmlformats.org/officeDocument/2006/relationships/ctrlProp" Target="../ctrlProps/ctrlProp740.xml"/><Relationship Id="rId29" Type="http://schemas.openxmlformats.org/officeDocument/2006/relationships/ctrlProp" Target="../ctrlProps/ctrlProp753.xml"/><Relationship Id="rId11" Type="http://schemas.openxmlformats.org/officeDocument/2006/relationships/ctrlProp" Target="../ctrlProps/ctrlProp735.xml"/><Relationship Id="rId24" Type="http://schemas.openxmlformats.org/officeDocument/2006/relationships/ctrlProp" Target="../ctrlProps/ctrlProp748.xml"/><Relationship Id="rId32" Type="http://schemas.openxmlformats.org/officeDocument/2006/relationships/ctrlProp" Target="../ctrlProps/ctrlProp756.xml"/><Relationship Id="rId37" Type="http://schemas.openxmlformats.org/officeDocument/2006/relationships/ctrlProp" Target="../ctrlProps/ctrlProp761.xml"/><Relationship Id="rId40" Type="http://schemas.openxmlformats.org/officeDocument/2006/relationships/ctrlProp" Target="../ctrlProps/ctrlProp764.xml"/><Relationship Id="rId45" Type="http://schemas.openxmlformats.org/officeDocument/2006/relationships/ctrlProp" Target="../ctrlProps/ctrlProp769.xml"/><Relationship Id="rId53" Type="http://schemas.openxmlformats.org/officeDocument/2006/relationships/ctrlProp" Target="../ctrlProps/ctrlProp777.xml"/><Relationship Id="rId58" Type="http://schemas.openxmlformats.org/officeDocument/2006/relationships/ctrlProp" Target="../ctrlProps/ctrlProp782.xml"/><Relationship Id="rId5" Type="http://schemas.openxmlformats.org/officeDocument/2006/relationships/ctrlProp" Target="../ctrlProps/ctrlProp729.xml"/><Relationship Id="rId61" Type="http://schemas.openxmlformats.org/officeDocument/2006/relationships/ctrlProp" Target="../ctrlProps/ctrlProp785.xml"/><Relationship Id="rId19" Type="http://schemas.openxmlformats.org/officeDocument/2006/relationships/ctrlProp" Target="../ctrlProps/ctrlProp743.xml"/><Relationship Id="rId14" Type="http://schemas.openxmlformats.org/officeDocument/2006/relationships/ctrlProp" Target="../ctrlProps/ctrlProp738.xml"/><Relationship Id="rId22" Type="http://schemas.openxmlformats.org/officeDocument/2006/relationships/ctrlProp" Target="../ctrlProps/ctrlProp746.xml"/><Relationship Id="rId27" Type="http://schemas.openxmlformats.org/officeDocument/2006/relationships/ctrlProp" Target="../ctrlProps/ctrlProp751.xml"/><Relationship Id="rId30" Type="http://schemas.openxmlformats.org/officeDocument/2006/relationships/ctrlProp" Target="../ctrlProps/ctrlProp754.xml"/><Relationship Id="rId35" Type="http://schemas.openxmlformats.org/officeDocument/2006/relationships/ctrlProp" Target="../ctrlProps/ctrlProp759.xml"/><Relationship Id="rId43" Type="http://schemas.openxmlformats.org/officeDocument/2006/relationships/ctrlProp" Target="../ctrlProps/ctrlProp767.xml"/><Relationship Id="rId48" Type="http://schemas.openxmlformats.org/officeDocument/2006/relationships/ctrlProp" Target="../ctrlProps/ctrlProp772.xml"/><Relationship Id="rId56" Type="http://schemas.openxmlformats.org/officeDocument/2006/relationships/ctrlProp" Target="../ctrlProps/ctrlProp780.xml"/><Relationship Id="rId8" Type="http://schemas.openxmlformats.org/officeDocument/2006/relationships/ctrlProp" Target="../ctrlProps/ctrlProp732.xml"/><Relationship Id="rId51" Type="http://schemas.openxmlformats.org/officeDocument/2006/relationships/ctrlProp" Target="../ctrlProps/ctrlProp775.xml"/><Relationship Id="rId3" Type="http://schemas.openxmlformats.org/officeDocument/2006/relationships/vmlDrawing" Target="../drawings/vmlDrawing31.vml"/><Relationship Id="rId12" Type="http://schemas.openxmlformats.org/officeDocument/2006/relationships/ctrlProp" Target="../ctrlProps/ctrlProp736.xml"/><Relationship Id="rId17" Type="http://schemas.openxmlformats.org/officeDocument/2006/relationships/ctrlProp" Target="../ctrlProps/ctrlProp741.xml"/><Relationship Id="rId25" Type="http://schemas.openxmlformats.org/officeDocument/2006/relationships/ctrlProp" Target="../ctrlProps/ctrlProp749.xml"/><Relationship Id="rId33" Type="http://schemas.openxmlformats.org/officeDocument/2006/relationships/ctrlProp" Target="../ctrlProps/ctrlProp757.xml"/><Relationship Id="rId38" Type="http://schemas.openxmlformats.org/officeDocument/2006/relationships/ctrlProp" Target="../ctrlProps/ctrlProp762.xml"/><Relationship Id="rId46" Type="http://schemas.openxmlformats.org/officeDocument/2006/relationships/ctrlProp" Target="../ctrlProps/ctrlProp770.xml"/><Relationship Id="rId59" Type="http://schemas.openxmlformats.org/officeDocument/2006/relationships/ctrlProp" Target="../ctrlProps/ctrlProp783.xml"/><Relationship Id="rId20" Type="http://schemas.openxmlformats.org/officeDocument/2006/relationships/ctrlProp" Target="../ctrlProps/ctrlProp744.xml"/><Relationship Id="rId41" Type="http://schemas.openxmlformats.org/officeDocument/2006/relationships/ctrlProp" Target="../ctrlProps/ctrlProp765.xml"/><Relationship Id="rId54" Type="http://schemas.openxmlformats.org/officeDocument/2006/relationships/ctrlProp" Target="../ctrlProps/ctrlProp778.xml"/><Relationship Id="rId1" Type="http://schemas.openxmlformats.org/officeDocument/2006/relationships/printerSettings" Target="../printerSettings/printerSettings27.bin"/><Relationship Id="rId6" Type="http://schemas.openxmlformats.org/officeDocument/2006/relationships/ctrlProp" Target="../ctrlProps/ctrlProp730.xml"/><Relationship Id="rId15" Type="http://schemas.openxmlformats.org/officeDocument/2006/relationships/ctrlProp" Target="../ctrlProps/ctrlProp739.xml"/><Relationship Id="rId23" Type="http://schemas.openxmlformats.org/officeDocument/2006/relationships/ctrlProp" Target="../ctrlProps/ctrlProp747.xml"/><Relationship Id="rId28" Type="http://schemas.openxmlformats.org/officeDocument/2006/relationships/ctrlProp" Target="../ctrlProps/ctrlProp752.xml"/><Relationship Id="rId36" Type="http://schemas.openxmlformats.org/officeDocument/2006/relationships/ctrlProp" Target="../ctrlProps/ctrlProp760.xml"/><Relationship Id="rId49" Type="http://schemas.openxmlformats.org/officeDocument/2006/relationships/ctrlProp" Target="../ctrlProps/ctrlProp773.xml"/><Relationship Id="rId57" Type="http://schemas.openxmlformats.org/officeDocument/2006/relationships/ctrlProp" Target="../ctrlProps/ctrlProp781.xml"/><Relationship Id="rId10" Type="http://schemas.openxmlformats.org/officeDocument/2006/relationships/ctrlProp" Target="../ctrlProps/ctrlProp734.xml"/><Relationship Id="rId31" Type="http://schemas.openxmlformats.org/officeDocument/2006/relationships/ctrlProp" Target="../ctrlProps/ctrlProp755.xml"/><Relationship Id="rId44" Type="http://schemas.openxmlformats.org/officeDocument/2006/relationships/ctrlProp" Target="../ctrlProps/ctrlProp768.xml"/><Relationship Id="rId52" Type="http://schemas.openxmlformats.org/officeDocument/2006/relationships/ctrlProp" Target="../ctrlProps/ctrlProp776.xml"/><Relationship Id="rId60" Type="http://schemas.openxmlformats.org/officeDocument/2006/relationships/ctrlProp" Target="../ctrlProps/ctrlProp784.xml"/><Relationship Id="rId4" Type="http://schemas.openxmlformats.org/officeDocument/2006/relationships/ctrlProp" Target="../ctrlProps/ctrlProp728.xml"/><Relationship Id="rId9" Type="http://schemas.openxmlformats.org/officeDocument/2006/relationships/ctrlProp" Target="../ctrlProps/ctrlProp733.xml"/></Relationships>
</file>

<file path=xl/worksheets/_rels/sheet33.xml.rels><?xml version="1.0" encoding="UTF-8" standalone="yes"?>
<Relationships xmlns="http://schemas.openxmlformats.org/package/2006/relationships"><Relationship Id="rId13" Type="http://schemas.openxmlformats.org/officeDocument/2006/relationships/ctrlProp" Target="../ctrlProps/ctrlProp795.xml"/><Relationship Id="rId18" Type="http://schemas.openxmlformats.org/officeDocument/2006/relationships/ctrlProp" Target="../ctrlProps/ctrlProp800.xml"/><Relationship Id="rId26" Type="http://schemas.openxmlformats.org/officeDocument/2006/relationships/ctrlProp" Target="../ctrlProps/ctrlProp808.xml"/><Relationship Id="rId39" Type="http://schemas.openxmlformats.org/officeDocument/2006/relationships/ctrlProp" Target="../ctrlProps/ctrlProp821.xml"/><Relationship Id="rId21" Type="http://schemas.openxmlformats.org/officeDocument/2006/relationships/ctrlProp" Target="../ctrlProps/ctrlProp803.xml"/><Relationship Id="rId34" Type="http://schemas.openxmlformats.org/officeDocument/2006/relationships/ctrlProp" Target="../ctrlProps/ctrlProp816.xml"/><Relationship Id="rId42" Type="http://schemas.openxmlformats.org/officeDocument/2006/relationships/ctrlProp" Target="../ctrlProps/ctrlProp824.xml"/><Relationship Id="rId47" Type="http://schemas.openxmlformats.org/officeDocument/2006/relationships/ctrlProp" Target="../ctrlProps/ctrlProp829.xml"/><Relationship Id="rId50" Type="http://schemas.openxmlformats.org/officeDocument/2006/relationships/ctrlProp" Target="../ctrlProps/ctrlProp832.xml"/><Relationship Id="rId55" Type="http://schemas.openxmlformats.org/officeDocument/2006/relationships/ctrlProp" Target="../ctrlProps/ctrlProp837.xml"/><Relationship Id="rId7" Type="http://schemas.openxmlformats.org/officeDocument/2006/relationships/ctrlProp" Target="../ctrlProps/ctrlProp789.xml"/><Relationship Id="rId2" Type="http://schemas.openxmlformats.org/officeDocument/2006/relationships/drawing" Target="../drawings/drawing32.xml"/><Relationship Id="rId16" Type="http://schemas.openxmlformats.org/officeDocument/2006/relationships/ctrlProp" Target="../ctrlProps/ctrlProp798.xml"/><Relationship Id="rId29" Type="http://schemas.openxmlformats.org/officeDocument/2006/relationships/ctrlProp" Target="../ctrlProps/ctrlProp811.xml"/><Relationship Id="rId11" Type="http://schemas.openxmlformats.org/officeDocument/2006/relationships/ctrlProp" Target="../ctrlProps/ctrlProp793.xml"/><Relationship Id="rId24" Type="http://schemas.openxmlformats.org/officeDocument/2006/relationships/ctrlProp" Target="../ctrlProps/ctrlProp806.xml"/><Relationship Id="rId32" Type="http://schemas.openxmlformats.org/officeDocument/2006/relationships/ctrlProp" Target="../ctrlProps/ctrlProp814.xml"/><Relationship Id="rId37" Type="http://schemas.openxmlformats.org/officeDocument/2006/relationships/ctrlProp" Target="../ctrlProps/ctrlProp819.xml"/><Relationship Id="rId40" Type="http://schemas.openxmlformats.org/officeDocument/2006/relationships/ctrlProp" Target="../ctrlProps/ctrlProp822.xml"/><Relationship Id="rId45" Type="http://schemas.openxmlformats.org/officeDocument/2006/relationships/ctrlProp" Target="../ctrlProps/ctrlProp827.xml"/><Relationship Id="rId53" Type="http://schemas.openxmlformats.org/officeDocument/2006/relationships/ctrlProp" Target="../ctrlProps/ctrlProp835.xml"/><Relationship Id="rId58" Type="http://schemas.openxmlformats.org/officeDocument/2006/relationships/ctrlProp" Target="../ctrlProps/ctrlProp840.xml"/><Relationship Id="rId5" Type="http://schemas.openxmlformats.org/officeDocument/2006/relationships/ctrlProp" Target="../ctrlProps/ctrlProp787.xml"/><Relationship Id="rId61" Type="http://schemas.openxmlformats.org/officeDocument/2006/relationships/ctrlProp" Target="../ctrlProps/ctrlProp843.xml"/><Relationship Id="rId19" Type="http://schemas.openxmlformats.org/officeDocument/2006/relationships/ctrlProp" Target="../ctrlProps/ctrlProp801.xml"/><Relationship Id="rId14" Type="http://schemas.openxmlformats.org/officeDocument/2006/relationships/ctrlProp" Target="../ctrlProps/ctrlProp796.xml"/><Relationship Id="rId22" Type="http://schemas.openxmlformats.org/officeDocument/2006/relationships/ctrlProp" Target="../ctrlProps/ctrlProp804.xml"/><Relationship Id="rId27" Type="http://schemas.openxmlformats.org/officeDocument/2006/relationships/ctrlProp" Target="../ctrlProps/ctrlProp809.xml"/><Relationship Id="rId30" Type="http://schemas.openxmlformats.org/officeDocument/2006/relationships/ctrlProp" Target="../ctrlProps/ctrlProp812.xml"/><Relationship Id="rId35" Type="http://schemas.openxmlformats.org/officeDocument/2006/relationships/ctrlProp" Target="../ctrlProps/ctrlProp817.xml"/><Relationship Id="rId43" Type="http://schemas.openxmlformats.org/officeDocument/2006/relationships/ctrlProp" Target="../ctrlProps/ctrlProp825.xml"/><Relationship Id="rId48" Type="http://schemas.openxmlformats.org/officeDocument/2006/relationships/ctrlProp" Target="../ctrlProps/ctrlProp830.xml"/><Relationship Id="rId56" Type="http://schemas.openxmlformats.org/officeDocument/2006/relationships/ctrlProp" Target="../ctrlProps/ctrlProp838.xml"/><Relationship Id="rId8" Type="http://schemas.openxmlformats.org/officeDocument/2006/relationships/ctrlProp" Target="../ctrlProps/ctrlProp790.xml"/><Relationship Id="rId51" Type="http://schemas.openxmlformats.org/officeDocument/2006/relationships/ctrlProp" Target="../ctrlProps/ctrlProp833.xml"/><Relationship Id="rId3" Type="http://schemas.openxmlformats.org/officeDocument/2006/relationships/vmlDrawing" Target="../drawings/vmlDrawing32.vml"/><Relationship Id="rId12" Type="http://schemas.openxmlformats.org/officeDocument/2006/relationships/ctrlProp" Target="../ctrlProps/ctrlProp794.xml"/><Relationship Id="rId17" Type="http://schemas.openxmlformats.org/officeDocument/2006/relationships/ctrlProp" Target="../ctrlProps/ctrlProp799.xml"/><Relationship Id="rId25" Type="http://schemas.openxmlformats.org/officeDocument/2006/relationships/ctrlProp" Target="../ctrlProps/ctrlProp807.xml"/><Relationship Id="rId33" Type="http://schemas.openxmlformats.org/officeDocument/2006/relationships/ctrlProp" Target="../ctrlProps/ctrlProp815.xml"/><Relationship Id="rId38" Type="http://schemas.openxmlformats.org/officeDocument/2006/relationships/ctrlProp" Target="../ctrlProps/ctrlProp820.xml"/><Relationship Id="rId46" Type="http://schemas.openxmlformats.org/officeDocument/2006/relationships/ctrlProp" Target="../ctrlProps/ctrlProp828.xml"/><Relationship Id="rId59" Type="http://schemas.openxmlformats.org/officeDocument/2006/relationships/ctrlProp" Target="../ctrlProps/ctrlProp841.xml"/><Relationship Id="rId20" Type="http://schemas.openxmlformats.org/officeDocument/2006/relationships/ctrlProp" Target="../ctrlProps/ctrlProp802.xml"/><Relationship Id="rId41" Type="http://schemas.openxmlformats.org/officeDocument/2006/relationships/ctrlProp" Target="../ctrlProps/ctrlProp823.xml"/><Relationship Id="rId54" Type="http://schemas.openxmlformats.org/officeDocument/2006/relationships/ctrlProp" Target="../ctrlProps/ctrlProp836.xml"/><Relationship Id="rId1" Type="http://schemas.openxmlformats.org/officeDocument/2006/relationships/printerSettings" Target="../printerSettings/printerSettings28.bin"/><Relationship Id="rId6" Type="http://schemas.openxmlformats.org/officeDocument/2006/relationships/ctrlProp" Target="../ctrlProps/ctrlProp788.xml"/><Relationship Id="rId15" Type="http://schemas.openxmlformats.org/officeDocument/2006/relationships/ctrlProp" Target="../ctrlProps/ctrlProp797.xml"/><Relationship Id="rId23" Type="http://schemas.openxmlformats.org/officeDocument/2006/relationships/ctrlProp" Target="../ctrlProps/ctrlProp805.xml"/><Relationship Id="rId28" Type="http://schemas.openxmlformats.org/officeDocument/2006/relationships/ctrlProp" Target="../ctrlProps/ctrlProp810.xml"/><Relationship Id="rId36" Type="http://schemas.openxmlformats.org/officeDocument/2006/relationships/ctrlProp" Target="../ctrlProps/ctrlProp818.xml"/><Relationship Id="rId49" Type="http://schemas.openxmlformats.org/officeDocument/2006/relationships/ctrlProp" Target="../ctrlProps/ctrlProp831.xml"/><Relationship Id="rId57" Type="http://schemas.openxmlformats.org/officeDocument/2006/relationships/ctrlProp" Target="../ctrlProps/ctrlProp839.xml"/><Relationship Id="rId10" Type="http://schemas.openxmlformats.org/officeDocument/2006/relationships/ctrlProp" Target="../ctrlProps/ctrlProp792.xml"/><Relationship Id="rId31" Type="http://schemas.openxmlformats.org/officeDocument/2006/relationships/ctrlProp" Target="../ctrlProps/ctrlProp813.xml"/><Relationship Id="rId44" Type="http://schemas.openxmlformats.org/officeDocument/2006/relationships/ctrlProp" Target="../ctrlProps/ctrlProp826.xml"/><Relationship Id="rId52" Type="http://schemas.openxmlformats.org/officeDocument/2006/relationships/ctrlProp" Target="../ctrlProps/ctrlProp834.xml"/><Relationship Id="rId60" Type="http://schemas.openxmlformats.org/officeDocument/2006/relationships/ctrlProp" Target="../ctrlProps/ctrlProp842.xml"/><Relationship Id="rId4" Type="http://schemas.openxmlformats.org/officeDocument/2006/relationships/ctrlProp" Target="../ctrlProps/ctrlProp786.xml"/><Relationship Id="rId9" Type="http://schemas.openxmlformats.org/officeDocument/2006/relationships/ctrlProp" Target="../ctrlProps/ctrlProp791.xml"/></Relationships>
</file>

<file path=xl/worksheets/_rels/sheet34.xml.rels><?xml version="1.0" encoding="UTF-8" standalone="yes"?>
<Relationships xmlns="http://schemas.openxmlformats.org/package/2006/relationships"><Relationship Id="rId13" Type="http://schemas.openxmlformats.org/officeDocument/2006/relationships/ctrlProp" Target="../ctrlProps/ctrlProp853.xml"/><Relationship Id="rId18" Type="http://schemas.openxmlformats.org/officeDocument/2006/relationships/ctrlProp" Target="../ctrlProps/ctrlProp858.xml"/><Relationship Id="rId26" Type="http://schemas.openxmlformats.org/officeDocument/2006/relationships/ctrlProp" Target="../ctrlProps/ctrlProp866.xml"/><Relationship Id="rId39" Type="http://schemas.openxmlformats.org/officeDocument/2006/relationships/ctrlProp" Target="../ctrlProps/ctrlProp879.xml"/><Relationship Id="rId21" Type="http://schemas.openxmlformats.org/officeDocument/2006/relationships/ctrlProp" Target="../ctrlProps/ctrlProp861.xml"/><Relationship Id="rId34" Type="http://schemas.openxmlformats.org/officeDocument/2006/relationships/ctrlProp" Target="../ctrlProps/ctrlProp874.xml"/><Relationship Id="rId42" Type="http://schemas.openxmlformats.org/officeDocument/2006/relationships/ctrlProp" Target="../ctrlProps/ctrlProp882.xml"/><Relationship Id="rId47" Type="http://schemas.openxmlformats.org/officeDocument/2006/relationships/ctrlProp" Target="../ctrlProps/ctrlProp887.xml"/><Relationship Id="rId50" Type="http://schemas.openxmlformats.org/officeDocument/2006/relationships/ctrlProp" Target="../ctrlProps/ctrlProp890.xml"/><Relationship Id="rId55" Type="http://schemas.openxmlformats.org/officeDocument/2006/relationships/ctrlProp" Target="../ctrlProps/ctrlProp895.xml"/><Relationship Id="rId7" Type="http://schemas.openxmlformats.org/officeDocument/2006/relationships/ctrlProp" Target="../ctrlProps/ctrlProp847.xml"/><Relationship Id="rId2" Type="http://schemas.openxmlformats.org/officeDocument/2006/relationships/drawing" Target="../drawings/drawing33.xml"/><Relationship Id="rId16" Type="http://schemas.openxmlformats.org/officeDocument/2006/relationships/ctrlProp" Target="../ctrlProps/ctrlProp856.xml"/><Relationship Id="rId29" Type="http://schemas.openxmlformats.org/officeDocument/2006/relationships/ctrlProp" Target="../ctrlProps/ctrlProp869.xml"/><Relationship Id="rId11" Type="http://schemas.openxmlformats.org/officeDocument/2006/relationships/ctrlProp" Target="../ctrlProps/ctrlProp851.xml"/><Relationship Id="rId24" Type="http://schemas.openxmlformats.org/officeDocument/2006/relationships/ctrlProp" Target="../ctrlProps/ctrlProp864.xml"/><Relationship Id="rId32" Type="http://schemas.openxmlformats.org/officeDocument/2006/relationships/ctrlProp" Target="../ctrlProps/ctrlProp872.xml"/><Relationship Id="rId37" Type="http://schemas.openxmlformats.org/officeDocument/2006/relationships/ctrlProp" Target="../ctrlProps/ctrlProp877.xml"/><Relationship Id="rId40" Type="http://schemas.openxmlformats.org/officeDocument/2006/relationships/ctrlProp" Target="../ctrlProps/ctrlProp880.xml"/><Relationship Id="rId45" Type="http://schemas.openxmlformats.org/officeDocument/2006/relationships/ctrlProp" Target="../ctrlProps/ctrlProp885.xml"/><Relationship Id="rId53" Type="http://schemas.openxmlformats.org/officeDocument/2006/relationships/ctrlProp" Target="../ctrlProps/ctrlProp893.xml"/><Relationship Id="rId58" Type="http://schemas.openxmlformats.org/officeDocument/2006/relationships/ctrlProp" Target="../ctrlProps/ctrlProp898.xml"/><Relationship Id="rId5" Type="http://schemas.openxmlformats.org/officeDocument/2006/relationships/ctrlProp" Target="../ctrlProps/ctrlProp845.xml"/><Relationship Id="rId61" Type="http://schemas.openxmlformats.org/officeDocument/2006/relationships/ctrlProp" Target="../ctrlProps/ctrlProp901.xml"/><Relationship Id="rId19" Type="http://schemas.openxmlformats.org/officeDocument/2006/relationships/ctrlProp" Target="../ctrlProps/ctrlProp859.xml"/><Relationship Id="rId14" Type="http://schemas.openxmlformats.org/officeDocument/2006/relationships/ctrlProp" Target="../ctrlProps/ctrlProp854.xml"/><Relationship Id="rId22" Type="http://schemas.openxmlformats.org/officeDocument/2006/relationships/ctrlProp" Target="../ctrlProps/ctrlProp862.xml"/><Relationship Id="rId27" Type="http://schemas.openxmlformats.org/officeDocument/2006/relationships/ctrlProp" Target="../ctrlProps/ctrlProp867.xml"/><Relationship Id="rId30" Type="http://schemas.openxmlformats.org/officeDocument/2006/relationships/ctrlProp" Target="../ctrlProps/ctrlProp870.xml"/><Relationship Id="rId35" Type="http://schemas.openxmlformats.org/officeDocument/2006/relationships/ctrlProp" Target="../ctrlProps/ctrlProp875.xml"/><Relationship Id="rId43" Type="http://schemas.openxmlformats.org/officeDocument/2006/relationships/ctrlProp" Target="../ctrlProps/ctrlProp883.xml"/><Relationship Id="rId48" Type="http://schemas.openxmlformats.org/officeDocument/2006/relationships/ctrlProp" Target="../ctrlProps/ctrlProp888.xml"/><Relationship Id="rId56" Type="http://schemas.openxmlformats.org/officeDocument/2006/relationships/ctrlProp" Target="../ctrlProps/ctrlProp896.xml"/><Relationship Id="rId8" Type="http://schemas.openxmlformats.org/officeDocument/2006/relationships/ctrlProp" Target="../ctrlProps/ctrlProp848.xml"/><Relationship Id="rId51" Type="http://schemas.openxmlformats.org/officeDocument/2006/relationships/ctrlProp" Target="../ctrlProps/ctrlProp891.xml"/><Relationship Id="rId3" Type="http://schemas.openxmlformats.org/officeDocument/2006/relationships/vmlDrawing" Target="../drawings/vmlDrawing33.vml"/><Relationship Id="rId12" Type="http://schemas.openxmlformats.org/officeDocument/2006/relationships/ctrlProp" Target="../ctrlProps/ctrlProp852.xml"/><Relationship Id="rId17" Type="http://schemas.openxmlformats.org/officeDocument/2006/relationships/ctrlProp" Target="../ctrlProps/ctrlProp857.xml"/><Relationship Id="rId25" Type="http://schemas.openxmlformats.org/officeDocument/2006/relationships/ctrlProp" Target="../ctrlProps/ctrlProp865.xml"/><Relationship Id="rId33" Type="http://schemas.openxmlformats.org/officeDocument/2006/relationships/ctrlProp" Target="../ctrlProps/ctrlProp873.xml"/><Relationship Id="rId38" Type="http://schemas.openxmlformats.org/officeDocument/2006/relationships/ctrlProp" Target="../ctrlProps/ctrlProp878.xml"/><Relationship Id="rId46" Type="http://schemas.openxmlformats.org/officeDocument/2006/relationships/ctrlProp" Target="../ctrlProps/ctrlProp886.xml"/><Relationship Id="rId59" Type="http://schemas.openxmlformats.org/officeDocument/2006/relationships/ctrlProp" Target="../ctrlProps/ctrlProp899.xml"/><Relationship Id="rId20" Type="http://schemas.openxmlformats.org/officeDocument/2006/relationships/ctrlProp" Target="../ctrlProps/ctrlProp860.xml"/><Relationship Id="rId41" Type="http://schemas.openxmlformats.org/officeDocument/2006/relationships/ctrlProp" Target="../ctrlProps/ctrlProp881.xml"/><Relationship Id="rId54" Type="http://schemas.openxmlformats.org/officeDocument/2006/relationships/ctrlProp" Target="../ctrlProps/ctrlProp894.xml"/><Relationship Id="rId1" Type="http://schemas.openxmlformats.org/officeDocument/2006/relationships/printerSettings" Target="../printerSettings/printerSettings29.bin"/><Relationship Id="rId6" Type="http://schemas.openxmlformats.org/officeDocument/2006/relationships/ctrlProp" Target="../ctrlProps/ctrlProp846.xml"/><Relationship Id="rId15" Type="http://schemas.openxmlformats.org/officeDocument/2006/relationships/ctrlProp" Target="../ctrlProps/ctrlProp855.xml"/><Relationship Id="rId23" Type="http://schemas.openxmlformats.org/officeDocument/2006/relationships/ctrlProp" Target="../ctrlProps/ctrlProp863.xml"/><Relationship Id="rId28" Type="http://schemas.openxmlformats.org/officeDocument/2006/relationships/ctrlProp" Target="../ctrlProps/ctrlProp868.xml"/><Relationship Id="rId36" Type="http://schemas.openxmlformats.org/officeDocument/2006/relationships/ctrlProp" Target="../ctrlProps/ctrlProp876.xml"/><Relationship Id="rId49" Type="http://schemas.openxmlformats.org/officeDocument/2006/relationships/ctrlProp" Target="../ctrlProps/ctrlProp889.xml"/><Relationship Id="rId57" Type="http://schemas.openxmlformats.org/officeDocument/2006/relationships/ctrlProp" Target="../ctrlProps/ctrlProp897.xml"/><Relationship Id="rId10" Type="http://schemas.openxmlformats.org/officeDocument/2006/relationships/ctrlProp" Target="../ctrlProps/ctrlProp850.xml"/><Relationship Id="rId31" Type="http://schemas.openxmlformats.org/officeDocument/2006/relationships/ctrlProp" Target="../ctrlProps/ctrlProp871.xml"/><Relationship Id="rId44" Type="http://schemas.openxmlformats.org/officeDocument/2006/relationships/ctrlProp" Target="../ctrlProps/ctrlProp884.xml"/><Relationship Id="rId52" Type="http://schemas.openxmlformats.org/officeDocument/2006/relationships/ctrlProp" Target="../ctrlProps/ctrlProp892.xml"/><Relationship Id="rId60" Type="http://schemas.openxmlformats.org/officeDocument/2006/relationships/ctrlProp" Target="../ctrlProps/ctrlProp900.xml"/><Relationship Id="rId4" Type="http://schemas.openxmlformats.org/officeDocument/2006/relationships/ctrlProp" Target="../ctrlProps/ctrlProp844.xml"/><Relationship Id="rId9" Type="http://schemas.openxmlformats.org/officeDocument/2006/relationships/ctrlProp" Target="../ctrlProps/ctrlProp849.xml"/></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907.xml"/><Relationship Id="rId3" Type="http://schemas.openxmlformats.org/officeDocument/2006/relationships/ctrlProp" Target="../ctrlProps/ctrlProp902.xml"/><Relationship Id="rId7" Type="http://schemas.openxmlformats.org/officeDocument/2006/relationships/ctrlProp" Target="../ctrlProps/ctrlProp906.xml"/><Relationship Id="rId2" Type="http://schemas.openxmlformats.org/officeDocument/2006/relationships/vmlDrawing" Target="../drawings/vmlDrawing34.vml"/><Relationship Id="rId1" Type="http://schemas.openxmlformats.org/officeDocument/2006/relationships/drawing" Target="../drawings/drawing34.xml"/><Relationship Id="rId6" Type="http://schemas.openxmlformats.org/officeDocument/2006/relationships/ctrlProp" Target="../ctrlProps/ctrlProp905.xml"/><Relationship Id="rId5" Type="http://schemas.openxmlformats.org/officeDocument/2006/relationships/ctrlProp" Target="../ctrlProps/ctrlProp904.xml"/><Relationship Id="rId4" Type="http://schemas.openxmlformats.org/officeDocument/2006/relationships/ctrlProp" Target="../ctrlProps/ctrlProp903.xml"/></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913.xml"/><Relationship Id="rId3" Type="http://schemas.openxmlformats.org/officeDocument/2006/relationships/ctrlProp" Target="../ctrlProps/ctrlProp908.xml"/><Relationship Id="rId7" Type="http://schemas.openxmlformats.org/officeDocument/2006/relationships/ctrlProp" Target="../ctrlProps/ctrlProp912.xml"/><Relationship Id="rId2" Type="http://schemas.openxmlformats.org/officeDocument/2006/relationships/vmlDrawing" Target="../drawings/vmlDrawing35.vml"/><Relationship Id="rId1" Type="http://schemas.openxmlformats.org/officeDocument/2006/relationships/drawing" Target="../drawings/drawing35.xml"/><Relationship Id="rId6" Type="http://schemas.openxmlformats.org/officeDocument/2006/relationships/ctrlProp" Target="../ctrlProps/ctrlProp911.xml"/><Relationship Id="rId5" Type="http://schemas.openxmlformats.org/officeDocument/2006/relationships/ctrlProp" Target="../ctrlProps/ctrlProp910.xml"/><Relationship Id="rId4" Type="http://schemas.openxmlformats.org/officeDocument/2006/relationships/ctrlProp" Target="../ctrlProps/ctrlProp909.xml"/></Relationships>
</file>

<file path=xl/worksheets/_rels/sheet37.xml.rels><?xml version="1.0" encoding="UTF-8" standalone="yes"?>
<Relationships xmlns="http://schemas.openxmlformats.org/package/2006/relationships"><Relationship Id="rId8" Type="http://schemas.openxmlformats.org/officeDocument/2006/relationships/ctrlProp" Target="../ctrlProps/ctrlProp919.xml"/><Relationship Id="rId3" Type="http://schemas.openxmlformats.org/officeDocument/2006/relationships/ctrlProp" Target="../ctrlProps/ctrlProp914.xml"/><Relationship Id="rId7" Type="http://schemas.openxmlformats.org/officeDocument/2006/relationships/ctrlProp" Target="../ctrlProps/ctrlProp918.xml"/><Relationship Id="rId2" Type="http://schemas.openxmlformats.org/officeDocument/2006/relationships/vmlDrawing" Target="../drawings/vmlDrawing36.vml"/><Relationship Id="rId1" Type="http://schemas.openxmlformats.org/officeDocument/2006/relationships/drawing" Target="../drawings/drawing36.xml"/><Relationship Id="rId6" Type="http://schemas.openxmlformats.org/officeDocument/2006/relationships/ctrlProp" Target="../ctrlProps/ctrlProp917.xml"/><Relationship Id="rId5" Type="http://schemas.openxmlformats.org/officeDocument/2006/relationships/ctrlProp" Target="../ctrlProps/ctrlProp916.xml"/><Relationship Id="rId4" Type="http://schemas.openxmlformats.org/officeDocument/2006/relationships/ctrlProp" Target="../ctrlProps/ctrlProp915.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8" Type="http://schemas.openxmlformats.org/officeDocument/2006/relationships/ctrlProp" Target="../ctrlProps/ctrlProp924.xml"/><Relationship Id="rId13" Type="http://schemas.openxmlformats.org/officeDocument/2006/relationships/ctrlProp" Target="../ctrlProps/ctrlProp929.xml"/><Relationship Id="rId18" Type="http://schemas.openxmlformats.org/officeDocument/2006/relationships/ctrlProp" Target="../ctrlProps/ctrlProp934.xml"/><Relationship Id="rId3" Type="http://schemas.openxmlformats.org/officeDocument/2006/relationships/vmlDrawing" Target="../drawings/vmlDrawing37.vml"/><Relationship Id="rId21" Type="http://schemas.openxmlformats.org/officeDocument/2006/relationships/ctrlProp" Target="../ctrlProps/ctrlProp937.xml"/><Relationship Id="rId7" Type="http://schemas.openxmlformats.org/officeDocument/2006/relationships/ctrlProp" Target="../ctrlProps/ctrlProp923.xml"/><Relationship Id="rId12" Type="http://schemas.openxmlformats.org/officeDocument/2006/relationships/ctrlProp" Target="../ctrlProps/ctrlProp928.xml"/><Relationship Id="rId17" Type="http://schemas.openxmlformats.org/officeDocument/2006/relationships/ctrlProp" Target="../ctrlProps/ctrlProp933.xml"/><Relationship Id="rId2" Type="http://schemas.openxmlformats.org/officeDocument/2006/relationships/drawing" Target="../drawings/drawing37.xml"/><Relationship Id="rId16" Type="http://schemas.openxmlformats.org/officeDocument/2006/relationships/ctrlProp" Target="../ctrlProps/ctrlProp932.xml"/><Relationship Id="rId20" Type="http://schemas.openxmlformats.org/officeDocument/2006/relationships/ctrlProp" Target="../ctrlProps/ctrlProp936.xml"/><Relationship Id="rId1" Type="http://schemas.openxmlformats.org/officeDocument/2006/relationships/printerSettings" Target="../printerSettings/printerSettings31.bin"/><Relationship Id="rId6" Type="http://schemas.openxmlformats.org/officeDocument/2006/relationships/ctrlProp" Target="../ctrlProps/ctrlProp922.xml"/><Relationship Id="rId11" Type="http://schemas.openxmlformats.org/officeDocument/2006/relationships/ctrlProp" Target="../ctrlProps/ctrlProp927.xml"/><Relationship Id="rId5" Type="http://schemas.openxmlformats.org/officeDocument/2006/relationships/ctrlProp" Target="../ctrlProps/ctrlProp921.xml"/><Relationship Id="rId15" Type="http://schemas.openxmlformats.org/officeDocument/2006/relationships/ctrlProp" Target="../ctrlProps/ctrlProp931.xml"/><Relationship Id="rId10" Type="http://schemas.openxmlformats.org/officeDocument/2006/relationships/ctrlProp" Target="../ctrlProps/ctrlProp926.xml"/><Relationship Id="rId19" Type="http://schemas.openxmlformats.org/officeDocument/2006/relationships/ctrlProp" Target="../ctrlProps/ctrlProp935.xml"/><Relationship Id="rId4" Type="http://schemas.openxmlformats.org/officeDocument/2006/relationships/ctrlProp" Target="../ctrlProps/ctrlProp920.xml"/><Relationship Id="rId9" Type="http://schemas.openxmlformats.org/officeDocument/2006/relationships/ctrlProp" Target="../ctrlProps/ctrlProp925.xml"/><Relationship Id="rId14" Type="http://schemas.openxmlformats.org/officeDocument/2006/relationships/ctrlProp" Target="../ctrlProps/ctrlProp930.xml"/><Relationship Id="rId22" Type="http://schemas.openxmlformats.org/officeDocument/2006/relationships/ctrlProp" Target="../ctrlProps/ctrlProp938.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9.xml"/><Relationship Id="rId3" Type="http://schemas.openxmlformats.org/officeDocument/2006/relationships/vmlDrawing" Target="../drawings/vmlDrawing5.vml"/><Relationship Id="rId7" Type="http://schemas.openxmlformats.org/officeDocument/2006/relationships/ctrlProp" Target="../ctrlProps/ctrlProp18.xml"/><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openxmlformats.org/officeDocument/2006/relationships/ctrlProp" Target="../ctrlProps/ctrlProp17.xml"/><Relationship Id="rId5" Type="http://schemas.openxmlformats.org/officeDocument/2006/relationships/ctrlProp" Target="../ctrlProps/ctrlProp16.xml"/><Relationship Id="rId4" Type="http://schemas.openxmlformats.org/officeDocument/2006/relationships/ctrlProp" Target="../ctrlProps/ctrlProp1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ctrlProp" Target="../ctrlProps/ctrlProp21.xml"/><Relationship Id="rId4" Type="http://schemas.openxmlformats.org/officeDocument/2006/relationships/ctrlProp" Target="../ctrlProps/ctrlProp20.xml"/></Relationships>
</file>

<file path=xl/worksheets/_rels/sheet8.xml.rels><?xml version="1.0" encoding="UTF-8" standalone="yes"?>
<Relationships xmlns="http://schemas.openxmlformats.org/package/2006/relationships"><Relationship Id="rId3" Type="http://schemas.openxmlformats.org/officeDocument/2006/relationships/ctrlProp" Target="../ctrlProps/ctrlProp22.xml"/><Relationship Id="rId7" Type="http://schemas.openxmlformats.org/officeDocument/2006/relationships/ctrlProp" Target="../ctrlProps/ctrlProp26.xml"/><Relationship Id="rId2" Type="http://schemas.openxmlformats.org/officeDocument/2006/relationships/vmlDrawing" Target="../drawings/vmlDrawing7.vml"/><Relationship Id="rId1" Type="http://schemas.openxmlformats.org/officeDocument/2006/relationships/drawing" Target="../drawings/drawing7.xml"/><Relationship Id="rId6" Type="http://schemas.openxmlformats.org/officeDocument/2006/relationships/ctrlProp" Target="../ctrlProps/ctrlProp25.xml"/><Relationship Id="rId5" Type="http://schemas.openxmlformats.org/officeDocument/2006/relationships/ctrlProp" Target="../ctrlProps/ctrlProp24.xml"/><Relationship Id="rId4" Type="http://schemas.openxmlformats.org/officeDocument/2006/relationships/ctrlProp" Target="../ctrlProps/ctrlProp23.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31.xml"/><Relationship Id="rId3" Type="http://schemas.openxmlformats.org/officeDocument/2006/relationships/vmlDrawing" Target="../drawings/vmlDrawing8.vml"/><Relationship Id="rId7" Type="http://schemas.openxmlformats.org/officeDocument/2006/relationships/ctrlProp" Target="../ctrlProps/ctrlProp30.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ctrlProp" Target="../ctrlProps/ctrlProp29.xml"/><Relationship Id="rId5" Type="http://schemas.openxmlformats.org/officeDocument/2006/relationships/ctrlProp" Target="../ctrlProps/ctrlProp28.xml"/><Relationship Id="rId4" Type="http://schemas.openxmlformats.org/officeDocument/2006/relationships/ctrlProp" Target="../ctrlProps/ctrlProp27.xml"/><Relationship Id="rId9" Type="http://schemas.openxmlformats.org/officeDocument/2006/relationships/ctrlProp" Target="../ctrlProps/ctrlProp3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O39"/>
  <sheetViews>
    <sheetView showGridLines="0" tabSelected="1" workbookViewId="0">
      <selection activeCell="B9" sqref="B9"/>
    </sheetView>
  </sheetViews>
  <sheetFormatPr defaultRowHeight="12.75" x14ac:dyDescent="0.2"/>
  <cols>
    <col min="1" max="1" width="32.140625" customWidth="1"/>
    <col min="2" max="2" width="15.42578125" customWidth="1"/>
    <col min="3" max="4" width="11.5703125" customWidth="1"/>
    <col min="5" max="5" width="16.5703125" customWidth="1"/>
    <col min="6" max="6" width="23.42578125" customWidth="1"/>
    <col min="7" max="12" width="5.5703125" customWidth="1"/>
    <col min="13" max="13" width="13.5703125" customWidth="1"/>
    <col min="14" max="14" width="5.5703125" customWidth="1"/>
    <col min="15" max="15" width="5.42578125" customWidth="1"/>
  </cols>
  <sheetData>
    <row r="1" spans="1:15" ht="15.75" x14ac:dyDescent="0.25">
      <c r="A1" s="470" t="s">
        <v>90</v>
      </c>
      <c r="B1" s="471"/>
      <c r="C1" s="471"/>
      <c r="D1" s="471"/>
      <c r="E1" s="471"/>
      <c r="F1" s="471"/>
      <c r="G1" s="4"/>
      <c r="H1" s="4"/>
      <c r="I1" s="4"/>
      <c r="J1" s="4"/>
      <c r="K1" s="4"/>
      <c r="L1" s="4"/>
      <c r="M1" s="4"/>
      <c r="N1" s="4"/>
      <c r="O1" s="4"/>
    </row>
    <row r="2" spans="1:15" x14ac:dyDescent="0.2">
      <c r="A2" s="472" t="s">
        <v>277</v>
      </c>
      <c r="B2" s="473"/>
      <c r="C2" s="473"/>
      <c r="D2" s="473"/>
      <c r="E2" s="473"/>
      <c r="F2" s="473"/>
      <c r="G2" s="4" t="s">
        <v>15</v>
      </c>
      <c r="H2" s="4"/>
      <c r="I2" s="4"/>
      <c r="J2" s="4"/>
      <c r="K2" s="4"/>
      <c r="L2" s="4"/>
      <c r="M2" s="4" t="s">
        <v>15</v>
      </c>
      <c r="N2" s="4" t="s">
        <v>15</v>
      </c>
      <c r="O2" s="4" t="s">
        <v>15</v>
      </c>
    </row>
    <row r="3" spans="1:15" x14ac:dyDescent="0.2">
      <c r="A3" s="468" t="s">
        <v>24</v>
      </c>
      <c r="B3" s="468"/>
      <c r="C3" s="468"/>
      <c r="D3" s="468"/>
      <c r="E3" s="468"/>
      <c r="F3" s="468"/>
    </row>
    <row r="4" spans="1:15" x14ac:dyDescent="0.2">
      <c r="A4" s="12"/>
      <c r="B4" s="12"/>
      <c r="C4" s="12"/>
      <c r="D4" s="12"/>
      <c r="E4" s="12"/>
      <c r="F4" s="12"/>
    </row>
    <row r="5" spans="1:15" ht="65.25" customHeight="1" x14ac:dyDescent="0.2">
      <c r="A5" s="469" t="s">
        <v>194</v>
      </c>
      <c r="B5" s="469"/>
      <c r="C5" s="469"/>
      <c r="D5" s="469"/>
      <c r="E5" s="469"/>
      <c r="F5" s="469"/>
    </row>
    <row r="6" spans="1:15" x14ac:dyDescent="0.2">
      <c r="A6" s="12"/>
      <c r="B6" s="12"/>
      <c r="C6" s="12"/>
      <c r="D6" s="12"/>
      <c r="E6" s="12"/>
      <c r="F6" s="11"/>
      <c r="O6" t="s">
        <v>15</v>
      </c>
    </row>
    <row r="7" spans="1:15" x14ac:dyDescent="0.2">
      <c r="A7" s="12" t="s">
        <v>2</v>
      </c>
      <c r="B7" s="475"/>
      <c r="C7" s="480"/>
      <c r="D7" s="480"/>
      <c r="E7" s="476"/>
      <c r="F7" s="11"/>
      <c r="G7" s="1"/>
      <c r="H7" s="1"/>
      <c r="I7" s="1"/>
      <c r="J7" s="1"/>
      <c r="K7" s="1"/>
      <c r="L7" s="1"/>
    </row>
    <row r="8" spans="1:15" x14ac:dyDescent="0.2">
      <c r="A8" s="231" t="s">
        <v>248</v>
      </c>
      <c r="B8" s="475"/>
      <c r="C8" s="476"/>
      <c r="D8" s="13"/>
      <c r="E8" s="13"/>
      <c r="F8" s="13"/>
      <c r="G8" s="1"/>
      <c r="H8" s="1"/>
      <c r="I8" s="1"/>
      <c r="J8" s="1"/>
      <c r="K8" s="1"/>
      <c r="L8" s="1"/>
    </row>
    <row r="9" spans="1:15" x14ac:dyDescent="0.2">
      <c r="A9" s="231" t="s">
        <v>232</v>
      </c>
      <c r="B9" s="141">
        <v>11</v>
      </c>
      <c r="C9" s="141">
        <v>2025</v>
      </c>
      <c r="D9" s="13"/>
      <c r="E9" s="13"/>
      <c r="F9" s="13"/>
    </row>
    <row r="10" spans="1:15" x14ac:dyDescent="0.2">
      <c r="A10" s="12"/>
      <c r="B10" s="255" t="s">
        <v>101</v>
      </c>
      <c r="C10" s="252" t="s">
        <v>91</v>
      </c>
      <c r="D10" s="224"/>
      <c r="E10" s="140"/>
      <c r="F10" s="13"/>
    </row>
    <row r="11" spans="1:15" x14ac:dyDescent="0.2">
      <c r="A11" s="12" t="s">
        <v>35</v>
      </c>
      <c r="B11" s="477" t="s">
        <v>95</v>
      </c>
      <c r="C11" s="478"/>
      <c r="D11" s="478"/>
      <c r="E11" s="478"/>
      <c r="F11" s="479"/>
    </row>
    <row r="12" spans="1:15" x14ac:dyDescent="0.2">
      <c r="A12" s="12"/>
      <c r="B12" s="12"/>
      <c r="C12" s="12"/>
      <c r="D12" s="12"/>
      <c r="E12" s="12"/>
      <c r="F12" s="12"/>
    </row>
    <row r="13" spans="1:15" x14ac:dyDescent="0.2">
      <c r="A13" s="12"/>
      <c r="B13" s="12"/>
      <c r="C13" s="12"/>
      <c r="D13" s="12"/>
      <c r="E13" s="12"/>
      <c r="F13" s="13"/>
    </row>
    <row r="14" spans="1:15" x14ac:dyDescent="0.2">
      <c r="A14" s="216" t="s">
        <v>341</v>
      </c>
      <c r="B14" s="119"/>
      <c r="C14" s="240" t="s">
        <v>45</v>
      </c>
      <c r="D14" s="11"/>
      <c r="E14" s="14"/>
      <c r="F14" s="11" t="s">
        <v>15</v>
      </c>
    </row>
    <row r="15" spans="1:15" x14ac:dyDescent="0.2">
      <c r="A15" s="231" t="s">
        <v>272</v>
      </c>
      <c r="B15" s="119"/>
      <c r="C15" s="240" t="s">
        <v>45</v>
      </c>
      <c r="D15" s="225"/>
      <c r="E15" s="64">
        <v>3</v>
      </c>
      <c r="F15" s="14" t="s">
        <v>15</v>
      </c>
      <c r="G15" s="2"/>
      <c r="H15" s="2"/>
      <c r="I15" s="2"/>
      <c r="J15" s="2"/>
      <c r="K15" s="2"/>
      <c r="L15" s="2"/>
    </row>
    <row r="16" spans="1:15" x14ac:dyDescent="0.2">
      <c r="A16" s="12" t="s">
        <v>130</v>
      </c>
      <c r="B16" s="304"/>
      <c r="C16" s="240" t="s">
        <v>45</v>
      </c>
      <c r="D16" s="225"/>
      <c r="E16" s="64">
        <v>1</v>
      </c>
      <c r="F16" s="14" t="s">
        <v>15</v>
      </c>
      <c r="G16" s="2"/>
      <c r="H16" s="2"/>
      <c r="I16" s="2"/>
      <c r="J16" s="2"/>
      <c r="K16" s="2"/>
      <c r="L16" s="2"/>
    </row>
    <row r="17" spans="1:13" x14ac:dyDescent="0.2">
      <c r="A17" s="12"/>
      <c r="B17" s="14"/>
      <c r="C17" s="14"/>
      <c r="D17" s="14"/>
      <c r="E17" s="64">
        <v>2</v>
      </c>
      <c r="F17" s="14" t="s">
        <v>15</v>
      </c>
      <c r="G17" s="2"/>
      <c r="H17" s="2"/>
      <c r="I17" s="2"/>
      <c r="J17" s="2"/>
      <c r="K17" s="2"/>
      <c r="L17" s="2"/>
    </row>
    <row r="18" spans="1:13" x14ac:dyDescent="0.2">
      <c r="A18" s="216" t="s">
        <v>77</v>
      </c>
      <c r="B18" s="211"/>
      <c r="C18" s="14"/>
      <c r="D18" s="14"/>
      <c r="E18" s="230">
        <f>IF(E16=1,1,IF(E16=2,0.98,1.01))</f>
        <v>1</v>
      </c>
      <c r="F18" s="65" t="s">
        <v>51</v>
      </c>
      <c r="G18" s="2"/>
      <c r="H18" s="2"/>
      <c r="I18" s="2"/>
      <c r="J18" s="2"/>
      <c r="K18" s="2"/>
      <c r="L18" s="2"/>
    </row>
    <row r="19" spans="1:13" x14ac:dyDescent="0.2">
      <c r="A19" s="12" t="s">
        <v>78</v>
      </c>
      <c r="B19" s="211"/>
      <c r="C19" s="14"/>
      <c r="D19" s="14"/>
      <c r="E19" s="64"/>
      <c r="F19" s="14"/>
      <c r="G19" s="2"/>
      <c r="H19" s="2"/>
      <c r="I19" s="2"/>
      <c r="J19" s="2"/>
      <c r="K19" s="2"/>
      <c r="L19" s="2"/>
    </row>
    <row r="20" spans="1:13" x14ac:dyDescent="0.2">
      <c r="A20" s="12"/>
      <c r="B20" s="14"/>
      <c r="C20" s="14"/>
      <c r="D20" s="14"/>
      <c r="E20" s="64"/>
      <c r="F20" s="14"/>
      <c r="G20" s="2"/>
      <c r="H20" s="2"/>
      <c r="I20" s="2"/>
      <c r="J20" s="2"/>
      <c r="K20" s="2"/>
      <c r="L20" s="2"/>
    </row>
    <row r="21" spans="1:13" x14ac:dyDescent="0.2">
      <c r="A21" s="12" t="s">
        <v>88</v>
      </c>
      <c r="B21" s="289"/>
      <c r="C21" s="229" t="s">
        <v>41</v>
      </c>
      <c r="D21" s="14"/>
      <c r="E21" s="64"/>
      <c r="F21" s="14"/>
      <c r="G21" s="2"/>
      <c r="H21" s="2"/>
      <c r="I21" s="2"/>
      <c r="J21" s="2"/>
      <c r="K21" s="2"/>
      <c r="L21" s="2"/>
    </row>
    <row r="22" spans="1:13" x14ac:dyDescent="0.2">
      <c r="A22" s="12" t="s">
        <v>89</v>
      </c>
      <c r="B22" s="119"/>
      <c r="C22" s="229" t="s">
        <v>41</v>
      </c>
      <c r="D22" s="14"/>
      <c r="E22" s="64"/>
      <c r="F22" s="14"/>
      <c r="G22" s="2"/>
      <c r="H22" s="2"/>
      <c r="I22" s="2"/>
      <c r="J22" s="2"/>
      <c r="K22" s="2"/>
      <c r="L22" s="2"/>
    </row>
    <row r="23" spans="1:13" x14ac:dyDescent="0.2">
      <c r="A23" s="231" t="s">
        <v>271</v>
      </c>
      <c r="B23" s="119"/>
      <c r="C23" s="229" t="s">
        <v>41</v>
      </c>
      <c r="D23" s="229"/>
      <c r="E23" s="64"/>
      <c r="F23" s="14"/>
      <c r="G23" s="2"/>
      <c r="H23" s="2"/>
      <c r="I23" s="2"/>
      <c r="J23" s="2"/>
      <c r="K23" s="2"/>
      <c r="L23" s="2"/>
    </row>
    <row r="24" spans="1:13" x14ac:dyDescent="0.2">
      <c r="A24" s="12"/>
      <c r="B24" s="14"/>
      <c r="C24" s="14"/>
      <c r="D24" s="229"/>
      <c r="E24" s="231" t="s">
        <v>15</v>
      </c>
      <c r="F24" s="216"/>
      <c r="G24" s="2"/>
      <c r="H24" s="2"/>
      <c r="I24" s="2"/>
      <c r="J24" s="2"/>
      <c r="K24" s="2"/>
      <c r="L24" s="2"/>
      <c r="M24" s="217"/>
    </row>
    <row r="25" spans="1:13" x14ac:dyDescent="0.2">
      <c r="A25" s="12"/>
      <c r="B25" s="14"/>
      <c r="C25" s="14"/>
      <c r="D25" s="229"/>
      <c r="E25" s="219"/>
      <c r="F25" s="216"/>
    </row>
    <row r="26" spans="1:13" x14ac:dyDescent="0.2">
      <c r="A26" s="12" t="s">
        <v>127</v>
      </c>
      <c r="B26" s="122"/>
      <c r="C26" s="229" t="s">
        <v>126</v>
      </c>
      <c r="D26" s="229"/>
      <c r="E26" s="236"/>
      <c r="F26" s="218"/>
      <c r="G26" s="2"/>
      <c r="H26" s="2"/>
      <c r="I26" s="2"/>
      <c r="J26" s="2"/>
      <c r="K26" s="2"/>
      <c r="L26" s="2"/>
    </row>
    <row r="27" spans="1:13" x14ac:dyDescent="0.2">
      <c r="A27" s="12" t="s">
        <v>53</v>
      </c>
      <c r="B27" s="119"/>
      <c r="C27" s="229" t="s">
        <v>46</v>
      </c>
      <c r="D27" s="229"/>
      <c r="E27" s="231"/>
      <c r="F27" s="14" t="s">
        <v>15</v>
      </c>
      <c r="G27" s="2"/>
      <c r="H27" s="2"/>
      <c r="I27" s="2"/>
      <c r="J27" s="2"/>
      <c r="K27" s="2"/>
      <c r="L27" s="2"/>
    </row>
    <row r="28" spans="1:13" x14ac:dyDescent="0.2">
      <c r="A28" s="12"/>
      <c r="B28" s="14"/>
      <c r="C28" s="14"/>
      <c r="D28" s="229"/>
      <c r="E28" s="231"/>
      <c r="F28" s="14" t="s">
        <v>15</v>
      </c>
      <c r="G28" s="2"/>
      <c r="H28" s="2"/>
      <c r="I28" s="2"/>
      <c r="J28" s="2"/>
      <c r="K28" s="2"/>
      <c r="L28" s="2"/>
    </row>
    <row r="29" spans="1:13" x14ac:dyDescent="0.2">
      <c r="A29" s="12" t="s">
        <v>0</v>
      </c>
      <c r="B29" s="57"/>
      <c r="C29" s="232" t="s">
        <v>131</v>
      </c>
      <c r="D29" s="233">
        <f>IF(ISNUMBER(B29),B29,IF(ISNUMBER(B27),(IF(ABS(B21+B22)&gt;0,ROUND(COS(ATAN(B27/(B21+B22))),3),1)),1))</f>
        <v>1</v>
      </c>
      <c r="E29" s="231"/>
      <c r="F29" s="14" t="s">
        <v>15</v>
      </c>
      <c r="G29" s="2"/>
      <c r="H29" s="2"/>
      <c r="I29" s="2"/>
      <c r="J29" s="2"/>
      <c r="K29" s="2"/>
      <c r="L29" s="2"/>
    </row>
    <row r="30" spans="1:13" x14ac:dyDescent="0.2">
      <c r="A30" s="12"/>
      <c r="B30" s="14"/>
      <c r="C30" s="14"/>
      <c r="D30" s="234">
        <f>IF(D29&lt;&gt;0,SIGN(D29)*ROUND(1/D29,3),0)</f>
        <v>1</v>
      </c>
      <c r="E30" s="12"/>
      <c r="F30" s="65"/>
      <c r="G30" s="2"/>
      <c r="H30" s="2"/>
      <c r="I30" s="2"/>
      <c r="J30" s="2"/>
      <c r="K30" s="2"/>
      <c r="L30" s="2"/>
    </row>
    <row r="31" spans="1:13" ht="12" customHeight="1" x14ac:dyDescent="0.2">
      <c r="A31" s="62"/>
      <c r="B31" s="213"/>
      <c r="C31" s="248"/>
      <c r="D31" s="235"/>
      <c r="E31" s="12" t="s">
        <v>15</v>
      </c>
      <c r="F31" s="216"/>
      <c r="G31" s="2"/>
      <c r="H31" s="2"/>
      <c r="I31" s="2"/>
      <c r="J31" s="2"/>
      <c r="K31" s="2"/>
      <c r="L31" s="2"/>
    </row>
    <row r="32" spans="1:13" ht="12.75" customHeight="1" x14ac:dyDescent="0.2">
      <c r="A32" s="63" t="s">
        <v>125</v>
      </c>
      <c r="B32" s="213"/>
      <c r="C32" s="248" t="b">
        <v>0</v>
      </c>
      <c r="D32" s="235"/>
      <c r="E32" s="231"/>
      <c r="F32" s="231"/>
    </row>
    <row r="33" spans="1:6" ht="12" customHeight="1" x14ac:dyDescent="0.2">
      <c r="A33" s="63" t="s">
        <v>128</v>
      </c>
      <c r="B33" s="214"/>
      <c r="C33" s="248" t="b">
        <v>0</v>
      </c>
      <c r="D33" s="235"/>
      <c r="E33" s="231"/>
      <c r="F33" s="231"/>
    </row>
    <row r="34" spans="1:6" x14ac:dyDescent="0.2">
      <c r="A34" s="256" t="s">
        <v>216</v>
      </c>
      <c r="B34" s="214"/>
      <c r="C34" s="257" t="b">
        <v>0</v>
      </c>
      <c r="D34" s="215"/>
      <c r="E34" s="12"/>
      <c r="F34" s="216"/>
    </row>
    <row r="35" spans="1:6" ht="12" customHeight="1" x14ac:dyDescent="0.2">
      <c r="A35" s="63"/>
      <c r="B35" s="74"/>
      <c r="C35" s="215"/>
      <c r="D35" s="215"/>
      <c r="E35" s="12"/>
      <c r="F35" s="216"/>
    </row>
    <row r="36" spans="1:6" x14ac:dyDescent="0.2">
      <c r="A36" s="474" t="s">
        <v>25</v>
      </c>
      <c r="B36" s="474"/>
      <c r="C36" s="474"/>
      <c r="D36" s="223"/>
      <c r="E36" s="231"/>
      <c r="F36" s="286" t="s">
        <v>340</v>
      </c>
    </row>
    <row r="37" spans="1:6" x14ac:dyDescent="0.2">
      <c r="A37" s="12"/>
      <c r="B37" s="12"/>
      <c r="C37" s="12"/>
      <c r="D37" s="12"/>
      <c r="E37" s="12"/>
      <c r="F37" s="244"/>
    </row>
    <row r="39" spans="1:6" x14ac:dyDescent="0.2">
      <c r="B39" s="3"/>
    </row>
  </sheetData>
  <mergeCells count="8">
    <mergeCell ref="A3:F3"/>
    <mergeCell ref="A5:F5"/>
    <mergeCell ref="A1:F1"/>
    <mergeCell ref="A2:F2"/>
    <mergeCell ref="A36:C36"/>
    <mergeCell ref="B8:C8"/>
    <mergeCell ref="B11:F11"/>
    <mergeCell ref="B7:E7"/>
  </mergeCells>
  <phoneticPr fontId="0" type="noConversion"/>
  <hyperlinks>
    <hyperlink ref="M13:N13" location="'Bundled GS-2 Subtran-Trans'!A1" display="GS-2 Sub Bundled" xr:uid="{00000000-0004-0000-0000-000000000000}"/>
    <hyperlink ref="M23:N23" location="'Bundled GS-3 Subtran-Trans'!A1" display="GS-3 Subtrans/Trans Bundled" xr:uid="{00000000-0004-0000-0000-000001000000}"/>
    <hyperlink ref="G25:M25" location="'Bundled GS-4 Pri'!A1" display="GS-4 Pri Bundled" xr:uid="{00000000-0004-0000-0000-000002000000}"/>
    <hyperlink ref="M17:N17" location="'Bundled GS-3 Pri'!A1" display="GS-3 Pri Bundled" xr:uid="{00000000-0004-0000-0000-000003000000}"/>
    <hyperlink ref="M16:N16" location="'Bundled GS-3 Sec'!A1" display="GS-3 Sec Bundled" xr:uid="{00000000-0004-0000-0000-000004000000}"/>
    <hyperlink ref="M15:N15" location="'Bundled GS-TOD Sec'!Print_Area" display="GS-TOD Bundled" xr:uid="{00000000-0004-0000-0000-000005000000}"/>
    <hyperlink ref="M11:N11" location="'Bundled GS-2 Pri'!A1" display="GS-2 Pri Bundled" xr:uid="{00000000-0004-0000-0000-000006000000}"/>
    <hyperlink ref="M10:N10" location="'Bundled GS-2 Sec'!A1" display="GS-2 Sec Bundled" xr:uid="{00000000-0004-0000-0000-000007000000}"/>
    <hyperlink ref="M9:N9" location="'Bundled GS-1 Sec'!A1" display="GS-1 Bundled" xr:uid="{00000000-0004-0000-0000-000008000000}"/>
    <hyperlink ref="M8:N8" location="'Bundled RS-TOD Sec'!A1" display="RS-TOD Bundled" xr:uid="{00000000-0004-0000-0000-000009000000}"/>
    <hyperlink ref="M7:N7" location="'Bundled RS Sec'!A1" display="RS Bundled" xr:uid="{00000000-0004-0000-0000-00000A000000}"/>
  </hyperlinks>
  <printOptions horizontalCentered="1"/>
  <pageMargins left="0.5" right="0.5" top="0.5" bottom="0.5" header="0.25" footer="0.25"/>
  <pageSetup orientation="landscape" r:id="rId1"/>
  <headerFooter alignWithMargins="0"/>
  <cellWatches>
    <cellWatch r="G31"/>
    <cellWatch r="G24"/>
  </cellWatches>
  <drawing r:id="rId2"/>
  <legacyDrawing r:id="rId3"/>
  <mc:AlternateContent xmlns:mc="http://schemas.openxmlformats.org/markup-compatibility/2006">
    <mc:Choice Requires="x14">
      <controls>
        <mc:AlternateContent xmlns:mc="http://schemas.openxmlformats.org/markup-compatibility/2006">
          <mc:Choice Requires="x14">
            <control shapeId="2065" r:id="rId4" name="Check Box 17">
              <controlPr defaultSize="0" autoFill="0" autoLine="0" autoPict="0">
                <anchor moveWithCells="1">
                  <from>
                    <xdr:col>1</xdr:col>
                    <xdr:colOff>28575</xdr:colOff>
                    <xdr:row>30</xdr:row>
                    <xdr:rowOff>142875</xdr:rowOff>
                  </from>
                  <to>
                    <xdr:col>1</xdr:col>
                    <xdr:colOff>685800</xdr:colOff>
                    <xdr:row>32</xdr:row>
                    <xdr:rowOff>47625</xdr:rowOff>
                  </to>
                </anchor>
              </controlPr>
            </control>
          </mc:Choice>
        </mc:AlternateContent>
        <mc:AlternateContent xmlns:mc="http://schemas.openxmlformats.org/markup-compatibility/2006">
          <mc:Choice Requires="x14">
            <control shapeId="2066" r:id="rId5" name="Option Button 18">
              <controlPr defaultSize="0" autoFill="0" autoLine="0" autoPict="0" macro="[0]!OptionButton18_Click">
                <anchor moveWithCells="1">
                  <from>
                    <xdr:col>4</xdr:col>
                    <xdr:colOff>457200</xdr:colOff>
                    <xdr:row>12</xdr:row>
                    <xdr:rowOff>142875</xdr:rowOff>
                  </from>
                  <to>
                    <xdr:col>5</xdr:col>
                    <xdr:colOff>1019175</xdr:colOff>
                    <xdr:row>14</xdr:row>
                    <xdr:rowOff>38100</xdr:rowOff>
                  </to>
                </anchor>
              </controlPr>
            </control>
          </mc:Choice>
        </mc:AlternateContent>
        <mc:AlternateContent xmlns:mc="http://schemas.openxmlformats.org/markup-compatibility/2006">
          <mc:Choice Requires="x14">
            <control shapeId="2067" r:id="rId6" name="Option Button 19">
              <controlPr defaultSize="0" autoFill="0" autoLine="0" autoPict="0">
                <anchor moveWithCells="1">
                  <from>
                    <xdr:col>4</xdr:col>
                    <xdr:colOff>457200</xdr:colOff>
                    <xdr:row>14</xdr:row>
                    <xdr:rowOff>38100</xdr:rowOff>
                  </from>
                  <to>
                    <xdr:col>5</xdr:col>
                    <xdr:colOff>1019175</xdr:colOff>
                    <xdr:row>15</xdr:row>
                    <xdr:rowOff>104775</xdr:rowOff>
                  </to>
                </anchor>
              </controlPr>
            </control>
          </mc:Choice>
        </mc:AlternateContent>
        <mc:AlternateContent xmlns:mc="http://schemas.openxmlformats.org/markup-compatibility/2006">
          <mc:Choice Requires="x14">
            <control shapeId="2068" r:id="rId7" name="Option Button 20">
              <controlPr defaultSize="0" autoFill="0" autoLine="0" autoPict="0">
                <anchor moveWithCells="1">
                  <from>
                    <xdr:col>4</xdr:col>
                    <xdr:colOff>457200</xdr:colOff>
                    <xdr:row>15</xdr:row>
                    <xdr:rowOff>104775</xdr:rowOff>
                  </from>
                  <to>
                    <xdr:col>5</xdr:col>
                    <xdr:colOff>1019175</xdr:colOff>
                    <xdr:row>16</xdr:row>
                    <xdr:rowOff>152400</xdr:rowOff>
                  </to>
                </anchor>
              </controlPr>
            </control>
          </mc:Choice>
        </mc:AlternateContent>
        <mc:AlternateContent xmlns:mc="http://schemas.openxmlformats.org/markup-compatibility/2006">
          <mc:Choice Requires="x14">
            <control shapeId="2069" r:id="rId8" name="Group Box 21">
              <controlPr defaultSize="0" autoFill="0" autoPict="0">
                <anchor moveWithCells="1">
                  <from>
                    <xdr:col>4</xdr:col>
                    <xdr:colOff>457200</xdr:colOff>
                    <xdr:row>12</xdr:row>
                    <xdr:rowOff>76200</xdr:rowOff>
                  </from>
                  <to>
                    <xdr:col>5</xdr:col>
                    <xdr:colOff>1019175</xdr:colOff>
                    <xdr:row>16</xdr:row>
                    <xdr:rowOff>152400</xdr:rowOff>
                  </to>
                </anchor>
              </controlPr>
            </control>
          </mc:Choice>
        </mc:AlternateContent>
        <mc:AlternateContent xmlns:mc="http://schemas.openxmlformats.org/markup-compatibility/2006">
          <mc:Choice Requires="x14">
            <control shapeId="2157" r:id="rId9" name="Check Box 109">
              <controlPr defaultSize="0" autoFill="0" autoLine="0" autoPict="0" macro="[0]!Info">
                <anchor moveWithCells="1">
                  <from>
                    <xdr:col>1</xdr:col>
                    <xdr:colOff>28575</xdr:colOff>
                    <xdr:row>31</xdr:row>
                    <xdr:rowOff>104775</xdr:rowOff>
                  </from>
                  <to>
                    <xdr:col>2</xdr:col>
                    <xdr:colOff>161925</xdr:colOff>
                    <xdr:row>33</xdr:row>
                    <xdr:rowOff>66675</xdr:rowOff>
                  </to>
                </anchor>
              </controlPr>
            </control>
          </mc:Choice>
        </mc:AlternateContent>
        <mc:AlternateContent xmlns:mc="http://schemas.openxmlformats.org/markup-compatibility/2006">
          <mc:Choice Requires="x14">
            <control shapeId="2193" r:id="rId10" name="Check Box 145">
              <controlPr defaultSize="0" autoFill="0" autoLine="0" autoPict="0">
                <anchor moveWithCells="1">
                  <from>
                    <xdr:col>1</xdr:col>
                    <xdr:colOff>28575</xdr:colOff>
                    <xdr:row>32</xdr:row>
                    <xdr:rowOff>123825</xdr:rowOff>
                  </from>
                  <to>
                    <xdr:col>1</xdr:col>
                    <xdr:colOff>904875</xdr:colOff>
                    <xdr:row>34</xdr:row>
                    <xdr:rowOff>28575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8"/>
  <dimension ref="A1:IB65"/>
  <sheetViews>
    <sheetView showGridLines="0" topLeftCell="A29" zoomScale="80" zoomScaleNormal="80" workbookViewId="0">
      <selection sqref="A1:P1"/>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98" t="s">
        <v>120</v>
      </c>
      <c r="B1" s="498"/>
      <c r="C1" s="498"/>
      <c r="D1" s="498"/>
      <c r="E1" s="498"/>
      <c r="F1" s="498"/>
      <c r="G1" s="498"/>
      <c r="H1" s="498"/>
      <c r="I1" s="498"/>
      <c r="J1" s="498"/>
      <c r="K1" s="498"/>
      <c r="L1" s="498"/>
      <c r="M1" s="498"/>
      <c r="N1" s="498"/>
      <c r="O1" s="498"/>
      <c r="P1" s="498"/>
    </row>
    <row r="2" spans="1:30" ht="20.25" x14ac:dyDescent="0.3">
      <c r="A2" s="483" t="s">
        <v>277</v>
      </c>
      <c r="B2" s="483"/>
      <c r="C2" s="483"/>
      <c r="D2" s="483"/>
      <c r="E2" s="483"/>
      <c r="F2" s="483"/>
      <c r="G2" s="483"/>
      <c r="H2" s="483"/>
      <c r="I2" s="483"/>
      <c r="J2" s="483"/>
      <c r="K2" s="483"/>
      <c r="L2" s="483"/>
      <c r="M2" s="483"/>
      <c r="N2" s="483"/>
      <c r="O2" s="483"/>
      <c r="P2" s="483"/>
    </row>
    <row r="3" spans="1:30" ht="18" x14ac:dyDescent="0.25">
      <c r="A3" s="499" t="s">
        <v>84</v>
      </c>
      <c r="B3" s="499"/>
      <c r="C3" s="499"/>
      <c r="D3" s="499"/>
      <c r="E3" s="499"/>
      <c r="F3" s="499"/>
      <c r="G3" s="499"/>
      <c r="H3" s="499"/>
      <c r="I3" s="499"/>
      <c r="J3" s="499"/>
      <c r="K3" s="499"/>
      <c r="L3" s="499"/>
      <c r="M3" s="499"/>
      <c r="N3" s="499"/>
      <c r="O3" s="499"/>
      <c r="P3" s="499"/>
    </row>
    <row r="4" spans="1:30" ht="15.75" x14ac:dyDescent="0.25">
      <c r="A4" s="484" t="str">
        <f>'Customer Info'!B11</f>
        <v>Breakdown of Charges Based on Entered Information</v>
      </c>
      <c r="B4" s="484"/>
      <c r="C4" s="484"/>
      <c r="D4" s="484"/>
      <c r="E4" s="484"/>
      <c r="F4" s="484"/>
      <c r="G4" s="484"/>
      <c r="H4" s="484"/>
      <c r="I4" s="484"/>
      <c r="J4" s="484"/>
      <c r="K4" s="484"/>
      <c r="L4" s="484"/>
      <c r="M4" s="484"/>
      <c r="N4" s="484"/>
      <c r="O4" s="484"/>
      <c r="P4" s="484"/>
    </row>
    <row r="5" spans="1:30" ht="15" x14ac:dyDescent="0.2">
      <c r="A5" s="75"/>
      <c r="B5" s="75"/>
      <c r="C5" s="75"/>
      <c r="D5" s="75"/>
      <c r="E5" s="75"/>
      <c r="F5" s="75"/>
      <c r="G5" s="75"/>
      <c r="H5" s="75"/>
      <c r="I5" s="75"/>
      <c r="J5" s="75"/>
      <c r="K5" s="75"/>
    </row>
    <row r="6" spans="1:30" x14ac:dyDescent="0.2">
      <c r="A6" s="76">
        <f ca="1">TODAY()</f>
        <v>45944</v>
      </c>
      <c r="B6" s="210" t="s">
        <v>229</v>
      </c>
      <c r="C6" s="76"/>
      <c r="D6" s="76"/>
      <c r="E6" s="76"/>
      <c r="F6" s="76"/>
      <c r="G6" s="76"/>
      <c r="H6" s="76"/>
      <c r="I6" s="76"/>
    </row>
    <row r="7" spans="1:30" ht="26.25" x14ac:dyDescent="0.4">
      <c r="A7" s="509"/>
      <c r="B7" s="509"/>
      <c r="C7" s="509"/>
      <c r="D7" s="509"/>
      <c r="E7" s="509"/>
      <c r="F7" s="509"/>
      <c r="G7" s="509"/>
      <c r="H7" s="509"/>
      <c r="I7" s="509"/>
      <c r="J7" s="509"/>
      <c r="K7" s="509"/>
      <c r="L7" s="509"/>
      <c r="M7" s="509"/>
      <c r="N7" s="509"/>
      <c r="O7" s="509"/>
      <c r="P7" s="509"/>
    </row>
    <row r="8" spans="1:30" x14ac:dyDescent="0.2">
      <c r="C8" s="18"/>
      <c r="D8" s="18"/>
      <c r="E8" s="18"/>
      <c r="F8" s="18"/>
      <c r="G8" s="18"/>
      <c r="H8" s="18"/>
      <c r="I8" s="18"/>
      <c r="J8" s="18"/>
      <c r="K8" s="18"/>
    </row>
    <row r="9" spans="1:30" ht="15" x14ac:dyDescent="0.2">
      <c r="A9" s="23" t="s">
        <v>2</v>
      </c>
      <c r="B9" s="24"/>
      <c r="C9" s="25">
        <f>'Customer Info'!B7</f>
        <v>0</v>
      </c>
      <c r="I9" s="26"/>
    </row>
    <row r="10" spans="1:30" ht="15" x14ac:dyDescent="0.2">
      <c r="A10" s="27" t="s">
        <v>26</v>
      </c>
      <c r="B10" s="24"/>
      <c r="C10" s="25">
        <f>'Customer Info'!B8</f>
        <v>0</v>
      </c>
    </row>
    <row r="11" spans="1:30" x14ac:dyDescent="0.2">
      <c r="A11" s="23" t="s">
        <v>3</v>
      </c>
      <c r="B11" s="200">
        <f>'Customer Info'!B9</f>
        <v>11</v>
      </c>
      <c r="C11" s="194" t="str">
        <f>LOOKUP(B11,R11:AD11,R12:AD12)</f>
        <v>November</v>
      </c>
      <c r="D11" s="133">
        <f>'Customer Info'!C9</f>
        <v>2025</v>
      </c>
      <c r="S11">
        <v>1</v>
      </c>
      <c r="T11">
        <v>2</v>
      </c>
      <c r="U11">
        <v>3</v>
      </c>
      <c r="V11">
        <v>4</v>
      </c>
      <c r="W11">
        <v>5</v>
      </c>
      <c r="X11">
        <v>6</v>
      </c>
      <c r="Y11">
        <v>7</v>
      </c>
      <c r="Z11">
        <v>8</v>
      </c>
      <c r="AA11">
        <v>9</v>
      </c>
      <c r="AB11">
        <v>10</v>
      </c>
      <c r="AC11">
        <v>11</v>
      </c>
      <c r="AD11">
        <v>12</v>
      </c>
    </row>
    <row r="12" spans="1:30" x14ac:dyDescent="0.2">
      <c r="A12" s="497"/>
      <c r="B12" s="497"/>
      <c r="C12" s="497"/>
      <c r="D12" s="497"/>
      <c r="E12" s="497"/>
      <c r="F12" s="497"/>
      <c r="G12" s="497"/>
      <c r="H12" s="497"/>
      <c r="I12" s="497"/>
      <c r="J12" s="92"/>
      <c r="K12" s="92"/>
      <c r="L12" s="128"/>
      <c r="M12" s="128"/>
      <c r="N12" s="128"/>
      <c r="O12" s="128"/>
      <c r="P12" s="128"/>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30" x14ac:dyDescent="0.2">
      <c r="A13" s="28" t="s">
        <v>27</v>
      </c>
      <c r="B13" s="22"/>
      <c r="C13" s="22"/>
      <c r="D13" s="22"/>
      <c r="E13" s="22"/>
      <c r="F13" s="22"/>
      <c r="G13" s="22"/>
      <c r="H13" s="22"/>
      <c r="I13" s="22"/>
      <c r="R13" s="3" t="s">
        <v>187</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A14" s="18"/>
      <c r="B14" s="18"/>
      <c r="C14" s="18"/>
      <c r="D14" s="18"/>
      <c r="E14" s="18"/>
      <c r="F14" s="18"/>
      <c r="G14" s="18"/>
      <c r="H14" s="18"/>
      <c r="I14" s="18"/>
      <c r="R14" s="78"/>
      <c r="S14" s="193"/>
      <c r="T14" s="193"/>
      <c r="U14" s="193"/>
      <c r="V14" s="193"/>
      <c r="W14" s="193"/>
      <c r="X14" s="193"/>
      <c r="Y14" s="193"/>
      <c r="Z14" s="193"/>
      <c r="AA14" s="193"/>
      <c r="AB14" s="193"/>
      <c r="AC14" s="193"/>
      <c r="AD14" s="193"/>
    </row>
    <row r="15" spans="1:30" x14ac:dyDescent="0.2">
      <c r="A15" s="31" t="s">
        <v>52</v>
      </c>
      <c r="B15" s="31"/>
      <c r="C15" s="32">
        <f>IF('Customer Info'!B21+'Customer Info'!B22-'Customer Info'!B23&lt;0,0,'Customer Info'!B21+'Customer Info'!B22-'Customer Info'!B23)</f>
        <v>0</v>
      </c>
      <c r="D15" s="31" t="s">
        <v>41</v>
      </c>
      <c r="E15" s="31"/>
      <c r="F15" s="33"/>
      <c r="G15" s="31"/>
      <c r="H15" s="31"/>
      <c r="I15" s="31"/>
      <c r="R15" s="78"/>
      <c r="S15" s="193"/>
      <c r="T15" s="193"/>
      <c r="U15" s="193"/>
      <c r="V15" s="193"/>
      <c r="W15" s="193"/>
      <c r="X15" s="193"/>
      <c r="Y15" s="193"/>
      <c r="Z15" s="193"/>
      <c r="AA15" s="193"/>
      <c r="AB15" s="193"/>
      <c r="AC15" s="193"/>
      <c r="AD15" s="193"/>
    </row>
    <row r="16" spans="1:30" x14ac:dyDescent="0.2">
      <c r="A16" s="31" t="s">
        <v>225</v>
      </c>
      <c r="B16" s="31"/>
      <c r="C16" s="32">
        <f>'Customer Info'!B21</f>
        <v>0</v>
      </c>
      <c r="D16" s="31" t="s">
        <v>41</v>
      </c>
      <c r="E16" s="31"/>
      <c r="F16" s="33"/>
      <c r="G16" s="23" t="s">
        <v>15</v>
      </c>
      <c r="H16" s="31"/>
    </row>
    <row r="17" spans="1:221" x14ac:dyDescent="0.2">
      <c r="A17" s="31" t="s">
        <v>226</v>
      </c>
      <c r="B17" s="31"/>
      <c r="C17" s="32">
        <f>'Customer Info'!B22</f>
        <v>0</v>
      </c>
      <c r="D17" s="262" t="s">
        <v>41</v>
      </c>
      <c r="E17" s="33"/>
      <c r="F17" s="33"/>
      <c r="G17" s="23" t="s">
        <v>15</v>
      </c>
      <c r="H17" s="31"/>
      <c r="I17" s="52" t="s">
        <v>15</v>
      </c>
    </row>
    <row r="19" spans="1:221" x14ac:dyDescent="0.2">
      <c r="A19" s="28" t="s">
        <v>31</v>
      </c>
      <c r="B19" s="22"/>
      <c r="C19" s="22"/>
      <c r="D19" s="22"/>
      <c r="E19" s="22"/>
      <c r="F19" s="22"/>
      <c r="G19" s="493" t="s">
        <v>68</v>
      </c>
      <c r="H19" s="494"/>
      <c r="I19" s="494"/>
      <c r="J19" s="495"/>
      <c r="K19" s="22"/>
      <c r="L19" s="496" t="s">
        <v>69</v>
      </c>
      <c r="M19" s="496"/>
      <c r="N19" s="496"/>
      <c r="O19" s="496"/>
    </row>
    <row r="20" spans="1:221" x14ac:dyDescent="0.2">
      <c r="A20" s="18"/>
      <c r="B20" s="18"/>
      <c r="C20" s="18"/>
      <c r="D20" s="18"/>
      <c r="E20" s="18"/>
      <c r="F20" s="18"/>
      <c r="G20" s="8" t="s">
        <v>65</v>
      </c>
      <c r="H20" s="8" t="s">
        <v>66</v>
      </c>
      <c r="I20" s="8" t="s">
        <v>67</v>
      </c>
      <c r="J20" s="112" t="s">
        <v>34</v>
      </c>
      <c r="K20" s="18"/>
      <c r="L20" s="131" t="s">
        <v>65</v>
      </c>
      <c r="M20" s="131" t="s">
        <v>66</v>
      </c>
      <c r="N20" s="131" t="s">
        <v>67</v>
      </c>
      <c r="O20" s="132" t="s">
        <v>34</v>
      </c>
      <c r="P20" s="43" t="s">
        <v>57</v>
      </c>
    </row>
    <row r="21" spans="1:221" x14ac:dyDescent="0.2">
      <c r="A21" t="s">
        <v>32</v>
      </c>
      <c r="G21" s="86"/>
      <c r="H21" s="86"/>
      <c r="I21" s="86">
        <v>9.4</v>
      </c>
      <c r="J21" s="86">
        <f>SUM(G21:I21)</f>
        <v>9.4</v>
      </c>
      <c r="L21" s="88"/>
      <c r="M21" s="88"/>
      <c r="N21" s="88">
        <f>I21</f>
        <v>9.4</v>
      </c>
      <c r="O21" s="209">
        <f>SUM(L21:N21)</f>
        <v>9.4</v>
      </c>
      <c r="P21" s="245">
        <v>44531</v>
      </c>
    </row>
    <row r="22" spans="1:221" x14ac:dyDescent="0.2">
      <c r="A22" s="287" t="s">
        <v>132</v>
      </c>
      <c r="D22" s="1">
        <f>C15</f>
        <v>0</v>
      </c>
      <c r="E22" s="35" t="s">
        <v>41</v>
      </c>
      <c r="F22" s="4" t="s">
        <v>8</v>
      </c>
      <c r="G22" s="84"/>
      <c r="H22" s="84"/>
      <c r="I22" s="84">
        <v>2.05802E-2</v>
      </c>
      <c r="J22" s="84">
        <f>SUM(G22:I22)</f>
        <v>2.05802E-2</v>
      </c>
      <c r="K22" s="36" t="s">
        <v>42</v>
      </c>
      <c r="L22" s="87"/>
      <c r="M22" s="87"/>
      <c r="N22" s="87">
        <f>IF(C15&lt;0,0,ROUND($D22*I22,2))</f>
        <v>0</v>
      </c>
      <c r="O22" s="209">
        <f>SUM(L22:N22)</f>
        <v>0</v>
      </c>
      <c r="P22" s="245">
        <v>44531</v>
      </c>
    </row>
    <row r="23" spans="1:221" x14ac:dyDescent="0.2">
      <c r="A23" s="37" t="s">
        <v>50</v>
      </c>
      <c r="B23" s="37"/>
      <c r="C23" s="37"/>
      <c r="D23" s="38"/>
      <c r="E23" s="38"/>
      <c r="F23" s="37"/>
      <c r="G23" s="37"/>
      <c r="H23" s="37"/>
      <c r="I23" s="37"/>
      <c r="J23" s="37"/>
      <c r="K23" s="39"/>
      <c r="L23" s="40"/>
      <c r="M23" s="40"/>
      <c r="N23" s="40">
        <f>SUM(N21:N22)</f>
        <v>9.4</v>
      </c>
      <c r="O23" s="40">
        <f>SUM(O21:O22)</f>
        <v>9.4</v>
      </c>
    </row>
    <row r="24" spans="1:221" x14ac:dyDescent="0.2">
      <c r="A24" s="89"/>
      <c r="B24" s="89"/>
      <c r="C24" s="90"/>
      <c r="D24" s="90"/>
      <c r="E24" s="90"/>
      <c r="F24" s="90"/>
      <c r="G24" s="91"/>
      <c r="H24" s="91"/>
      <c r="I24" s="91"/>
      <c r="J24" s="91"/>
      <c r="K24" s="89"/>
      <c r="L24" s="89"/>
      <c r="M24" s="89"/>
      <c r="N24" s="89"/>
      <c r="O24" s="89"/>
      <c r="P24" s="89"/>
    </row>
    <row r="25" spans="1:221" x14ac:dyDescent="0.2">
      <c r="A25" s="148" t="s">
        <v>70</v>
      </c>
      <c r="B25" s="166"/>
      <c r="C25" s="166"/>
      <c r="D25" s="167"/>
      <c r="E25" s="167"/>
      <c r="F25" s="166"/>
      <c r="G25" s="167"/>
      <c r="H25" s="167"/>
      <c r="I25" s="167"/>
      <c r="J25" s="167"/>
      <c r="K25" s="167"/>
      <c r="L25" s="167"/>
      <c r="M25" s="167"/>
      <c r="N25" s="167"/>
      <c r="O25" s="167"/>
      <c r="P25" s="160"/>
      <c r="Q25" s="78"/>
      <c r="R25" s="78"/>
      <c r="S25" s="78"/>
      <c r="T25" s="78"/>
      <c r="U25" s="78"/>
      <c r="V25" s="78"/>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
      <c r="A26" s="151"/>
      <c r="B26" s="151"/>
      <c r="C26" s="151"/>
      <c r="D26" s="151"/>
      <c r="E26" s="151"/>
      <c r="F26" s="151"/>
      <c r="G26" s="151"/>
      <c r="H26" s="151"/>
      <c r="I26" s="151"/>
      <c r="J26" s="151"/>
      <c r="K26" s="151"/>
      <c r="L26" s="151"/>
      <c r="M26" s="151"/>
      <c r="N26" s="151"/>
      <c r="O26" s="151"/>
      <c r="P26" s="174"/>
      <c r="Q26" s="106"/>
      <c r="R26" s="175"/>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
      <c r="A27" s="99" t="s">
        <v>79</v>
      </c>
      <c r="B27" s="176"/>
      <c r="C27" s="176"/>
      <c r="D27" s="100">
        <f>IF($C$15&lt;0,0,IF($C$15&gt;833000,833000,$C$15))</f>
        <v>0</v>
      </c>
      <c r="E27" s="101" t="s">
        <v>41</v>
      </c>
      <c r="F27" s="102" t="s">
        <v>8</v>
      </c>
      <c r="G27" s="103"/>
      <c r="H27" s="103"/>
      <c r="I27" s="103">
        <f>'Rider Rates'!$B$4</f>
        <v>4.6278999999999999E-3</v>
      </c>
      <c r="J27" s="103">
        <f t="shared" ref="J27:J47" si="0">SUM(G27:I27)</f>
        <v>4.6278999999999999E-3</v>
      </c>
      <c r="K27" s="104" t="s">
        <v>42</v>
      </c>
      <c r="L27" s="105"/>
      <c r="M27" s="105"/>
      <c r="N27" s="105">
        <f t="shared" ref="N27:N32" si="1">ROUND(D27*I27,2)</f>
        <v>0</v>
      </c>
      <c r="O27" s="105">
        <f t="shared" ref="O27:O48" si="2">SUM(L27:N27)</f>
        <v>0</v>
      </c>
      <c r="P27" s="245">
        <f>'Rider Rates'!$D$4</f>
        <v>45657</v>
      </c>
      <c r="Q27" s="106"/>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
      <c r="A28" s="99" t="s">
        <v>80</v>
      </c>
      <c r="B28" s="78"/>
      <c r="C28" s="78"/>
      <c r="D28" s="123">
        <f>IF($C$15&gt;833000,$C$15-833000,0)</f>
        <v>0</v>
      </c>
      <c r="E28" s="101" t="s">
        <v>41</v>
      </c>
      <c r="F28" s="102" t="s">
        <v>8</v>
      </c>
      <c r="G28" s="103"/>
      <c r="H28" s="103"/>
      <c r="I28" s="103">
        <f>'Rider Rates'!$B$5</f>
        <v>1.7560000000000001E-4</v>
      </c>
      <c r="J28" s="103">
        <f t="shared" si="0"/>
        <v>1.7560000000000001E-4</v>
      </c>
      <c r="K28" s="104" t="s">
        <v>42</v>
      </c>
      <c r="L28" s="105"/>
      <c r="M28" s="105"/>
      <c r="N28" s="105">
        <f t="shared" si="1"/>
        <v>0</v>
      </c>
      <c r="O28" s="105">
        <f t="shared" si="2"/>
        <v>0</v>
      </c>
      <c r="P28" s="245">
        <f>'Rider Rates'!$D$4</f>
        <v>45657</v>
      </c>
      <c r="Q28" s="106"/>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
      <c r="A29" s="99" t="s">
        <v>97</v>
      </c>
      <c r="B29" s="78"/>
      <c r="C29" s="78"/>
      <c r="D29" s="100">
        <f>IF('Customer Info'!$C$32=TRUE,0,IF($C$15&lt;0,0,IF($C$15&gt;2000,2000,$C$15)))</f>
        <v>0</v>
      </c>
      <c r="E29" s="101" t="s">
        <v>41</v>
      </c>
      <c r="F29" s="102" t="s">
        <v>8</v>
      </c>
      <c r="G29" s="103"/>
      <c r="H29" s="103"/>
      <c r="I29" s="177">
        <f>'Rider Rates'!$B$8</f>
        <v>4.6499999999999996E-3</v>
      </c>
      <c r="J29" s="177">
        <f t="shared" si="0"/>
        <v>4.6499999999999996E-3</v>
      </c>
      <c r="K29" s="104" t="s">
        <v>42</v>
      </c>
      <c r="L29" s="105"/>
      <c r="M29" s="105"/>
      <c r="N29" s="105">
        <f t="shared" si="1"/>
        <v>0</v>
      </c>
      <c r="O29" s="105">
        <f t="shared" si="2"/>
        <v>0</v>
      </c>
      <c r="P29" s="245">
        <f>'Rider Rates'!$D$7</f>
        <v>44531</v>
      </c>
      <c r="Q29" s="106"/>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
      <c r="A30" s="99" t="s">
        <v>98</v>
      </c>
      <c r="B30" s="78"/>
      <c r="C30" s="78"/>
      <c r="D30" s="100">
        <f>IF('Customer Info'!$C$32=TRUE,0,IF($C$15&lt;=2000,0,IF($C$15=0,0,IF($C$15-2000&gt;13000,13000,$C$15-2000))))</f>
        <v>0</v>
      </c>
      <c r="E30" s="101" t="s">
        <v>41</v>
      </c>
      <c r="F30" s="102" t="s">
        <v>8</v>
      </c>
      <c r="G30" s="103"/>
      <c r="H30" s="103"/>
      <c r="I30" s="177">
        <f>'Rider Rates'!$B$9</f>
        <v>4.1900000000000001E-3</v>
      </c>
      <c r="J30" s="177">
        <f t="shared" si="0"/>
        <v>4.1900000000000001E-3</v>
      </c>
      <c r="K30" s="104" t="s">
        <v>42</v>
      </c>
      <c r="L30" s="105"/>
      <c r="M30" s="105"/>
      <c r="N30" s="105">
        <f t="shared" si="1"/>
        <v>0</v>
      </c>
      <c r="O30" s="105">
        <f t="shared" si="2"/>
        <v>0</v>
      </c>
      <c r="P30" s="245">
        <f>'Rider Rates'!$D$7</f>
        <v>44531</v>
      </c>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99" t="s">
        <v>99</v>
      </c>
      <c r="B31" s="78"/>
      <c r="C31" s="78"/>
      <c r="D31" s="100">
        <f>IF('Customer Info'!$C$32=TRUE,0,IF($C$15=0,0,IF($C$15-15000&gt;=0,$C$15-15000,0)))</f>
        <v>0</v>
      </c>
      <c r="E31" s="101" t="s">
        <v>41</v>
      </c>
      <c r="F31" s="102" t="s">
        <v>8</v>
      </c>
      <c r="G31" s="103"/>
      <c r="H31" s="103"/>
      <c r="I31" s="177">
        <f>'Rider Rates'!$B$10</f>
        <v>3.63E-3</v>
      </c>
      <c r="J31" s="177">
        <f t="shared" si="0"/>
        <v>3.63E-3</v>
      </c>
      <c r="K31" s="104" t="s">
        <v>42</v>
      </c>
      <c r="L31" s="105"/>
      <c r="M31" s="105"/>
      <c r="N31" s="105">
        <f t="shared" si="1"/>
        <v>0</v>
      </c>
      <c r="O31" s="105">
        <f t="shared" si="2"/>
        <v>0</v>
      </c>
      <c r="P31" s="245">
        <f>'Rider Rates'!$D$7</f>
        <v>44531</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210" t="s">
        <v>159</v>
      </c>
      <c r="B32" s="78"/>
      <c r="C32" s="78"/>
      <c r="D32" s="100">
        <f>IF($C$15&lt;0,0,$C$15)</f>
        <v>0</v>
      </c>
      <c r="E32" s="101" t="s">
        <v>41</v>
      </c>
      <c r="F32" s="102" t="s">
        <v>8</v>
      </c>
      <c r="G32" s="103"/>
      <c r="H32" s="103"/>
      <c r="I32" s="103">
        <f>'Rider Rates'!$B$16</f>
        <v>0</v>
      </c>
      <c r="J32" s="103">
        <f>SUM(G32:I32)</f>
        <v>0</v>
      </c>
      <c r="K32" s="104" t="s">
        <v>42</v>
      </c>
      <c r="L32" s="105"/>
      <c r="M32" s="105"/>
      <c r="N32" s="105">
        <f t="shared" si="1"/>
        <v>0</v>
      </c>
      <c r="O32" s="105">
        <f t="shared" si="2"/>
        <v>0</v>
      </c>
      <c r="P32" s="245">
        <f>'Rider Rates'!$D$16</f>
        <v>45322</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210" t="s">
        <v>237</v>
      </c>
      <c r="B33" s="78"/>
      <c r="C33" s="78"/>
      <c r="D33" s="195">
        <f>$N$23</f>
        <v>9.4</v>
      </c>
      <c r="E33" s="101" t="s">
        <v>122</v>
      </c>
      <c r="F33" s="102" t="s">
        <v>8</v>
      </c>
      <c r="G33" s="103"/>
      <c r="H33" s="103"/>
      <c r="I33" s="178">
        <f>'Rider Rates'!$B$18+'Rider Rates'!$E$18</f>
        <v>0</v>
      </c>
      <c r="J33" s="178">
        <f>SUM(G33:I33)</f>
        <v>0</v>
      </c>
      <c r="K33" s="104"/>
      <c r="L33" s="105"/>
      <c r="M33" s="105"/>
      <c r="N33" s="105">
        <f>ROUND($D$33*'Rider Rates'!$B$18,2)+ROUND($D$33*'Rider Rates'!$E$18,2)</f>
        <v>0</v>
      </c>
      <c r="O33" s="105">
        <f t="shared" si="2"/>
        <v>0</v>
      </c>
      <c r="P33" s="245">
        <f>MAX('Rider Rates'!$D$18,'Rider Rates'!$F$18)</f>
        <v>44531</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210" t="s">
        <v>186</v>
      </c>
      <c r="B34" s="78"/>
      <c r="C34" s="78"/>
      <c r="D34" s="100">
        <f>'GS-TOU Bundled'!C16+'GS-TOU Bundled'!C17</f>
        <v>0</v>
      </c>
      <c r="E34" s="101" t="s">
        <v>41</v>
      </c>
      <c r="F34" s="102" t="s">
        <v>8</v>
      </c>
      <c r="G34" s="103">
        <f>'Rider Rates'!B22</f>
        <v>7.6880000000000004E-2</v>
      </c>
      <c r="H34" s="103"/>
      <c r="I34" s="103"/>
      <c r="J34" s="237">
        <f>SUM(G34:H34)</f>
        <v>7.6880000000000004E-2</v>
      </c>
      <c r="K34" s="104" t="s">
        <v>42</v>
      </c>
      <c r="L34" s="105">
        <f>ROUND(D34*G34,2)</f>
        <v>0</v>
      </c>
      <c r="M34" s="105"/>
      <c r="N34" s="105"/>
      <c r="O34" s="105">
        <f t="shared" si="2"/>
        <v>0</v>
      </c>
      <c r="P34" s="245">
        <f>'Rider Rates'!$D$22</f>
        <v>45809</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210" t="s">
        <v>162</v>
      </c>
      <c r="B35" s="78"/>
      <c r="C35" s="78"/>
      <c r="D35" s="100">
        <f>C16</f>
        <v>0</v>
      </c>
      <c r="E35" s="101" t="s">
        <v>41</v>
      </c>
      <c r="F35" s="102" t="s">
        <v>8</v>
      </c>
      <c r="G35" s="103">
        <f>'Rider Rates'!B35</f>
        <v>0.15807350000000001</v>
      </c>
      <c r="H35" s="103"/>
      <c r="I35" s="103"/>
      <c r="J35" s="237">
        <f>SUM(G35:H35)</f>
        <v>0.15807350000000001</v>
      </c>
      <c r="K35" s="104" t="s">
        <v>42</v>
      </c>
      <c r="L35" s="105">
        <f>ROUND(D35*G35,2)</f>
        <v>0</v>
      </c>
      <c r="M35" s="105"/>
      <c r="N35" s="105"/>
      <c r="O35" s="105">
        <f t="shared" si="2"/>
        <v>0</v>
      </c>
      <c r="P35" s="245">
        <f>'Rider Rates'!$D$35</f>
        <v>45809</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210" t="s">
        <v>219</v>
      </c>
      <c r="B36" s="78"/>
      <c r="C36" s="78"/>
      <c r="D36" s="100">
        <f>C17</f>
        <v>0</v>
      </c>
      <c r="E36" s="101" t="s">
        <v>41</v>
      </c>
      <c r="F36" s="249" t="s">
        <v>8</v>
      </c>
      <c r="G36" s="103">
        <f>'Rider Rates'!B36</f>
        <v>0</v>
      </c>
      <c r="H36" s="103"/>
      <c r="I36" s="103"/>
      <c r="J36" s="237">
        <f>SUM(G36:H36)</f>
        <v>0</v>
      </c>
      <c r="K36" s="104" t="s">
        <v>42</v>
      </c>
      <c r="L36" s="105">
        <f>ROUND(D36*G36,2)</f>
        <v>0</v>
      </c>
      <c r="M36" s="105"/>
      <c r="N36" s="105"/>
      <c r="O36" s="105">
        <f t="shared" si="2"/>
        <v>0</v>
      </c>
      <c r="P36" s="245">
        <f>'Rider Rates'!D36</f>
        <v>45809</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210" t="s">
        <v>193</v>
      </c>
      <c r="B37" s="78"/>
      <c r="C37" s="78"/>
      <c r="D37" s="100">
        <f>C16+C17</f>
        <v>0</v>
      </c>
      <c r="E37" s="101" t="s">
        <v>41</v>
      </c>
      <c r="F37" s="102" t="s">
        <v>8</v>
      </c>
      <c r="G37" s="103">
        <f>'Rider Rates'!$B$45</f>
        <v>-5.7597000000000004E-3</v>
      </c>
      <c r="H37" s="103"/>
      <c r="I37" s="103"/>
      <c r="J37" s="237">
        <f>SUM(G37:H37)</f>
        <v>-5.7597000000000004E-3</v>
      </c>
      <c r="K37" s="104" t="s">
        <v>42</v>
      </c>
      <c r="L37" s="105">
        <f>ROUND(D37*G37,2)</f>
        <v>0</v>
      </c>
      <c r="M37" s="105"/>
      <c r="N37" s="105"/>
      <c r="O37" s="105">
        <f t="shared" si="2"/>
        <v>0</v>
      </c>
      <c r="P37" s="245">
        <f>'Rider Rates'!$D$45</f>
        <v>45929</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241" t="s">
        <v>210</v>
      </c>
      <c r="B38" s="78"/>
      <c r="C38" s="78"/>
      <c r="D38" s="100">
        <f>IF($C$15&lt;0,0,IF($C$15&gt;833000,833000,$C$15))</f>
        <v>0</v>
      </c>
      <c r="E38" s="101" t="s">
        <v>41</v>
      </c>
      <c r="F38" s="102" t="s">
        <v>8</v>
      </c>
      <c r="G38" s="103"/>
      <c r="H38" s="103"/>
      <c r="I38" s="103">
        <f>'Rider Rates'!D49</f>
        <v>0</v>
      </c>
      <c r="J38" s="103">
        <f>SUM(G38:I38)</f>
        <v>0</v>
      </c>
      <c r="K38" s="104" t="s">
        <v>42</v>
      </c>
      <c r="L38" s="105"/>
      <c r="M38" s="105"/>
      <c r="N38" s="105">
        <f>D38*J38</f>
        <v>0</v>
      </c>
      <c r="O38" s="105">
        <f t="shared" si="2"/>
        <v>0</v>
      </c>
      <c r="P38" s="245">
        <f>'Rider Rates'!E49</f>
        <v>45883</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210" t="s">
        <v>189</v>
      </c>
      <c r="B39" s="78"/>
      <c r="C39" s="78"/>
      <c r="D39" s="100">
        <f>IF($C$15&lt;0,0,$C$15)</f>
        <v>0</v>
      </c>
      <c r="E39" s="113" t="s">
        <v>41</v>
      </c>
      <c r="F39" s="102" t="s">
        <v>8</v>
      </c>
      <c r="G39" s="103"/>
      <c r="H39" s="103">
        <f>'Rider Rates'!$B$56</f>
        <v>2.1561400000000001E-2</v>
      </c>
      <c r="I39" s="103"/>
      <c r="J39" s="103">
        <f>SUM(G39:I39)</f>
        <v>2.1561400000000001E-2</v>
      </c>
      <c r="K39" s="104" t="s">
        <v>42</v>
      </c>
      <c r="L39" s="105"/>
      <c r="M39" s="105">
        <f>ROUND(D39*H39,2)</f>
        <v>0</v>
      </c>
      <c r="N39" s="205"/>
      <c r="O39" s="105">
        <f t="shared" si="2"/>
        <v>0</v>
      </c>
      <c r="P39" s="245">
        <f>'Rider Rates'!$D$56</f>
        <v>45929</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99" t="s">
        <v>96</v>
      </c>
      <c r="B40" s="78"/>
      <c r="C40" s="78"/>
      <c r="D40" s="100">
        <f>IF('Customer Info'!C34=TRUE,0,IF($C$15&lt;0,0,$C$15))</f>
        <v>0</v>
      </c>
      <c r="E40" s="101" t="s">
        <v>41</v>
      </c>
      <c r="F40" s="102" t="s">
        <v>8</v>
      </c>
      <c r="G40" s="103"/>
      <c r="H40" s="103"/>
      <c r="I40" s="103">
        <f>'Rider Rates'!$B$70+'Rider Rates'!$C$70</f>
        <v>0</v>
      </c>
      <c r="J40" s="103">
        <f t="shared" si="0"/>
        <v>0</v>
      </c>
      <c r="K40" s="104" t="s">
        <v>42</v>
      </c>
      <c r="L40" s="105"/>
      <c r="M40" s="105"/>
      <c r="N40" s="105">
        <f>ROUND($D$40*'Rider Rates'!$B$70,2)+ROUND($D$40*'Rider Rates'!$C$70,2)</f>
        <v>0</v>
      </c>
      <c r="O40" s="105">
        <f t="shared" si="2"/>
        <v>0</v>
      </c>
      <c r="P40" s="245">
        <f>'Rider Rates'!$D$70</f>
        <v>45444</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99" t="s">
        <v>96</v>
      </c>
      <c r="B41" s="78"/>
      <c r="C41" s="78"/>
      <c r="D41" s="100"/>
      <c r="E41" s="101" t="s">
        <v>115</v>
      </c>
      <c r="F41" s="102"/>
      <c r="G41" s="103"/>
      <c r="H41" s="103"/>
      <c r="I41" s="196">
        <f>'Rider Rates'!$B$77</f>
        <v>0</v>
      </c>
      <c r="J41" s="196">
        <f>IF('Customer Info'!C34=TRUE,0,SUM(G41:I41))</f>
        <v>0</v>
      </c>
      <c r="K41" s="104"/>
      <c r="L41" s="105"/>
      <c r="M41" s="105"/>
      <c r="N41" s="105">
        <f>J41</f>
        <v>0</v>
      </c>
      <c r="O41" s="105">
        <f>SUM(L41:N41)</f>
        <v>0</v>
      </c>
      <c r="P41" s="245">
        <f>'Rider Rates'!$D$77</f>
        <v>45444</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99" t="s">
        <v>81</v>
      </c>
      <c r="B42" s="78"/>
      <c r="C42" s="78"/>
      <c r="D42" s="195">
        <f>$N$23</f>
        <v>9.4</v>
      </c>
      <c r="E42" s="101" t="s">
        <v>122</v>
      </c>
      <c r="F42" s="102" t="s">
        <v>8</v>
      </c>
      <c r="G42" s="111"/>
      <c r="H42" s="112"/>
      <c r="I42" s="120">
        <f>'Rider Rates'!$B$85</f>
        <v>3.5344300000000002E-2</v>
      </c>
      <c r="J42" s="120">
        <f t="shared" si="0"/>
        <v>3.5344300000000002E-2</v>
      </c>
      <c r="K42" s="104"/>
      <c r="L42" s="105"/>
      <c r="M42" s="105"/>
      <c r="N42" s="105">
        <f>ROUND(D42*I42,2)</f>
        <v>0.33</v>
      </c>
      <c r="O42" s="105">
        <f t="shared" si="2"/>
        <v>0.33</v>
      </c>
      <c r="P42" s="245">
        <f>'Rider Rates'!$D$85</f>
        <v>45929</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99" t="s">
        <v>82</v>
      </c>
      <c r="B43" s="78"/>
      <c r="C43" s="78"/>
      <c r="D43" s="195">
        <f>$N$23</f>
        <v>9.4</v>
      </c>
      <c r="E43" s="101" t="s">
        <v>122</v>
      </c>
      <c r="F43" s="102" t="s">
        <v>8</v>
      </c>
      <c r="G43" s="114"/>
      <c r="H43" s="115"/>
      <c r="I43" s="120">
        <f>'Rider Rates'!$B$87</f>
        <v>6.6985699999999995E-2</v>
      </c>
      <c r="J43" s="120">
        <f t="shared" si="0"/>
        <v>6.6985699999999995E-2</v>
      </c>
      <c r="K43" s="104"/>
      <c r="L43" s="105"/>
      <c r="M43" s="105"/>
      <c r="N43" s="105">
        <f>ROUND(D43*I43,2)</f>
        <v>0.63</v>
      </c>
      <c r="O43" s="105">
        <f t="shared" si="2"/>
        <v>0.63</v>
      </c>
      <c r="P43" s="245">
        <f>'Rider Rates'!$D$87</f>
        <v>45167</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210" t="s">
        <v>206</v>
      </c>
      <c r="B44" s="78"/>
      <c r="C44" s="78"/>
      <c r="D44" s="195"/>
      <c r="E44" s="113" t="s">
        <v>115</v>
      </c>
      <c r="F44" s="106"/>
      <c r="G44" s="114"/>
      <c r="H44" s="115"/>
      <c r="I44" s="196">
        <f>'Rider Rates'!$B$91</f>
        <v>20.75</v>
      </c>
      <c r="J44" s="196">
        <f t="shared" si="0"/>
        <v>20.75</v>
      </c>
      <c r="K44" s="104"/>
      <c r="L44" s="105"/>
      <c r="M44" s="105"/>
      <c r="N44" s="105">
        <f>I44</f>
        <v>20.75</v>
      </c>
      <c r="O44" s="105">
        <f t="shared" si="2"/>
        <v>20.75</v>
      </c>
      <c r="P44" s="245">
        <f>'Rider Rates'!$D$91</f>
        <v>45929</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210" t="s">
        <v>239</v>
      </c>
      <c r="B45" s="78"/>
      <c r="C45" s="78"/>
      <c r="D45" s="100">
        <f>IF($C$15&lt;0,0,$C$15)</f>
        <v>0</v>
      </c>
      <c r="E45" s="101" t="s">
        <v>41</v>
      </c>
      <c r="F45" s="102" t="s">
        <v>8</v>
      </c>
      <c r="G45" s="103"/>
      <c r="H45" s="103"/>
      <c r="I45" s="103"/>
      <c r="J45" s="103">
        <f>'Rider Rates'!$B$95</f>
        <v>0</v>
      </c>
      <c r="K45" s="104" t="s">
        <v>42</v>
      </c>
      <c r="L45" s="105"/>
      <c r="M45" s="105"/>
      <c r="N45" s="105"/>
      <c r="O45" s="105">
        <f>ROUND($D45*('Rider Rates'!B$95),2)</f>
        <v>0</v>
      </c>
      <c r="P45" s="245">
        <f>'Rider Rates'!$D$95</f>
        <v>44531</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99" t="s">
        <v>156</v>
      </c>
      <c r="B46" s="78"/>
      <c r="C46" s="78"/>
      <c r="D46" s="195">
        <f>$N$23</f>
        <v>9.4</v>
      </c>
      <c r="E46" s="101" t="s">
        <v>122</v>
      </c>
      <c r="F46" s="102" t="s">
        <v>8</v>
      </c>
      <c r="G46" s="114"/>
      <c r="H46" s="115"/>
      <c r="I46" s="120">
        <f>'Rider Rates'!$B$105</f>
        <v>0.24516379999999999</v>
      </c>
      <c r="J46" s="120">
        <f t="shared" si="0"/>
        <v>0.24516379999999999</v>
      </c>
      <c r="K46" s="104"/>
      <c r="L46" s="105"/>
      <c r="M46" s="105"/>
      <c r="N46" s="105">
        <f>ROUND(D46*I46,2)</f>
        <v>2.2999999999999998</v>
      </c>
      <c r="O46" s="105">
        <f t="shared" si="2"/>
        <v>2.2999999999999998</v>
      </c>
      <c r="P46" s="245">
        <f>'Rider Rates'!$D$105</f>
        <v>45897</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210" t="s">
        <v>217</v>
      </c>
      <c r="B47" s="78"/>
      <c r="C47" s="78"/>
      <c r="D47" s="195"/>
      <c r="E47" s="113" t="s">
        <v>115</v>
      </c>
      <c r="F47" s="106"/>
      <c r="G47" s="114"/>
      <c r="H47" s="115"/>
      <c r="I47" s="258">
        <f>'Rider Rates'!B122</f>
        <v>0.99</v>
      </c>
      <c r="J47" s="196">
        <f t="shared" si="0"/>
        <v>0.99</v>
      </c>
      <c r="K47" s="104"/>
      <c r="L47" s="105"/>
      <c r="M47" s="105"/>
      <c r="N47" s="260">
        <f>I47</f>
        <v>0.99</v>
      </c>
      <c r="O47" s="105">
        <f t="shared" si="2"/>
        <v>0.99</v>
      </c>
      <c r="P47" s="245">
        <f>'Rider Rates'!D122</f>
        <v>45958</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99" t="s">
        <v>157</v>
      </c>
      <c r="B48" s="78"/>
      <c r="C48" s="78"/>
      <c r="D48" s="100">
        <f>C16+C17</f>
        <v>0</v>
      </c>
      <c r="E48" s="101" t="s">
        <v>41</v>
      </c>
      <c r="F48" s="102" t="s">
        <v>8</v>
      </c>
      <c r="G48" s="103">
        <f>'Rider Rates'!$B$112</f>
        <v>3.8972999999999998E-3</v>
      </c>
      <c r="H48" s="103"/>
      <c r="I48" s="120"/>
      <c r="J48" s="237">
        <f>SUM(G48:H48)</f>
        <v>3.8972999999999998E-3</v>
      </c>
      <c r="K48" s="104" t="s">
        <v>42</v>
      </c>
      <c r="L48" s="105">
        <f>ROUND(D48*G48,2)</f>
        <v>0</v>
      </c>
      <c r="M48" s="105"/>
      <c r="N48" s="105"/>
      <c r="O48" s="105">
        <f t="shared" si="2"/>
        <v>0</v>
      </c>
      <c r="P48" s="245">
        <f>'Rider Rates'!$D$112</f>
        <v>44531</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
      <c r="A49" s="210" t="s">
        <v>208</v>
      </c>
      <c r="B49" s="78"/>
      <c r="C49" s="78"/>
      <c r="D49" s="100">
        <f>IF($C$15&lt;1,0,$C$15)</f>
        <v>0</v>
      </c>
      <c r="E49" s="101" t="s">
        <v>41</v>
      </c>
      <c r="F49" s="249" t="s">
        <v>8</v>
      </c>
      <c r="G49" s="165"/>
      <c r="H49" s="165"/>
      <c r="I49" s="251">
        <f>'Rider Rates'!B118</f>
        <v>0</v>
      </c>
      <c r="J49" s="251">
        <f>SUM(G49:I49)</f>
        <v>0</v>
      </c>
      <c r="K49" s="104" t="s">
        <v>42</v>
      </c>
      <c r="L49" s="105"/>
      <c r="M49" s="105"/>
      <c r="N49" s="105">
        <f>D49*J49</f>
        <v>0</v>
      </c>
      <c r="O49" s="105">
        <f>SUM(L49:N49)</f>
        <v>0</v>
      </c>
      <c r="P49" s="245">
        <f>'Rider Rates'!D118</f>
        <v>45657</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
      <c r="A50" s="78" t="s">
        <v>233</v>
      </c>
      <c r="B50" s="78"/>
      <c r="C50" s="78"/>
      <c r="D50" s="100">
        <f>IF(C15&lt;0,0,IF(C15&gt;833000,833000,C15))</f>
        <v>0</v>
      </c>
      <c r="E50" s="101" t="s">
        <v>41</v>
      </c>
      <c r="F50" s="102" t="s">
        <v>8</v>
      </c>
      <c r="G50" s="265"/>
      <c r="H50" s="265"/>
      <c r="I50" s="265">
        <f>'Rider Rates'!$B$126</f>
        <v>0</v>
      </c>
      <c r="J50" s="265">
        <f>SUM(G50:I50)</f>
        <v>0</v>
      </c>
      <c r="K50" s="104" t="s">
        <v>42</v>
      </c>
      <c r="L50" s="266"/>
      <c r="M50" s="266"/>
      <c r="N50" s="266">
        <f>IF(D50*J50&gt;'Rider Rates'!$C$126,'Rider Rates'!$C$126,D50*J50)</f>
        <v>0</v>
      </c>
      <c r="O50" s="266">
        <f>SUM(L50:N50)</f>
        <v>0</v>
      </c>
      <c r="P50" s="264">
        <f>'Rider Rates'!$E$126</f>
        <v>45883</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
      <c r="A51" s="78" t="s">
        <v>234</v>
      </c>
      <c r="B51" s="78"/>
      <c r="C51" s="78"/>
      <c r="D51" s="123">
        <f>IF(C15&gt;833000,C15-833000,0)</f>
        <v>0</v>
      </c>
      <c r="E51" s="101" t="s">
        <v>41</v>
      </c>
      <c r="F51" s="102" t="s">
        <v>8</v>
      </c>
      <c r="G51" s="265"/>
      <c r="H51" s="265"/>
      <c r="I51" s="265">
        <f>'Rider Rates'!$B$127</f>
        <v>0</v>
      </c>
      <c r="J51" s="265">
        <f>SUM(G51:I51)</f>
        <v>0</v>
      </c>
      <c r="K51" s="104" t="s">
        <v>42</v>
      </c>
      <c r="L51" s="266"/>
      <c r="M51" s="266"/>
      <c r="N51" s="266">
        <f>D51*J51</f>
        <v>0</v>
      </c>
      <c r="O51" s="266">
        <f>SUM(L51:N51)</f>
        <v>0</v>
      </c>
      <c r="P51" s="264">
        <f>'Rider Rates'!$E$127</f>
        <v>45883</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x14ac:dyDescent="0.2">
      <c r="A52" s="241" t="s">
        <v>242</v>
      </c>
      <c r="B52" s="78"/>
      <c r="C52" s="78"/>
      <c r="D52" s="100">
        <f>C15</f>
        <v>0</v>
      </c>
      <c r="E52" s="101" t="s">
        <v>41</v>
      </c>
      <c r="F52" s="249" t="s">
        <v>8</v>
      </c>
      <c r="G52" s="103"/>
      <c r="H52" s="103"/>
      <c r="I52" s="103">
        <f>'Rider Rates'!$B$131</f>
        <v>0</v>
      </c>
      <c r="J52" s="237">
        <f>SUM(G52:I52)</f>
        <v>0</v>
      </c>
      <c r="K52" s="104" t="s">
        <v>42</v>
      </c>
      <c r="L52" s="105"/>
      <c r="M52" s="105"/>
      <c r="N52" s="105">
        <f>D52*J52</f>
        <v>0</v>
      </c>
      <c r="O52" s="105">
        <f>SUM(L52:N52)</f>
        <v>0</v>
      </c>
      <c r="P52" s="245">
        <f>'Rider Rates'!$D$131</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x14ac:dyDescent="0.2">
      <c r="A53" s="241" t="s">
        <v>241</v>
      </c>
      <c r="B53" s="78"/>
      <c r="C53" s="78"/>
      <c r="D53" s="100"/>
      <c r="E53" s="101" t="s">
        <v>115</v>
      </c>
      <c r="F53" s="102" t="s">
        <v>8</v>
      </c>
      <c r="G53" s="263"/>
      <c r="H53" s="263"/>
      <c r="I53" s="263">
        <f>'Rider Rates'!$B$138</f>
        <v>0</v>
      </c>
      <c r="J53" s="263">
        <f>SUM(G53:I53)</f>
        <v>0</v>
      </c>
      <c r="K53" s="104"/>
      <c r="L53" s="209"/>
      <c r="M53" s="209"/>
      <c r="N53" s="209">
        <f>J53</f>
        <v>0</v>
      </c>
      <c r="O53" s="209">
        <f>SUM(L53:N53)</f>
        <v>0</v>
      </c>
      <c r="P53" s="264">
        <f>'Rider Rates'!$D$138</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x14ac:dyDescent="0.2">
      <c r="A54" s="241" t="s">
        <v>243</v>
      </c>
      <c r="B54" s="78"/>
      <c r="C54" s="78"/>
      <c r="D54" s="100"/>
      <c r="E54" s="101"/>
      <c r="F54" s="102"/>
      <c r="G54" s="263"/>
      <c r="H54" s="263"/>
      <c r="I54" s="263"/>
      <c r="J54" s="263"/>
      <c r="K54" s="104"/>
      <c r="L54" s="209"/>
      <c r="M54" s="209"/>
      <c r="N54" s="209"/>
      <c r="O54" s="209"/>
      <c r="P54" s="264"/>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x14ac:dyDescent="0.2">
      <c r="A55" s="179" t="s">
        <v>71</v>
      </c>
      <c r="B55" s="148"/>
      <c r="C55" s="148"/>
      <c r="D55" s="180"/>
      <c r="E55" s="181"/>
      <c r="F55" s="182"/>
      <c r="G55" s="182"/>
      <c r="H55" s="182"/>
      <c r="I55" s="182"/>
      <c r="J55" s="182"/>
      <c r="K55" s="183"/>
      <c r="L55" s="169">
        <f>SUM(L27:L54)</f>
        <v>0</v>
      </c>
      <c r="M55" s="169">
        <f t="shared" ref="M55:O55" si="3">SUM(M27:M54)</f>
        <v>0</v>
      </c>
      <c r="N55" s="169">
        <f t="shared" si="3"/>
        <v>25</v>
      </c>
      <c r="O55" s="169">
        <f t="shared" si="3"/>
        <v>25</v>
      </c>
      <c r="P55" s="184"/>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36" x14ac:dyDescent="0.2">
      <c r="A56" s="78"/>
      <c r="B56" s="78"/>
      <c r="C56" s="78"/>
      <c r="D56" s="100"/>
      <c r="E56" s="113"/>
      <c r="F56" s="106"/>
      <c r="G56" s="106"/>
      <c r="H56" s="106"/>
      <c r="I56" s="106"/>
      <c r="J56" s="107"/>
      <c r="K56" s="104"/>
      <c r="L56" s="106"/>
      <c r="M56" s="106"/>
      <c r="N56" s="106"/>
      <c r="O56" s="106"/>
      <c r="P56" s="164"/>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36" x14ac:dyDescent="0.2">
      <c r="A57" s="185" t="s">
        <v>94</v>
      </c>
      <c r="B57" s="170"/>
      <c r="C57" s="170"/>
      <c r="D57" s="170"/>
      <c r="E57" s="170"/>
      <c r="F57" s="170"/>
      <c r="G57" s="170"/>
      <c r="H57" s="170"/>
      <c r="I57" s="170"/>
      <c r="J57" s="170"/>
      <c r="K57" s="170"/>
      <c r="L57" s="186">
        <f>L23+L55</f>
        <v>0</v>
      </c>
      <c r="M57" s="186">
        <f>M23+M55</f>
        <v>0</v>
      </c>
      <c r="N57" s="186">
        <f>N23+N55</f>
        <v>34.4</v>
      </c>
      <c r="O57" s="187">
        <f>O23+O55</f>
        <v>34.4</v>
      </c>
      <c r="P57" s="187"/>
      <c r="Q57" s="106"/>
      <c r="R57" s="188"/>
      <c r="S57" s="108"/>
      <c r="T57" s="109"/>
      <c r="U57" s="78"/>
      <c r="V57" s="10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36" x14ac:dyDescent="0.2">
      <c r="A58" s="78"/>
      <c r="B58" s="78"/>
      <c r="C58" s="78"/>
      <c r="D58" s="78"/>
      <c r="E58" s="78"/>
      <c r="F58" s="78"/>
      <c r="G58" s="78"/>
      <c r="H58" s="78"/>
      <c r="I58" s="78"/>
      <c r="J58" s="78"/>
      <c r="K58" s="78"/>
      <c r="L58" s="78"/>
      <c r="M58" s="78"/>
      <c r="N58" s="151"/>
      <c r="O58" s="151"/>
      <c r="P58" s="151"/>
      <c r="Q58" s="166"/>
      <c r="R58" s="166"/>
      <c r="S58" s="166"/>
      <c r="T58" s="189"/>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36" x14ac:dyDescent="0.2">
      <c r="A59" s="78"/>
      <c r="B59" s="78"/>
      <c r="C59" s="78"/>
      <c r="D59" s="78"/>
      <c r="E59" s="78"/>
      <c r="F59" s="78"/>
      <c r="G59" s="78"/>
      <c r="H59" s="78"/>
      <c r="I59" s="78"/>
      <c r="J59" s="78"/>
      <c r="K59" s="78"/>
      <c r="L59" s="78"/>
      <c r="M59" s="78"/>
      <c r="N59" s="151"/>
      <c r="O59" s="151"/>
      <c r="P59" s="151"/>
      <c r="Q59" s="166"/>
      <c r="R59" s="166"/>
      <c r="S59" s="166"/>
      <c r="T59" s="189"/>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36" x14ac:dyDescent="0.2">
      <c r="A60" s="166" t="s">
        <v>93</v>
      </c>
      <c r="B60" s="78"/>
      <c r="C60" s="78"/>
      <c r="D60" s="78"/>
      <c r="E60" s="78"/>
      <c r="F60" s="78"/>
      <c r="G60" s="78"/>
      <c r="H60" s="78"/>
      <c r="I60" s="78"/>
      <c r="J60" s="78"/>
      <c r="K60" s="78"/>
      <c r="L60" s="78"/>
      <c r="M60" s="78"/>
      <c r="N60" s="78"/>
      <c r="O60" s="109">
        <f>O21+O55</f>
        <v>34.4</v>
      </c>
      <c r="P60" s="151"/>
      <c r="Q60" s="166"/>
      <c r="R60" s="166"/>
      <c r="S60" s="166"/>
      <c r="T60" s="189"/>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36" x14ac:dyDescent="0.2">
      <c r="A61" s="166" t="s">
        <v>15</v>
      </c>
      <c r="B61" s="166"/>
      <c r="C61" s="166"/>
      <c r="D61" s="166"/>
      <c r="E61" s="166"/>
      <c r="F61" s="166"/>
      <c r="G61" s="166"/>
      <c r="H61" s="166"/>
      <c r="I61" s="78"/>
      <c r="J61" s="78"/>
      <c r="K61" s="78"/>
      <c r="L61" s="78"/>
      <c r="M61" s="78"/>
      <c r="N61" s="151"/>
      <c r="O61" s="151"/>
      <c r="P61" s="151"/>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36" x14ac:dyDescent="0.2">
      <c r="A62" s="148" t="s">
        <v>117</v>
      </c>
      <c r="B62" s="151"/>
      <c r="C62" s="151"/>
      <c r="D62" s="151"/>
      <c r="E62" s="151"/>
      <c r="F62" s="151"/>
      <c r="G62" s="151"/>
      <c r="H62" s="151"/>
      <c r="I62" s="151"/>
      <c r="J62" s="151"/>
      <c r="K62" s="151"/>
      <c r="L62" s="151"/>
      <c r="M62" s="151"/>
      <c r="N62" s="151"/>
      <c r="O62" s="190">
        <f>IF($D$17&lt;0,O57,IF(O57&gt;O60,O57,O60))</f>
        <v>34.4</v>
      </c>
      <c r="P62" s="160"/>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row>
    <row r="63" spans="1:236" ht="15" customHeight="1" x14ac:dyDescent="0.2">
      <c r="A63" s="148"/>
      <c r="B63" s="151"/>
      <c r="C63" s="151"/>
      <c r="D63" s="151"/>
      <c r="E63" s="151"/>
      <c r="F63" s="151"/>
      <c r="G63" s="151"/>
      <c r="H63" s="151"/>
      <c r="I63" s="151"/>
      <c r="J63" s="151"/>
      <c r="K63" s="151"/>
      <c r="L63" s="151"/>
      <c r="M63" s="151"/>
      <c r="N63" s="151"/>
      <c r="O63" s="190"/>
      <c r="P63" s="160"/>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8"/>
      <c r="CV63" s="78"/>
      <c r="CW63" s="78"/>
      <c r="CX63" s="78"/>
      <c r="CY63" s="78"/>
      <c r="CZ63" s="78"/>
      <c r="DA63" s="78"/>
      <c r="DB63" s="78"/>
      <c r="DC63" s="78"/>
      <c r="DD63" s="78"/>
      <c r="DE63" s="78"/>
      <c r="DF63" s="78"/>
      <c r="DG63" s="78"/>
      <c r="DH63" s="78"/>
      <c r="DI63" s="78"/>
      <c r="DJ63" s="78"/>
      <c r="DK63" s="78"/>
      <c r="DL63" s="78"/>
      <c r="DM63" s="78"/>
      <c r="DN63" s="78"/>
      <c r="DO63" s="78"/>
      <c r="DP63" s="78"/>
      <c r="DQ63" s="78"/>
      <c r="DR63" s="78"/>
      <c r="DS63" s="78"/>
      <c r="DT63" s="78"/>
      <c r="DU63" s="78"/>
      <c r="DV63" s="78"/>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78"/>
      <c r="EW63" s="78"/>
      <c r="EX63" s="78"/>
      <c r="EY63" s="78"/>
      <c r="EZ63" s="78"/>
      <c r="FA63" s="78"/>
      <c r="FB63" s="78"/>
      <c r="FC63" s="78"/>
      <c r="FD63" s="78"/>
      <c r="FE63" s="78"/>
      <c r="FF63" s="78"/>
      <c r="FG63" s="78"/>
      <c r="FH63" s="78"/>
      <c r="FI63" s="78"/>
      <c r="FJ63" s="78"/>
      <c r="FK63" s="78"/>
      <c r="FL63" s="78"/>
      <c r="FM63" s="78"/>
      <c r="FN63" s="78"/>
      <c r="FO63" s="78"/>
      <c r="FP63" s="78"/>
      <c r="FQ63" s="78"/>
      <c r="FR63" s="78"/>
      <c r="FS63" s="78"/>
      <c r="FT63" s="78"/>
      <c r="FU63" s="78"/>
      <c r="FV63" s="78"/>
      <c r="FW63" s="78"/>
      <c r="FX63" s="78"/>
      <c r="FY63" s="78"/>
      <c r="FZ63" s="78"/>
      <c r="GA63" s="78"/>
      <c r="GB63" s="78"/>
      <c r="GC63" s="78"/>
      <c r="GD63" s="78"/>
      <c r="GE63" s="78"/>
      <c r="GF63" s="78"/>
      <c r="GG63" s="78"/>
      <c r="GH63" s="78"/>
      <c r="GI63" s="78"/>
      <c r="GJ63" s="78"/>
      <c r="GK63" s="78"/>
      <c r="GL63" s="78"/>
      <c r="GM63" s="78"/>
      <c r="GN63" s="78"/>
      <c r="GO63" s="78"/>
      <c r="GP63" s="78"/>
      <c r="GQ63" s="78"/>
      <c r="GR63" s="78"/>
      <c r="GS63" s="78"/>
      <c r="GT63" s="78"/>
      <c r="GU63" s="78"/>
      <c r="GV63" s="78"/>
      <c r="GW63" s="78"/>
      <c r="GX63" s="78"/>
      <c r="GY63" s="78"/>
      <c r="GZ63" s="78"/>
      <c r="HA63" s="78"/>
      <c r="HB63" s="78"/>
      <c r="HC63" s="78"/>
      <c r="HD63" s="78"/>
      <c r="HE63" s="78"/>
      <c r="HF63" s="78"/>
      <c r="HG63" s="78"/>
      <c r="HH63" s="78"/>
      <c r="HI63" s="78"/>
      <c r="HJ63" s="78"/>
      <c r="HK63" s="78"/>
      <c r="HL63" s="78"/>
      <c r="HM63" s="78"/>
      <c r="HN63" s="78"/>
      <c r="HO63" s="78"/>
      <c r="HP63" s="78"/>
      <c r="HQ63" s="78"/>
      <c r="HR63" s="78"/>
      <c r="HS63" s="78"/>
      <c r="HT63" s="78"/>
      <c r="HU63" s="78"/>
      <c r="HV63" s="78"/>
      <c r="HW63" s="78"/>
      <c r="HX63" s="78"/>
      <c r="HY63" s="78"/>
      <c r="HZ63" s="78"/>
      <c r="IA63" s="78"/>
      <c r="IB63" s="78"/>
    </row>
    <row r="64" spans="1:236" x14ac:dyDescent="0.2">
      <c r="A64" s="148"/>
      <c r="B64" s="166"/>
      <c r="C64" s="166"/>
      <c r="D64" s="166"/>
      <c r="E64" s="166"/>
      <c r="F64" s="166"/>
      <c r="G64" s="166"/>
      <c r="H64" s="166"/>
      <c r="I64" s="166" t="s">
        <v>121</v>
      </c>
      <c r="J64" s="166"/>
      <c r="K64" s="166"/>
      <c r="L64" s="191"/>
      <c r="M64" s="191"/>
      <c r="N64" s="191"/>
      <c r="O64" s="191">
        <f>ROUND(IF($C$15&lt;1,0,O57/($C$15*100)*10000),2)</f>
        <v>0</v>
      </c>
      <c r="P64" s="37" t="s">
        <v>87</v>
      </c>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HE64" s="78"/>
      <c r="HF64" s="78"/>
      <c r="HG64" s="78"/>
      <c r="HH64" s="78"/>
      <c r="HI64" s="78"/>
      <c r="HJ64" s="78"/>
      <c r="HK64" s="78"/>
      <c r="HL64" s="78"/>
      <c r="HM64" s="78"/>
      <c r="HN64" s="78"/>
    </row>
    <row r="65" spans="2:37" x14ac:dyDescent="0.2">
      <c r="B65" s="78"/>
      <c r="C65" s="78"/>
      <c r="D65" s="78"/>
      <c r="E65" s="78"/>
      <c r="F65" s="78"/>
      <c r="G65" s="78"/>
      <c r="H65" s="192"/>
      <c r="I65" s="242" t="s">
        <v>190</v>
      </c>
      <c r="J65" s="78"/>
      <c r="K65" s="78"/>
      <c r="L65" s="78"/>
      <c r="M65" s="78"/>
      <c r="N65" s="78"/>
      <c r="O65" s="243">
        <f>ROUND(IF($C$15&lt;1,0,(L57)/($C$15*100)*10000),2)</f>
        <v>0</v>
      </c>
      <c r="P65" s="25" t="s">
        <v>87</v>
      </c>
      <c r="Q65" s="78"/>
      <c r="R65" s="78"/>
      <c r="S65" s="78"/>
      <c r="T65" s="78"/>
      <c r="U65" s="78"/>
      <c r="V65" s="78"/>
      <c r="W65" s="78"/>
      <c r="X65" s="78"/>
      <c r="Y65" s="78"/>
      <c r="Z65" s="78"/>
      <c r="AA65" s="78"/>
      <c r="AB65" s="78"/>
      <c r="AC65" s="78"/>
      <c r="AD65" s="78"/>
      <c r="AE65" s="78"/>
      <c r="AF65" s="78"/>
      <c r="AG65" s="78"/>
      <c r="AH65" s="78"/>
      <c r="AI65" s="78"/>
      <c r="AJ65" s="78"/>
      <c r="AK65" s="78"/>
    </row>
  </sheetData>
  <sheetProtection algorithmName="SHA-512" hashValue="uB79mkUJnK27MvoIXPPDi+UIT49tWITEpGOXR1h6YuloFxr01d6m7Cavv1WRvREuzpGrMdBI71XPRnXAQP7CxA==" saltValue="DYbvTCnatBcb4uhvep6WPQ=="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75777" r:id="rId4" name="Button 1">
              <controlPr defaultSize="0" print="0" autoFill="0" autoPict="0" macro="[0]!Info">
                <anchor moveWithCells="1">
                  <from>
                    <xdr:col>0</xdr:col>
                    <xdr:colOff>66675</xdr:colOff>
                    <xdr:row>0</xdr:row>
                    <xdr:rowOff>38100</xdr:rowOff>
                  </from>
                  <to>
                    <xdr:col>0</xdr:col>
                    <xdr:colOff>571500</xdr:colOff>
                    <xdr:row>0</xdr:row>
                    <xdr:rowOff>257175</xdr:rowOff>
                  </to>
                </anchor>
              </controlPr>
            </control>
          </mc:Choice>
        </mc:AlternateContent>
        <mc:AlternateContent xmlns:mc="http://schemas.openxmlformats.org/markup-compatibility/2006">
          <mc:Choice Requires="x14">
            <control shapeId="75778" r:id="rId5" name="Button 2">
              <controlPr defaultSize="0" print="0" autoFill="0" autoPict="0" macro="[0]!Info">
                <anchor moveWithCells="1">
                  <from>
                    <xdr:col>15</xdr:col>
                    <xdr:colOff>295275</xdr:colOff>
                    <xdr:row>72</xdr:row>
                    <xdr:rowOff>76200</xdr:rowOff>
                  </from>
                  <to>
                    <xdr:col>15</xdr:col>
                    <xdr:colOff>809625</xdr:colOff>
                    <xdr:row>73</xdr:row>
                    <xdr:rowOff>152400</xdr:rowOff>
                  </to>
                </anchor>
              </controlPr>
            </control>
          </mc:Choice>
        </mc:AlternateContent>
        <mc:AlternateContent xmlns:mc="http://schemas.openxmlformats.org/markup-compatibility/2006">
          <mc:Choice Requires="x14">
            <control shapeId="75779"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5780"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5781"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5782"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4"/>
  <dimension ref="A1:HM70"/>
  <sheetViews>
    <sheetView showGridLines="0" topLeftCell="A21" zoomScale="80" zoomScaleNormal="80" workbookViewId="0">
      <selection sqref="A1:P1"/>
    </sheetView>
  </sheetViews>
  <sheetFormatPr defaultRowHeight="12.75" x14ac:dyDescent="0.2"/>
  <cols>
    <col min="1" max="1" width="37.5703125" customWidth="1"/>
    <col min="2" max="2" width="2.140625" customWidth="1"/>
    <col min="3" max="3" width="14.5703125" customWidth="1"/>
    <col min="4" max="4" width="16.42578125" bestFit="1" customWidth="1"/>
    <col min="5" max="5" width="9.85546875" customWidth="1"/>
    <col min="6" max="6" width="5.5703125" customWidth="1"/>
    <col min="7" max="8" width="13.42578125" customWidth="1"/>
    <col min="9" max="9" width="14.5703125" customWidth="1"/>
    <col min="10" max="10" width="13.42578125" customWidth="1"/>
    <col min="11" max="11" width="7" customWidth="1"/>
    <col min="12" max="12" width="15" customWidth="1"/>
    <col min="13" max="13" width="16" customWidth="1"/>
    <col min="14" max="14" width="15.140625" bestFit="1" customWidth="1"/>
    <col min="15" max="15" width="17.42578125" bestFit="1" customWidth="1"/>
    <col min="16" max="16" width="12.85546875" bestFit="1" customWidth="1"/>
    <col min="18" max="18" width="13" hidden="1" customWidth="1"/>
    <col min="19" max="26" width="10.42578125" hidden="1" customWidth="1"/>
    <col min="27" max="27" width="10.5703125" hidden="1" customWidth="1"/>
    <col min="28" max="30" width="10.42578125" hidden="1" customWidth="1"/>
  </cols>
  <sheetData>
    <row r="1" spans="1:30" ht="20.25" x14ac:dyDescent="0.3">
      <c r="A1" s="498" t="s">
        <v>120</v>
      </c>
      <c r="B1" s="498"/>
      <c r="C1" s="498"/>
      <c r="D1" s="498"/>
      <c r="E1" s="498"/>
      <c r="F1" s="498"/>
      <c r="G1" s="498"/>
      <c r="H1" s="498"/>
      <c r="I1" s="498"/>
      <c r="J1" s="498"/>
      <c r="K1" s="498"/>
      <c r="L1" s="498"/>
      <c r="M1" s="498"/>
      <c r="N1" s="498"/>
      <c r="O1" s="498"/>
      <c r="P1" s="498"/>
    </row>
    <row r="2" spans="1:30" ht="20.25" x14ac:dyDescent="0.3">
      <c r="A2" s="483" t="s">
        <v>277</v>
      </c>
      <c r="B2" s="483"/>
      <c r="C2" s="483"/>
      <c r="D2" s="483"/>
      <c r="E2" s="483"/>
      <c r="F2" s="483"/>
      <c r="G2" s="483"/>
      <c r="H2" s="483"/>
      <c r="I2" s="483"/>
      <c r="J2" s="483"/>
      <c r="K2" s="483"/>
      <c r="L2" s="483"/>
      <c r="M2" s="483"/>
      <c r="N2" s="483"/>
      <c r="O2" s="483"/>
      <c r="P2" s="483"/>
    </row>
    <row r="3" spans="1:30" ht="18" x14ac:dyDescent="0.25">
      <c r="A3" s="499" t="s">
        <v>253</v>
      </c>
      <c r="B3" s="499"/>
      <c r="C3" s="499"/>
      <c r="D3" s="499"/>
      <c r="E3" s="499"/>
      <c r="F3" s="499"/>
      <c r="G3" s="499"/>
      <c r="H3" s="499"/>
      <c r="I3" s="499"/>
      <c r="J3" s="499"/>
      <c r="K3" s="499"/>
      <c r="L3" s="499"/>
      <c r="M3" s="499"/>
      <c r="N3" s="499"/>
      <c r="O3" s="499"/>
      <c r="P3" s="499"/>
    </row>
    <row r="4" spans="1:30" ht="15.75" x14ac:dyDescent="0.25">
      <c r="A4" s="484" t="str">
        <f>'Customer Info'!B11</f>
        <v>Breakdown of Charges Based on Entered Information</v>
      </c>
      <c r="B4" s="484"/>
      <c r="C4" s="484"/>
      <c r="D4" s="484"/>
      <c r="E4" s="484"/>
      <c r="F4" s="484"/>
      <c r="G4" s="484"/>
      <c r="H4" s="484"/>
      <c r="I4" s="484"/>
      <c r="J4" s="484"/>
      <c r="K4" s="484"/>
      <c r="L4" s="484"/>
      <c r="M4" s="484"/>
      <c r="N4" s="484"/>
      <c r="O4" s="484"/>
      <c r="P4" s="484"/>
    </row>
    <row r="5" spans="1:30" ht="15" x14ac:dyDescent="0.2">
      <c r="A5" s="76">
        <f ca="1">TODAY()</f>
        <v>45944</v>
      </c>
      <c r="B5" s="75"/>
      <c r="C5" s="75"/>
      <c r="D5" s="75"/>
      <c r="E5" s="75"/>
      <c r="F5" s="75"/>
      <c r="G5" s="75"/>
      <c r="H5" s="75"/>
      <c r="I5" s="75"/>
      <c r="J5" s="75"/>
      <c r="K5" s="75"/>
      <c r="L5" s="75"/>
      <c r="M5" s="75"/>
      <c r="N5" s="75"/>
      <c r="O5" s="75"/>
      <c r="P5" s="75"/>
    </row>
    <row r="6" spans="1:30" x14ac:dyDescent="0.2">
      <c r="A6" s="510" t="s">
        <v>250</v>
      </c>
      <c r="B6" s="510"/>
      <c r="C6" s="510"/>
      <c r="D6" s="510"/>
      <c r="E6" s="510"/>
      <c r="F6" s="510"/>
      <c r="G6" s="510"/>
      <c r="H6" s="510"/>
      <c r="I6" s="510"/>
      <c r="J6" s="510"/>
      <c r="K6" s="510"/>
      <c r="L6" s="510"/>
      <c r="M6" s="510"/>
      <c r="N6" s="510"/>
      <c r="O6" s="510"/>
      <c r="P6" s="510"/>
      <c r="Q6" s="510"/>
    </row>
    <row r="7" spans="1:30" x14ac:dyDescent="0.2">
      <c r="A7" s="482" t="s">
        <v>15</v>
      </c>
      <c r="B7" s="482"/>
      <c r="C7" s="482"/>
      <c r="D7" s="482"/>
      <c r="E7" s="482"/>
      <c r="F7" s="482"/>
      <c r="G7" s="482"/>
      <c r="H7" s="482"/>
      <c r="I7" s="482"/>
      <c r="J7" s="482"/>
      <c r="K7" s="482"/>
    </row>
    <row r="8" spans="1:30" x14ac:dyDescent="0.2">
      <c r="C8" s="18"/>
      <c r="D8" s="18"/>
      <c r="E8" s="18"/>
      <c r="F8" s="18"/>
      <c r="G8" s="18"/>
      <c r="H8" s="18"/>
      <c r="I8" s="18"/>
      <c r="J8" s="18"/>
      <c r="K8" s="18"/>
    </row>
    <row r="9" spans="1:30" ht="15" x14ac:dyDescent="0.2">
      <c r="A9" s="23" t="s">
        <v>2</v>
      </c>
      <c r="B9" s="24"/>
      <c r="C9" s="25">
        <f>'Customer Info'!B7</f>
        <v>0</v>
      </c>
      <c r="I9" s="26"/>
    </row>
    <row r="10" spans="1:30" ht="15" x14ac:dyDescent="0.2">
      <c r="A10" s="27" t="s">
        <v>26</v>
      </c>
      <c r="B10" s="24"/>
      <c r="C10" s="25">
        <f>'Customer Info'!B8</f>
        <v>0</v>
      </c>
    </row>
    <row r="11" spans="1:30" x14ac:dyDescent="0.2">
      <c r="A11" s="23" t="s">
        <v>3</v>
      </c>
      <c r="B11" s="200">
        <f>'Customer Info'!B9</f>
        <v>11</v>
      </c>
      <c r="C11" s="194" t="str">
        <f>LOOKUP(B11,R11:AD11,R12:AD12)</f>
        <v>November</v>
      </c>
      <c r="D11" s="133">
        <f>'Customer Info'!C9</f>
        <v>2025</v>
      </c>
      <c r="S11">
        <v>1</v>
      </c>
      <c r="T11">
        <v>2</v>
      </c>
      <c r="U11">
        <v>3</v>
      </c>
      <c r="V11">
        <v>4</v>
      </c>
      <c r="W11">
        <v>5</v>
      </c>
      <c r="X11">
        <v>6</v>
      </c>
      <c r="Y11">
        <v>7</v>
      </c>
      <c r="Z11">
        <v>8</v>
      </c>
      <c r="AA11">
        <v>9</v>
      </c>
      <c r="AB11">
        <v>10</v>
      </c>
      <c r="AC11">
        <v>11</v>
      </c>
      <c r="AD11">
        <v>12</v>
      </c>
    </row>
    <row r="12" spans="1:30" x14ac:dyDescent="0.2">
      <c r="A12" s="497"/>
      <c r="B12" s="497"/>
      <c r="C12" s="497"/>
      <c r="D12" s="497"/>
      <c r="E12" s="497"/>
      <c r="F12" s="497"/>
      <c r="G12" s="497"/>
      <c r="H12" s="497"/>
      <c r="I12" s="497"/>
      <c r="J12" s="94"/>
      <c r="K12" s="94"/>
      <c r="L12" s="94"/>
      <c r="M12" s="94"/>
      <c r="N12" s="94"/>
      <c r="O12" s="94"/>
      <c r="P12" s="94"/>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30" x14ac:dyDescent="0.2">
      <c r="A13" s="97" t="s">
        <v>27</v>
      </c>
      <c r="B13" s="18"/>
      <c r="C13" s="18"/>
      <c r="D13" s="18"/>
      <c r="E13" s="18"/>
      <c r="F13" s="18"/>
      <c r="G13" s="18"/>
      <c r="H13" s="18"/>
      <c r="I13" s="18"/>
      <c r="R13" s="3" t="s">
        <v>187</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A14" s="18"/>
      <c r="B14" s="18"/>
      <c r="C14" s="18"/>
      <c r="D14" s="18"/>
      <c r="E14" s="18"/>
      <c r="F14" s="18"/>
      <c r="G14" s="18"/>
      <c r="H14" s="18"/>
      <c r="I14" s="18"/>
      <c r="R14" s="78"/>
      <c r="S14" s="221"/>
      <c r="T14" s="221"/>
      <c r="U14" s="221"/>
      <c r="V14" s="221"/>
      <c r="W14" s="221"/>
      <c r="X14" s="220"/>
      <c r="Y14" s="220"/>
      <c r="Z14" s="220"/>
      <c r="AA14" s="220"/>
      <c r="AB14" s="221"/>
      <c r="AC14" s="221"/>
      <c r="AD14" s="221"/>
    </row>
    <row r="15" spans="1:30" x14ac:dyDescent="0.2">
      <c r="A15" s="31" t="s">
        <v>43</v>
      </c>
      <c r="B15" s="31"/>
      <c r="C15" s="32">
        <f>IF('Customer Info'!B21+'Customer Info'!B22-'Customer Info'!B23&lt;0,0,'Customer Info'!B21+'Customer Info'!B22-'Customer Info'!B23)</f>
        <v>0</v>
      </c>
      <c r="D15" s="31" t="s">
        <v>41</v>
      </c>
      <c r="E15" s="31"/>
      <c r="F15" s="33"/>
      <c r="G15" s="31"/>
      <c r="H15" s="31"/>
      <c r="I15" s="31"/>
      <c r="R15" s="78"/>
      <c r="S15" s="193"/>
      <c r="T15" s="193"/>
      <c r="U15" s="193"/>
      <c r="V15" s="193"/>
      <c r="W15" s="193"/>
      <c r="X15" s="202"/>
      <c r="Y15" s="202"/>
      <c r="Z15" s="202"/>
      <c r="AA15" s="202"/>
      <c r="AB15" s="193"/>
      <c r="AC15" s="193"/>
      <c r="AD15" s="193"/>
    </row>
    <row r="16" spans="1:30" x14ac:dyDescent="0.2">
      <c r="A16" s="31"/>
      <c r="B16" s="31"/>
      <c r="C16" s="33"/>
      <c r="D16" s="33"/>
      <c r="E16" s="33"/>
      <c r="F16" s="33"/>
      <c r="G16" s="23"/>
      <c r="H16" s="31"/>
      <c r="I16" s="31"/>
      <c r="R16" s="78"/>
      <c r="S16" s="193"/>
      <c r="T16" s="193"/>
      <c r="U16" s="193"/>
      <c r="V16" s="193"/>
      <c r="W16" s="193"/>
      <c r="X16" s="193"/>
      <c r="Y16" s="193"/>
      <c r="Z16" s="193"/>
      <c r="AA16" s="193"/>
      <c r="AB16" s="193"/>
      <c r="AC16" s="193"/>
      <c r="AD16" s="193"/>
    </row>
    <row r="17" spans="1:221" x14ac:dyDescent="0.2">
      <c r="A17" s="28" t="s">
        <v>76</v>
      </c>
      <c r="B17" s="22"/>
      <c r="C17" s="22"/>
      <c r="D17" s="22"/>
      <c r="E17" s="22"/>
      <c r="F17" s="22"/>
      <c r="G17" s="493" t="s">
        <v>68</v>
      </c>
      <c r="H17" s="494"/>
      <c r="I17" s="494"/>
      <c r="J17" s="495"/>
      <c r="K17" s="22"/>
      <c r="L17" s="496" t="s">
        <v>69</v>
      </c>
      <c r="M17" s="496"/>
      <c r="N17" s="496"/>
      <c r="O17" s="496"/>
    </row>
    <row r="18" spans="1:221" x14ac:dyDescent="0.2">
      <c r="A18" s="18"/>
      <c r="B18" s="18"/>
      <c r="C18" s="18"/>
      <c r="D18" s="18"/>
      <c r="E18" s="18"/>
      <c r="F18" s="18"/>
      <c r="G18" s="8" t="s">
        <v>65</v>
      </c>
      <c r="H18" s="8" t="s">
        <v>66</v>
      </c>
      <c r="I18" s="8" t="s">
        <v>67</v>
      </c>
      <c r="J18" s="112" t="s">
        <v>34</v>
      </c>
      <c r="K18" s="18"/>
      <c r="L18" s="131" t="s">
        <v>65</v>
      </c>
      <c r="M18" s="131" t="s">
        <v>66</v>
      </c>
      <c r="N18" s="131" t="s">
        <v>67</v>
      </c>
      <c r="O18" s="132" t="s">
        <v>34</v>
      </c>
      <c r="P18" s="43" t="s">
        <v>57</v>
      </c>
    </row>
    <row r="19" spans="1:221" x14ac:dyDescent="0.2">
      <c r="A19" t="s">
        <v>32</v>
      </c>
      <c r="G19" s="83"/>
      <c r="H19" s="83"/>
      <c r="I19" s="125">
        <v>9.4</v>
      </c>
      <c r="J19" s="125">
        <f>SUM(G19:I19)</f>
        <v>9.4</v>
      </c>
      <c r="L19" s="125"/>
      <c r="M19" s="125"/>
      <c r="N19" s="125">
        <f>I19</f>
        <v>9.4</v>
      </c>
      <c r="O19" s="105">
        <f>+SUM(L19:N19)</f>
        <v>9.4</v>
      </c>
      <c r="P19" s="245">
        <v>44531</v>
      </c>
    </row>
    <row r="20" spans="1:221" x14ac:dyDescent="0.2">
      <c r="A20" t="s">
        <v>296</v>
      </c>
      <c r="D20" s="1">
        <f>C15</f>
        <v>0</v>
      </c>
      <c r="E20" s="35" t="s">
        <v>41</v>
      </c>
      <c r="F20" s="4" t="s">
        <v>8</v>
      </c>
      <c r="G20" s="126"/>
      <c r="H20" s="127"/>
      <c r="I20" s="127">
        <v>2.05802E-2</v>
      </c>
      <c r="J20" s="127">
        <f>SUM(G20:I20)</f>
        <v>2.05802E-2</v>
      </c>
      <c r="K20" s="36" t="s">
        <v>42</v>
      </c>
      <c r="L20" s="129"/>
      <c r="M20" s="129"/>
      <c r="N20" s="129">
        <f>ROUND($D20*I20,2)</f>
        <v>0</v>
      </c>
      <c r="O20" s="105">
        <f>+SUM(L20:N20)</f>
        <v>0</v>
      </c>
      <c r="P20" s="245">
        <v>44531</v>
      </c>
    </row>
    <row r="21" spans="1:221" x14ac:dyDescent="0.2">
      <c r="A21" s="96" t="s">
        <v>75</v>
      </c>
      <c r="B21" s="37"/>
      <c r="C21" s="37"/>
      <c r="D21" s="38"/>
      <c r="E21" s="38"/>
      <c r="F21" s="37"/>
      <c r="G21" s="37"/>
      <c r="I21" s="40"/>
      <c r="K21" s="39"/>
      <c r="L21" s="95"/>
      <c r="M21" s="54"/>
      <c r="N21" s="95">
        <f>SUM(N19:N20)</f>
        <v>9.4</v>
      </c>
      <c r="O21" s="95">
        <f>SUM(O19:O20)</f>
        <v>9.4</v>
      </c>
    </row>
    <row r="22" spans="1:221" x14ac:dyDescent="0.2">
      <c r="A22" s="170"/>
      <c r="B22" s="170"/>
      <c r="C22" s="170"/>
      <c r="D22" s="171"/>
      <c r="E22" s="171"/>
      <c r="F22" s="170"/>
      <c r="G22" s="171"/>
      <c r="H22" s="171"/>
      <c r="I22" s="171"/>
      <c r="J22" s="171"/>
      <c r="K22" s="172"/>
      <c r="L22" s="171"/>
      <c r="M22" s="171"/>
      <c r="N22" s="171"/>
      <c r="O22" s="171"/>
      <c r="P22" s="171"/>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x14ac:dyDescent="0.2">
      <c r="A23" s="148" t="s">
        <v>70</v>
      </c>
      <c r="B23" s="166"/>
      <c r="C23" s="166"/>
      <c r="D23" s="167"/>
      <c r="E23" s="167"/>
      <c r="F23" s="166"/>
      <c r="G23" s="167"/>
      <c r="H23" s="167"/>
      <c r="I23" s="167"/>
      <c r="J23" s="167"/>
      <c r="K23" s="167"/>
      <c r="L23" s="167"/>
      <c r="M23" s="167"/>
      <c r="N23" s="167"/>
      <c r="O23" s="167"/>
      <c r="P23" s="78"/>
      <c r="R23" s="175"/>
      <c r="S23" s="108"/>
      <c r="T23" s="109"/>
      <c r="U23" s="78"/>
      <c r="V23" s="110"/>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Q23" s="78"/>
      <c r="BR23" s="78"/>
      <c r="BS23" s="78"/>
      <c r="BT23" s="78"/>
      <c r="BU23" s="78"/>
      <c r="BV23" s="78"/>
      <c r="BW23" s="78"/>
      <c r="BX23" s="78"/>
      <c r="BY23" s="78"/>
      <c r="BZ23" s="78"/>
      <c r="CA23" s="78"/>
      <c r="CB23" s="78"/>
      <c r="CC23" s="78"/>
      <c r="CD23" s="78"/>
      <c r="CE23" s="78"/>
      <c r="CF23" s="78"/>
      <c r="CG23" s="78"/>
      <c r="CH23" s="78"/>
      <c r="CI23" s="78"/>
      <c r="CJ23" s="78"/>
      <c r="CK23" s="78"/>
      <c r="CL23" s="78"/>
      <c r="CM23" s="78"/>
      <c r="CN23" s="78"/>
      <c r="CO23" s="78"/>
      <c r="CP23" s="78"/>
      <c r="CQ23" s="78"/>
      <c r="CR23" s="78"/>
      <c r="CS23" s="78"/>
      <c r="CT23" s="78"/>
      <c r="CU23" s="78"/>
      <c r="CV23" s="78"/>
      <c r="CW23" s="78"/>
      <c r="CX23" s="78"/>
      <c r="CY23" s="78"/>
      <c r="CZ23" s="78"/>
      <c r="DA23" s="78"/>
      <c r="DB23" s="78"/>
      <c r="DC23" s="78"/>
      <c r="DD23" s="78"/>
      <c r="DE23" s="78"/>
      <c r="DF23" s="78"/>
      <c r="DG23" s="78"/>
      <c r="DH23" s="78"/>
      <c r="DI23" s="78"/>
      <c r="DJ23" s="78"/>
      <c r="DK23" s="78"/>
      <c r="DL23" s="78"/>
      <c r="DM23" s="78"/>
      <c r="DN23" s="78"/>
      <c r="DO23" s="78"/>
      <c r="DP23" s="78"/>
      <c r="DQ23" s="78"/>
      <c r="DR23" s="78"/>
      <c r="DS23" s="78"/>
      <c r="DT23" s="78"/>
      <c r="DU23" s="78"/>
      <c r="DV23" s="78"/>
      <c r="DW23" s="78"/>
      <c r="DX23" s="78"/>
      <c r="DY23" s="78"/>
      <c r="DZ23" s="78"/>
      <c r="EA23" s="78"/>
      <c r="EB23" s="78"/>
      <c r="EC23" s="78"/>
      <c r="ED23" s="78"/>
      <c r="EE23" s="78"/>
      <c r="EF23" s="78"/>
      <c r="EG23" s="78"/>
      <c r="EH23" s="78"/>
      <c r="EI23" s="78"/>
      <c r="EJ23" s="78"/>
      <c r="EK23" s="78"/>
      <c r="EL23" s="78"/>
      <c r="EM23" s="78"/>
      <c r="EN23" s="78"/>
      <c r="EO23" s="78"/>
      <c r="EP23" s="78"/>
      <c r="EQ23" s="78"/>
      <c r="ER23" s="78"/>
      <c r="ES23" s="78"/>
      <c r="ET23" s="78"/>
      <c r="EU23" s="78"/>
      <c r="EV23" s="78"/>
      <c r="EW23" s="78"/>
      <c r="EX23" s="78"/>
      <c r="EY23" s="78"/>
      <c r="EZ23" s="78"/>
      <c r="FA23" s="78"/>
      <c r="FB23" s="78"/>
      <c r="FC23" s="78"/>
      <c r="FD23" s="78"/>
      <c r="FE23" s="78"/>
      <c r="FF23" s="78"/>
      <c r="FG23" s="78"/>
      <c r="FH23" s="78"/>
      <c r="FI23" s="78"/>
      <c r="FJ23" s="78"/>
      <c r="FK23" s="78"/>
      <c r="FL23" s="78"/>
      <c r="FM23" s="78"/>
      <c r="FN23" s="78"/>
      <c r="FO23" s="78"/>
      <c r="FP23" s="78"/>
      <c r="FQ23" s="78"/>
      <c r="FR23" s="78"/>
      <c r="FS23" s="78"/>
      <c r="FT23" s="78"/>
      <c r="FU23" s="78"/>
      <c r="FV23" s="78"/>
      <c r="FW23" s="78"/>
      <c r="FX23" s="78"/>
      <c r="FY23" s="78"/>
      <c r="FZ23" s="78"/>
      <c r="GA23" s="78"/>
      <c r="GB23" s="78"/>
      <c r="GC23" s="78"/>
      <c r="GD23" s="78"/>
      <c r="GE23" s="78"/>
      <c r="GF23" s="78"/>
      <c r="GG23" s="78"/>
      <c r="GH23" s="78"/>
      <c r="GI23" s="78"/>
      <c r="GJ23" s="78"/>
      <c r="GK23" s="78"/>
      <c r="GL23" s="78"/>
      <c r="GM23" s="78"/>
      <c r="GN23" s="78"/>
      <c r="GO23" s="78"/>
      <c r="GP23" s="78"/>
      <c r="GQ23" s="78"/>
      <c r="GR23" s="78"/>
      <c r="GS23" s="78"/>
      <c r="GT23" s="78"/>
      <c r="GU23" s="78"/>
      <c r="GV23" s="78"/>
      <c r="GW23" s="78"/>
      <c r="GX23" s="78"/>
      <c r="GY23" s="78"/>
      <c r="GZ23" s="78"/>
      <c r="HA23" s="78"/>
      <c r="HB23" s="78"/>
      <c r="HC23" s="78"/>
      <c r="HD23" s="78"/>
      <c r="HE23" s="78"/>
      <c r="HF23" s="78"/>
      <c r="HG23" s="78"/>
      <c r="HH23" s="78"/>
      <c r="HI23" s="78"/>
      <c r="HJ23" s="78"/>
      <c r="HK23" s="78"/>
      <c r="HL23" s="78"/>
      <c r="HM23" s="78"/>
    </row>
    <row r="24" spans="1:221" x14ac:dyDescent="0.2">
      <c r="A24" s="151"/>
      <c r="B24" s="151"/>
      <c r="C24" s="151"/>
      <c r="D24" s="151"/>
      <c r="E24" s="151"/>
      <c r="F24" s="151"/>
      <c r="G24" s="151"/>
      <c r="H24" s="151"/>
      <c r="I24" s="151"/>
      <c r="J24" s="151"/>
      <c r="K24" s="151"/>
      <c r="L24" s="151"/>
      <c r="M24" s="151"/>
      <c r="N24" s="151"/>
      <c r="O24" s="151"/>
      <c r="P24" s="106"/>
      <c r="Q24" s="254"/>
      <c r="R24" s="107"/>
      <c r="S24" s="108"/>
      <c r="T24" s="109"/>
      <c r="U24" s="78"/>
      <c r="V24" s="110"/>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c r="BK24" s="78"/>
      <c r="BL24" s="78"/>
      <c r="BM24" s="78"/>
      <c r="BN24" s="78"/>
      <c r="BO24" s="78"/>
      <c r="BP24" s="78"/>
      <c r="BQ24" s="78"/>
      <c r="BR24" s="78"/>
      <c r="BS24" s="78"/>
      <c r="BT24" s="78"/>
      <c r="BU24" s="78"/>
      <c r="BV24" s="78"/>
      <c r="BW24" s="78"/>
      <c r="BX24" s="78"/>
      <c r="BY24" s="78"/>
      <c r="BZ24" s="78"/>
      <c r="CA24" s="78"/>
      <c r="CB24" s="78"/>
      <c r="CC24" s="78"/>
      <c r="CD24" s="78"/>
      <c r="CE24" s="78"/>
      <c r="CF24" s="78"/>
      <c r="CG24" s="78"/>
      <c r="CH24" s="78"/>
      <c r="CI24" s="78"/>
      <c r="CJ24" s="78"/>
      <c r="CK24" s="78"/>
      <c r="CL24" s="78"/>
      <c r="CM24" s="78"/>
      <c r="CN24" s="78"/>
      <c r="CO24" s="78"/>
      <c r="CP24" s="78"/>
      <c r="CQ24" s="78"/>
      <c r="CR24" s="78"/>
      <c r="CS24" s="78"/>
      <c r="CT24" s="78"/>
      <c r="CU24" s="78"/>
      <c r="CV24" s="78"/>
      <c r="CW24" s="78"/>
      <c r="CX24" s="78"/>
      <c r="CY24" s="78"/>
      <c r="CZ24" s="78"/>
      <c r="DA24" s="78"/>
      <c r="DB24" s="78"/>
      <c r="DC24" s="78"/>
      <c r="DD24" s="78"/>
      <c r="DE24" s="78"/>
      <c r="DF24" s="78"/>
      <c r="DG24" s="78"/>
      <c r="DH24" s="78"/>
      <c r="DI24" s="78"/>
      <c r="DJ24" s="78"/>
      <c r="DK24" s="78"/>
      <c r="DL24" s="78"/>
      <c r="DM24" s="78"/>
      <c r="DN24" s="78"/>
      <c r="DO24" s="78"/>
      <c r="DP24" s="78"/>
      <c r="DQ24" s="78"/>
      <c r="DR24" s="78"/>
      <c r="DS24" s="78"/>
      <c r="DT24" s="78"/>
      <c r="DU24" s="78"/>
      <c r="DV24" s="78"/>
      <c r="DW24" s="78"/>
      <c r="DX24" s="78"/>
      <c r="DY24" s="78"/>
      <c r="DZ24" s="78"/>
      <c r="EA24" s="78"/>
      <c r="EB24" s="78"/>
      <c r="EC24" s="78"/>
      <c r="ED24" s="78"/>
      <c r="EE24" s="78"/>
      <c r="EF24" s="78"/>
      <c r="EG24" s="78"/>
      <c r="EH24" s="78"/>
      <c r="EI24" s="78"/>
      <c r="EJ24" s="78"/>
      <c r="EK24" s="78"/>
      <c r="EL24" s="78"/>
      <c r="EM24" s="78"/>
      <c r="EN24" s="78"/>
      <c r="EO24" s="78"/>
      <c r="EP24" s="78"/>
      <c r="EQ24" s="78"/>
      <c r="ER24" s="78"/>
      <c r="ES24" s="78"/>
      <c r="ET24" s="78"/>
      <c r="EU24" s="78"/>
      <c r="EV24" s="78"/>
      <c r="EW24" s="78"/>
      <c r="EX24" s="78"/>
      <c r="EY24" s="78"/>
      <c r="EZ24" s="78"/>
      <c r="FA24" s="78"/>
      <c r="FB24" s="78"/>
      <c r="FC24" s="78"/>
      <c r="FD24" s="78"/>
      <c r="FE24" s="78"/>
      <c r="FF24" s="78"/>
      <c r="FG24" s="78"/>
      <c r="FH24" s="78"/>
      <c r="FI24" s="78"/>
      <c r="FJ24" s="78"/>
      <c r="FK24" s="78"/>
      <c r="FL24" s="78"/>
      <c r="FM24" s="78"/>
      <c r="FN24" s="78"/>
      <c r="FO24" s="78"/>
      <c r="FP24" s="78"/>
      <c r="FQ24" s="78"/>
      <c r="FR24" s="78"/>
      <c r="FS24" s="78"/>
      <c r="FT24" s="78"/>
      <c r="FU24" s="78"/>
      <c r="FV24" s="78"/>
      <c r="FW24" s="78"/>
      <c r="FX24" s="78"/>
      <c r="FY24" s="78"/>
      <c r="FZ24" s="78"/>
      <c r="GA24" s="78"/>
      <c r="GB24" s="78"/>
      <c r="GC24" s="78"/>
      <c r="GD24" s="78"/>
      <c r="GE24" s="78"/>
      <c r="GF24" s="78"/>
      <c r="GG24" s="78"/>
      <c r="GH24" s="78"/>
      <c r="GI24" s="78"/>
      <c r="GJ24" s="78"/>
      <c r="GK24" s="78"/>
      <c r="GL24" s="78"/>
      <c r="GM24" s="78"/>
      <c r="GN24" s="78"/>
      <c r="GO24" s="78"/>
      <c r="GP24" s="78"/>
      <c r="GQ24" s="78"/>
      <c r="GR24" s="78"/>
      <c r="GS24" s="78"/>
      <c r="GT24" s="78"/>
      <c r="GU24" s="78"/>
      <c r="GV24" s="78"/>
      <c r="GW24" s="78"/>
      <c r="GX24" s="78"/>
      <c r="GY24" s="78"/>
      <c r="GZ24" s="78"/>
      <c r="HA24" s="78"/>
      <c r="HB24" s="78"/>
      <c r="HC24" s="78"/>
      <c r="HD24" s="78"/>
      <c r="HE24" s="78"/>
      <c r="HF24" s="78"/>
      <c r="HG24" s="78"/>
      <c r="HH24" s="78"/>
      <c r="HI24" s="78"/>
      <c r="HJ24" s="78"/>
      <c r="HK24" s="78"/>
      <c r="HL24" s="78"/>
      <c r="HM24" s="78"/>
    </row>
    <row r="25" spans="1:221" x14ac:dyDescent="0.2">
      <c r="A25" s="99" t="s">
        <v>79</v>
      </c>
      <c r="B25" s="176"/>
      <c r="C25" s="176"/>
      <c r="D25" s="100">
        <f>IF($C$15&lt;0,0,IF($C$15&gt;833000,833000,$C$15))</f>
        <v>0</v>
      </c>
      <c r="E25" s="101" t="s">
        <v>41</v>
      </c>
      <c r="F25" s="102" t="s">
        <v>8</v>
      </c>
      <c r="G25" s="103"/>
      <c r="H25" s="103"/>
      <c r="I25" s="103">
        <f>'Rider Rates'!$B$4</f>
        <v>4.6278999999999999E-3</v>
      </c>
      <c r="J25" s="201">
        <f t="shared" ref="J25:J45" si="0">SUM(G25:I25)</f>
        <v>4.6278999999999999E-3</v>
      </c>
      <c r="K25" s="104" t="s">
        <v>42</v>
      </c>
      <c r="L25" s="105"/>
      <c r="M25" s="105"/>
      <c r="N25" s="105">
        <f>ROUND(D25*I25,2)</f>
        <v>0</v>
      </c>
      <c r="O25" s="105">
        <f>SUM(L25:N25)</f>
        <v>0</v>
      </c>
      <c r="P25" s="245">
        <f>'Rider Rates'!$D$4</f>
        <v>45657</v>
      </c>
      <c r="Q25" s="254"/>
      <c r="R25" s="107"/>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
      <c r="A26" s="99" t="s">
        <v>80</v>
      </c>
      <c r="B26" s="78"/>
      <c r="C26" s="78"/>
      <c r="D26" s="123">
        <f>IF($C$15&gt;833000,$C$15-833000,0)</f>
        <v>0</v>
      </c>
      <c r="E26" s="101" t="s">
        <v>41</v>
      </c>
      <c r="F26" s="102" t="s">
        <v>8</v>
      </c>
      <c r="G26" s="103"/>
      <c r="H26" s="103"/>
      <c r="I26" s="103">
        <f>'Rider Rates'!$B$5</f>
        <v>1.7560000000000001E-4</v>
      </c>
      <c r="J26" s="201">
        <f t="shared" si="0"/>
        <v>1.7560000000000001E-4</v>
      </c>
      <c r="K26" s="104" t="s">
        <v>42</v>
      </c>
      <c r="L26" s="105"/>
      <c r="M26" s="105"/>
      <c r="N26" s="105">
        <f>ROUND(D26*I26,2)</f>
        <v>0</v>
      </c>
      <c r="O26" s="105">
        <f>SUM(L26:N26)</f>
        <v>0</v>
      </c>
      <c r="P26" s="245">
        <f>'Rider Rates'!$D$4</f>
        <v>45657</v>
      </c>
      <c r="Q26" s="254"/>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
      <c r="A27" s="99" t="s">
        <v>97</v>
      </c>
      <c r="B27" s="78"/>
      <c r="C27" s="78"/>
      <c r="D27" s="1">
        <f>IF('Customer Info'!$C$32=TRUE,0,IF(C15&lt;0,0,IF(C15&gt;2000,2000,C15)))</f>
        <v>0</v>
      </c>
      <c r="E27" s="101" t="s">
        <v>41</v>
      </c>
      <c r="F27" s="102" t="s">
        <v>8</v>
      </c>
      <c r="G27" s="103"/>
      <c r="H27" s="103"/>
      <c r="I27" s="177">
        <f>'Rider Rates'!$B$8</f>
        <v>4.6499999999999996E-3</v>
      </c>
      <c r="J27" s="177">
        <f t="shared" si="0"/>
        <v>4.6499999999999996E-3</v>
      </c>
      <c r="K27" s="104" t="s">
        <v>42</v>
      </c>
      <c r="L27" s="105"/>
      <c r="M27" s="105"/>
      <c r="N27" s="105">
        <f>ROUND(D27*I27,2)</f>
        <v>0</v>
      </c>
      <c r="O27" s="105">
        <f>SUM(L27:N27)</f>
        <v>0</v>
      </c>
      <c r="P27" s="245">
        <f>'Rider Rates'!$D$7</f>
        <v>44531</v>
      </c>
      <c r="Q27" s="254"/>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
      <c r="A28" s="99" t="s">
        <v>98</v>
      </c>
      <c r="B28" s="78"/>
      <c r="C28" s="78"/>
      <c r="D28" s="1">
        <f>IF('Customer Info'!$C$32=TRUE,0,IF(C15&gt;15000,13000,IF(C15&gt;2000,C15-2000,0)))</f>
        <v>0</v>
      </c>
      <c r="E28" s="101" t="s">
        <v>41</v>
      </c>
      <c r="F28" s="102" t="s">
        <v>8</v>
      </c>
      <c r="G28" s="103"/>
      <c r="H28" s="103"/>
      <c r="I28" s="177">
        <f>'Rider Rates'!$B$9</f>
        <v>4.1900000000000001E-3</v>
      </c>
      <c r="J28" s="177">
        <f t="shared" si="0"/>
        <v>4.1900000000000001E-3</v>
      </c>
      <c r="K28" s="104" t="s">
        <v>42</v>
      </c>
      <c r="L28" s="105"/>
      <c r="M28" s="105"/>
      <c r="N28" s="105">
        <f>ROUND(D28*I28,2)</f>
        <v>0</v>
      </c>
      <c r="O28" s="105">
        <f>SUM(L28:N28)</f>
        <v>0</v>
      </c>
      <c r="P28" s="245">
        <f>'Rider Rates'!$D$7</f>
        <v>44531</v>
      </c>
      <c r="Q28" s="254"/>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
      <c r="A29" s="99" t="s">
        <v>99</v>
      </c>
      <c r="B29" s="78"/>
      <c r="C29" s="78"/>
      <c r="D29" s="1">
        <f>IF('Customer Info'!$C$32=TRUE,0,IF(C15-D27-D28&gt;0,C15-D27-D28,0))</f>
        <v>0</v>
      </c>
      <c r="E29" s="101" t="s">
        <v>41</v>
      </c>
      <c r="F29" s="102" t="s">
        <v>8</v>
      </c>
      <c r="G29" s="103"/>
      <c r="H29" s="103"/>
      <c r="I29" s="177">
        <f>'Rider Rates'!$B$10</f>
        <v>3.63E-3</v>
      </c>
      <c r="J29" s="177">
        <f t="shared" si="0"/>
        <v>3.63E-3</v>
      </c>
      <c r="K29" s="104" t="s">
        <v>42</v>
      </c>
      <c r="L29" s="105"/>
      <c r="M29" s="105"/>
      <c r="N29" s="105">
        <f>ROUND(D29*I29,2)</f>
        <v>0</v>
      </c>
      <c r="O29" s="105">
        <f>SUM(L29:N29)</f>
        <v>0</v>
      </c>
      <c r="P29" s="245">
        <f>'Rider Rates'!$D$7</f>
        <v>44531</v>
      </c>
      <c r="Q29" s="254"/>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
      <c r="A30" s="210" t="s">
        <v>237</v>
      </c>
      <c r="B30" s="78"/>
      <c r="C30" s="78"/>
      <c r="D30" s="195">
        <f>$N$21</f>
        <v>9.4</v>
      </c>
      <c r="E30" s="101" t="s">
        <v>122</v>
      </c>
      <c r="F30" s="102" t="s">
        <v>8</v>
      </c>
      <c r="G30" s="103"/>
      <c r="H30" s="103"/>
      <c r="I30" s="178">
        <f>'Rider Rates'!$B$18+'Rider Rates'!$E$18</f>
        <v>0</v>
      </c>
      <c r="J30" s="178">
        <f>SUM(G30:I30)</f>
        <v>0</v>
      </c>
      <c r="K30" s="104"/>
      <c r="L30" s="105"/>
      <c r="M30" s="105"/>
      <c r="N30" s="105">
        <f>ROUND($D$30*'Rider Rates'!$B$18,2)+ROUND($D$30*'Rider Rates'!$E$18,2)</f>
        <v>0</v>
      </c>
      <c r="O30" s="105">
        <f t="shared" ref="O30:O36" si="1">SUM(L30:N30)</f>
        <v>0</v>
      </c>
      <c r="P30" s="245">
        <f>MAX('Rider Rates'!$D$18,'Rider Rates'!$F$18)</f>
        <v>44531</v>
      </c>
      <c r="Q30" s="254"/>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210" t="s">
        <v>186</v>
      </c>
      <c r="B31" s="78"/>
      <c r="C31" s="78"/>
      <c r="D31" s="100">
        <f>'Customer Info'!$B$21+'Customer Info'!$B$22</f>
        <v>0</v>
      </c>
      <c r="E31" s="101" t="s">
        <v>41</v>
      </c>
      <c r="F31" s="102" t="s">
        <v>8</v>
      </c>
      <c r="G31" s="103">
        <f>'Rider Rates'!B22</f>
        <v>7.6880000000000004E-2</v>
      </c>
      <c r="H31" s="103"/>
      <c r="I31" s="103"/>
      <c r="J31" s="237">
        <f>SUM(G31:H31)</f>
        <v>7.6880000000000004E-2</v>
      </c>
      <c r="K31" s="104" t="s">
        <v>42</v>
      </c>
      <c r="L31" s="105">
        <f>ROUND(D31*G31,2)</f>
        <v>0</v>
      </c>
      <c r="M31" s="105"/>
      <c r="N31" s="105"/>
      <c r="O31" s="105">
        <f t="shared" si="1"/>
        <v>0</v>
      </c>
      <c r="P31" s="245">
        <f>'Rider Rates'!$D$21</f>
        <v>45809</v>
      </c>
      <c r="Q31" s="254"/>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241" t="s">
        <v>162</v>
      </c>
      <c r="B32" s="78"/>
      <c r="C32" s="78"/>
      <c r="D32" s="1">
        <f>'Customer Info'!$B$21</f>
        <v>0</v>
      </c>
      <c r="E32" s="101" t="s">
        <v>41</v>
      </c>
      <c r="F32" s="102" t="s">
        <v>8</v>
      </c>
      <c r="G32" s="103">
        <f>'Rider Rates'!B39</f>
        <v>3.0884399999999999E-2</v>
      </c>
      <c r="H32" s="103"/>
      <c r="I32" s="103"/>
      <c r="J32" s="237">
        <f>SUM(G32:H32)</f>
        <v>3.0884399999999999E-2</v>
      </c>
      <c r="K32" s="104" t="s">
        <v>42</v>
      </c>
      <c r="L32" s="105">
        <f>ROUND(D32*G32,2)</f>
        <v>0</v>
      </c>
      <c r="M32" s="105"/>
      <c r="N32" s="105"/>
      <c r="O32" s="105">
        <f t="shared" si="1"/>
        <v>0</v>
      </c>
      <c r="P32" s="245">
        <f>'Rider Rates'!D29</f>
        <v>45809</v>
      </c>
      <c r="Q32" s="254"/>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241" t="s">
        <v>219</v>
      </c>
      <c r="B33" s="78"/>
      <c r="C33" s="78"/>
      <c r="D33" s="1">
        <f>'Customer Info'!$B$22</f>
        <v>0</v>
      </c>
      <c r="E33" s="101" t="s">
        <v>41</v>
      </c>
      <c r="F33" s="102" t="s">
        <v>8</v>
      </c>
      <c r="G33" s="103">
        <f>'Rider Rates'!B40</f>
        <v>1.06385E-2</v>
      </c>
      <c r="H33" s="103"/>
      <c r="I33" s="103"/>
      <c r="J33" s="237">
        <f>SUM(G33:H33)</f>
        <v>1.06385E-2</v>
      </c>
      <c r="K33" s="104" t="s">
        <v>42</v>
      </c>
      <c r="L33" s="105">
        <f>ROUND(D33*G33,2)</f>
        <v>0</v>
      </c>
      <c r="M33" s="105"/>
      <c r="N33" s="105"/>
      <c r="O33" s="105">
        <f t="shared" si="1"/>
        <v>0</v>
      </c>
      <c r="P33" s="245">
        <f>'Rider Rates'!D30</f>
        <v>45809</v>
      </c>
      <c r="Q33" s="254"/>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210" t="s">
        <v>193</v>
      </c>
      <c r="B34" s="78"/>
      <c r="C34" s="78"/>
      <c r="D34" s="100">
        <f>'Customer Info'!$B$21+'Customer Info'!$B$22</f>
        <v>0</v>
      </c>
      <c r="E34" s="101" t="s">
        <v>41</v>
      </c>
      <c r="F34" s="102" t="s">
        <v>8</v>
      </c>
      <c r="G34" s="103">
        <f>'Rider Rates'!$B$45</f>
        <v>-5.7597000000000004E-3</v>
      </c>
      <c r="H34" s="103"/>
      <c r="I34" s="103"/>
      <c r="J34" s="237">
        <f>SUM(G34:H34)</f>
        <v>-5.7597000000000004E-3</v>
      </c>
      <c r="K34" s="104" t="s">
        <v>42</v>
      </c>
      <c r="L34" s="105">
        <f>ROUND(D34*G34,2)</f>
        <v>0</v>
      </c>
      <c r="M34" s="105"/>
      <c r="N34" s="105"/>
      <c r="O34" s="105">
        <f t="shared" si="1"/>
        <v>0</v>
      </c>
      <c r="P34" s="245">
        <f>'Rider Rates'!$D$45</f>
        <v>45929</v>
      </c>
      <c r="Q34" s="254"/>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241" t="s">
        <v>210</v>
      </c>
      <c r="B35" s="78"/>
      <c r="C35" s="78"/>
      <c r="D35" s="100">
        <f>IF($C$15&lt;0,0,IF($C$15&gt;833000,833000,$C$15))</f>
        <v>0</v>
      </c>
      <c r="E35" s="101" t="s">
        <v>41</v>
      </c>
      <c r="F35" s="102" t="s">
        <v>8</v>
      </c>
      <c r="G35" s="103"/>
      <c r="H35" s="103"/>
      <c r="I35" s="103">
        <f>'Rider Rates'!D49</f>
        <v>0</v>
      </c>
      <c r="J35" s="103">
        <f>SUM(G35:I35)</f>
        <v>0</v>
      </c>
      <c r="K35" s="104" t="s">
        <v>42</v>
      </c>
      <c r="L35" s="105"/>
      <c r="M35" s="105"/>
      <c r="N35" s="105">
        <f>D35*J35</f>
        <v>0</v>
      </c>
      <c r="O35" s="105">
        <f t="shared" si="1"/>
        <v>0</v>
      </c>
      <c r="P35" s="245">
        <f>'Rider Rates'!E49</f>
        <v>45883</v>
      </c>
      <c r="Q35" s="254"/>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210" t="s">
        <v>189</v>
      </c>
      <c r="B36" s="78"/>
      <c r="C36" s="78"/>
      <c r="D36" s="100">
        <f>IF($C$15&lt;0,0,$C$15)</f>
        <v>0</v>
      </c>
      <c r="E36" s="113" t="s">
        <v>41</v>
      </c>
      <c r="F36" s="102" t="s">
        <v>8</v>
      </c>
      <c r="G36" s="103"/>
      <c r="H36" s="103">
        <f>'Rider Rates'!$B$56</f>
        <v>2.1561400000000001E-2</v>
      </c>
      <c r="I36" s="103"/>
      <c r="J36" s="103">
        <f>SUM(G36:I36)</f>
        <v>2.1561400000000001E-2</v>
      </c>
      <c r="K36" s="104" t="s">
        <v>42</v>
      </c>
      <c r="L36" s="105"/>
      <c r="M36" s="105">
        <f>ROUND(D36*H36,2)</f>
        <v>0</v>
      </c>
      <c r="N36" s="205"/>
      <c r="O36" s="105">
        <f t="shared" si="1"/>
        <v>0</v>
      </c>
      <c r="P36" s="245">
        <f>'Rider Rates'!$D$56</f>
        <v>45929</v>
      </c>
      <c r="Q36" s="254"/>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99" t="s">
        <v>96</v>
      </c>
      <c r="B37" s="78"/>
      <c r="C37" s="78"/>
      <c r="D37" s="100">
        <f>IF('Customer Info'!C34=TRUE,0,IF($C$15&lt;0,0,$C$15))</f>
        <v>0</v>
      </c>
      <c r="E37" s="101" t="s">
        <v>41</v>
      </c>
      <c r="F37" s="102" t="s">
        <v>8</v>
      </c>
      <c r="G37" s="103"/>
      <c r="H37" s="103"/>
      <c r="I37" s="103">
        <f>'Rider Rates'!$B$72+'Rider Rates'!$C$72</f>
        <v>0</v>
      </c>
      <c r="J37" s="103">
        <f>SUM(G37:I37)</f>
        <v>0</v>
      </c>
      <c r="K37" s="104" t="s">
        <v>42</v>
      </c>
      <c r="L37" s="105"/>
      <c r="M37" s="105"/>
      <c r="N37" s="87">
        <f>ROUND($D$37*'Rider Rates'!$B$72,2)+ROUND($D$37*'Rider Rates'!$C$72,2)</f>
        <v>0</v>
      </c>
      <c r="O37" s="105">
        <f>SUM(L37:N37)</f>
        <v>0</v>
      </c>
      <c r="P37" s="245">
        <f>'Rider Rates'!$D$72</f>
        <v>45444</v>
      </c>
      <c r="Q37" s="254"/>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99" t="s">
        <v>96</v>
      </c>
      <c r="B38" s="78"/>
      <c r="C38" s="78"/>
      <c r="D38" s="100"/>
      <c r="E38" s="101" t="s">
        <v>115</v>
      </c>
      <c r="F38" s="102"/>
      <c r="G38" s="103"/>
      <c r="H38" s="103"/>
      <c r="I38" s="196">
        <f>'Rider Rates'!$B$78</f>
        <v>0</v>
      </c>
      <c r="J38" s="196">
        <f>IF('Customer Info'!C34=TRUE,0,SUM(G38:I38))</f>
        <v>0</v>
      </c>
      <c r="K38" s="104"/>
      <c r="L38" s="105"/>
      <c r="M38" s="105"/>
      <c r="N38" s="105">
        <f>J38</f>
        <v>0</v>
      </c>
      <c r="O38" s="105">
        <f>SUM(L38:N38)</f>
        <v>0</v>
      </c>
      <c r="P38" s="245">
        <f>'Rider Rates'!$D$78</f>
        <v>45444</v>
      </c>
      <c r="Q38" s="254"/>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99" t="s">
        <v>81</v>
      </c>
      <c r="B39" s="78"/>
      <c r="C39" s="78"/>
      <c r="D39" s="195">
        <f>$N$21</f>
        <v>9.4</v>
      </c>
      <c r="E39" s="101" t="s">
        <v>122</v>
      </c>
      <c r="F39" s="102" t="s">
        <v>8</v>
      </c>
      <c r="G39" s="111"/>
      <c r="H39" s="112"/>
      <c r="I39" s="120">
        <f>'Rider Rates'!$B$85</f>
        <v>3.5344300000000002E-2</v>
      </c>
      <c r="J39" s="120">
        <f t="shared" si="0"/>
        <v>3.5344300000000002E-2</v>
      </c>
      <c r="K39" s="104"/>
      <c r="L39" s="105"/>
      <c r="M39" s="105"/>
      <c r="N39" s="105">
        <f>ROUND(D39*I39,2)</f>
        <v>0.33</v>
      </c>
      <c r="O39" s="105">
        <f>SUM(L39:N39)</f>
        <v>0.33</v>
      </c>
      <c r="P39" s="245">
        <f>'Rider Rates'!$D$85</f>
        <v>45929</v>
      </c>
      <c r="Q39" s="254"/>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99" t="s">
        <v>82</v>
      </c>
      <c r="B40" s="78"/>
      <c r="C40" s="78"/>
      <c r="D40" s="195">
        <f>$N$21</f>
        <v>9.4</v>
      </c>
      <c r="E40" s="101" t="s">
        <v>122</v>
      </c>
      <c r="F40" s="102" t="s">
        <v>8</v>
      </c>
      <c r="G40" s="114"/>
      <c r="H40" s="115"/>
      <c r="I40" s="120">
        <f>'Rider Rates'!$B$87</f>
        <v>6.6985699999999995E-2</v>
      </c>
      <c r="J40" s="120">
        <f t="shared" si="0"/>
        <v>6.6985699999999995E-2</v>
      </c>
      <c r="K40" s="104"/>
      <c r="L40" s="105"/>
      <c r="M40" s="105"/>
      <c r="N40" s="105">
        <f>ROUND(D40*I40,2)</f>
        <v>0.63</v>
      </c>
      <c r="O40" s="105">
        <f>SUM(L40:N40)</f>
        <v>0.63</v>
      </c>
      <c r="P40" s="245">
        <f>'Rider Rates'!$D$87</f>
        <v>45167</v>
      </c>
      <c r="Q40" s="254"/>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210" t="s">
        <v>206</v>
      </c>
      <c r="B41" s="78"/>
      <c r="C41" s="78"/>
      <c r="D41" s="195"/>
      <c r="E41" s="113" t="s">
        <v>115</v>
      </c>
      <c r="F41" s="106"/>
      <c r="G41" s="114"/>
      <c r="H41" s="115"/>
      <c r="I41" s="196">
        <f>'Rider Rates'!$B$91</f>
        <v>20.75</v>
      </c>
      <c r="J41" s="196">
        <f t="shared" si="0"/>
        <v>20.75</v>
      </c>
      <c r="K41" s="104"/>
      <c r="L41" s="105"/>
      <c r="M41" s="105"/>
      <c r="N41" s="105">
        <f>I41</f>
        <v>20.75</v>
      </c>
      <c r="O41" s="105">
        <f>SUM(L41:N41)</f>
        <v>20.75</v>
      </c>
      <c r="P41" s="245">
        <f>'Rider Rates'!$D$91</f>
        <v>45929</v>
      </c>
      <c r="Q41" s="254"/>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210" t="s">
        <v>251</v>
      </c>
      <c r="B42" s="78"/>
      <c r="C42" s="78"/>
      <c r="D42" s="100">
        <f>$D$25</f>
        <v>0</v>
      </c>
      <c r="E42" s="101" t="s">
        <v>41</v>
      </c>
      <c r="F42" s="102" t="s">
        <v>8</v>
      </c>
      <c r="G42" s="103"/>
      <c r="H42" s="103"/>
      <c r="I42" s="103"/>
      <c r="J42" s="103">
        <f>'Rider Rates'!$B$98</f>
        <v>0</v>
      </c>
      <c r="K42" s="104" t="s">
        <v>42</v>
      </c>
      <c r="L42" s="105"/>
      <c r="M42" s="105"/>
      <c r="N42" s="105"/>
      <c r="O42" s="105">
        <f>ROUND($D42*('Rider Rates'!B$98),2)</f>
        <v>0</v>
      </c>
      <c r="P42" s="245">
        <f>'Rider Rates'!$D$98</f>
        <v>44531</v>
      </c>
      <c r="Q42" s="253"/>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210" t="s">
        <v>252</v>
      </c>
      <c r="B43" s="78"/>
      <c r="C43" s="78"/>
      <c r="D43" s="100">
        <f>$D$26</f>
        <v>0</v>
      </c>
      <c r="E43" s="101"/>
      <c r="F43" s="102"/>
      <c r="G43" s="103"/>
      <c r="H43" s="103"/>
      <c r="I43" s="103"/>
      <c r="J43" s="103">
        <f>'Rider Rates'!$B$99</f>
        <v>0</v>
      </c>
      <c r="K43" s="104" t="s">
        <v>42</v>
      </c>
      <c r="L43" s="105"/>
      <c r="M43" s="105"/>
      <c r="N43" s="105"/>
      <c r="O43" s="105">
        <f>ROUND($D43*('Rider Rates'!B$99),2)</f>
        <v>0</v>
      </c>
      <c r="P43" s="245">
        <f>'Rider Rates'!$D$99</f>
        <v>44531</v>
      </c>
      <c r="Q43" s="253"/>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99" t="s">
        <v>156</v>
      </c>
      <c r="B44" s="78"/>
      <c r="C44" s="78"/>
      <c r="D44" s="195">
        <f>$N$21</f>
        <v>9.4</v>
      </c>
      <c r="E44" s="101" t="s">
        <v>122</v>
      </c>
      <c r="F44" s="102" t="s">
        <v>8</v>
      </c>
      <c r="G44" s="114"/>
      <c r="H44" s="115"/>
      <c r="I44" s="120">
        <f>'Rider Rates'!$B$105</f>
        <v>0.24516379999999999</v>
      </c>
      <c r="J44" s="120">
        <f t="shared" si="0"/>
        <v>0.24516379999999999</v>
      </c>
      <c r="K44" s="104"/>
      <c r="L44" s="105"/>
      <c r="M44" s="105"/>
      <c r="N44" s="105">
        <f>ROUND(D44*I44,2)</f>
        <v>2.2999999999999998</v>
      </c>
      <c r="O44" s="105">
        <f t="shared" ref="O44:O49" si="2">SUM(L44:N44)</f>
        <v>2.2999999999999998</v>
      </c>
      <c r="P44" s="245">
        <f>'Rider Rates'!$D$105</f>
        <v>45897</v>
      </c>
      <c r="Q44" s="253"/>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210" t="s">
        <v>218</v>
      </c>
      <c r="B45" s="78"/>
      <c r="C45" s="78"/>
      <c r="D45" s="195"/>
      <c r="E45" s="113" t="s">
        <v>115</v>
      </c>
      <c r="F45" s="106"/>
      <c r="G45" s="114"/>
      <c r="H45" s="115"/>
      <c r="I45" s="258">
        <f>'Rider Rates'!B122</f>
        <v>0.99</v>
      </c>
      <c r="J45" s="196">
        <f t="shared" si="0"/>
        <v>0.99</v>
      </c>
      <c r="K45" s="104"/>
      <c r="L45" s="105"/>
      <c r="M45" s="105"/>
      <c r="N45" s="260">
        <f>'Rider Rates'!B122</f>
        <v>0.99</v>
      </c>
      <c r="O45" s="105">
        <f t="shared" si="2"/>
        <v>0.99</v>
      </c>
      <c r="P45" s="245">
        <f>'Rider Rates'!D122</f>
        <v>45958</v>
      </c>
      <c r="Q45" s="253"/>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99" t="s">
        <v>157</v>
      </c>
      <c r="B46" s="78"/>
      <c r="C46" s="78"/>
      <c r="D46" s="100">
        <f>'Customer Info'!$B$21+'Customer Info'!$B$22</f>
        <v>0</v>
      </c>
      <c r="E46" s="101" t="s">
        <v>41</v>
      </c>
      <c r="F46" s="102" t="s">
        <v>8</v>
      </c>
      <c r="G46" s="103">
        <f>'Rider Rates'!$B$112</f>
        <v>3.8972999999999998E-3</v>
      </c>
      <c r="H46" s="103"/>
      <c r="I46" s="120"/>
      <c r="J46" s="237">
        <f>SUM(G46:H46)</f>
        <v>3.8972999999999998E-3</v>
      </c>
      <c r="K46" s="104" t="s">
        <v>42</v>
      </c>
      <c r="L46" s="105">
        <f>ROUND(D46*G46,2)</f>
        <v>0</v>
      </c>
      <c r="M46" s="105"/>
      <c r="N46" s="105"/>
      <c r="O46" s="105">
        <f t="shared" si="2"/>
        <v>0</v>
      </c>
      <c r="P46" s="245">
        <f>'Rider Rates'!$D$112</f>
        <v>44531</v>
      </c>
      <c r="Q46" s="253"/>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210" t="s">
        <v>208</v>
      </c>
      <c r="B47" s="78"/>
      <c r="C47" s="78"/>
      <c r="D47" s="100">
        <f>IF($C$15&lt;1,0,$C$15)</f>
        <v>0</v>
      </c>
      <c r="E47" s="101" t="s">
        <v>41</v>
      </c>
      <c r="F47" s="249" t="s">
        <v>8</v>
      </c>
      <c r="G47" s="165"/>
      <c r="H47" s="165"/>
      <c r="I47" s="251">
        <f>'Rider Rates'!B118</f>
        <v>0</v>
      </c>
      <c r="J47" s="251">
        <f>SUM(G47:I47)</f>
        <v>0</v>
      </c>
      <c r="K47" s="104" t="s">
        <v>42</v>
      </c>
      <c r="L47" s="105"/>
      <c r="M47" s="105"/>
      <c r="N47" s="105">
        <f>D47*J47</f>
        <v>0</v>
      </c>
      <c r="O47" s="105">
        <f t="shared" si="2"/>
        <v>0</v>
      </c>
      <c r="P47" s="245">
        <f>'Rider Rates'!D118</f>
        <v>45657</v>
      </c>
      <c r="Q47" s="253"/>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78" t="s">
        <v>233</v>
      </c>
      <c r="B48" s="78"/>
      <c r="C48" s="78"/>
      <c r="D48" s="100">
        <f>IF(C15&lt;0,0,IF(C15&gt;833000,833000,C15))</f>
        <v>0</v>
      </c>
      <c r="E48" s="101" t="s">
        <v>41</v>
      </c>
      <c r="F48" s="102" t="s">
        <v>8</v>
      </c>
      <c r="G48" s="265"/>
      <c r="H48" s="265"/>
      <c r="I48" s="265">
        <f>'Rider Rates'!$B$126</f>
        <v>0</v>
      </c>
      <c r="J48" s="265">
        <f>SUM(G48:I48)</f>
        <v>0</v>
      </c>
      <c r="K48" s="104" t="s">
        <v>42</v>
      </c>
      <c r="L48" s="266"/>
      <c r="M48" s="266"/>
      <c r="N48" s="266">
        <f>IF(D48*J48&gt;'Rider Rates'!$C$126,'Rider Rates'!$C$126,D48*J48)</f>
        <v>0</v>
      </c>
      <c r="O48" s="266">
        <f t="shared" si="2"/>
        <v>0</v>
      </c>
      <c r="P48" s="264">
        <f>'Rider Rates'!$E$126</f>
        <v>45883</v>
      </c>
      <c r="Q48" s="253"/>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
      <c r="A49" s="78" t="s">
        <v>234</v>
      </c>
      <c r="B49" s="78"/>
      <c r="C49" s="78"/>
      <c r="D49" s="123">
        <f>IF(C15&gt;833000,C15-833000,0)</f>
        <v>0</v>
      </c>
      <c r="E49" s="101" t="s">
        <v>41</v>
      </c>
      <c r="F49" s="102" t="s">
        <v>8</v>
      </c>
      <c r="G49" s="265"/>
      <c r="H49" s="265"/>
      <c r="I49" s="265">
        <f>'Rider Rates'!$B$127</f>
        <v>0</v>
      </c>
      <c r="J49" s="265">
        <f>SUM(G49:I49)</f>
        <v>0</v>
      </c>
      <c r="K49" s="104" t="s">
        <v>42</v>
      </c>
      <c r="L49" s="266"/>
      <c r="M49" s="266"/>
      <c r="N49" s="266">
        <f>D49*J49</f>
        <v>0</v>
      </c>
      <c r="O49" s="266">
        <f t="shared" si="2"/>
        <v>0</v>
      </c>
      <c r="P49" s="264">
        <f>'Rider Rates'!$E$127</f>
        <v>45883</v>
      </c>
      <c r="Q49" s="253"/>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
      <c r="A50" s="241" t="s">
        <v>242</v>
      </c>
      <c r="B50" s="78"/>
      <c r="C50" s="78"/>
      <c r="D50" s="100">
        <f>C14</f>
        <v>0</v>
      </c>
      <c r="E50" s="101" t="s">
        <v>41</v>
      </c>
      <c r="F50" s="249" t="s">
        <v>8</v>
      </c>
      <c r="G50" s="103"/>
      <c r="H50" s="103"/>
      <c r="I50" s="103">
        <f>'Rider Rates'!$B$131</f>
        <v>0</v>
      </c>
      <c r="J50" s="237">
        <f>SUM(G50:I50)</f>
        <v>0</v>
      </c>
      <c r="K50" s="104" t="s">
        <v>42</v>
      </c>
      <c r="L50" s="105"/>
      <c r="M50" s="105"/>
      <c r="N50" s="105">
        <f>D50*J50</f>
        <v>0</v>
      </c>
      <c r="O50" s="105">
        <f>SUM(L50:N50)</f>
        <v>0</v>
      </c>
      <c r="P50" s="245">
        <f>'Rider Rates'!$D$131</f>
        <v>44531</v>
      </c>
      <c r="Q50" s="253"/>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241" t="s">
        <v>241</v>
      </c>
      <c r="B51" s="78"/>
      <c r="C51" s="78"/>
      <c r="D51" s="100"/>
      <c r="E51" s="101" t="s">
        <v>115</v>
      </c>
      <c r="F51" s="102" t="s">
        <v>8</v>
      </c>
      <c r="G51" s="263"/>
      <c r="H51" s="263"/>
      <c r="I51" s="263">
        <f>'Rider Rates'!$B$138</f>
        <v>0</v>
      </c>
      <c r="J51" s="263">
        <f>SUM(G51:I51)</f>
        <v>0</v>
      </c>
      <c r="K51" s="104"/>
      <c r="L51" s="209"/>
      <c r="M51" s="209"/>
      <c r="N51" s="209">
        <f>J51</f>
        <v>0</v>
      </c>
      <c r="O51" s="209">
        <f>SUM(L51:N51)</f>
        <v>0</v>
      </c>
      <c r="P51" s="264">
        <f>'Rider Rates'!$D$138</f>
        <v>44531</v>
      </c>
      <c r="Q51" s="253"/>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241" t="s">
        <v>243</v>
      </c>
      <c r="B52" s="78"/>
      <c r="C52" s="78"/>
      <c r="D52" s="100"/>
      <c r="E52" s="101"/>
      <c r="F52" s="102"/>
      <c r="G52" s="263"/>
      <c r="H52" s="263"/>
      <c r="I52" s="263"/>
      <c r="J52" s="263"/>
      <c r="K52" s="104"/>
      <c r="L52" s="209"/>
      <c r="M52" s="209"/>
      <c r="N52" s="209"/>
      <c r="O52" s="209"/>
      <c r="P52" s="264"/>
      <c r="Q52" s="253"/>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179" t="s">
        <v>71</v>
      </c>
      <c r="B53" s="148"/>
      <c r="C53" s="148"/>
      <c r="D53" s="180"/>
      <c r="E53" s="181"/>
      <c r="F53" s="182"/>
      <c r="G53" s="182"/>
      <c r="H53" s="182"/>
      <c r="I53" s="182"/>
      <c r="J53" s="182"/>
      <c r="K53" s="183"/>
      <c r="L53" s="169">
        <f>SUM(L25:L52)</f>
        <v>0</v>
      </c>
      <c r="M53" s="169">
        <f t="shared" ref="M53:O53" si="3">SUM(M25:M52)</f>
        <v>0</v>
      </c>
      <c r="N53" s="169">
        <f t="shared" si="3"/>
        <v>25</v>
      </c>
      <c r="O53" s="169">
        <f t="shared" si="3"/>
        <v>25</v>
      </c>
      <c r="P53" s="184"/>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78"/>
      <c r="B54" s="78"/>
      <c r="C54" s="78"/>
      <c r="D54" s="100"/>
      <c r="E54" s="113"/>
      <c r="F54" s="106"/>
      <c r="G54" s="106"/>
      <c r="H54" s="106"/>
      <c r="I54" s="106"/>
      <c r="J54" s="107"/>
      <c r="K54" s="104"/>
      <c r="L54" s="106"/>
      <c r="M54" s="169"/>
      <c r="N54" s="106"/>
      <c r="O54" s="106"/>
      <c r="P54" s="164"/>
      <c r="Q54" s="106"/>
      <c r="R54" s="188"/>
      <c r="S54" s="108"/>
      <c r="T54" s="109"/>
      <c r="U54" s="78"/>
      <c r="V54" s="10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81" t="s">
        <v>72</v>
      </c>
      <c r="B55" s="170"/>
      <c r="C55" s="170"/>
      <c r="D55" s="170"/>
      <c r="E55" s="170"/>
      <c r="F55" s="170"/>
      <c r="G55" s="170"/>
      <c r="H55" s="170"/>
      <c r="I55" s="170"/>
      <c r="J55" s="170"/>
      <c r="K55" s="170"/>
      <c r="L55" s="186">
        <f>L21+L53</f>
        <v>0</v>
      </c>
      <c r="M55" s="186">
        <f>M21+M53</f>
        <v>0</v>
      </c>
      <c r="N55" s="186">
        <f>N21+N53</f>
        <v>34.4</v>
      </c>
      <c r="O55" s="187">
        <f>O21+O53</f>
        <v>34.4</v>
      </c>
      <c r="P55" s="187"/>
      <c r="Q55" s="106"/>
      <c r="R55" s="166"/>
      <c r="S55" s="166"/>
      <c r="T55" s="189"/>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204"/>
      <c r="B56" s="78"/>
      <c r="C56" s="78"/>
      <c r="D56" s="78"/>
      <c r="E56" s="78"/>
      <c r="F56" s="78"/>
      <c r="G56" s="78"/>
      <c r="H56" s="78"/>
      <c r="I56" s="78"/>
      <c r="J56" s="78"/>
      <c r="K56" s="78"/>
      <c r="L56" s="78"/>
      <c r="M56" s="78"/>
      <c r="N56" s="151"/>
      <c r="O56" s="151"/>
      <c r="P56" s="151"/>
      <c r="Q56" s="166"/>
      <c r="R56" s="166"/>
      <c r="S56" s="166"/>
      <c r="T56" s="189"/>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
      <c r="A57" s="147"/>
      <c r="B57" s="78"/>
      <c r="C57" s="78"/>
      <c r="D57" s="78"/>
      <c r="E57" s="78"/>
      <c r="F57" s="78"/>
      <c r="G57" s="78"/>
      <c r="H57" s="78"/>
      <c r="I57" s="78"/>
      <c r="J57" s="78"/>
      <c r="K57" s="78"/>
      <c r="L57" s="78"/>
      <c r="M57" s="78"/>
      <c r="N57" s="151"/>
      <c r="O57" s="151"/>
      <c r="P57" s="151"/>
      <c r="Q57" s="166"/>
      <c r="R57" s="166"/>
      <c r="S57" s="166"/>
      <c r="T57" s="189"/>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
      <c r="A58" s="166" t="s">
        <v>93</v>
      </c>
      <c r="B58" s="78"/>
      <c r="C58" s="78"/>
      <c r="D58" s="166"/>
      <c r="E58" s="78"/>
      <c r="F58" s="78"/>
      <c r="G58" s="78"/>
      <c r="H58" s="78"/>
      <c r="I58" s="78"/>
      <c r="J58" s="78"/>
      <c r="K58" s="78"/>
      <c r="L58" s="78"/>
      <c r="M58" s="78"/>
      <c r="N58" s="78"/>
      <c r="O58" s="109">
        <f>O19+O53</f>
        <v>34.4</v>
      </c>
      <c r="P58" s="151"/>
      <c r="Q58" s="166"/>
      <c r="R58" s="78"/>
      <c r="S58" s="78"/>
      <c r="T58" s="78"/>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
      <c r="A59" s="147"/>
      <c r="B59" s="166"/>
      <c r="C59" s="166"/>
      <c r="D59" s="166"/>
      <c r="E59" s="166"/>
      <c r="F59" s="166"/>
      <c r="G59" s="166"/>
      <c r="H59" s="166"/>
      <c r="I59" s="78"/>
      <c r="J59" s="78"/>
      <c r="K59" s="78"/>
      <c r="L59" s="78"/>
      <c r="M59" s="78"/>
      <c r="N59" s="151"/>
      <c r="O59" s="151"/>
      <c r="P59" s="151"/>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
      <c r="A60" s="148" t="s">
        <v>117</v>
      </c>
      <c r="B60" s="151"/>
      <c r="C60" s="151"/>
      <c r="D60" s="151"/>
      <c r="E60" s="151"/>
      <c r="F60" s="151"/>
      <c r="G60" s="151"/>
      <c r="H60" s="151"/>
      <c r="I60" s="151"/>
      <c r="J60" s="151"/>
      <c r="K60" s="151"/>
      <c r="L60" s="151"/>
      <c r="M60" s="151"/>
      <c r="N60" s="151"/>
      <c r="O60" s="190">
        <f>IF($C$15&lt;0,O55,IF(O55&gt;O58,O55,O58))</f>
        <v>34.4</v>
      </c>
      <c r="P60" s="160"/>
      <c r="Q60" s="78"/>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
      <c r="A61" s="147"/>
    </row>
    <row r="62" spans="1:221" x14ac:dyDescent="0.2">
      <c r="A62" s="147"/>
      <c r="I62" s="166" t="s">
        <v>121</v>
      </c>
      <c r="J62" s="166"/>
      <c r="K62" s="166"/>
      <c r="L62" s="191"/>
      <c r="M62" s="191"/>
      <c r="N62" s="191"/>
      <c r="O62" s="191">
        <f>ROUND(IF($C$15&lt;1,0,O55/($C$15*100)*10000),2)</f>
        <v>0</v>
      </c>
      <c r="P62" s="37" t="s">
        <v>87</v>
      </c>
    </row>
    <row r="63" spans="1:221" x14ac:dyDescent="0.2">
      <c r="A63" s="147"/>
      <c r="I63" s="242"/>
      <c r="J63" s="78"/>
      <c r="K63" s="78"/>
      <c r="L63" s="78"/>
      <c r="M63" s="78"/>
      <c r="N63" s="78"/>
      <c r="O63" s="243"/>
      <c r="P63" s="25"/>
    </row>
    <row r="64" spans="1:221" x14ac:dyDescent="0.2">
      <c r="A64" s="147"/>
    </row>
    <row r="65" spans="1:1" x14ac:dyDescent="0.2">
      <c r="A65" s="147"/>
    </row>
    <row r="66" spans="1:1" x14ac:dyDescent="0.2">
      <c r="A66" s="147"/>
    </row>
    <row r="67" spans="1:1" x14ac:dyDescent="0.2">
      <c r="A67" s="147"/>
    </row>
    <row r="68" spans="1:1" x14ac:dyDescent="0.2">
      <c r="A68" s="147"/>
    </row>
    <row r="69" spans="1:1" x14ac:dyDescent="0.2">
      <c r="A69" s="147"/>
    </row>
    <row r="70" spans="1:1" x14ac:dyDescent="0.2">
      <c r="A70" s="147"/>
    </row>
  </sheetData>
  <sheetProtection algorithmName="SHA-512" hashValue="EjKSpdpATFLfNqL0RCF+0H1dCqenUgb1Jjplvf9trdoQ1VsAUoITQaEtwrg+THsbiWXlK8c6VW8k2p1zTXQf5A==" saltValue="obMSxQWkkt78lo7w5xLkRg==" spinCount="100000" sheet="1" objects="1" scenarios="1"/>
  <mergeCells count="9">
    <mergeCell ref="A1:P1"/>
    <mergeCell ref="A2:P2"/>
    <mergeCell ref="G17:J17"/>
    <mergeCell ref="L17:O17"/>
    <mergeCell ref="A12:I12"/>
    <mergeCell ref="A7:K7"/>
    <mergeCell ref="A3:P3"/>
    <mergeCell ref="A4:P4"/>
    <mergeCell ref="A6:Q6"/>
  </mergeCells>
  <phoneticPr fontId="0" type="noConversion"/>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4513" r:id="rId4" name="Button 1">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64514" r:id="rId5" name="Button 2">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64515"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64516"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64517" r:id="rId8" name="Button 5">
              <controlPr defaultSize="0" print="0" autoFill="0" autoPict="0" macro="[0]!Info">
                <anchor moveWithCells="1">
                  <from>
                    <xdr:col>14</xdr:col>
                    <xdr:colOff>561975</xdr:colOff>
                    <xdr:row>76</xdr:row>
                    <xdr:rowOff>9525</xdr:rowOff>
                  </from>
                  <to>
                    <xdr:col>14</xdr:col>
                    <xdr:colOff>1095375</xdr:colOff>
                    <xdr:row>77</xdr:row>
                    <xdr:rowOff>85725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D162A-2283-4A6A-9D34-CE3E3998CE30}">
  <sheetPr codeName="Sheet7"/>
  <dimension ref="A1:IB65"/>
  <sheetViews>
    <sheetView showGridLines="0" topLeftCell="A28" zoomScale="80" zoomScaleNormal="80" workbookViewId="0">
      <selection sqref="A1:P1"/>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98" t="s">
        <v>120</v>
      </c>
      <c r="B1" s="498"/>
      <c r="C1" s="498"/>
      <c r="D1" s="498"/>
      <c r="E1" s="498"/>
      <c r="F1" s="498"/>
      <c r="G1" s="498"/>
      <c r="H1" s="498"/>
      <c r="I1" s="498"/>
      <c r="J1" s="498"/>
      <c r="K1" s="498"/>
      <c r="L1" s="498"/>
      <c r="M1" s="498"/>
      <c r="N1" s="498"/>
      <c r="O1" s="498"/>
      <c r="P1" s="498"/>
    </row>
    <row r="2" spans="1:30" ht="20.25" x14ac:dyDescent="0.3">
      <c r="A2" s="483" t="s">
        <v>277</v>
      </c>
      <c r="B2" s="483"/>
      <c r="C2" s="483"/>
      <c r="D2" s="483"/>
      <c r="E2" s="483"/>
      <c r="F2" s="483"/>
      <c r="G2" s="483"/>
      <c r="H2" s="483"/>
      <c r="I2" s="483"/>
      <c r="J2" s="483"/>
      <c r="K2" s="483"/>
      <c r="L2" s="483"/>
      <c r="M2" s="483"/>
      <c r="N2" s="483"/>
      <c r="O2" s="483"/>
      <c r="P2" s="483"/>
    </row>
    <row r="3" spans="1:30" ht="18" x14ac:dyDescent="0.25">
      <c r="A3" s="499" t="s">
        <v>84</v>
      </c>
      <c r="B3" s="499"/>
      <c r="C3" s="499"/>
      <c r="D3" s="499"/>
      <c r="E3" s="499"/>
      <c r="F3" s="499"/>
      <c r="G3" s="499"/>
      <c r="H3" s="499"/>
      <c r="I3" s="499"/>
      <c r="J3" s="499"/>
      <c r="K3" s="499"/>
      <c r="L3" s="499"/>
      <c r="M3" s="499"/>
      <c r="N3" s="499"/>
      <c r="O3" s="499"/>
      <c r="P3" s="499"/>
    </row>
    <row r="4" spans="1:30" ht="15.75" x14ac:dyDescent="0.25">
      <c r="A4" s="484" t="str">
        <f>'Customer Info'!B11</f>
        <v>Breakdown of Charges Based on Entered Information</v>
      </c>
      <c r="B4" s="484"/>
      <c r="C4" s="484"/>
      <c r="D4" s="484"/>
      <c r="E4" s="484"/>
      <c r="F4" s="484"/>
      <c r="G4" s="484"/>
      <c r="H4" s="484"/>
      <c r="I4" s="484"/>
      <c r="J4" s="484"/>
      <c r="K4" s="484"/>
      <c r="L4" s="484"/>
      <c r="M4" s="484"/>
      <c r="N4" s="484"/>
      <c r="O4" s="484"/>
      <c r="P4" s="484"/>
    </row>
    <row r="5" spans="1:30" ht="15" x14ac:dyDescent="0.2">
      <c r="A5" s="75"/>
      <c r="B5" s="75"/>
      <c r="C5" s="75"/>
      <c r="D5" s="75"/>
      <c r="E5" s="75"/>
      <c r="F5" s="75"/>
      <c r="G5" s="75"/>
      <c r="H5" s="75"/>
      <c r="I5" s="75"/>
      <c r="J5" s="75"/>
      <c r="K5" s="75"/>
    </row>
    <row r="6" spans="1:30" x14ac:dyDescent="0.2">
      <c r="A6" s="327">
        <f ca="1">TODAY()</f>
        <v>45944</v>
      </c>
      <c r="B6" s="210" t="s">
        <v>229</v>
      </c>
      <c r="C6" s="327"/>
      <c r="D6" s="327"/>
      <c r="E6" s="327"/>
      <c r="F6" s="327"/>
      <c r="G6" s="327"/>
      <c r="H6" s="327"/>
      <c r="I6" s="327"/>
    </row>
    <row r="7" spans="1:30" ht="26.25" x14ac:dyDescent="0.4">
      <c r="A7" s="509"/>
      <c r="B7" s="509"/>
      <c r="C7" s="509"/>
      <c r="D7" s="509"/>
      <c r="E7" s="509"/>
      <c r="F7" s="509"/>
      <c r="G7" s="509"/>
      <c r="H7" s="509"/>
      <c r="I7" s="509"/>
      <c r="J7" s="509"/>
      <c r="K7" s="509"/>
      <c r="L7" s="509"/>
      <c r="M7" s="509"/>
      <c r="N7" s="509"/>
      <c r="O7" s="509"/>
      <c r="P7" s="509"/>
    </row>
    <row r="8" spans="1:30" x14ac:dyDescent="0.2">
      <c r="C8" s="18"/>
      <c r="D8" s="18"/>
      <c r="E8" s="18"/>
      <c r="F8" s="18"/>
      <c r="G8" s="18"/>
      <c r="H8" s="18"/>
      <c r="I8" s="18"/>
      <c r="J8" s="18"/>
      <c r="K8" s="18"/>
    </row>
    <row r="9" spans="1:30" ht="15" x14ac:dyDescent="0.2">
      <c r="A9" s="23" t="s">
        <v>2</v>
      </c>
      <c r="B9" s="24"/>
      <c r="C9" s="25">
        <f>'Customer Info'!B7</f>
        <v>0</v>
      </c>
      <c r="I9" s="26"/>
    </row>
    <row r="10" spans="1:30" ht="15" x14ac:dyDescent="0.2">
      <c r="A10" s="27" t="s">
        <v>26</v>
      </c>
      <c r="B10" s="24"/>
      <c r="C10" s="25">
        <f>'Customer Info'!B8</f>
        <v>0</v>
      </c>
    </row>
    <row r="11" spans="1:30" x14ac:dyDescent="0.2">
      <c r="A11" s="23" t="s">
        <v>3</v>
      </c>
      <c r="B11" s="200">
        <f>'Customer Info'!B9</f>
        <v>11</v>
      </c>
      <c r="C11" s="194" t="str">
        <f>LOOKUP(B11,R11:AD11,R12:AD12)</f>
        <v>November</v>
      </c>
      <c r="D11" s="133">
        <f>'Customer Info'!C9</f>
        <v>2025</v>
      </c>
      <c r="S11">
        <v>1</v>
      </c>
      <c r="T11">
        <v>2</v>
      </c>
      <c r="U11">
        <v>3</v>
      </c>
      <c r="V11">
        <v>4</v>
      </c>
      <c r="W11">
        <v>5</v>
      </c>
      <c r="X11">
        <v>6</v>
      </c>
      <c r="Y11">
        <v>7</v>
      </c>
      <c r="Z11">
        <v>8</v>
      </c>
      <c r="AA11">
        <v>9</v>
      </c>
      <c r="AB11">
        <v>10</v>
      </c>
      <c r="AC11">
        <v>11</v>
      </c>
      <c r="AD11">
        <v>12</v>
      </c>
    </row>
    <row r="12" spans="1:30" x14ac:dyDescent="0.2">
      <c r="A12" s="497"/>
      <c r="B12" s="497"/>
      <c r="C12" s="497"/>
      <c r="D12" s="497"/>
      <c r="E12" s="497"/>
      <c r="F12" s="497"/>
      <c r="G12" s="497"/>
      <c r="H12" s="497"/>
      <c r="I12" s="497"/>
      <c r="J12" s="92"/>
      <c r="K12" s="92"/>
      <c r="L12" s="128"/>
      <c r="M12" s="128"/>
      <c r="N12" s="128"/>
      <c r="O12" s="128"/>
      <c r="P12" s="128"/>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30" x14ac:dyDescent="0.2">
      <c r="A13" s="28" t="s">
        <v>27</v>
      </c>
      <c r="B13" s="22"/>
      <c r="C13" s="22"/>
      <c r="D13" s="22"/>
      <c r="E13" s="22"/>
      <c r="F13" s="22"/>
      <c r="G13" s="22"/>
      <c r="H13" s="22"/>
      <c r="I13" s="22"/>
      <c r="R13" s="3" t="s">
        <v>187</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A14" s="18"/>
      <c r="B14" s="18"/>
      <c r="C14" s="18"/>
      <c r="D14" s="18"/>
      <c r="E14" s="18"/>
      <c r="F14" s="18"/>
      <c r="G14" s="18"/>
      <c r="H14" s="18"/>
      <c r="I14" s="18"/>
      <c r="R14" s="78"/>
      <c r="S14" s="193"/>
      <c r="T14" s="193"/>
      <c r="U14" s="193"/>
      <c r="V14" s="193"/>
      <c r="W14" s="193"/>
      <c r="X14" s="193"/>
      <c r="Y14" s="193"/>
      <c r="Z14" s="193"/>
      <c r="AA14" s="193"/>
      <c r="AB14" s="193"/>
      <c r="AC14" s="193"/>
      <c r="AD14" s="193"/>
    </row>
    <row r="15" spans="1:30" x14ac:dyDescent="0.2">
      <c r="A15" s="31" t="s">
        <v>52</v>
      </c>
      <c r="B15" s="31"/>
      <c r="C15" s="32">
        <f>IF('Customer Info'!B21+'Customer Info'!B22-'Customer Info'!B23&lt;0,0,'Customer Info'!B21+'Customer Info'!B22-'Customer Info'!B23)</f>
        <v>0</v>
      </c>
      <c r="D15" s="31" t="s">
        <v>41</v>
      </c>
      <c r="E15" s="31"/>
      <c r="F15" s="33"/>
      <c r="G15" s="31"/>
      <c r="H15" s="31"/>
      <c r="I15" s="31"/>
      <c r="R15" s="78"/>
      <c r="S15" s="193"/>
      <c r="T15" s="193"/>
      <c r="U15" s="193"/>
      <c r="V15" s="193"/>
      <c r="W15" s="193"/>
      <c r="X15" s="193"/>
      <c r="Y15" s="193"/>
      <c r="Z15" s="193"/>
      <c r="AA15" s="193"/>
      <c r="AB15" s="193"/>
      <c r="AC15" s="193"/>
      <c r="AD15" s="193"/>
    </row>
    <row r="16" spans="1:30" x14ac:dyDescent="0.2">
      <c r="A16" s="31" t="s">
        <v>225</v>
      </c>
      <c r="B16" s="31"/>
      <c r="C16" s="32">
        <f>'Customer Info'!B21</f>
        <v>0</v>
      </c>
      <c r="D16" s="31" t="s">
        <v>41</v>
      </c>
      <c r="E16" s="31"/>
      <c r="F16" s="33"/>
      <c r="G16" s="23" t="s">
        <v>15</v>
      </c>
      <c r="H16" s="31"/>
    </row>
    <row r="17" spans="1:221" x14ac:dyDescent="0.2">
      <c r="A17" s="31" t="s">
        <v>226</v>
      </c>
      <c r="B17" s="31"/>
      <c r="C17" s="32">
        <f>'Customer Info'!B22</f>
        <v>0</v>
      </c>
      <c r="D17" s="262" t="s">
        <v>41</v>
      </c>
      <c r="E17" s="33"/>
      <c r="F17" s="33"/>
      <c r="G17" s="23" t="s">
        <v>15</v>
      </c>
      <c r="H17" s="31"/>
      <c r="I17" s="52" t="s">
        <v>15</v>
      </c>
    </row>
    <row r="19" spans="1:221" x14ac:dyDescent="0.2">
      <c r="A19" s="28" t="s">
        <v>31</v>
      </c>
      <c r="B19" s="22"/>
      <c r="C19" s="22"/>
      <c r="D19" s="22"/>
      <c r="E19" s="22"/>
      <c r="F19" s="22"/>
      <c r="G19" s="493" t="s">
        <v>68</v>
      </c>
      <c r="H19" s="494"/>
      <c r="I19" s="494"/>
      <c r="J19" s="495"/>
      <c r="K19" s="22"/>
      <c r="L19" s="496" t="s">
        <v>69</v>
      </c>
      <c r="M19" s="496"/>
      <c r="N19" s="496"/>
      <c r="O19" s="496"/>
    </row>
    <row r="20" spans="1:221" x14ac:dyDescent="0.2">
      <c r="A20" s="18"/>
      <c r="B20" s="18"/>
      <c r="C20" s="18"/>
      <c r="D20" s="18"/>
      <c r="E20" s="18"/>
      <c r="F20" s="18"/>
      <c r="G20" s="8" t="s">
        <v>65</v>
      </c>
      <c r="H20" s="8" t="s">
        <v>66</v>
      </c>
      <c r="I20" s="8" t="s">
        <v>67</v>
      </c>
      <c r="J20" s="112" t="s">
        <v>34</v>
      </c>
      <c r="K20" s="18"/>
      <c r="L20" s="328" t="s">
        <v>65</v>
      </c>
      <c r="M20" s="328" t="s">
        <v>66</v>
      </c>
      <c r="N20" s="328" t="s">
        <v>67</v>
      </c>
      <c r="O20" s="132" t="s">
        <v>34</v>
      </c>
      <c r="P20" s="43" t="s">
        <v>57</v>
      </c>
    </row>
    <row r="21" spans="1:221" x14ac:dyDescent="0.2">
      <c r="A21" t="s">
        <v>32</v>
      </c>
      <c r="G21" s="86"/>
      <c r="H21" s="86"/>
      <c r="I21" s="86">
        <v>9.4</v>
      </c>
      <c r="J21" s="86">
        <f>SUM(G21:I21)</f>
        <v>9.4</v>
      </c>
      <c r="L21" s="88"/>
      <c r="M21" s="88"/>
      <c r="N21" s="88">
        <f>I21</f>
        <v>9.4</v>
      </c>
      <c r="O21" s="209">
        <f>SUM(L21:N21)</f>
        <v>9.4</v>
      </c>
      <c r="P21" s="245">
        <v>44531</v>
      </c>
    </row>
    <row r="22" spans="1:221" x14ac:dyDescent="0.2">
      <c r="A22" s="287" t="s">
        <v>132</v>
      </c>
      <c r="D22" s="1">
        <f>C15</f>
        <v>0</v>
      </c>
      <c r="E22" s="35" t="s">
        <v>41</v>
      </c>
      <c r="F22" s="4" t="s">
        <v>8</v>
      </c>
      <c r="G22" s="84"/>
      <c r="H22" s="84"/>
      <c r="I22" s="84">
        <v>2.05802E-2</v>
      </c>
      <c r="J22" s="84">
        <f>SUM(G22:I22)</f>
        <v>2.05802E-2</v>
      </c>
      <c r="K22" s="36" t="s">
        <v>42</v>
      </c>
      <c r="L22" s="87"/>
      <c r="M22" s="87"/>
      <c r="N22" s="87">
        <f>IF(C15&lt;0,0,ROUND($D22*I22,2))</f>
        <v>0</v>
      </c>
      <c r="O22" s="209">
        <f>SUM(L22:N22)</f>
        <v>0</v>
      </c>
      <c r="P22" s="245">
        <v>44531</v>
      </c>
    </row>
    <row r="23" spans="1:221" x14ac:dyDescent="0.2">
      <c r="A23" s="37" t="s">
        <v>50</v>
      </c>
      <c r="B23" s="37"/>
      <c r="C23" s="37"/>
      <c r="D23" s="38"/>
      <c r="E23" s="38"/>
      <c r="F23" s="37"/>
      <c r="G23" s="37"/>
      <c r="H23" s="37"/>
      <c r="I23" s="37"/>
      <c r="J23" s="37"/>
      <c r="K23" s="39"/>
      <c r="L23" s="40"/>
      <c r="M23" s="40"/>
      <c r="N23" s="40">
        <f>SUM(N21:N22)</f>
        <v>9.4</v>
      </c>
      <c r="O23" s="40">
        <f>SUM(O21:O22)</f>
        <v>9.4</v>
      </c>
    </row>
    <row r="24" spans="1:221" x14ac:dyDescent="0.2">
      <c r="A24" s="89"/>
      <c r="B24" s="89"/>
      <c r="C24" s="90"/>
      <c r="D24" s="90"/>
      <c r="E24" s="90"/>
      <c r="F24" s="90"/>
      <c r="G24" s="91"/>
      <c r="H24" s="91"/>
      <c r="I24" s="91"/>
      <c r="J24" s="91"/>
      <c r="K24" s="89"/>
      <c r="L24" s="89"/>
      <c r="M24" s="89"/>
      <c r="N24" s="89"/>
      <c r="O24" s="89"/>
      <c r="P24" s="89"/>
    </row>
    <row r="25" spans="1:221" x14ac:dyDescent="0.2">
      <c r="A25" s="148" t="s">
        <v>70</v>
      </c>
      <c r="B25" s="166"/>
      <c r="C25" s="166"/>
      <c r="D25" s="167"/>
      <c r="E25" s="167"/>
      <c r="F25" s="166"/>
      <c r="G25" s="167"/>
      <c r="H25" s="167"/>
      <c r="I25" s="167"/>
      <c r="J25" s="167"/>
      <c r="K25" s="167"/>
      <c r="L25" s="167"/>
      <c r="M25" s="167"/>
      <c r="N25" s="167"/>
      <c r="O25" s="167"/>
      <c r="P25" s="160"/>
      <c r="Q25" s="78"/>
      <c r="R25" s="78"/>
      <c r="S25" s="78"/>
      <c r="T25" s="78"/>
      <c r="U25" s="78"/>
      <c r="V25" s="78"/>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
      <c r="A26" s="151"/>
      <c r="B26" s="151"/>
      <c r="C26" s="151"/>
      <c r="D26" s="151"/>
      <c r="E26" s="151"/>
      <c r="F26" s="151"/>
      <c r="G26" s="151"/>
      <c r="H26" s="151"/>
      <c r="I26" s="151"/>
      <c r="J26" s="151"/>
      <c r="K26" s="151"/>
      <c r="L26" s="151"/>
      <c r="M26" s="151"/>
      <c r="N26" s="151"/>
      <c r="O26" s="151"/>
      <c r="P26" s="174"/>
      <c r="Q26" s="106"/>
      <c r="R26" s="175"/>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
      <c r="A27" s="99" t="s">
        <v>79</v>
      </c>
      <c r="B27" s="176"/>
      <c r="C27" s="176"/>
      <c r="D27" s="100">
        <f>IF($C$15&lt;0,0,IF($C$15&gt;833000,833000,$C$15))</f>
        <v>0</v>
      </c>
      <c r="E27" s="101" t="s">
        <v>41</v>
      </c>
      <c r="F27" s="102" t="s">
        <v>8</v>
      </c>
      <c r="G27" s="103"/>
      <c r="H27" s="103"/>
      <c r="I27" s="103">
        <f>'Rider Rates'!$B$4</f>
        <v>4.6278999999999999E-3</v>
      </c>
      <c r="J27" s="103">
        <f t="shared" ref="J27:J47" si="0">SUM(G27:I27)</f>
        <v>4.6278999999999999E-3</v>
      </c>
      <c r="K27" s="104" t="s">
        <v>42</v>
      </c>
      <c r="L27" s="105"/>
      <c r="M27" s="105"/>
      <c r="N27" s="105">
        <f t="shared" ref="N27:N32" si="1">ROUND(D27*I27,2)</f>
        <v>0</v>
      </c>
      <c r="O27" s="105">
        <f t="shared" ref="O27:O48" si="2">SUM(L27:N27)</f>
        <v>0</v>
      </c>
      <c r="P27" s="245">
        <f>'Rider Rates'!$D$4</f>
        <v>45657</v>
      </c>
      <c r="Q27" s="106"/>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
      <c r="A28" s="99" t="s">
        <v>80</v>
      </c>
      <c r="B28" s="78"/>
      <c r="C28" s="78"/>
      <c r="D28" s="123">
        <f>IF($C$15&gt;833000,$C$15-833000,0)</f>
        <v>0</v>
      </c>
      <c r="E28" s="101" t="s">
        <v>41</v>
      </c>
      <c r="F28" s="102" t="s">
        <v>8</v>
      </c>
      <c r="G28" s="103"/>
      <c r="H28" s="103"/>
      <c r="I28" s="103">
        <f>'Rider Rates'!$B$5</f>
        <v>1.7560000000000001E-4</v>
      </c>
      <c r="J28" s="103">
        <f t="shared" si="0"/>
        <v>1.7560000000000001E-4</v>
      </c>
      <c r="K28" s="104" t="s">
        <v>42</v>
      </c>
      <c r="L28" s="105"/>
      <c r="M28" s="105"/>
      <c r="N28" s="105">
        <f t="shared" si="1"/>
        <v>0</v>
      </c>
      <c r="O28" s="105">
        <f t="shared" si="2"/>
        <v>0</v>
      </c>
      <c r="P28" s="245">
        <f>'Rider Rates'!$D$4</f>
        <v>45657</v>
      </c>
      <c r="Q28" s="106"/>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
      <c r="A29" s="99" t="s">
        <v>97</v>
      </c>
      <c r="B29" s="78"/>
      <c r="C29" s="78"/>
      <c r="D29" s="100">
        <f>IF('Customer Info'!$C$32=TRUE,0,IF($C$15&lt;0,0,IF($C$15&gt;2000,2000,$C$15)))</f>
        <v>0</v>
      </c>
      <c r="E29" s="101" t="s">
        <v>41</v>
      </c>
      <c r="F29" s="102" t="s">
        <v>8</v>
      </c>
      <c r="G29" s="103"/>
      <c r="H29" s="103"/>
      <c r="I29" s="177">
        <f>'Rider Rates'!$B$8</f>
        <v>4.6499999999999996E-3</v>
      </c>
      <c r="J29" s="177">
        <f t="shared" si="0"/>
        <v>4.6499999999999996E-3</v>
      </c>
      <c r="K29" s="104" t="s">
        <v>42</v>
      </c>
      <c r="L29" s="105"/>
      <c r="M29" s="105"/>
      <c r="N29" s="105">
        <f t="shared" si="1"/>
        <v>0</v>
      </c>
      <c r="O29" s="105">
        <f t="shared" si="2"/>
        <v>0</v>
      </c>
      <c r="P29" s="245">
        <f>'Rider Rates'!$D$7</f>
        <v>44531</v>
      </c>
      <c r="Q29" s="106"/>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
      <c r="A30" s="99" t="s">
        <v>98</v>
      </c>
      <c r="B30" s="78"/>
      <c r="C30" s="78"/>
      <c r="D30" s="100">
        <f>IF('Customer Info'!$C$32=TRUE,0,IF($C$15&lt;=2000,0,IF($C$15=0,0,IF($C$15-2000&gt;13000,13000,$C$15-2000))))</f>
        <v>0</v>
      </c>
      <c r="E30" s="101" t="s">
        <v>41</v>
      </c>
      <c r="F30" s="102" t="s">
        <v>8</v>
      </c>
      <c r="G30" s="103"/>
      <c r="H30" s="103"/>
      <c r="I30" s="177">
        <f>'Rider Rates'!$B$9</f>
        <v>4.1900000000000001E-3</v>
      </c>
      <c r="J30" s="177">
        <f t="shared" si="0"/>
        <v>4.1900000000000001E-3</v>
      </c>
      <c r="K30" s="104" t="s">
        <v>42</v>
      </c>
      <c r="L30" s="105"/>
      <c r="M30" s="105"/>
      <c r="N30" s="105">
        <f t="shared" si="1"/>
        <v>0</v>
      </c>
      <c r="O30" s="105">
        <f t="shared" si="2"/>
        <v>0</v>
      </c>
      <c r="P30" s="245">
        <f>'Rider Rates'!$D$7</f>
        <v>44531</v>
      </c>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99" t="s">
        <v>99</v>
      </c>
      <c r="B31" s="78"/>
      <c r="C31" s="78"/>
      <c r="D31" s="100">
        <f>IF('Customer Info'!$C$32=TRUE,0,IF($C$15=0,0,IF($C$15-15000&gt;=0,$C$15-15000,0)))</f>
        <v>0</v>
      </c>
      <c r="E31" s="101" t="s">
        <v>41</v>
      </c>
      <c r="F31" s="102" t="s">
        <v>8</v>
      </c>
      <c r="G31" s="103"/>
      <c r="H31" s="103"/>
      <c r="I31" s="177">
        <f>'Rider Rates'!$B$10</f>
        <v>3.63E-3</v>
      </c>
      <c r="J31" s="177">
        <f t="shared" si="0"/>
        <v>3.63E-3</v>
      </c>
      <c r="K31" s="104" t="s">
        <v>42</v>
      </c>
      <c r="L31" s="105"/>
      <c r="M31" s="105"/>
      <c r="N31" s="105">
        <f t="shared" si="1"/>
        <v>0</v>
      </c>
      <c r="O31" s="105">
        <f t="shared" si="2"/>
        <v>0</v>
      </c>
      <c r="P31" s="245">
        <f>'Rider Rates'!$D$7</f>
        <v>44531</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210" t="s">
        <v>159</v>
      </c>
      <c r="B32" s="78"/>
      <c r="C32" s="78"/>
      <c r="D32" s="100">
        <f>IF($C$15&lt;0,0,$C$15)</f>
        <v>0</v>
      </c>
      <c r="E32" s="101" t="s">
        <v>41</v>
      </c>
      <c r="F32" s="102" t="s">
        <v>8</v>
      </c>
      <c r="G32" s="103"/>
      <c r="H32" s="103"/>
      <c r="I32" s="103">
        <f>'Rider Rates'!$B$16</f>
        <v>0</v>
      </c>
      <c r="J32" s="103">
        <f>SUM(G32:I32)</f>
        <v>0</v>
      </c>
      <c r="K32" s="104" t="s">
        <v>42</v>
      </c>
      <c r="L32" s="105"/>
      <c r="M32" s="105"/>
      <c r="N32" s="105">
        <f t="shared" si="1"/>
        <v>0</v>
      </c>
      <c r="O32" s="105">
        <f t="shared" si="2"/>
        <v>0</v>
      </c>
      <c r="P32" s="245">
        <f>'Rider Rates'!$D$16</f>
        <v>45322</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210" t="s">
        <v>237</v>
      </c>
      <c r="B33" s="78"/>
      <c r="C33" s="78"/>
      <c r="D33" s="195">
        <f>$N$23</f>
        <v>9.4</v>
      </c>
      <c r="E33" s="101" t="s">
        <v>122</v>
      </c>
      <c r="F33" s="102" t="s">
        <v>8</v>
      </c>
      <c r="G33" s="103"/>
      <c r="H33" s="103"/>
      <c r="I33" s="178">
        <f>'Rider Rates'!$B$18+'Rider Rates'!$E$18</f>
        <v>0</v>
      </c>
      <c r="J33" s="178">
        <f>SUM(G33:I33)</f>
        <v>0</v>
      </c>
      <c r="K33" s="104"/>
      <c r="L33" s="105"/>
      <c r="M33" s="105"/>
      <c r="N33" s="105">
        <f>ROUND($D$33*'Rider Rates'!$B$18,2)+ROUND($D$33*'Rider Rates'!$E$18,2)</f>
        <v>0</v>
      </c>
      <c r="O33" s="105">
        <f t="shared" si="2"/>
        <v>0</v>
      </c>
      <c r="P33" s="245">
        <f>MAX('Rider Rates'!$D$18,'Rider Rates'!$F$18)</f>
        <v>44531</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210" t="s">
        <v>186</v>
      </c>
      <c r="B34" s="78"/>
      <c r="C34" s="78"/>
      <c r="D34" s="100">
        <f>'GS-Pilot PEV'!C16+'GS-Pilot PEV'!C17</f>
        <v>0</v>
      </c>
      <c r="E34" s="101" t="s">
        <v>41</v>
      </c>
      <c r="F34" s="102" t="s">
        <v>8</v>
      </c>
      <c r="G34" s="103">
        <f>'Rider Rates'!B22</f>
        <v>7.6880000000000004E-2</v>
      </c>
      <c r="H34" s="103"/>
      <c r="I34" s="103"/>
      <c r="J34" s="237">
        <f>SUM(G34:H34)</f>
        <v>7.6880000000000004E-2</v>
      </c>
      <c r="K34" s="104" t="s">
        <v>42</v>
      </c>
      <c r="L34" s="105">
        <f>ROUND(D34*G34,2)</f>
        <v>0</v>
      </c>
      <c r="M34" s="105"/>
      <c r="N34" s="105"/>
      <c r="O34" s="105">
        <f t="shared" si="2"/>
        <v>0</v>
      </c>
      <c r="P34" s="245">
        <f>'Rider Rates'!$D$22</f>
        <v>45809</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210" t="s">
        <v>162</v>
      </c>
      <c r="B35" s="78"/>
      <c r="C35" s="78"/>
      <c r="D35" s="100">
        <f>C16</f>
        <v>0</v>
      </c>
      <c r="E35" s="101" t="s">
        <v>41</v>
      </c>
      <c r="F35" s="102" t="s">
        <v>8</v>
      </c>
      <c r="G35" s="103">
        <f>'Rider Rates'!B35</f>
        <v>0.15807350000000001</v>
      </c>
      <c r="H35" s="103"/>
      <c r="I35" s="103"/>
      <c r="J35" s="237">
        <f>SUM(G35:H35)</f>
        <v>0.15807350000000001</v>
      </c>
      <c r="K35" s="104" t="s">
        <v>42</v>
      </c>
      <c r="L35" s="105">
        <f>ROUND(D35*G35,2)</f>
        <v>0</v>
      </c>
      <c r="M35" s="105"/>
      <c r="N35" s="105"/>
      <c r="O35" s="105">
        <f t="shared" si="2"/>
        <v>0</v>
      </c>
      <c r="P35" s="245">
        <f>'Rider Rates'!$D$35</f>
        <v>45809</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210" t="s">
        <v>219</v>
      </c>
      <c r="B36" s="78"/>
      <c r="C36" s="78"/>
      <c r="D36" s="100">
        <f>C17</f>
        <v>0</v>
      </c>
      <c r="E36" s="101" t="s">
        <v>41</v>
      </c>
      <c r="F36" s="249" t="s">
        <v>8</v>
      </c>
      <c r="G36" s="103">
        <f>'Rider Rates'!B36</f>
        <v>0</v>
      </c>
      <c r="H36" s="103"/>
      <c r="I36" s="103"/>
      <c r="J36" s="237">
        <f>SUM(G36:H36)</f>
        <v>0</v>
      </c>
      <c r="K36" s="104" t="s">
        <v>42</v>
      </c>
      <c r="L36" s="105">
        <f>ROUND(D36*G36,2)</f>
        <v>0</v>
      </c>
      <c r="M36" s="105"/>
      <c r="N36" s="105"/>
      <c r="O36" s="105">
        <f t="shared" si="2"/>
        <v>0</v>
      </c>
      <c r="P36" s="245">
        <f>'Rider Rates'!D36</f>
        <v>45809</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210" t="s">
        <v>193</v>
      </c>
      <c r="B37" s="78"/>
      <c r="C37" s="78"/>
      <c r="D37" s="100">
        <f>C16+C17</f>
        <v>0</v>
      </c>
      <c r="E37" s="101" t="s">
        <v>41</v>
      </c>
      <c r="F37" s="102" t="s">
        <v>8</v>
      </c>
      <c r="G37" s="103">
        <f>'Rider Rates'!$B$45</f>
        <v>-5.7597000000000004E-3</v>
      </c>
      <c r="H37" s="103"/>
      <c r="I37" s="103"/>
      <c r="J37" s="237">
        <f>SUM(G37:H37)</f>
        <v>-5.7597000000000004E-3</v>
      </c>
      <c r="K37" s="104" t="s">
        <v>42</v>
      </c>
      <c r="L37" s="105">
        <f>ROUND(D37*G37,2)</f>
        <v>0</v>
      </c>
      <c r="M37" s="105"/>
      <c r="N37" s="105"/>
      <c r="O37" s="105">
        <f t="shared" si="2"/>
        <v>0</v>
      </c>
      <c r="P37" s="245">
        <f>'Rider Rates'!$D$45</f>
        <v>45929</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241" t="s">
        <v>210</v>
      </c>
      <c r="B38" s="78"/>
      <c r="C38" s="78"/>
      <c r="D38" s="100">
        <f>IF($C$15&lt;0,0,IF($C$15&gt;833000,833000,$C$15))</f>
        <v>0</v>
      </c>
      <c r="E38" s="101" t="s">
        <v>41</v>
      </c>
      <c r="F38" s="102" t="s">
        <v>8</v>
      </c>
      <c r="G38" s="103"/>
      <c r="H38" s="103"/>
      <c r="I38" s="103">
        <f>'Rider Rates'!D49</f>
        <v>0</v>
      </c>
      <c r="J38" s="103">
        <f>SUM(G38:I38)</f>
        <v>0</v>
      </c>
      <c r="K38" s="104" t="s">
        <v>42</v>
      </c>
      <c r="L38" s="105"/>
      <c r="M38" s="105"/>
      <c r="N38" s="105">
        <f>D38*J38</f>
        <v>0</v>
      </c>
      <c r="O38" s="105">
        <f t="shared" si="2"/>
        <v>0</v>
      </c>
      <c r="P38" s="245">
        <f>'Rider Rates'!E49</f>
        <v>45883</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210" t="s">
        <v>189</v>
      </c>
      <c r="B39" s="78"/>
      <c r="C39" s="78"/>
      <c r="D39" s="100">
        <f>IF($C$15&lt;0,0,$C$15)</f>
        <v>0</v>
      </c>
      <c r="E39" s="113" t="s">
        <v>41</v>
      </c>
      <c r="F39" s="102" t="s">
        <v>8</v>
      </c>
      <c r="G39" s="103"/>
      <c r="H39" s="103">
        <f>'Rider Rates'!$B$56</f>
        <v>2.1561400000000001E-2</v>
      </c>
      <c r="I39" s="103"/>
      <c r="J39" s="103">
        <f>SUM(G39:I39)</f>
        <v>2.1561400000000001E-2</v>
      </c>
      <c r="K39" s="104" t="s">
        <v>42</v>
      </c>
      <c r="L39" s="105"/>
      <c r="M39" s="105">
        <f>ROUND(D39*H39,2)</f>
        <v>0</v>
      </c>
      <c r="N39" s="205"/>
      <c r="O39" s="105">
        <f t="shared" si="2"/>
        <v>0</v>
      </c>
      <c r="P39" s="245">
        <f>'Rider Rates'!$D$56</f>
        <v>45929</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99" t="s">
        <v>96</v>
      </c>
      <c r="B40" s="78"/>
      <c r="C40" s="78"/>
      <c r="D40" s="100">
        <f>IF('Customer Info'!C34=TRUE,0,IF($C$15&lt;0,0,$C$15))</f>
        <v>0</v>
      </c>
      <c r="E40" s="101" t="s">
        <v>41</v>
      </c>
      <c r="F40" s="102" t="s">
        <v>8</v>
      </c>
      <c r="G40" s="103"/>
      <c r="H40" s="103"/>
      <c r="I40" s="103">
        <f>'Rider Rates'!$B$70+'Rider Rates'!$C$70</f>
        <v>0</v>
      </c>
      <c r="J40" s="103">
        <f t="shared" si="0"/>
        <v>0</v>
      </c>
      <c r="K40" s="104" t="s">
        <v>42</v>
      </c>
      <c r="L40" s="105"/>
      <c r="M40" s="105"/>
      <c r="N40" s="105">
        <f>ROUND($D$40*'Rider Rates'!$B$70,2)+ROUND($D$40*'Rider Rates'!$C$70,2)</f>
        <v>0</v>
      </c>
      <c r="O40" s="105">
        <f t="shared" si="2"/>
        <v>0</v>
      </c>
      <c r="P40" s="245">
        <f>'Rider Rates'!$D$70</f>
        <v>45444</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99" t="s">
        <v>96</v>
      </c>
      <c r="B41" s="78"/>
      <c r="C41" s="78"/>
      <c r="D41" s="100"/>
      <c r="E41" s="101" t="s">
        <v>115</v>
      </c>
      <c r="F41" s="102"/>
      <c r="G41" s="103"/>
      <c r="H41" s="103"/>
      <c r="I41" s="196">
        <f>'Rider Rates'!$B$77</f>
        <v>0</v>
      </c>
      <c r="J41" s="196">
        <f>IF('Customer Info'!C34=TRUE,0,SUM(G41:I41))</f>
        <v>0</v>
      </c>
      <c r="K41" s="104"/>
      <c r="L41" s="105"/>
      <c r="M41" s="105"/>
      <c r="N41" s="105">
        <f>J41</f>
        <v>0</v>
      </c>
      <c r="O41" s="105">
        <f>SUM(L41:N41)</f>
        <v>0</v>
      </c>
      <c r="P41" s="245">
        <f>'Rider Rates'!$D$77</f>
        <v>45444</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99" t="s">
        <v>81</v>
      </c>
      <c r="B42" s="78"/>
      <c r="C42" s="78"/>
      <c r="D42" s="195">
        <f>$N$23</f>
        <v>9.4</v>
      </c>
      <c r="E42" s="101" t="s">
        <v>122</v>
      </c>
      <c r="F42" s="102" t="s">
        <v>8</v>
      </c>
      <c r="G42" s="111"/>
      <c r="H42" s="112"/>
      <c r="I42" s="120">
        <f>'Rider Rates'!$B$85</f>
        <v>3.5344300000000002E-2</v>
      </c>
      <c r="J42" s="120">
        <f t="shared" si="0"/>
        <v>3.5344300000000002E-2</v>
      </c>
      <c r="K42" s="104"/>
      <c r="L42" s="105"/>
      <c r="M42" s="105"/>
      <c r="N42" s="105">
        <f>ROUND(D42*I42,2)</f>
        <v>0.33</v>
      </c>
      <c r="O42" s="105">
        <f t="shared" si="2"/>
        <v>0.33</v>
      </c>
      <c r="P42" s="245">
        <f>'Rider Rates'!$D$85</f>
        <v>45929</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99" t="s">
        <v>82</v>
      </c>
      <c r="B43" s="78"/>
      <c r="C43" s="78"/>
      <c r="D43" s="195">
        <f>$N$23</f>
        <v>9.4</v>
      </c>
      <c r="E43" s="101" t="s">
        <v>122</v>
      </c>
      <c r="F43" s="102" t="s">
        <v>8</v>
      </c>
      <c r="G43" s="114"/>
      <c r="H43" s="115"/>
      <c r="I43" s="120">
        <f>'Rider Rates'!$B$87</f>
        <v>6.6985699999999995E-2</v>
      </c>
      <c r="J43" s="120">
        <f t="shared" si="0"/>
        <v>6.6985699999999995E-2</v>
      </c>
      <c r="K43" s="104"/>
      <c r="L43" s="105"/>
      <c r="M43" s="105"/>
      <c r="N43" s="105">
        <f>ROUND(D43*I43,2)</f>
        <v>0.63</v>
      </c>
      <c r="O43" s="105">
        <f t="shared" si="2"/>
        <v>0.63</v>
      </c>
      <c r="P43" s="245">
        <f>'Rider Rates'!$D$87</f>
        <v>45167</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210" t="s">
        <v>206</v>
      </c>
      <c r="B44" s="78"/>
      <c r="C44" s="78"/>
      <c r="D44" s="195"/>
      <c r="E44" s="113" t="s">
        <v>115</v>
      </c>
      <c r="F44" s="106"/>
      <c r="G44" s="114"/>
      <c r="H44" s="115"/>
      <c r="I44" s="196">
        <f>'Rider Rates'!$B$91</f>
        <v>20.75</v>
      </c>
      <c r="J44" s="196">
        <f t="shared" si="0"/>
        <v>20.75</v>
      </c>
      <c r="K44" s="104"/>
      <c r="L44" s="105"/>
      <c r="M44" s="105"/>
      <c r="N44" s="105">
        <f>I44</f>
        <v>20.75</v>
      </c>
      <c r="O44" s="105">
        <f t="shared" si="2"/>
        <v>20.75</v>
      </c>
      <c r="P44" s="245">
        <f>'Rider Rates'!$D$91</f>
        <v>45929</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210" t="s">
        <v>239</v>
      </c>
      <c r="B45" s="78"/>
      <c r="C45" s="78"/>
      <c r="D45" s="100">
        <f>IF($C$15&lt;0,0,$C$15)</f>
        <v>0</v>
      </c>
      <c r="E45" s="101" t="s">
        <v>41</v>
      </c>
      <c r="F45" s="102" t="s">
        <v>8</v>
      </c>
      <c r="G45" s="103"/>
      <c r="H45" s="103"/>
      <c r="I45" s="103"/>
      <c r="J45" s="103">
        <f>'Rider Rates'!$B$95</f>
        <v>0</v>
      </c>
      <c r="K45" s="104" t="s">
        <v>42</v>
      </c>
      <c r="L45" s="105"/>
      <c r="M45" s="105"/>
      <c r="N45" s="105"/>
      <c r="O45" s="105">
        <f>ROUND($D45*('Rider Rates'!B$95),2)</f>
        <v>0</v>
      </c>
      <c r="P45" s="245">
        <f>'Rider Rates'!$D$95</f>
        <v>44531</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99" t="s">
        <v>156</v>
      </c>
      <c r="B46" s="78"/>
      <c r="C46" s="78"/>
      <c r="D46" s="195">
        <f>$N$23</f>
        <v>9.4</v>
      </c>
      <c r="E46" s="101" t="s">
        <v>122</v>
      </c>
      <c r="F46" s="102" t="s">
        <v>8</v>
      </c>
      <c r="G46" s="114"/>
      <c r="H46" s="115"/>
      <c r="I46" s="120">
        <f>'Rider Rates'!$B$105</f>
        <v>0.24516379999999999</v>
      </c>
      <c r="J46" s="120">
        <f t="shared" si="0"/>
        <v>0.24516379999999999</v>
      </c>
      <c r="K46" s="104"/>
      <c r="L46" s="105"/>
      <c r="M46" s="105"/>
      <c r="N46" s="105">
        <f>ROUND(D46*I46,2)</f>
        <v>2.2999999999999998</v>
      </c>
      <c r="O46" s="105">
        <f t="shared" si="2"/>
        <v>2.2999999999999998</v>
      </c>
      <c r="P46" s="245">
        <f>'Rider Rates'!$D$105</f>
        <v>45897</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210" t="s">
        <v>217</v>
      </c>
      <c r="B47" s="78"/>
      <c r="C47" s="78"/>
      <c r="D47" s="195"/>
      <c r="E47" s="113" t="s">
        <v>115</v>
      </c>
      <c r="F47" s="106"/>
      <c r="G47" s="114"/>
      <c r="H47" s="115"/>
      <c r="I47" s="258">
        <f>'Rider Rates'!B122</f>
        <v>0.99</v>
      </c>
      <c r="J47" s="196">
        <f t="shared" si="0"/>
        <v>0.99</v>
      </c>
      <c r="K47" s="104"/>
      <c r="L47" s="105"/>
      <c r="M47" s="105"/>
      <c r="N47" s="260">
        <f>I47</f>
        <v>0.99</v>
      </c>
      <c r="O47" s="105">
        <f t="shared" si="2"/>
        <v>0.99</v>
      </c>
      <c r="P47" s="245">
        <f>'Rider Rates'!D122</f>
        <v>45958</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99" t="s">
        <v>157</v>
      </c>
      <c r="B48" s="78"/>
      <c r="C48" s="78"/>
      <c r="D48" s="100">
        <f>C16+C17</f>
        <v>0</v>
      </c>
      <c r="E48" s="101" t="s">
        <v>41</v>
      </c>
      <c r="F48" s="102" t="s">
        <v>8</v>
      </c>
      <c r="G48" s="103">
        <f>'Rider Rates'!$B$112</f>
        <v>3.8972999999999998E-3</v>
      </c>
      <c r="H48" s="103"/>
      <c r="I48" s="120"/>
      <c r="J48" s="237">
        <f>SUM(G48:H48)</f>
        <v>3.8972999999999998E-3</v>
      </c>
      <c r="K48" s="104" t="s">
        <v>42</v>
      </c>
      <c r="L48" s="105">
        <f>ROUND(D48*G48,2)</f>
        <v>0</v>
      </c>
      <c r="M48" s="105"/>
      <c r="N48" s="105"/>
      <c r="O48" s="105">
        <f t="shared" si="2"/>
        <v>0</v>
      </c>
      <c r="P48" s="245">
        <f>'Rider Rates'!$D$112</f>
        <v>44531</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
      <c r="A49" s="210" t="s">
        <v>208</v>
      </c>
      <c r="B49" s="78"/>
      <c r="C49" s="78"/>
      <c r="D49" s="100">
        <f>IF($C$15&lt;1,0,$C$15)</f>
        <v>0</v>
      </c>
      <c r="E49" s="101" t="s">
        <v>41</v>
      </c>
      <c r="F49" s="249" t="s">
        <v>8</v>
      </c>
      <c r="G49" s="165"/>
      <c r="H49" s="165"/>
      <c r="I49" s="251">
        <f>'Rider Rates'!B118</f>
        <v>0</v>
      </c>
      <c r="J49" s="251">
        <f>SUM(G49:I49)</f>
        <v>0</v>
      </c>
      <c r="K49" s="104" t="s">
        <v>42</v>
      </c>
      <c r="L49" s="105"/>
      <c r="M49" s="105"/>
      <c r="N49" s="105">
        <f>D49*J49</f>
        <v>0</v>
      </c>
      <c r="O49" s="105">
        <f>SUM(L49:N49)</f>
        <v>0</v>
      </c>
      <c r="P49" s="245">
        <f>'Rider Rates'!D118</f>
        <v>45657</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
      <c r="A50" s="78" t="s">
        <v>233</v>
      </c>
      <c r="B50" s="78"/>
      <c r="C50" s="78"/>
      <c r="D50" s="100">
        <f>IF(C15&lt;0,0,IF(C15&gt;833000,833000,C15))</f>
        <v>0</v>
      </c>
      <c r="E50" s="101" t="s">
        <v>41</v>
      </c>
      <c r="F50" s="102" t="s">
        <v>8</v>
      </c>
      <c r="G50" s="265"/>
      <c r="H50" s="265"/>
      <c r="I50" s="265">
        <f>'Rider Rates'!$B$126</f>
        <v>0</v>
      </c>
      <c r="J50" s="265">
        <f>SUM(G50:I50)</f>
        <v>0</v>
      </c>
      <c r="K50" s="104" t="s">
        <v>42</v>
      </c>
      <c r="L50" s="266"/>
      <c r="M50" s="266"/>
      <c r="N50" s="266">
        <f>IF(D50*J50&gt;'Rider Rates'!$C$126,'Rider Rates'!$C$126,D50*J50)</f>
        <v>0</v>
      </c>
      <c r="O50" s="266">
        <f>SUM(L50:N50)</f>
        <v>0</v>
      </c>
      <c r="P50" s="264">
        <f>'Rider Rates'!$E$126</f>
        <v>45883</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
      <c r="A51" s="78" t="s">
        <v>234</v>
      </c>
      <c r="B51" s="78"/>
      <c r="C51" s="78"/>
      <c r="D51" s="123">
        <f>IF(C15&gt;833000,C15-833000,0)</f>
        <v>0</v>
      </c>
      <c r="E51" s="101" t="s">
        <v>41</v>
      </c>
      <c r="F51" s="102" t="s">
        <v>8</v>
      </c>
      <c r="G51" s="265"/>
      <c r="H51" s="265"/>
      <c r="I51" s="265">
        <f>'Rider Rates'!$B$127</f>
        <v>0</v>
      </c>
      <c r="J51" s="265">
        <f>SUM(G51:I51)</f>
        <v>0</v>
      </c>
      <c r="K51" s="104" t="s">
        <v>42</v>
      </c>
      <c r="L51" s="266"/>
      <c r="M51" s="266"/>
      <c r="N51" s="266">
        <f>D51*J51</f>
        <v>0</v>
      </c>
      <c r="O51" s="266">
        <f>SUM(L51:N51)</f>
        <v>0</v>
      </c>
      <c r="P51" s="264">
        <f>'Rider Rates'!$E$127</f>
        <v>45883</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x14ac:dyDescent="0.2">
      <c r="A52" s="241" t="s">
        <v>242</v>
      </c>
      <c r="B52" s="78"/>
      <c r="C52" s="78"/>
      <c r="D52" s="100">
        <f>C15</f>
        <v>0</v>
      </c>
      <c r="E52" s="101" t="s">
        <v>41</v>
      </c>
      <c r="F52" s="249" t="s">
        <v>8</v>
      </c>
      <c r="G52" s="103"/>
      <c r="H52" s="103"/>
      <c r="I52" s="103">
        <f>'Rider Rates'!$B$131</f>
        <v>0</v>
      </c>
      <c r="J52" s="237">
        <f>SUM(G52:I52)</f>
        <v>0</v>
      </c>
      <c r="K52" s="104" t="s">
        <v>42</v>
      </c>
      <c r="L52" s="105"/>
      <c r="M52" s="105"/>
      <c r="N52" s="105">
        <f>D52*J52</f>
        <v>0</v>
      </c>
      <c r="O52" s="105">
        <f>SUM(L52:N52)</f>
        <v>0</v>
      </c>
      <c r="P52" s="245">
        <f>'Rider Rates'!$D$131</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x14ac:dyDescent="0.2">
      <c r="A53" s="241" t="s">
        <v>241</v>
      </c>
      <c r="B53" s="78"/>
      <c r="C53" s="78"/>
      <c r="D53" s="100"/>
      <c r="E53" s="101" t="s">
        <v>115</v>
      </c>
      <c r="F53" s="102" t="s">
        <v>8</v>
      </c>
      <c r="G53" s="263"/>
      <c r="H53" s="263"/>
      <c r="I53" s="263">
        <f>'Rider Rates'!$B$138</f>
        <v>0</v>
      </c>
      <c r="J53" s="263">
        <f>SUM(G53:I53)</f>
        <v>0</v>
      </c>
      <c r="K53" s="104"/>
      <c r="L53" s="209"/>
      <c r="M53" s="209"/>
      <c r="N53" s="209">
        <f>J53</f>
        <v>0</v>
      </c>
      <c r="O53" s="209">
        <f>SUM(L53:N53)</f>
        <v>0</v>
      </c>
      <c r="P53" s="264">
        <f>'Rider Rates'!$D$138</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x14ac:dyDescent="0.2">
      <c r="A54" s="241" t="s">
        <v>243</v>
      </c>
      <c r="B54" s="78"/>
      <c r="C54" s="78"/>
      <c r="D54" s="100"/>
      <c r="E54" s="101"/>
      <c r="F54" s="102"/>
      <c r="G54" s="263"/>
      <c r="H54" s="263"/>
      <c r="I54" s="263"/>
      <c r="J54" s="263"/>
      <c r="K54" s="104"/>
      <c r="L54" s="209"/>
      <c r="M54" s="209"/>
      <c r="N54" s="209"/>
      <c r="O54" s="209"/>
      <c r="P54" s="264"/>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x14ac:dyDescent="0.2">
      <c r="A55" s="179" t="s">
        <v>71</v>
      </c>
      <c r="B55" s="148"/>
      <c r="C55" s="148"/>
      <c r="D55" s="180"/>
      <c r="E55" s="181"/>
      <c r="F55" s="182"/>
      <c r="G55" s="182"/>
      <c r="H55" s="182"/>
      <c r="I55" s="182"/>
      <c r="J55" s="182"/>
      <c r="K55" s="183"/>
      <c r="L55" s="169">
        <f>SUM(L27:L54)</f>
        <v>0</v>
      </c>
      <c r="M55" s="169">
        <f t="shared" ref="M55:O55" si="3">SUM(M27:M54)</f>
        <v>0</v>
      </c>
      <c r="N55" s="169">
        <f t="shared" si="3"/>
        <v>25</v>
      </c>
      <c r="O55" s="169">
        <f t="shared" si="3"/>
        <v>25</v>
      </c>
      <c r="P55" s="184"/>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36" x14ac:dyDescent="0.2">
      <c r="A56" s="78"/>
      <c r="B56" s="78"/>
      <c r="C56" s="78"/>
      <c r="D56" s="100"/>
      <c r="E56" s="113"/>
      <c r="F56" s="106"/>
      <c r="G56" s="106"/>
      <c r="H56" s="106"/>
      <c r="I56" s="106"/>
      <c r="J56" s="107"/>
      <c r="K56" s="104"/>
      <c r="L56" s="106"/>
      <c r="M56" s="106"/>
      <c r="N56" s="106"/>
      <c r="O56" s="106"/>
      <c r="P56" s="164"/>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36" x14ac:dyDescent="0.2">
      <c r="A57" s="185" t="s">
        <v>94</v>
      </c>
      <c r="B57" s="170"/>
      <c r="C57" s="170"/>
      <c r="D57" s="170"/>
      <c r="E57" s="170"/>
      <c r="F57" s="170"/>
      <c r="G57" s="170"/>
      <c r="H57" s="170"/>
      <c r="I57" s="170"/>
      <c r="J57" s="170"/>
      <c r="K57" s="170"/>
      <c r="L57" s="186">
        <f>L23+L55</f>
        <v>0</v>
      </c>
      <c r="M57" s="186">
        <f>M23+M55</f>
        <v>0</v>
      </c>
      <c r="N57" s="186">
        <f>N23+N55</f>
        <v>34.4</v>
      </c>
      <c r="O57" s="187">
        <f>O23+O55</f>
        <v>34.4</v>
      </c>
      <c r="P57" s="187"/>
      <c r="Q57" s="106"/>
      <c r="R57" s="188"/>
      <c r="S57" s="108"/>
      <c r="T57" s="109"/>
      <c r="U57" s="78"/>
      <c r="V57" s="10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36" x14ac:dyDescent="0.2">
      <c r="A58" s="78"/>
      <c r="B58" s="78"/>
      <c r="C58" s="78"/>
      <c r="D58" s="78"/>
      <c r="E58" s="78"/>
      <c r="F58" s="78"/>
      <c r="G58" s="78"/>
      <c r="H58" s="78"/>
      <c r="I58" s="78"/>
      <c r="J58" s="78"/>
      <c r="K58" s="78"/>
      <c r="L58" s="78"/>
      <c r="M58" s="78"/>
      <c r="N58" s="151"/>
      <c r="O58" s="151"/>
      <c r="P58" s="151"/>
      <c r="Q58" s="166"/>
      <c r="R58" s="166"/>
      <c r="S58" s="166"/>
      <c r="T58" s="189"/>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36" x14ac:dyDescent="0.2">
      <c r="A59" s="78"/>
      <c r="B59" s="78"/>
      <c r="C59" s="78"/>
      <c r="D59" s="78"/>
      <c r="E59" s="78"/>
      <c r="F59" s="78"/>
      <c r="G59" s="78"/>
      <c r="H59" s="78"/>
      <c r="I59" s="78"/>
      <c r="J59" s="78"/>
      <c r="K59" s="78"/>
      <c r="L59" s="78"/>
      <c r="M59" s="78"/>
      <c r="N59" s="151"/>
      <c r="O59" s="151"/>
      <c r="P59" s="151"/>
      <c r="Q59" s="166"/>
      <c r="R59" s="166"/>
      <c r="S59" s="166"/>
      <c r="T59" s="189"/>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36" x14ac:dyDescent="0.2">
      <c r="A60" s="166" t="s">
        <v>93</v>
      </c>
      <c r="B60" s="78"/>
      <c r="C60" s="78"/>
      <c r="D60" s="78"/>
      <c r="E60" s="78"/>
      <c r="F60" s="78"/>
      <c r="G60" s="78"/>
      <c r="H60" s="78"/>
      <c r="I60" s="78"/>
      <c r="J60" s="78"/>
      <c r="K60" s="78"/>
      <c r="L60" s="78"/>
      <c r="M60" s="78"/>
      <c r="N60" s="78"/>
      <c r="O60" s="109">
        <f>O21+O55</f>
        <v>34.4</v>
      </c>
      <c r="P60" s="151"/>
      <c r="Q60" s="166"/>
      <c r="R60" s="166"/>
      <c r="S60" s="166"/>
      <c r="T60" s="189"/>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36" x14ac:dyDescent="0.2">
      <c r="A61" s="166" t="s">
        <v>15</v>
      </c>
      <c r="B61" s="166"/>
      <c r="C61" s="166"/>
      <c r="D61" s="166"/>
      <c r="E61" s="166"/>
      <c r="F61" s="166"/>
      <c r="G61" s="166"/>
      <c r="H61" s="166"/>
      <c r="I61" s="78"/>
      <c r="J61" s="78"/>
      <c r="K61" s="78"/>
      <c r="L61" s="78"/>
      <c r="M61" s="78"/>
      <c r="N61" s="151"/>
      <c r="O61" s="151"/>
      <c r="P61" s="151"/>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36" x14ac:dyDescent="0.2">
      <c r="A62" s="148" t="s">
        <v>117</v>
      </c>
      <c r="B62" s="151"/>
      <c r="C62" s="151"/>
      <c r="D62" s="151"/>
      <c r="E62" s="151"/>
      <c r="F62" s="151"/>
      <c r="G62" s="151"/>
      <c r="H62" s="151"/>
      <c r="I62" s="151"/>
      <c r="J62" s="151"/>
      <c r="K62" s="151"/>
      <c r="L62" s="151"/>
      <c r="M62" s="151"/>
      <c r="N62" s="151"/>
      <c r="O62" s="190">
        <f>IF($D$17&lt;0,O57,IF(O57&gt;O60,O57,O60))</f>
        <v>34.4</v>
      </c>
      <c r="P62" s="160"/>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row>
    <row r="63" spans="1:236" ht="15" customHeight="1" x14ac:dyDescent="0.2">
      <c r="A63" s="148"/>
      <c r="B63" s="151"/>
      <c r="C63" s="151"/>
      <c r="D63" s="151"/>
      <c r="E63" s="151"/>
      <c r="F63" s="151"/>
      <c r="G63" s="151"/>
      <c r="H63" s="151"/>
      <c r="I63" s="151"/>
      <c r="J63" s="151"/>
      <c r="K63" s="151"/>
      <c r="L63" s="151"/>
      <c r="M63" s="151"/>
      <c r="N63" s="151"/>
      <c r="O63" s="190"/>
      <c r="P63" s="160"/>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8"/>
      <c r="CV63" s="78"/>
      <c r="CW63" s="78"/>
      <c r="CX63" s="78"/>
      <c r="CY63" s="78"/>
      <c r="CZ63" s="78"/>
      <c r="DA63" s="78"/>
      <c r="DB63" s="78"/>
      <c r="DC63" s="78"/>
      <c r="DD63" s="78"/>
      <c r="DE63" s="78"/>
      <c r="DF63" s="78"/>
      <c r="DG63" s="78"/>
      <c r="DH63" s="78"/>
      <c r="DI63" s="78"/>
      <c r="DJ63" s="78"/>
      <c r="DK63" s="78"/>
      <c r="DL63" s="78"/>
      <c r="DM63" s="78"/>
      <c r="DN63" s="78"/>
      <c r="DO63" s="78"/>
      <c r="DP63" s="78"/>
      <c r="DQ63" s="78"/>
      <c r="DR63" s="78"/>
      <c r="DS63" s="78"/>
      <c r="DT63" s="78"/>
      <c r="DU63" s="78"/>
      <c r="DV63" s="78"/>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78"/>
      <c r="EW63" s="78"/>
      <c r="EX63" s="78"/>
      <c r="EY63" s="78"/>
      <c r="EZ63" s="78"/>
      <c r="FA63" s="78"/>
      <c r="FB63" s="78"/>
      <c r="FC63" s="78"/>
      <c r="FD63" s="78"/>
      <c r="FE63" s="78"/>
      <c r="FF63" s="78"/>
      <c r="FG63" s="78"/>
      <c r="FH63" s="78"/>
      <c r="FI63" s="78"/>
      <c r="FJ63" s="78"/>
      <c r="FK63" s="78"/>
      <c r="FL63" s="78"/>
      <c r="FM63" s="78"/>
      <c r="FN63" s="78"/>
      <c r="FO63" s="78"/>
      <c r="FP63" s="78"/>
      <c r="FQ63" s="78"/>
      <c r="FR63" s="78"/>
      <c r="FS63" s="78"/>
      <c r="FT63" s="78"/>
      <c r="FU63" s="78"/>
      <c r="FV63" s="78"/>
      <c r="FW63" s="78"/>
      <c r="FX63" s="78"/>
      <c r="FY63" s="78"/>
      <c r="FZ63" s="78"/>
      <c r="GA63" s="78"/>
      <c r="GB63" s="78"/>
      <c r="GC63" s="78"/>
      <c r="GD63" s="78"/>
      <c r="GE63" s="78"/>
      <c r="GF63" s="78"/>
      <c r="GG63" s="78"/>
      <c r="GH63" s="78"/>
      <c r="GI63" s="78"/>
      <c r="GJ63" s="78"/>
      <c r="GK63" s="78"/>
      <c r="GL63" s="78"/>
      <c r="GM63" s="78"/>
      <c r="GN63" s="78"/>
      <c r="GO63" s="78"/>
      <c r="GP63" s="78"/>
      <c r="GQ63" s="78"/>
      <c r="GR63" s="78"/>
      <c r="GS63" s="78"/>
      <c r="GT63" s="78"/>
      <c r="GU63" s="78"/>
      <c r="GV63" s="78"/>
      <c r="GW63" s="78"/>
      <c r="GX63" s="78"/>
      <c r="GY63" s="78"/>
      <c r="GZ63" s="78"/>
      <c r="HA63" s="78"/>
      <c r="HB63" s="78"/>
      <c r="HC63" s="78"/>
      <c r="HD63" s="78"/>
      <c r="HE63" s="78"/>
      <c r="HF63" s="78"/>
      <c r="HG63" s="78"/>
      <c r="HH63" s="78"/>
      <c r="HI63" s="78"/>
      <c r="HJ63" s="78"/>
      <c r="HK63" s="78"/>
      <c r="HL63" s="78"/>
      <c r="HM63" s="78"/>
      <c r="HN63" s="78"/>
      <c r="HO63" s="78"/>
      <c r="HP63" s="78"/>
      <c r="HQ63" s="78"/>
      <c r="HR63" s="78"/>
      <c r="HS63" s="78"/>
      <c r="HT63" s="78"/>
      <c r="HU63" s="78"/>
      <c r="HV63" s="78"/>
      <c r="HW63" s="78"/>
      <c r="HX63" s="78"/>
      <c r="HY63" s="78"/>
      <c r="HZ63" s="78"/>
      <c r="IA63" s="78"/>
      <c r="IB63" s="78"/>
    </row>
    <row r="64" spans="1:236" x14ac:dyDescent="0.2">
      <c r="A64" s="148"/>
      <c r="B64" s="166"/>
      <c r="C64" s="166"/>
      <c r="D64" s="166"/>
      <c r="E64" s="166"/>
      <c r="F64" s="166"/>
      <c r="G64" s="166"/>
      <c r="H64" s="166"/>
      <c r="I64" s="166" t="s">
        <v>121</v>
      </c>
      <c r="J64" s="166"/>
      <c r="K64" s="166"/>
      <c r="L64" s="191"/>
      <c r="M64" s="191"/>
      <c r="N64" s="191"/>
      <c r="O64" s="191">
        <f>ROUND(IF($C$15&lt;1,0,O57/($C$15*100)*10000),2)</f>
        <v>0</v>
      </c>
      <c r="P64" s="37" t="s">
        <v>87</v>
      </c>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HE64" s="78"/>
      <c r="HF64" s="78"/>
      <c r="HG64" s="78"/>
      <c r="HH64" s="78"/>
      <c r="HI64" s="78"/>
      <c r="HJ64" s="78"/>
      <c r="HK64" s="78"/>
      <c r="HL64" s="78"/>
      <c r="HM64" s="78"/>
      <c r="HN64" s="78"/>
    </row>
    <row r="65" spans="2:37" x14ac:dyDescent="0.2">
      <c r="B65" s="78"/>
      <c r="C65" s="78"/>
      <c r="D65" s="78"/>
      <c r="E65" s="78"/>
      <c r="F65" s="78"/>
      <c r="G65" s="78"/>
      <c r="H65" s="192"/>
      <c r="I65" s="242" t="s">
        <v>190</v>
      </c>
      <c r="J65" s="78"/>
      <c r="K65" s="78"/>
      <c r="L65" s="78"/>
      <c r="M65" s="78"/>
      <c r="N65" s="78"/>
      <c r="O65" s="243">
        <f>ROUND(IF($C$15&lt;1,0,(L57)/($C$15*100)*10000),2)</f>
        <v>0</v>
      </c>
      <c r="P65" s="25" t="s">
        <v>87</v>
      </c>
      <c r="Q65" s="78"/>
      <c r="R65" s="78"/>
      <c r="S65" s="78"/>
      <c r="T65" s="78"/>
      <c r="U65" s="78"/>
      <c r="V65" s="78"/>
      <c r="W65" s="78"/>
      <c r="X65" s="78"/>
      <c r="Y65" s="78"/>
      <c r="Z65" s="78"/>
      <c r="AA65" s="78"/>
      <c r="AB65" s="78"/>
      <c r="AC65" s="78"/>
      <c r="AD65" s="78"/>
      <c r="AE65" s="78"/>
      <c r="AF65" s="78"/>
      <c r="AG65" s="78"/>
      <c r="AH65" s="78"/>
      <c r="AI65" s="78"/>
      <c r="AJ65" s="78"/>
      <c r="AK65" s="78"/>
    </row>
  </sheetData>
  <sheetProtection algorithmName="SHA-512" hashValue="4/2W8glYXPSOmakTM2jTyP9pcmm+P/5ajgteB+YEfH4kaxcMG/zj64LKGXJG+ChjkMkoBIcs0UN+1ItClfMKgA==" saltValue="aDHvG73h8HeqL3+4atIpxQ=="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28001" r:id="rId4" name="Button 1">
              <controlPr defaultSize="0" print="0" autoFill="0" autoPict="0" macro="[0]!Info">
                <anchor moveWithCells="1">
                  <from>
                    <xdr:col>0</xdr:col>
                    <xdr:colOff>66675</xdr:colOff>
                    <xdr:row>0</xdr:row>
                    <xdr:rowOff>38100</xdr:rowOff>
                  </from>
                  <to>
                    <xdr:col>0</xdr:col>
                    <xdr:colOff>571500</xdr:colOff>
                    <xdr:row>0</xdr:row>
                    <xdr:rowOff>257175</xdr:rowOff>
                  </to>
                </anchor>
              </controlPr>
            </control>
          </mc:Choice>
        </mc:AlternateContent>
        <mc:AlternateContent xmlns:mc="http://schemas.openxmlformats.org/markup-compatibility/2006">
          <mc:Choice Requires="x14">
            <control shapeId="128002" r:id="rId5" name="Button 2">
              <controlPr defaultSize="0" print="0" autoFill="0" autoPict="0" macro="[0]!Info">
                <anchor moveWithCells="1">
                  <from>
                    <xdr:col>15</xdr:col>
                    <xdr:colOff>295275</xdr:colOff>
                    <xdr:row>72</xdr:row>
                    <xdr:rowOff>76200</xdr:rowOff>
                  </from>
                  <to>
                    <xdr:col>15</xdr:col>
                    <xdr:colOff>809625</xdr:colOff>
                    <xdr:row>73</xdr:row>
                    <xdr:rowOff>152400</xdr:rowOff>
                  </to>
                </anchor>
              </controlPr>
            </control>
          </mc:Choice>
        </mc:AlternateContent>
        <mc:AlternateContent xmlns:mc="http://schemas.openxmlformats.org/markup-compatibility/2006">
          <mc:Choice Requires="x14">
            <control shapeId="128003"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8004"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8005"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8006"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pageSetUpPr fitToPage="1"/>
  </sheetPr>
  <dimension ref="A1:IV87"/>
  <sheetViews>
    <sheetView showGridLines="0" topLeftCell="A25"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s>
  <sheetData>
    <row r="1" spans="1:256" ht="20.25" x14ac:dyDescent="0.3">
      <c r="A1" s="498" t="s">
        <v>120</v>
      </c>
      <c r="B1" s="498"/>
      <c r="C1" s="498"/>
      <c r="D1" s="498"/>
      <c r="E1" s="498"/>
      <c r="F1" s="498"/>
      <c r="G1" s="498"/>
      <c r="H1" s="498"/>
      <c r="I1" s="498"/>
      <c r="J1" s="498"/>
      <c r="K1" s="498"/>
      <c r="L1" s="498"/>
      <c r="M1" s="498"/>
      <c r="N1" s="498"/>
      <c r="O1" s="498"/>
      <c r="P1" s="498"/>
    </row>
    <row r="2" spans="1:256" ht="20.25" x14ac:dyDescent="0.3">
      <c r="A2" s="483" t="s">
        <v>277</v>
      </c>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c r="AQ2" s="483"/>
      <c r="AR2" s="483"/>
      <c r="AS2" s="483"/>
      <c r="AT2" s="483"/>
      <c r="AU2" s="483"/>
      <c r="AV2" s="483"/>
      <c r="AW2" s="483"/>
      <c r="AX2" s="483"/>
      <c r="AY2" s="483"/>
      <c r="AZ2" s="483"/>
      <c r="BA2" s="483"/>
      <c r="BB2" s="483"/>
      <c r="BC2" s="483"/>
      <c r="BD2" s="483"/>
      <c r="BE2" s="483"/>
      <c r="BF2" s="483"/>
      <c r="BG2" s="483"/>
      <c r="BH2" s="483"/>
      <c r="BI2" s="483"/>
      <c r="BJ2" s="483"/>
      <c r="BK2" s="483"/>
      <c r="BL2" s="483"/>
      <c r="BM2" s="483"/>
      <c r="BN2" s="483"/>
      <c r="BO2" s="483"/>
      <c r="BP2" s="483"/>
      <c r="BQ2" s="483"/>
      <c r="BR2" s="483"/>
      <c r="BS2" s="483"/>
      <c r="BT2" s="483"/>
      <c r="BU2" s="483"/>
      <c r="BV2" s="483"/>
      <c r="BW2" s="483"/>
      <c r="BX2" s="483"/>
      <c r="BY2" s="483"/>
      <c r="BZ2" s="483"/>
      <c r="CA2" s="483"/>
      <c r="CB2" s="483"/>
      <c r="CC2" s="483"/>
      <c r="CD2" s="483"/>
      <c r="CE2" s="483"/>
      <c r="CF2" s="483"/>
      <c r="CG2" s="483"/>
      <c r="CH2" s="483"/>
      <c r="CI2" s="483"/>
      <c r="CJ2" s="483"/>
      <c r="CK2" s="483"/>
      <c r="CL2" s="483"/>
      <c r="CM2" s="483"/>
      <c r="CN2" s="483"/>
      <c r="CO2" s="483"/>
      <c r="CP2" s="483"/>
      <c r="CQ2" s="483"/>
      <c r="CR2" s="483"/>
      <c r="CS2" s="483"/>
      <c r="CT2" s="483"/>
      <c r="CU2" s="483"/>
      <c r="CV2" s="483"/>
      <c r="CW2" s="483"/>
      <c r="CX2" s="483"/>
      <c r="CY2" s="483"/>
      <c r="CZ2" s="483"/>
      <c r="DA2" s="483"/>
      <c r="DB2" s="483"/>
      <c r="DC2" s="483"/>
      <c r="DD2" s="483"/>
      <c r="DE2" s="483"/>
      <c r="DF2" s="483"/>
      <c r="DG2" s="483"/>
      <c r="DH2" s="483"/>
      <c r="DI2" s="483"/>
      <c r="DJ2" s="483"/>
      <c r="DK2" s="483"/>
      <c r="DL2" s="483"/>
      <c r="DM2" s="483"/>
      <c r="DN2" s="483"/>
      <c r="DO2" s="483"/>
      <c r="DP2" s="483"/>
      <c r="DQ2" s="483"/>
      <c r="DR2" s="483"/>
      <c r="DS2" s="483"/>
      <c r="DT2" s="483"/>
      <c r="DU2" s="483"/>
      <c r="DV2" s="483"/>
      <c r="DW2" s="483"/>
      <c r="DX2" s="483"/>
      <c r="DY2" s="483"/>
      <c r="DZ2" s="483"/>
      <c r="EA2" s="483"/>
      <c r="EB2" s="483"/>
      <c r="EC2" s="483"/>
      <c r="ED2" s="483"/>
      <c r="EE2" s="483"/>
      <c r="EF2" s="483"/>
      <c r="EG2" s="483"/>
      <c r="EH2" s="483"/>
      <c r="EI2" s="483"/>
      <c r="EJ2" s="483"/>
      <c r="EK2" s="483"/>
      <c r="EL2" s="483"/>
      <c r="EM2" s="483"/>
      <c r="EN2" s="483"/>
      <c r="EO2" s="483"/>
      <c r="EP2" s="483"/>
      <c r="EQ2" s="483"/>
      <c r="ER2" s="483"/>
      <c r="ES2" s="483"/>
      <c r="ET2" s="483"/>
      <c r="EU2" s="483"/>
      <c r="EV2" s="483"/>
      <c r="EW2" s="483"/>
      <c r="EX2" s="483"/>
      <c r="EY2" s="483"/>
      <c r="EZ2" s="483"/>
      <c r="FA2" s="483"/>
      <c r="FB2" s="483"/>
      <c r="FC2" s="483"/>
      <c r="FD2" s="483"/>
      <c r="FE2" s="483"/>
      <c r="FF2" s="483"/>
      <c r="FG2" s="483"/>
      <c r="FH2" s="483"/>
      <c r="FI2" s="483"/>
      <c r="FJ2" s="483"/>
      <c r="FK2" s="483"/>
      <c r="FL2" s="483"/>
      <c r="FM2" s="483"/>
      <c r="FN2" s="483"/>
      <c r="FO2" s="483"/>
      <c r="FP2" s="483"/>
      <c r="FQ2" s="483"/>
      <c r="FR2" s="483"/>
      <c r="FS2" s="483"/>
      <c r="FT2" s="483"/>
      <c r="FU2" s="483"/>
      <c r="FV2" s="483"/>
      <c r="FW2" s="483"/>
      <c r="FX2" s="483"/>
      <c r="FY2" s="483"/>
      <c r="FZ2" s="483"/>
      <c r="GA2" s="483"/>
      <c r="GB2" s="483"/>
      <c r="GC2" s="483"/>
      <c r="GD2" s="483"/>
      <c r="GE2" s="483"/>
      <c r="GF2" s="483"/>
      <c r="GG2" s="483"/>
      <c r="GH2" s="483"/>
      <c r="GI2" s="483"/>
      <c r="GJ2" s="483"/>
      <c r="GK2" s="483"/>
      <c r="GL2" s="483"/>
      <c r="GM2" s="483"/>
      <c r="GN2" s="483"/>
      <c r="GO2" s="483"/>
      <c r="GP2" s="483"/>
      <c r="GQ2" s="483"/>
      <c r="GR2" s="483"/>
      <c r="GS2" s="483"/>
      <c r="GT2" s="483"/>
      <c r="GU2" s="483"/>
      <c r="GV2" s="483"/>
      <c r="GW2" s="483"/>
      <c r="GX2" s="483"/>
      <c r="GY2" s="483"/>
      <c r="GZ2" s="483"/>
      <c r="HA2" s="483"/>
      <c r="HB2" s="483"/>
      <c r="HC2" s="483"/>
      <c r="HD2" s="483"/>
      <c r="HE2" s="483"/>
      <c r="HF2" s="483"/>
      <c r="HG2" s="483"/>
      <c r="HH2" s="483"/>
      <c r="HI2" s="483"/>
      <c r="HJ2" s="483"/>
      <c r="HK2" s="483"/>
      <c r="HL2" s="483"/>
      <c r="HM2" s="483"/>
      <c r="HN2" s="483"/>
      <c r="HO2" s="483"/>
      <c r="HP2" s="483"/>
      <c r="HQ2" s="483"/>
      <c r="HR2" s="483"/>
      <c r="HS2" s="483"/>
      <c r="HT2" s="483"/>
      <c r="HU2" s="483"/>
      <c r="HV2" s="483"/>
      <c r="HW2" s="483"/>
      <c r="HX2" s="483"/>
      <c r="HY2" s="483"/>
      <c r="HZ2" s="483"/>
      <c r="IA2" s="483"/>
      <c r="IB2" s="483"/>
      <c r="IC2" s="483"/>
      <c r="ID2" s="483"/>
      <c r="IE2" s="483"/>
      <c r="IF2" s="483"/>
      <c r="IG2" s="483"/>
      <c r="IH2" s="483"/>
      <c r="II2" s="483"/>
      <c r="IJ2" s="483"/>
      <c r="IK2" s="483"/>
      <c r="IL2" s="483"/>
      <c r="IM2" s="483"/>
      <c r="IN2" s="483"/>
      <c r="IO2" s="483"/>
      <c r="IP2" s="483"/>
      <c r="IQ2" s="483"/>
      <c r="IR2" s="483"/>
      <c r="IS2" s="483"/>
      <c r="IT2" s="483"/>
      <c r="IU2" s="483"/>
      <c r="IV2" s="483"/>
    </row>
    <row r="3" spans="1:256" ht="18" x14ac:dyDescent="0.25">
      <c r="A3" s="499" t="s">
        <v>274</v>
      </c>
      <c r="B3" s="499"/>
      <c r="C3" s="499"/>
      <c r="D3" s="499"/>
      <c r="E3" s="499"/>
      <c r="F3" s="499"/>
      <c r="G3" s="499"/>
      <c r="H3" s="499"/>
      <c r="I3" s="499"/>
      <c r="J3" s="499"/>
      <c r="K3" s="499"/>
      <c r="L3" s="499"/>
      <c r="M3" s="499"/>
      <c r="N3" s="499"/>
      <c r="O3" s="499"/>
      <c r="P3" s="499"/>
    </row>
    <row r="4" spans="1:256" ht="15.75" x14ac:dyDescent="0.25">
      <c r="A4" s="484" t="str">
        <f>'Customer Info'!B11</f>
        <v>Breakdown of Charges Based on Entered Information</v>
      </c>
      <c r="B4" s="484"/>
      <c r="C4" s="484"/>
      <c r="D4" s="484"/>
      <c r="E4" s="484"/>
      <c r="F4" s="484"/>
      <c r="G4" s="484"/>
      <c r="H4" s="484"/>
      <c r="I4" s="484"/>
      <c r="J4" s="484"/>
      <c r="K4" s="484"/>
      <c r="L4" s="484"/>
      <c r="M4" s="484"/>
      <c r="N4" s="484"/>
      <c r="O4" s="484"/>
      <c r="P4" s="484"/>
    </row>
    <row r="5" spans="1:256" ht="15" x14ac:dyDescent="0.2">
      <c r="A5" s="75"/>
      <c r="B5" s="75"/>
      <c r="C5" s="75"/>
      <c r="D5" s="75"/>
      <c r="E5" s="75"/>
      <c r="F5" s="75"/>
      <c r="G5" s="75"/>
      <c r="H5" s="75"/>
      <c r="I5" s="75"/>
      <c r="J5" s="75"/>
      <c r="K5" s="75"/>
    </row>
    <row r="6" spans="1:256" x14ac:dyDescent="0.2">
      <c r="A6" s="267">
        <f ca="1">TODAY()</f>
        <v>45944</v>
      </c>
      <c r="B6" s="210" t="s">
        <v>273</v>
      </c>
      <c r="C6" s="267"/>
      <c r="D6" s="267"/>
      <c r="E6" s="267"/>
      <c r="F6" s="267"/>
      <c r="G6" s="267"/>
      <c r="H6" s="267"/>
      <c r="I6" s="267"/>
    </row>
    <row r="7" spans="1:256" ht="26.25" x14ac:dyDescent="0.4">
      <c r="A7" s="509"/>
      <c r="B7" s="509"/>
      <c r="C7" s="509"/>
      <c r="D7" s="509"/>
      <c r="E7" s="509"/>
      <c r="F7" s="509"/>
      <c r="G7" s="509"/>
      <c r="H7" s="509"/>
      <c r="I7" s="509"/>
      <c r="J7" s="509"/>
      <c r="K7" s="509"/>
      <c r="L7" s="509"/>
      <c r="M7" s="509"/>
      <c r="N7" s="509"/>
      <c r="O7" s="509"/>
      <c r="P7" s="509"/>
    </row>
    <row r="8" spans="1:256" ht="15" x14ac:dyDescent="0.2">
      <c r="A8" s="23" t="s">
        <v>2</v>
      </c>
      <c r="B8" s="24"/>
      <c r="C8" s="25">
        <f>'Customer Info'!B7</f>
        <v>0</v>
      </c>
      <c r="I8" s="26"/>
    </row>
    <row r="9" spans="1:256" ht="15" x14ac:dyDescent="0.2">
      <c r="A9" s="27" t="s">
        <v>26</v>
      </c>
      <c r="B9" s="24"/>
      <c r="C9" s="25">
        <f>'Customer Info'!B8</f>
        <v>0</v>
      </c>
    </row>
    <row r="10" spans="1:256" x14ac:dyDescent="0.2">
      <c r="A10" s="23" t="s">
        <v>3</v>
      </c>
      <c r="B10" s="200">
        <f>'Customer Info'!B9</f>
        <v>11</v>
      </c>
      <c r="C10" s="194" t="str">
        <f>LOOKUP(B10,R10:AD10,R11:AD11)</f>
        <v>November</v>
      </c>
      <c r="D10" s="133">
        <f>'Customer Info'!C9</f>
        <v>2025</v>
      </c>
      <c r="S10">
        <v>1</v>
      </c>
      <c r="T10">
        <v>2</v>
      </c>
      <c r="U10">
        <v>3</v>
      </c>
      <c r="V10">
        <v>4</v>
      </c>
      <c r="W10">
        <v>5</v>
      </c>
      <c r="X10">
        <v>6</v>
      </c>
      <c r="Y10">
        <v>7</v>
      </c>
      <c r="Z10">
        <v>8</v>
      </c>
      <c r="AA10">
        <v>9</v>
      </c>
      <c r="AB10">
        <v>10</v>
      </c>
      <c r="AC10">
        <v>11</v>
      </c>
      <c r="AD10">
        <v>12</v>
      </c>
    </row>
    <row r="11" spans="1:256" ht="15" customHeight="1" x14ac:dyDescent="0.2">
      <c r="A11" s="497"/>
      <c r="B11" s="497"/>
      <c r="C11" s="497"/>
      <c r="D11" s="497"/>
      <c r="E11" s="497"/>
      <c r="F11" s="497"/>
      <c r="G11" s="497"/>
      <c r="H11" s="497"/>
      <c r="I11" s="497"/>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x14ac:dyDescent="0.2">
      <c r="A12" s="28" t="s">
        <v>27</v>
      </c>
      <c r="B12" s="22"/>
      <c r="C12" s="22"/>
      <c r="D12" s="22"/>
      <c r="E12" s="22"/>
      <c r="F12" s="22"/>
      <c r="G12" s="22"/>
      <c r="H12" s="22"/>
      <c r="I12" s="22"/>
      <c r="J12" s="22"/>
      <c r="K12" s="22"/>
      <c r="L12" s="22"/>
      <c r="M12" s="22"/>
      <c r="N12" s="22"/>
      <c r="O12" s="22"/>
      <c r="P12" s="22"/>
      <c r="R12" s="3" t="s">
        <v>187</v>
      </c>
      <c r="S12" s="207">
        <f>'Rider Rates'!$C$23</f>
        <v>7.6880000000000004E-2</v>
      </c>
      <c r="T12" s="207">
        <f>'Rider Rates'!$C$23</f>
        <v>7.6880000000000004E-2</v>
      </c>
      <c r="U12" s="207">
        <f>'Rider Rates'!$C$23</f>
        <v>7.6880000000000004E-2</v>
      </c>
      <c r="V12" s="207">
        <f>'Rider Rates'!$C$23</f>
        <v>7.6880000000000004E-2</v>
      </c>
      <c r="W12" s="207">
        <f>'Rider Rates'!$C$23</f>
        <v>7.6880000000000004E-2</v>
      </c>
      <c r="X12" s="207">
        <f>'Rider Rates'!$B$23</f>
        <v>7.6880000000000004E-2</v>
      </c>
      <c r="Y12" s="207">
        <f>'Rider Rates'!$B$23</f>
        <v>7.6880000000000004E-2</v>
      </c>
      <c r="Z12" s="207">
        <f>'Rider Rates'!$B$23</f>
        <v>7.6880000000000004E-2</v>
      </c>
      <c r="AA12" s="207">
        <f>'Rider Rates'!$B$23</f>
        <v>7.6880000000000004E-2</v>
      </c>
      <c r="AB12" s="207">
        <f>'Rider Rates'!$C$23</f>
        <v>7.6880000000000004E-2</v>
      </c>
      <c r="AC12" s="207">
        <f>'Rider Rates'!$C$23</f>
        <v>7.6880000000000004E-2</v>
      </c>
      <c r="AD12" s="207">
        <f>'Rider Rates'!$C$23</f>
        <v>7.6880000000000004E-2</v>
      </c>
    </row>
    <row r="13" spans="1:256" x14ac:dyDescent="0.2">
      <c r="A13" s="18"/>
      <c r="B13" s="18"/>
      <c r="C13" s="59" t="s">
        <v>55</v>
      </c>
      <c r="D13" s="59" t="s">
        <v>56</v>
      </c>
      <c r="E13" s="18"/>
      <c r="F13" s="18"/>
      <c r="G13" s="18"/>
      <c r="H13" s="18"/>
      <c r="I13" s="18"/>
      <c r="J13" s="18"/>
      <c r="K13" s="18"/>
      <c r="L13" s="18"/>
      <c r="M13" s="18"/>
      <c r="N13" s="18"/>
      <c r="O13" s="18"/>
    </row>
    <row r="14" spans="1:256" x14ac:dyDescent="0.2">
      <c r="A14" s="29" t="s">
        <v>28</v>
      </c>
      <c r="B14" s="29"/>
      <c r="C14" s="44">
        <f>'Customer Info'!B18</f>
        <v>0</v>
      </c>
      <c r="D14" s="44">
        <f>ROUND(C14*C17,1)</f>
        <v>0</v>
      </c>
      <c r="E14" s="29" t="s">
        <v>45</v>
      </c>
      <c r="F14" s="30"/>
      <c r="G14" s="29" t="s">
        <v>15</v>
      </c>
      <c r="I14" s="53" t="s">
        <v>15</v>
      </c>
      <c r="J14" s="29"/>
      <c r="K14" s="29"/>
      <c r="L14" s="29"/>
      <c r="M14" s="29"/>
      <c r="N14" s="29"/>
    </row>
    <row r="15" spans="1:256" x14ac:dyDescent="0.2">
      <c r="A15" s="31" t="s">
        <v>29</v>
      </c>
      <c r="B15" s="31"/>
      <c r="C15" s="44">
        <f>'Customer Info'!B19</f>
        <v>0</v>
      </c>
      <c r="D15" s="44">
        <f>C15*C17</f>
        <v>0</v>
      </c>
      <c r="E15" s="29" t="s">
        <v>45</v>
      </c>
      <c r="F15" s="33"/>
      <c r="G15" s="31" t="s">
        <v>30</v>
      </c>
      <c r="I15" s="51" t="str">
        <f>IF(MAX(C14,C15)&gt;0,C16/(MAX(C14,C15)*730), " ")</f>
        <v xml:space="preserve"> </v>
      </c>
      <c r="J15" s="31"/>
      <c r="K15" s="31"/>
      <c r="L15" s="31"/>
      <c r="M15" s="31"/>
      <c r="N15" s="31"/>
      <c r="X15" s="207"/>
      <c r="Y15" s="207"/>
      <c r="Z15" s="207"/>
      <c r="AA15" s="207"/>
    </row>
    <row r="16" spans="1:256" x14ac:dyDescent="0.2">
      <c r="A16" s="31" t="s">
        <v>43</v>
      </c>
      <c r="B16" s="31"/>
      <c r="C16" s="32">
        <f>IF('Customer Info'!B21+'Customer Info'!B22-'Customer Info'!B23&lt;0,0,'Customer Info'!B21+'Customer Info'!B22-'Customer Info'!B23)</f>
        <v>0</v>
      </c>
      <c r="D16" s="32">
        <f>C16*C17</f>
        <v>0</v>
      </c>
      <c r="E16" s="31" t="s">
        <v>41</v>
      </c>
      <c r="F16" s="33"/>
      <c r="G16" s="31"/>
      <c r="H16" s="31"/>
      <c r="I16" s="31"/>
      <c r="J16" s="31"/>
      <c r="K16" s="31"/>
      <c r="L16" s="31"/>
      <c r="M16" s="31"/>
      <c r="N16" s="31"/>
      <c r="O16" s="31"/>
    </row>
    <row r="17" spans="1:30" x14ac:dyDescent="0.2">
      <c r="A17" s="31" t="s">
        <v>54</v>
      </c>
      <c r="B17" s="31"/>
      <c r="C17" s="58">
        <f>+'Customer Info'!E18</f>
        <v>1</v>
      </c>
      <c r="D17" s="31"/>
      <c r="E17" s="31"/>
      <c r="F17" s="33"/>
      <c r="G17" s="23"/>
      <c r="H17" s="23"/>
      <c r="I17" s="23"/>
      <c r="J17" s="23"/>
      <c r="K17" s="31"/>
      <c r="L17" s="31"/>
      <c r="M17" s="31"/>
      <c r="N17" s="31"/>
      <c r="S17" s="207"/>
      <c r="T17" s="207"/>
      <c r="U17" s="207"/>
      <c r="V17" s="207"/>
      <c r="W17" s="207"/>
      <c r="X17" s="207"/>
      <c r="Y17" s="207"/>
      <c r="Z17" s="207"/>
      <c r="AA17" s="207"/>
      <c r="AB17" s="207"/>
      <c r="AC17" s="207"/>
      <c r="AD17" s="207"/>
    </row>
    <row r="18" spans="1:30" x14ac:dyDescent="0.2">
      <c r="A18" s="31" t="s">
        <v>15</v>
      </c>
      <c r="B18" s="31"/>
      <c r="C18" s="82" t="s">
        <v>15</v>
      </c>
      <c r="D18" s="511" t="s">
        <v>15</v>
      </c>
      <c r="E18" s="511"/>
      <c r="F18" s="511"/>
      <c r="G18" s="511"/>
      <c r="H18" s="511"/>
      <c r="K18" s="31"/>
      <c r="L18" s="31"/>
      <c r="M18" s="31"/>
      <c r="N18" s="31"/>
      <c r="O18" s="50"/>
    </row>
    <row r="19" spans="1:30" x14ac:dyDescent="0.2">
      <c r="A19" s="31" t="s">
        <v>15</v>
      </c>
      <c r="B19" s="31"/>
      <c r="C19" s="82" t="s">
        <v>15</v>
      </c>
      <c r="D19" s="511" t="s">
        <v>15</v>
      </c>
      <c r="E19" s="511"/>
      <c r="F19" s="511"/>
      <c r="G19" s="511"/>
      <c r="H19" s="511"/>
      <c r="I19" s="23"/>
      <c r="J19" s="23"/>
      <c r="K19" s="31"/>
      <c r="L19" s="31"/>
      <c r="M19" s="31"/>
      <c r="N19" s="31"/>
      <c r="O19" s="50"/>
    </row>
    <row r="20" spans="1:30" x14ac:dyDescent="0.2">
      <c r="A20" s="31"/>
      <c r="B20" s="31"/>
      <c r="C20" s="33"/>
      <c r="D20" s="33"/>
      <c r="E20" s="33"/>
      <c r="F20" s="33"/>
      <c r="G20" s="23"/>
      <c r="H20" s="23"/>
      <c r="I20" s="23"/>
      <c r="J20" s="23"/>
      <c r="K20" s="31"/>
      <c r="L20" s="31"/>
      <c r="M20" s="31"/>
      <c r="N20" s="31"/>
      <c r="O20" s="31"/>
    </row>
    <row r="21" spans="1:30" x14ac:dyDescent="0.2">
      <c r="A21" s="28" t="s">
        <v>31</v>
      </c>
      <c r="B21" s="22"/>
      <c r="C21" s="22"/>
      <c r="D21" s="22"/>
      <c r="E21" s="22"/>
      <c r="F21" s="22"/>
      <c r="G21" s="493" t="s">
        <v>68</v>
      </c>
      <c r="H21" s="494"/>
      <c r="I21" s="494"/>
      <c r="J21" s="495"/>
      <c r="K21" s="22"/>
      <c r="L21" s="496" t="s">
        <v>69</v>
      </c>
      <c r="M21" s="496"/>
      <c r="N21" s="496"/>
      <c r="O21" s="496"/>
    </row>
    <row r="22" spans="1:30" x14ac:dyDescent="0.2">
      <c r="A22" s="18"/>
      <c r="B22" s="18"/>
      <c r="C22" s="18"/>
      <c r="D22" s="18"/>
      <c r="E22" s="18"/>
      <c r="F22" s="18"/>
      <c r="G22" s="8" t="s">
        <v>65</v>
      </c>
      <c r="H22" s="8" t="s">
        <v>66</v>
      </c>
      <c r="I22" s="8" t="s">
        <v>67</v>
      </c>
      <c r="J22" s="112" t="s">
        <v>34</v>
      </c>
      <c r="K22" s="18"/>
      <c r="L22" s="268" t="s">
        <v>65</v>
      </c>
      <c r="M22" s="268" t="s">
        <v>66</v>
      </c>
      <c r="N22" s="268" t="s">
        <v>67</v>
      </c>
      <c r="O22" s="132" t="s">
        <v>34</v>
      </c>
      <c r="P22" s="43" t="s">
        <v>57</v>
      </c>
    </row>
    <row r="23" spans="1:30" x14ac:dyDescent="0.2">
      <c r="A23" t="s">
        <v>32</v>
      </c>
      <c r="G23" s="86"/>
      <c r="H23" s="86"/>
      <c r="I23" s="86">
        <v>9.4</v>
      </c>
      <c r="J23" s="86">
        <f>SUM(G23:I23)</f>
        <v>9.4</v>
      </c>
      <c r="L23" s="88"/>
      <c r="M23" s="88"/>
      <c r="N23" s="88">
        <f>I23</f>
        <v>9.4</v>
      </c>
      <c r="O23" s="209">
        <f>SUM(L23:N23)</f>
        <v>9.4</v>
      </c>
      <c r="P23" s="245">
        <v>44531</v>
      </c>
    </row>
    <row r="24" spans="1:30" x14ac:dyDescent="0.2">
      <c r="A24" t="s">
        <v>132</v>
      </c>
      <c r="D24" s="1">
        <f>D16</f>
        <v>0</v>
      </c>
      <c r="E24" s="101" t="s">
        <v>41</v>
      </c>
      <c r="F24" s="102" t="s">
        <v>8</v>
      </c>
      <c r="G24" s="84"/>
      <c r="H24" s="86"/>
      <c r="I24" s="279">
        <v>2.05802E-2</v>
      </c>
      <c r="J24" s="279">
        <f>SUM(G24:I24)</f>
        <v>2.05802E-2</v>
      </c>
      <c r="K24" s="104" t="s">
        <v>42</v>
      </c>
      <c r="L24" s="87"/>
      <c r="M24" s="88"/>
      <c r="N24" s="280">
        <f>D24*J24</f>
        <v>0</v>
      </c>
      <c r="O24" s="209">
        <f>N24</f>
        <v>0</v>
      </c>
      <c r="P24" s="245"/>
    </row>
    <row r="25" spans="1:30" x14ac:dyDescent="0.2">
      <c r="A25" s="37" t="s">
        <v>50</v>
      </c>
      <c r="B25" s="37"/>
      <c r="C25" s="37"/>
      <c r="D25" s="38"/>
      <c r="E25" s="38"/>
      <c r="F25" s="37"/>
      <c r="G25" s="37"/>
      <c r="H25" s="37"/>
      <c r="I25" s="37"/>
      <c r="J25" s="37"/>
      <c r="K25" s="39"/>
      <c r="L25" s="40"/>
      <c r="M25" s="40"/>
      <c r="N25" s="40">
        <f>SUM(N23:N24)</f>
        <v>9.4</v>
      </c>
      <c r="O25" s="40">
        <f>SUM(O23:O24)</f>
        <v>9.4</v>
      </c>
    </row>
    <row r="26" spans="1:30" x14ac:dyDescent="0.2">
      <c r="A26" s="89"/>
      <c r="B26" s="89"/>
      <c r="C26" s="90"/>
      <c r="D26" s="90"/>
      <c r="E26" s="90"/>
      <c r="F26" s="90"/>
      <c r="G26" s="91"/>
      <c r="H26" s="91"/>
      <c r="I26" s="91"/>
      <c r="J26" s="91"/>
      <c r="K26" s="89"/>
      <c r="L26" s="89"/>
      <c r="M26" s="89"/>
      <c r="N26" s="89"/>
      <c r="O26" s="89"/>
      <c r="P26" s="89"/>
    </row>
    <row r="27" spans="1:30" x14ac:dyDescent="0.2">
      <c r="A27" s="41" t="s">
        <v>70</v>
      </c>
      <c r="D27" s="1"/>
      <c r="E27" s="1"/>
      <c r="K27" s="36"/>
      <c r="L27" s="36"/>
      <c r="M27" s="36"/>
      <c r="N27" s="36"/>
      <c r="O27" s="34"/>
      <c r="P27" s="34"/>
    </row>
    <row r="28" spans="1:30" x14ac:dyDescent="0.2">
      <c r="A28" s="37"/>
      <c r="D28" s="1"/>
      <c r="E28" s="1"/>
      <c r="K28" s="36"/>
      <c r="L28" s="36"/>
      <c r="M28" s="36"/>
      <c r="N28" s="36"/>
      <c r="O28" s="34"/>
    </row>
    <row r="29" spans="1:30" x14ac:dyDescent="0.2">
      <c r="A29" s="78" t="s">
        <v>79</v>
      </c>
      <c r="D29" s="1">
        <f>IF($C$16&lt;0,0,IF($C$16&gt;833000,833000,$C$16))</f>
        <v>0</v>
      </c>
      <c r="E29" s="35" t="s">
        <v>41</v>
      </c>
      <c r="F29" s="4" t="s">
        <v>8</v>
      </c>
      <c r="G29" s="83"/>
      <c r="H29" s="84"/>
      <c r="I29" s="103">
        <f>'Rider Rates'!$B$4</f>
        <v>4.6278999999999999E-3</v>
      </c>
      <c r="J29" s="6">
        <f>SUM(G29:I29)</f>
        <v>4.6278999999999999E-3</v>
      </c>
      <c r="K29" s="36" t="s">
        <v>42</v>
      </c>
      <c r="L29" s="87"/>
      <c r="M29" s="87"/>
      <c r="N29" s="87">
        <f>ROUND($D29*I29,2)</f>
        <v>0</v>
      </c>
      <c r="O29" s="87">
        <f>SUM(L29:N29)</f>
        <v>0</v>
      </c>
      <c r="P29" s="245">
        <f>'Rider Rates'!$D$4</f>
        <v>45657</v>
      </c>
    </row>
    <row r="30" spans="1:30" x14ac:dyDescent="0.2">
      <c r="A30" s="78" t="s">
        <v>80</v>
      </c>
      <c r="D30" s="1">
        <f>IF($C$16-833000&gt;0,$C$16-D29,0)</f>
        <v>0</v>
      </c>
      <c r="E30" s="35" t="s">
        <v>41</v>
      </c>
      <c r="F30" s="4" t="s">
        <v>8</v>
      </c>
      <c r="G30" s="83"/>
      <c r="H30" s="84"/>
      <c r="I30" s="103">
        <f>'Rider Rates'!$B$5</f>
        <v>1.7560000000000001E-4</v>
      </c>
      <c r="J30" s="118">
        <f>SUM(G30:I30)</f>
        <v>1.7560000000000001E-4</v>
      </c>
      <c r="K30" s="36" t="s">
        <v>42</v>
      </c>
      <c r="L30" s="87"/>
      <c r="M30" s="87"/>
      <c r="N30" s="87">
        <f>ROUND($D30*I30,2)</f>
        <v>0</v>
      </c>
      <c r="O30" s="87">
        <f>SUM(L30:N30)</f>
        <v>0</v>
      </c>
      <c r="P30" s="245">
        <f>'Rider Rates'!$D$4</f>
        <v>45657</v>
      </c>
    </row>
    <row r="31" spans="1:30" x14ac:dyDescent="0.2">
      <c r="A31" s="78" t="s">
        <v>47</v>
      </c>
      <c r="B31" t="s">
        <v>15</v>
      </c>
      <c r="D31" s="1">
        <f>IF('Customer Info'!$C$32=TRUE,0,IF(C16&lt;0,0,IF(C16&gt;2000,2000,C16)))</f>
        <v>0</v>
      </c>
      <c r="E31" s="35" t="s">
        <v>41</v>
      </c>
      <c r="F31" s="4" t="s">
        <v>8</v>
      </c>
      <c r="G31" s="83"/>
      <c r="H31" s="84"/>
      <c r="I31" s="177">
        <f>'Rider Rates'!$B$8</f>
        <v>4.6499999999999996E-3</v>
      </c>
      <c r="J31" s="117">
        <f>SUM(G31:I31)</f>
        <v>4.6499999999999996E-3</v>
      </c>
      <c r="K31" s="36" t="s">
        <v>42</v>
      </c>
      <c r="L31" s="87"/>
      <c r="M31" s="87"/>
      <c r="N31" s="87">
        <f>ROUND($D31*I31,2)</f>
        <v>0</v>
      </c>
      <c r="O31" s="87">
        <f>SUM(L31:N31)</f>
        <v>0</v>
      </c>
      <c r="P31" s="245">
        <f>'Rider Rates'!$D$7</f>
        <v>44531</v>
      </c>
    </row>
    <row r="32" spans="1:30" x14ac:dyDescent="0.2">
      <c r="A32" s="78" t="s">
        <v>48</v>
      </c>
      <c r="B32" t="s">
        <v>15</v>
      </c>
      <c r="D32" s="1">
        <f>IF('Customer Info'!$C$32=TRUE,0,IF(C16&gt;15000,13000,IF(C16&gt;2000,C16-2000,0)))</f>
        <v>0</v>
      </c>
      <c r="E32" s="35" t="s">
        <v>41</v>
      </c>
      <c r="F32" s="4" t="s">
        <v>8</v>
      </c>
      <c r="G32" s="83"/>
      <c r="H32" s="84"/>
      <c r="I32" s="177">
        <f>'Rider Rates'!$B$9</f>
        <v>4.1900000000000001E-3</v>
      </c>
      <c r="J32" s="117">
        <f>SUM(G32:I32)</f>
        <v>4.1900000000000001E-3</v>
      </c>
      <c r="K32" s="36" t="s">
        <v>42</v>
      </c>
      <c r="L32" s="87"/>
      <c r="M32" s="87"/>
      <c r="N32" s="87">
        <f>ROUND($D32*I32,2)</f>
        <v>0</v>
      </c>
      <c r="O32" s="87">
        <f>SUM(L32:N32)</f>
        <v>0</v>
      </c>
      <c r="P32" s="245">
        <f>'Rider Rates'!$D$7</f>
        <v>44531</v>
      </c>
    </row>
    <row r="33" spans="1:221" x14ac:dyDescent="0.2">
      <c r="A33" s="78" t="s">
        <v>49</v>
      </c>
      <c r="B33" t="s">
        <v>15</v>
      </c>
      <c r="D33" s="1">
        <f>IF('Customer Info'!$C$32=TRUE,0,IF(C16-D31-D32&gt;0,C16-D31-D32,0))</f>
        <v>0</v>
      </c>
      <c r="E33" s="35" t="s">
        <v>41</v>
      </c>
      <c r="F33" s="4" t="s">
        <v>8</v>
      </c>
      <c r="G33" s="83"/>
      <c r="H33" s="84"/>
      <c r="I33" s="177">
        <f>'Rider Rates'!$B$10</f>
        <v>3.63E-3</v>
      </c>
      <c r="J33" s="117">
        <f>SUM(G33:I33)</f>
        <v>3.63E-3</v>
      </c>
      <c r="K33" s="36" t="s">
        <v>42</v>
      </c>
      <c r="L33" s="87"/>
      <c r="M33" s="87"/>
      <c r="N33" s="87">
        <f>ROUND($D33*I33,2)</f>
        <v>0</v>
      </c>
      <c r="O33" s="87">
        <f>SUM(L33:N33)</f>
        <v>0</v>
      </c>
      <c r="P33" s="245">
        <f>'Rider Rates'!$D$7</f>
        <v>44531</v>
      </c>
    </row>
    <row r="34" spans="1:221" x14ac:dyDescent="0.2">
      <c r="A34" s="241" t="s">
        <v>237</v>
      </c>
      <c r="B34" s="78"/>
      <c r="C34" s="78"/>
      <c r="D34" s="208">
        <f>$N$25</f>
        <v>9.4</v>
      </c>
      <c r="E34" s="101" t="s">
        <v>122</v>
      </c>
      <c r="F34" s="102" t="s">
        <v>8</v>
      </c>
      <c r="G34" s="103"/>
      <c r="H34" s="103"/>
      <c r="I34" s="178">
        <f>'Rider Rates'!$B$18+'Rider Rates'!$E$18</f>
        <v>0</v>
      </c>
      <c r="J34" s="120">
        <f>SUM(H34:I34)</f>
        <v>0</v>
      </c>
      <c r="K34" s="104"/>
      <c r="L34" s="105"/>
      <c r="M34" s="105"/>
      <c r="N34" s="105">
        <f>ROUND($D$34*'Rider Rates'!$B$18,2)+ROUND($D$34*'Rider Rates'!$E$18,2)</f>
        <v>0</v>
      </c>
      <c r="O34" s="105">
        <f t="shared" ref="O34:O46" si="0">SUM(L34:N34)</f>
        <v>0</v>
      </c>
      <c r="P34" s="245">
        <f>MAX('Rider Rates'!$D$18,'Rider Rates'!$F$18)</f>
        <v>44531</v>
      </c>
    </row>
    <row r="35" spans="1:221" x14ac:dyDescent="0.2">
      <c r="A35" s="210" t="s">
        <v>186</v>
      </c>
      <c r="B35" s="78"/>
      <c r="C35" s="78"/>
      <c r="D35" s="100">
        <f>'Customer Info'!$B$21+'Customer Info'!$B$22-'Customer Info'!$B$23</f>
        <v>0</v>
      </c>
      <c r="E35" s="101" t="s">
        <v>41</v>
      </c>
      <c r="F35" s="102" t="s">
        <v>8</v>
      </c>
      <c r="G35" s="103">
        <f>'Rider Rates'!B23</f>
        <v>7.6880000000000004E-2</v>
      </c>
      <c r="H35" s="103"/>
      <c r="I35" s="103"/>
      <c r="J35" s="237">
        <f>SUM(G35:H35)</f>
        <v>7.6880000000000004E-2</v>
      </c>
      <c r="K35" s="104" t="s">
        <v>42</v>
      </c>
      <c r="L35" s="105">
        <f>ROUND(D35*G35,2)</f>
        <v>0</v>
      </c>
      <c r="M35" s="105"/>
      <c r="N35" s="105"/>
      <c r="O35" s="105">
        <f t="shared" si="0"/>
        <v>0</v>
      </c>
      <c r="P35" s="245">
        <f>'Rider Rates'!$D$23</f>
        <v>45809</v>
      </c>
    </row>
    <row r="36" spans="1:221" x14ac:dyDescent="0.2">
      <c r="A36" s="241" t="s">
        <v>161</v>
      </c>
      <c r="B36" s="78"/>
      <c r="C36" s="78"/>
      <c r="D36" s="100">
        <f>'Customer Info'!$B$21+'Customer Info'!$B$22-'Customer Info'!$B$23</f>
        <v>0</v>
      </c>
      <c r="E36" s="101" t="s">
        <v>41</v>
      </c>
      <c r="F36" s="102" t="s">
        <v>8</v>
      </c>
      <c r="G36" s="103">
        <f>'Rider Rates'!B34</f>
        <v>1.8180000000000002E-2</v>
      </c>
      <c r="H36" s="103"/>
      <c r="I36" s="103"/>
      <c r="J36" s="237">
        <f>SUM(G36:H36)</f>
        <v>1.8180000000000002E-2</v>
      </c>
      <c r="K36" s="104" t="s">
        <v>42</v>
      </c>
      <c r="L36" s="105">
        <f>ROUND(D36*G36,2)</f>
        <v>0</v>
      </c>
      <c r="M36" s="105"/>
      <c r="N36" s="105"/>
      <c r="O36" s="105">
        <f t="shared" si="0"/>
        <v>0</v>
      </c>
      <c r="P36" s="245">
        <f>'Rider Rates'!$D$34</f>
        <v>45809</v>
      </c>
    </row>
    <row r="37" spans="1:221" x14ac:dyDescent="0.2">
      <c r="A37" s="210" t="s">
        <v>193</v>
      </c>
      <c r="B37" s="78"/>
      <c r="C37" s="78"/>
      <c r="D37" s="100">
        <f>'Customer Info'!$B$21+'Customer Info'!$B$22-'Customer Info'!$B$23</f>
        <v>0</v>
      </c>
      <c r="E37" s="101" t="s">
        <v>41</v>
      </c>
      <c r="F37" s="102" t="s">
        <v>8</v>
      </c>
      <c r="G37" s="103">
        <f>'Rider Rates'!$B$45</f>
        <v>-5.7597000000000004E-3</v>
      </c>
      <c r="H37" s="103"/>
      <c r="I37" s="103"/>
      <c r="J37" s="237">
        <f>SUM(G37:H37)</f>
        <v>-5.7597000000000004E-3</v>
      </c>
      <c r="K37" s="104" t="s">
        <v>42</v>
      </c>
      <c r="L37" s="105">
        <f>ROUND(D37*G37,2)</f>
        <v>0</v>
      </c>
      <c r="M37" s="105"/>
      <c r="N37" s="105"/>
      <c r="O37" s="105">
        <f t="shared" si="0"/>
        <v>0</v>
      </c>
      <c r="P37" s="245">
        <f>'Rider Rates'!$D$45</f>
        <v>45929</v>
      </c>
    </row>
    <row r="38" spans="1:221" x14ac:dyDescent="0.2">
      <c r="A38" s="241" t="s">
        <v>210</v>
      </c>
      <c r="B38" s="78"/>
      <c r="C38" s="78"/>
      <c r="D38" s="1">
        <f>IF($C$16&lt;0,0,IF($C$16&gt;833000,833000,$C$16))</f>
        <v>0</v>
      </c>
      <c r="E38" s="101" t="s">
        <v>41</v>
      </c>
      <c r="F38" s="102" t="s">
        <v>8</v>
      </c>
      <c r="G38" s="103"/>
      <c r="H38" s="103"/>
      <c r="I38" s="103">
        <f>'Rider Rates'!D49</f>
        <v>0</v>
      </c>
      <c r="J38" s="103">
        <f>SUM(G38:I38)</f>
        <v>0</v>
      </c>
      <c r="K38" s="104" t="s">
        <v>42</v>
      </c>
      <c r="L38" s="105"/>
      <c r="M38" s="105"/>
      <c r="N38" s="87">
        <f>D38*J38</f>
        <v>0</v>
      </c>
      <c r="O38" s="105">
        <f t="shared" si="0"/>
        <v>0</v>
      </c>
      <c r="P38" s="245">
        <f>'Rider Rates'!E49</f>
        <v>45883</v>
      </c>
    </row>
    <row r="39" spans="1:221" x14ac:dyDescent="0.2">
      <c r="A39" s="210" t="s">
        <v>189</v>
      </c>
      <c r="B39" s="78"/>
      <c r="C39" s="78"/>
      <c r="D39" s="1">
        <f>IF($C$16&lt;0,0,$C$16)</f>
        <v>0</v>
      </c>
      <c r="E39" s="113" t="s">
        <v>41</v>
      </c>
      <c r="F39" s="102" t="s">
        <v>8</v>
      </c>
      <c r="G39" s="103"/>
      <c r="H39" s="103">
        <f>'Rider Rates'!G55</f>
        <v>2.1561400000000001E-2</v>
      </c>
      <c r="I39" s="103"/>
      <c r="J39" s="103">
        <f>SUM(G39:I39)</f>
        <v>2.1561400000000001E-2</v>
      </c>
      <c r="K39" s="104" t="s">
        <v>42</v>
      </c>
      <c r="L39" s="105"/>
      <c r="M39" s="105">
        <f>ROUND(D39*H39,2)</f>
        <v>0</v>
      </c>
      <c r="N39" s="205"/>
      <c r="O39" s="105">
        <f t="shared" si="0"/>
        <v>0</v>
      </c>
      <c r="P39" s="245">
        <f>'Rider Rates'!H55</f>
        <v>45929</v>
      </c>
    </row>
    <row r="40" spans="1:221" x14ac:dyDescent="0.2">
      <c r="A40" s="99" t="s">
        <v>83</v>
      </c>
      <c r="B40" s="78"/>
      <c r="C40" s="78"/>
      <c r="D40" s="1">
        <f>IF('Customer Info'!C34=TRUE,0,IF($C$16&lt;0,0,$C$16))</f>
        <v>0</v>
      </c>
      <c r="E40" s="101" t="s">
        <v>41</v>
      </c>
      <c r="F40" s="102" t="s">
        <v>8</v>
      </c>
      <c r="G40" s="103"/>
      <c r="H40" s="103"/>
      <c r="I40" s="103">
        <f>'Rider Rates'!$B$71+'Rider Rates'!$C$71</f>
        <v>0</v>
      </c>
      <c r="J40" s="103">
        <f>SUM(G40:I40)</f>
        <v>0</v>
      </c>
      <c r="K40" s="104" t="s">
        <v>42</v>
      </c>
      <c r="L40" s="105"/>
      <c r="M40" s="105"/>
      <c r="N40" s="87">
        <f>ROUND($D$40*'Rider Rates'!$B$71,2)+ROUND($D$40*'Rider Rates'!$C$71,2)</f>
        <v>0</v>
      </c>
      <c r="O40" s="209">
        <f t="shared" si="0"/>
        <v>0</v>
      </c>
      <c r="P40" s="245">
        <f>'Rider Rates'!$D$71</f>
        <v>45444</v>
      </c>
      <c r="Q40" s="107"/>
      <c r="R40" s="108"/>
      <c r="S40" s="109"/>
      <c r="T40" s="78"/>
      <c r="U40" s="110"/>
      <c r="V40" s="78"/>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row>
    <row r="41" spans="1:221" x14ac:dyDescent="0.2">
      <c r="A41" s="99" t="s">
        <v>81</v>
      </c>
      <c r="B41" s="78"/>
      <c r="C41" s="78"/>
      <c r="D41" s="208">
        <f>$N$25</f>
        <v>9.4</v>
      </c>
      <c r="E41" s="101" t="s">
        <v>122</v>
      </c>
      <c r="F41" s="102" t="s">
        <v>8</v>
      </c>
      <c r="G41" s="111"/>
      <c r="H41" s="112"/>
      <c r="I41" s="120">
        <f>'Rider Rates'!$B$85</f>
        <v>3.5344300000000002E-2</v>
      </c>
      <c r="J41" s="120">
        <f>SUM(H41:I41)</f>
        <v>3.5344300000000002E-2</v>
      </c>
      <c r="K41" s="104"/>
      <c r="L41" s="105"/>
      <c r="M41" s="105"/>
      <c r="N41" s="105">
        <f>ROUND(N$25*I41,2)</f>
        <v>0.33</v>
      </c>
      <c r="O41" s="209">
        <f t="shared" si="0"/>
        <v>0.33</v>
      </c>
      <c r="P41" s="245">
        <f>'Rider Rates'!$D$85</f>
        <v>45929</v>
      </c>
      <c r="Q41" s="107"/>
      <c r="R41" s="108"/>
      <c r="S41" s="109"/>
      <c r="T41" s="78"/>
      <c r="U41" s="110"/>
      <c r="V41" s="78"/>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row>
    <row r="42" spans="1:221" x14ac:dyDescent="0.2">
      <c r="A42" s="99" t="s">
        <v>82</v>
      </c>
      <c r="B42" s="78"/>
      <c r="C42" s="78"/>
      <c r="D42" s="208">
        <f>$N$25</f>
        <v>9.4</v>
      </c>
      <c r="E42" s="101" t="s">
        <v>122</v>
      </c>
      <c r="F42" s="102" t="s">
        <v>8</v>
      </c>
      <c r="G42" s="114"/>
      <c r="H42" s="115"/>
      <c r="I42" s="120">
        <f>'Rider Rates'!$B$87</f>
        <v>6.6985699999999995E-2</v>
      </c>
      <c r="J42" s="120">
        <f>SUM(H42:I42)</f>
        <v>6.6985699999999995E-2</v>
      </c>
      <c r="K42" s="104"/>
      <c r="L42" s="105"/>
      <c r="M42" s="105"/>
      <c r="N42" s="105">
        <f>ROUND(N$25*I42,2)</f>
        <v>0.63</v>
      </c>
      <c r="O42" s="209">
        <f t="shared" si="0"/>
        <v>0.63</v>
      </c>
      <c r="P42" s="245">
        <f>'Rider Rates'!$D$87</f>
        <v>45167</v>
      </c>
      <c r="Q42" s="107"/>
      <c r="R42" s="108"/>
      <c r="S42" s="109"/>
      <c r="T42" s="78"/>
      <c r="U42" s="110"/>
      <c r="V42" s="78"/>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row>
    <row r="43" spans="1:221" x14ac:dyDescent="0.2">
      <c r="A43" s="210" t="s">
        <v>206</v>
      </c>
      <c r="B43" s="78"/>
      <c r="C43" s="78"/>
      <c r="D43" s="195"/>
      <c r="E43" s="113" t="s">
        <v>115</v>
      </c>
      <c r="F43" s="106"/>
      <c r="G43" s="114"/>
      <c r="H43" s="115"/>
      <c r="I43" s="196">
        <f>'Rider Rates'!$B$91</f>
        <v>20.75</v>
      </c>
      <c r="J43" s="196">
        <f>SUM(G43:I43)</f>
        <v>20.75</v>
      </c>
      <c r="K43" s="104"/>
      <c r="L43" s="105"/>
      <c r="M43" s="105"/>
      <c r="N43" s="105">
        <f>I43</f>
        <v>20.75</v>
      </c>
      <c r="O43" s="105">
        <f>SUM(L43:N43)</f>
        <v>20.75</v>
      </c>
      <c r="P43" s="245">
        <f>'Rider Rates'!$D$91</f>
        <v>45929</v>
      </c>
    </row>
    <row r="44" spans="1:221" x14ac:dyDescent="0.2">
      <c r="A44" s="241" t="s">
        <v>251</v>
      </c>
      <c r="B44" s="78"/>
      <c r="C44" s="78"/>
      <c r="D44" s="1">
        <f>$D$29</f>
        <v>0</v>
      </c>
      <c r="E44" s="101" t="s">
        <v>41</v>
      </c>
      <c r="F44" s="102" t="s">
        <v>8</v>
      </c>
      <c r="G44" s="103"/>
      <c r="H44" s="103"/>
      <c r="I44" s="103"/>
      <c r="J44" s="103">
        <f>'Rider Rates'!$B$96</f>
        <v>0</v>
      </c>
      <c r="K44" s="104" t="s">
        <v>42</v>
      </c>
      <c r="L44" s="105"/>
      <c r="M44" s="105"/>
      <c r="N44" s="87"/>
      <c r="O44" s="105">
        <f>ROUND($D44*('Rider Rates'!B$96),2)</f>
        <v>0</v>
      </c>
      <c r="P44" s="245">
        <f>'Rider Rates'!$D$96</f>
        <v>44531</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241" t="s">
        <v>252</v>
      </c>
      <c r="B45" s="78"/>
      <c r="C45" s="78"/>
      <c r="D45" s="1">
        <f>$D$30</f>
        <v>0</v>
      </c>
      <c r="E45" s="101" t="s">
        <v>41</v>
      </c>
      <c r="F45" s="102" t="s">
        <v>8</v>
      </c>
      <c r="G45" s="103"/>
      <c r="H45" s="103"/>
      <c r="I45" s="103"/>
      <c r="J45" s="103">
        <f>'Rider Rates'!$B$97</f>
        <v>0</v>
      </c>
      <c r="K45" s="104" t="s">
        <v>42</v>
      </c>
      <c r="L45" s="105"/>
      <c r="M45" s="105"/>
      <c r="N45" s="87"/>
      <c r="O45" s="105">
        <f>ROUND($D45*('Rider Rates'!B$97),2)</f>
        <v>0</v>
      </c>
      <c r="P45" s="245">
        <f>'Rider Rates'!$D$97</f>
        <v>44531</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99" t="s">
        <v>156</v>
      </c>
      <c r="B46" s="78"/>
      <c r="C46" s="78"/>
      <c r="D46" s="208">
        <f>$N$25</f>
        <v>9.4</v>
      </c>
      <c r="E46" s="101" t="s">
        <v>122</v>
      </c>
      <c r="F46" s="102" t="s">
        <v>8</v>
      </c>
      <c r="G46" s="114"/>
      <c r="H46" s="115"/>
      <c r="I46" s="120">
        <f>'Rider Rates'!$B$105</f>
        <v>0.24516379999999999</v>
      </c>
      <c r="J46" s="120">
        <f>SUM(H46:I46)</f>
        <v>0.24516379999999999</v>
      </c>
      <c r="K46" s="104"/>
      <c r="L46" s="105"/>
      <c r="M46" s="105"/>
      <c r="N46" s="105">
        <f>ROUND(N$25*I46,2)</f>
        <v>2.2999999999999998</v>
      </c>
      <c r="O46" s="105">
        <f t="shared" si="0"/>
        <v>2.2999999999999998</v>
      </c>
      <c r="P46" s="245">
        <f>'Rider Rates'!$D$105</f>
        <v>45897</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210" t="s">
        <v>217</v>
      </c>
      <c r="B47" s="78"/>
      <c r="C47" s="78"/>
      <c r="D47" s="195"/>
      <c r="E47" s="113" t="s">
        <v>115</v>
      </c>
      <c r="F47" s="106"/>
      <c r="G47" s="114"/>
      <c r="H47" s="115"/>
      <c r="I47" s="258">
        <f>'Rider Rates'!B122</f>
        <v>0.99</v>
      </c>
      <c r="J47" s="196">
        <f>SUM(G47:I47)</f>
        <v>0.99</v>
      </c>
      <c r="K47" s="104"/>
      <c r="L47" s="105"/>
      <c r="M47" s="105"/>
      <c r="N47" s="260">
        <f>I47</f>
        <v>0.99</v>
      </c>
      <c r="O47" s="105">
        <f t="shared" ref="O47:O51" si="1">SUM(L47:N47)</f>
        <v>0.99</v>
      </c>
      <c r="P47" s="245">
        <f>'Rider Rates'!D122</f>
        <v>45958</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99" t="s">
        <v>157</v>
      </c>
      <c r="B48" s="78"/>
      <c r="C48" s="78"/>
      <c r="D48" s="100">
        <f>'Customer Info'!$B$21+'Customer Info'!$B$22-'Customer Info'!$B$23</f>
        <v>0</v>
      </c>
      <c r="E48" s="101" t="s">
        <v>41</v>
      </c>
      <c r="F48" s="102" t="s">
        <v>8</v>
      </c>
      <c r="G48" s="103">
        <f>'Rider Rates'!$B$112</f>
        <v>3.8972999999999998E-3</v>
      </c>
      <c r="H48" s="103"/>
      <c r="I48" s="120"/>
      <c r="J48" s="237">
        <f>SUM(G48:H48)</f>
        <v>3.8972999999999998E-3</v>
      </c>
      <c r="K48" s="104" t="s">
        <v>42</v>
      </c>
      <c r="L48" s="105">
        <f>ROUND(D48*G48,2)</f>
        <v>0</v>
      </c>
      <c r="M48" s="105"/>
      <c r="N48" s="105"/>
      <c r="O48" s="105">
        <f t="shared" si="1"/>
        <v>0</v>
      </c>
      <c r="P48" s="245">
        <f>'Rider Rates'!$D$112</f>
        <v>44531</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
      <c r="A49" s="210" t="s">
        <v>208</v>
      </c>
      <c r="B49" s="78"/>
      <c r="C49" s="78"/>
      <c r="D49" s="1">
        <f>IF($C$16&lt;1,0,$C$16)</f>
        <v>0</v>
      </c>
      <c r="E49" s="101" t="s">
        <v>41</v>
      </c>
      <c r="F49" s="249" t="s">
        <v>8</v>
      </c>
      <c r="G49" s="165"/>
      <c r="H49" s="165"/>
      <c r="I49" s="251">
        <f>'Rider Rates'!B118</f>
        <v>0</v>
      </c>
      <c r="J49" s="251">
        <f>SUM(G49:I49)</f>
        <v>0</v>
      </c>
      <c r="K49" s="104" t="s">
        <v>42</v>
      </c>
      <c r="L49" s="105"/>
      <c r="M49" s="105"/>
      <c r="N49" s="105">
        <f>D49*I49</f>
        <v>0</v>
      </c>
      <c r="O49" s="105">
        <f t="shared" si="1"/>
        <v>0</v>
      </c>
      <c r="P49" s="245">
        <f>'Rider Rates'!D118</f>
        <v>45657</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
      <c r="A50" s="78" t="s">
        <v>233</v>
      </c>
      <c r="B50" s="78"/>
      <c r="C50" s="78"/>
      <c r="D50" s="100">
        <f>IF(C16&lt;0,0,IF(C16&gt;833000,833000,C16))</f>
        <v>0</v>
      </c>
      <c r="E50" s="101" t="s">
        <v>41</v>
      </c>
      <c r="F50" s="102" t="s">
        <v>8</v>
      </c>
      <c r="G50" s="265"/>
      <c r="H50" s="265"/>
      <c r="I50" s="265">
        <f>'Rider Rates'!$B$126</f>
        <v>0</v>
      </c>
      <c r="J50" s="265">
        <f>SUM(G50:I50)</f>
        <v>0</v>
      </c>
      <c r="K50" s="104" t="s">
        <v>42</v>
      </c>
      <c r="L50" s="266"/>
      <c r="M50" s="266"/>
      <c r="N50" s="266">
        <f>IF(D50*J50&gt;'Rider Rates'!$C$126,'Rider Rates'!$C$126,D50*J50)</f>
        <v>0</v>
      </c>
      <c r="O50" s="266">
        <f t="shared" si="1"/>
        <v>0</v>
      </c>
      <c r="P50" s="264">
        <f>'Rider Rates'!$E$126</f>
        <v>45883</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78" t="s">
        <v>234</v>
      </c>
      <c r="B51" s="78"/>
      <c r="C51" s="78"/>
      <c r="D51" s="123">
        <f>IF(C16&gt;833000,C16-833000,0)</f>
        <v>0</v>
      </c>
      <c r="E51" s="101" t="s">
        <v>41</v>
      </c>
      <c r="F51" s="102" t="s">
        <v>8</v>
      </c>
      <c r="G51" s="265"/>
      <c r="H51" s="265"/>
      <c r="I51" s="265">
        <f>'Rider Rates'!$B$127</f>
        <v>0</v>
      </c>
      <c r="J51" s="265">
        <f>SUM(G51:I51)</f>
        <v>0</v>
      </c>
      <c r="K51" s="104" t="s">
        <v>42</v>
      </c>
      <c r="L51" s="266"/>
      <c r="M51" s="266"/>
      <c r="N51" s="266">
        <f>D51*J51</f>
        <v>0</v>
      </c>
      <c r="O51" s="266">
        <f t="shared" si="1"/>
        <v>0</v>
      </c>
      <c r="P51" s="264">
        <f>'Rider Rates'!$E$127</f>
        <v>45883</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241" t="s">
        <v>242</v>
      </c>
      <c r="B52" s="78"/>
      <c r="C52" s="78"/>
      <c r="D52" s="100">
        <f>D16</f>
        <v>0</v>
      </c>
      <c r="E52" s="101" t="s">
        <v>41</v>
      </c>
      <c r="F52" s="249" t="s">
        <v>8</v>
      </c>
      <c r="G52" s="103"/>
      <c r="H52" s="103"/>
      <c r="I52" s="103">
        <f>'Rider Rates'!$B$131</f>
        <v>0</v>
      </c>
      <c r="J52" s="237">
        <f>SUM(G52:I52)</f>
        <v>0</v>
      </c>
      <c r="K52" s="104" t="s">
        <v>42</v>
      </c>
      <c r="L52" s="105"/>
      <c r="M52" s="105"/>
      <c r="N52" s="105">
        <f>D52*J52</f>
        <v>0</v>
      </c>
      <c r="O52" s="105">
        <f>SUM(L52:N52)</f>
        <v>0</v>
      </c>
      <c r="P52" s="245">
        <f>'Rider Rates'!$D$131</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241" t="s">
        <v>241</v>
      </c>
      <c r="B53" s="78"/>
      <c r="C53" s="78"/>
      <c r="D53" s="100"/>
      <c r="E53" s="101" t="s">
        <v>115</v>
      </c>
      <c r="F53" s="102" t="s">
        <v>8</v>
      </c>
      <c r="G53" s="263"/>
      <c r="H53" s="263"/>
      <c r="I53" s="263">
        <f>'Rider Rates'!$B$138</f>
        <v>0</v>
      </c>
      <c r="J53" s="263">
        <f>SUM(G53:I53)</f>
        <v>0</v>
      </c>
      <c r="K53" s="104"/>
      <c r="L53" s="209"/>
      <c r="M53" s="209"/>
      <c r="N53" s="209">
        <f>J53</f>
        <v>0</v>
      </c>
      <c r="O53" s="209">
        <f>SUM(L53:N53)</f>
        <v>0</v>
      </c>
      <c r="P53" s="264">
        <f>'Rider Rates'!$D$138</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241" t="s">
        <v>243</v>
      </c>
      <c r="B54" s="78"/>
      <c r="C54" s="78"/>
      <c r="D54" s="100"/>
      <c r="E54" s="101"/>
      <c r="F54" s="102"/>
      <c r="G54" s="263"/>
      <c r="H54" s="263"/>
      <c r="I54" s="263"/>
      <c r="J54" s="263"/>
      <c r="K54" s="104"/>
      <c r="L54" s="209"/>
      <c r="M54" s="209"/>
      <c r="N54" s="209"/>
      <c r="O54" s="209"/>
      <c r="P54" s="264"/>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179" t="s">
        <v>71</v>
      </c>
      <c r="B55" s="148"/>
      <c r="C55" s="148"/>
      <c r="D55" s="180"/>
      <c r="E55" s="181"/>
      <c r="F55" s="182"/>
      <c r="G55" s="182"/>
      <c r="H55" s="182"/>
      <c r="I55" s="182"/>
      <c r="J55" s="182"/>
      <c r="K55" s="183"/>
      <c r="L55" s="169">
        <f>SUM(L29:L54)</f>
        <v>0</v>
      </c>
      <c r="M55" s="169">
        <f t="shared" ref="M55:O55" si="2">SUM(M29:M54)</f>
        <v>0</v>
      </c>
      <c r="N55" s="169">
        <f t="shared" si="2"/>
        <v>25</v>
      </c>
      <c r="O55" s="169">
        <f t="shared" si="2"/>
        <v>25</v>
      </c>
      <c r="P55" s="184"/>
    </row>
    <row r="56" spans="1:221" x14ac:dyDescent="0.2">
      <c r="A56" s="37"/>
      <c r="D56" s="1"/>
      <c r="E56" s="35"/>
      <c r="F56" s="4"/>
      <c r="G56" s="42"/>
      <c r="H56" s="42"/>
      <c r="I56" s="42"/>
      <c r="J56" s="42"/>
      <c r="K56" s="36"/>
      <c r="L56" s="36"/>
      <c r="M56" s="36"/>
      <c r="N56" s="36"/>
      <c r="O56" s="34"/>
      <c r="P56" s="36"/>
    </row>
    <row r="57" spans="1:221" x14ac:dyDescent="0.2">
      <c r="A57" s="269" t="s">
        <v>72</v>
      </c>
      <c r="B57" s="92"/>
      <c r="C57" s="92"/>
      <c r="D57" s="92"/>
      <c r="E57" s="92"/>
      <c r="F57" s="92"/>
      <c r="G57" s="92"/>
      <c r="H57" s="92"/>
      <c r="I57" s="92"/>
      <c r="J57" s="92"/>
      <c r="K57" s="92"/>
      <c r="L57" s="98">
        <f>L25+L55</f>
        <v>0</v>
      </c>
      <c r="M57" s="98">
        <f>M25+M55</f>
        <v>0</v>
      </c>
      <c r="N57" s="98">
        <f>N25+N55</f>
        <v>34.4</v>
      </c>
      <c r="O57" s="98">
        <f>O25+O55</f>
        <v>34.4</v>
      </c>
      <c r="P57" s="98"/>
    </row>
    <row r="58" spans="1:221" x14ac:dyDescent="0.2">
      <c r="A58" s="37"/>
      <c r="B58" s="37"/>
      <c r="C58" s="37"/>
      <c r="D58" s="37"/>
      <c r="E58" s="37"/>
      <c r="F58" s="37"/>
      <c r="G58" s="37"/>
      <c r="H58" s="37"/>
      <c r="I58" s="37"/>
      <c r="J58" s="37"/>
      <c r="K58" s="37"/>
      <c r="L58" s="37"/>
      <c r="M58" s="37"/>
      <c r="N58" s="37"/>
      <c r="O58" s="40"/>
      <c r="P58" s="40"/>
    </row>
    <row r="59" spans="1:221" x14ac:dyDescent="0.2">
      <c r="A59" s="37" t="s">
        <v>37</v>
      </c>
      <c r="B59" s="37"/>
      <c r="C59" s="37"/>
      <c r="D59" s="37"/>
      <c r="E59" s="37"/>
      <c r="F59" s="37"/>
      <c r="G59" s="37"/>
      <c r="H59" s="37"/>
      <c r="I59" s="37"/>
      <c r="J59" s="37"/>
      <c r="K59" s="37"/>
      <c r="L59" s="37"/>
      <c r="M59" s="37"/>
      <c r="N59" s="37"/>
      <c r="O59" s="45">
        <f>O23+O55</f>
        <v>34.4</v>
      </c>
      <c r="P59" s="245">
        <v>40967</v>
      </c>
    </row>
    <row r="60" spans="1:221" x14ac:dyDescent="0.2">
      <c r="A60" s="37"/>
      <c r="B60" s="37"/>
      <c r="C60" s="37"/>
      <c r="D60" s="37"/>
      <c r="E60" s="37"/>
      <c r="F60" s="37"/>
      <c r="G60" s="46"/>
      <c r="H60" s="46"/>
      <c r="I60" s="46"/>
      <c r="J60" s="46"/>
      <c r="K60" s="36"/>
      <c r="L60" s="36"/>
      <c r="M60" s="36"/>
      <c r="N60" s="36"/>
      <c r="O60" s="40"/>
    </row>
    <row r="61" spans="1:221" x14ac:dyDescent="0.2">
      <c r="A61" s="41" t="s">
        <v>117</v>
      </c>
      <c r="B61" s="37"/>
      <c r="C61" s="37"/>
      <c r="D61" s="37"/>
      <c r="E61" s="37"/>
      <c r="F61" s="37"/>
      <c r="G61" s="46"/>
      <c r="H61" s="46"/>
      <c r="I61" s="46"/>
      <c r="J61" s="46"/>
      <c r="K61" s="36"/>
      <c r="L61" s="36"/>
      <c r="M61" s="36"/>
      <c r="N61" s="36"/>
      <c r="O61" s="138">
        <f>MAX($O$57,$O$59)</f>
        <v>34.4</v>
      </c>
    </row>
    <row r="62" spans="1:221" x14ac:dyDescent="0.2">
      <c r="A62" s="37"/>
      <c r="B62" s="37"/>
      <c r="C62" s="37"/>
      <c r="D62" s="37"/>
      <c r="E62" s="37"/>
      <c r="F62" s="37"/>
      <c r="G62" s="46"/>
      <c r="H62" s="46"/>
      <c r="I62" s="46"/>
      <c r="J62" s="46"/>
      <c r="K62" s="36"/>
      <c r="L62" s="36"/>
      <c r="M62" s="36"/>
      <c r="N62" s="36"/>
      <c r="O62" s="40"/>
    </row>
    <row r="63" spans="1:221" x14ac:dyDescent="0.2">
      <c r="A63" s="37"/>
      <c r="B63" s="37"/>
      <c r="C63" s="37"/>
      <c r="D63" s="37"/>
      <c r="E63" s="37"/>
      <c r="F63" s="37"/>
      <c r="G63" s="96" t="s">
        <v>86</v>
      </c>
      <c r="H63" s="46"/>
      <c r="I63" s="37"/>
      <c r="J63" s="46"/>
      <c r="K63" s="36"/>
      <c r="L63" s="191"/>
      <c r="M63" s="191"/>
      <c r="N63" s="191"/>
      <c r="O63" s="191">
        <f>ROUND(IF($C$16&lt;1,0,$O$61/($C$16*100)*10000),2)</f>
        <v>0</v>
      </c>
      <c r="P63" s="37" t="s">
        <v>87</v>
      </c>
    </row>
    <row r="64" spans="1:221" x14ac:dyDescent="0.2">
      <c r="A64" s="37"/>
      <c r="B64" s="37"/>
      <c r="C64" s="37"/>
      <c r="D64" s="37"/>
      <c r="E64" s="37"/>
      <c r="F64" s="37"/>
      <c r="G64" s="242" t="s">
        <v>190</v>
      </c>
      <c r="H64" s="136"/>
      <c r="I64" s="133"/>
      <c r="J64" s="136"/>
      <c r="K64" s="137"/>
      <c r="L64" s="78"/>
      <c r="M64" s="78"/>
      <c r="N64" s="78"/>
      <c r="O64" s="243">
        <f>ROUND(IF($C$16&lt;1,0,(L57)/($C$16*100)*10000),2)</f>
        <v>0</v>
      </c>
      <c r="P64" s="25" t="s">
        <v>87</v>
      </c>
    </row>
    <row r="65" spans="1:16" x14ac:dyDescent="0.2">
      <c r="A65" s="37"/>
      <c r="B65" s="37"/>
      <c r="C65" s="37"/>
      <c r="D65" s="37"/>
      <c r="E65" s="37"/>
      <c r="F65" s="37"/>
      <c r="G65" s="96"/>
      <c r="H65" s="46"/>
      <c r="I65" s="96"/>
      <c r="J65" s="46"/>
      <c r="K65" s="36"/>
      <c r="L65" s="36"/>
      <c r="M65" s="36"/>
      <c r="N65" s="36"/>
      <c r="O65" s="130"/>
      <c r="P65" s="37"/>
    </row>
    <row r="66" spans="1:16" ht="20.25" customHeight="1" x14ac:dyDescent="0.3">
      <c r="A66" s="3"/>
      <c r="B66" s="37"/>
      <c r="C66" s="37"/>
      <c r="D66" s="228" t="str">
        <f>IF('Customer Info'!$C$32=TRUE,"Notice: Billing Charge does not include Self Assessed KWH Tax"," ")</f>
        <v xml:space="preserve"> </v>
      </c>
      <c r="E66" s="3"/>
      <c r="F66" s="4"/>
      <c r="G66" s="121"/>
      <c r="H66" s="55"/>
      <c r="I66" s="34"/>
      <c r="J66" s="55"/>
      <c r="K66" s="37"/>
      <c r="L66" s="37"/>
      <c r="M66" s="37"/>
      <c r="N66" s="34"/>
    </row>
    <row r="67" spans="1:16" x14ac:dyDescent="0.2">
      <c r="A67" s="37"/>
      <c r="B67" s="37"/>
      <c r="C67" s="37"/>
      <c r="D67" s="54"/>
      <c r="E67" s="3"/>
      <c r="F67" s="4"/>
      <c r="G67" s="55"/>
      <c r="H67" s="55"/>
      <c r="I67" s="93"/>
      <c r="J67" s="55"/>
      <c r="K67" s="37"/>
      <c r="L67" s="37"/>
      <c r="M67" s="37"/>
      <c r="N67" s="37"/>
      <c r="O67" s="40"/>
    </row>
    <row r="68" spans="1:16" x14ac:dyDescent="0.2">
      <c r="A68" s="37"/>
      <c r="B68" s="37"/>
      <c r="C68" s="37"/>
      <c r="D68" s="54"/>
      <c r="E68" s="3"/>
      <c r="F68" s="4"/>
      <c r="G68" s="55"/>
      <c r="H68" s="55"/>
      <c r="I68" s="55"/>
      <c r="J68" s="55"/>
      <c r="K68" s="37"/>
      <c r="L68" s="37"/>
      <c r="M68" s="37"/>
      <c r="N68" s="37"/>
      <c r="O68" s="40"/>
    </row>
    <row r="69" spans="1:16" x14ac:dyDescent="0.2">
      <c r="A69" s="41"/>
      <c r="B69" s="37"/>
      <c r="C69" s="37"/>
      <c r="D69" s="37"/>
      <c r="E69" s="37"/>
      <c r="F69" s="37"/>
      <c r="G69" s="37"/>
      <c r="H69" s="37"/>
      <c r="J69" s="37"/>
      <c r="K69" s="37"/>
      <c r="L69" s="40"/>
      <c r="M69" s="40"/>
      <c r="N69" s="40"/>
      <c r="O69" s="138"/>
    </row>
    <row r="70" spans="1:16" x14ac:dyDescent="0.2">
      <c r="B70" s="37"/>
      <c r="C70" s="37"/>
      <c r="D70" s="37"/>
      <c r="E70" s="37"/>
      <c r="F70" s="37"/>
      <c r="G70" s="96"/>
      <c r="H70" s="37"/>
      <c r="I70" s="37"/>
      <c r="J70" s="37"/>
      <c r="K70" s="37"/>
      <c r="L70" s="60"/>
      <c r="M70" s="60"/>
      <c r="N70" s="60"/>
      <c r="O70" s="130"/>
      <c r="P70" s="37"/>
    </row>
    <row r="71" spans="1:16" x14ac:dyDescent="0.2">
      <c r="G71" s="133"/>
      <c r="H71" s="56"/>
      <c r="I71" s="133"/>
      <c r="J71" s="56"/>
      <c r="K71" s="56"/>
      <c r="L71" s="134"/>
      <c r="M71" s="134"/>
      <c r="N71" s="134"/>
      <c r="O71" s="135"/>
      <c r="P71" s="25"/>
    </row>
    <row r="73" spans="1:16" x14ac:dyDescent="0.2">
      <c r="A73" s="481"/>
    </row>
    <row r="74" spans="1:16" x14ac:dyDescent="0.2">
      <c r="A74" s="481"/>
    </row>
    <row r="75" spans="1:16" x14ac:dyDescent="0.2">
      <c r="A75" s="481"/>
    </row>
    <row r="76" spans="1:16" x14ac:dyDescent="0.2">
      <c r="A76" s="481"/>
    </row>
    <row r="77" spans="1:16" x14ac:dyDescent="0.2">
      <c r="A77" s="481"/>
    </row>
    <row r="78" spans="1:16" x14ac:dyDescent="0.2">
      <c r="A78" s="481"/>
    </row>
    <row r="79" spans="1:16" x14ac:dyDescent="0.2">
      <c r="A79" s="481"/>
    </row>
    <row r="80" spans="1:16" x14ac:dyDescent="0.2">
      <c r="A80" s="481"/>
    </row>
    <row r="81" spans="1:1" x14ac:dyDescent="0.2">
      <c r="A81" s="481"/>
    </row>
    <row r="82" spans="1:1" x14ac:dyDescent="0.2">
      <c r="A82" s="481"/>
    </row>
    <row r="83" spans="1:1" x14ac:dyDescent="0.2">
      <c r="A83" s="481"/>
    </row>
    <row r="84" spans="1:1" x14ac:dyDescent="0.2">
      <c r="A84" s="481"/>
    </row>
    <row r="85" spans="1:1" x14ac:dyDescent="0.2">
      <c r="A85" s="481"/>
    </row>
    <row r="86" spans="1:1" x14ac:dyDescent="0.2">
      <c r="A86" s="481"/>
    </row>
    <row r="87" spans="1:1" x14ac:dyDescent="0.2">
      <c r="A87" s="481"/>
    </row>
  </sheetData>
  <sheetProtection algorithmName="SHA-512" hashValue="x700S2t4F0pYA7GnLWxWDpBXbuqOvbn4efM7/kJxT9NAlCsaxwn2b/17bhsiIJK7jXjpDexNz++pKv2uyhKLwA==" saltValue="jBCNS3hWwWHMs9nB4VW1Pw=="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3:A87"/>
    <mergeCell ref="A4:P4"/>
    <mergeCell ref="A7:P7"/>
    <mergeCell ref="A11:I11"/>
    <mergeCell ref="D18:H18"/>
    <mergeCell ref="D19:H19"/>
    <mergeCell ref="G21:J21"/>
    <mergeCell ref="L21:O21"/>
  </mergeCells>
  <printOptions horizontalCentered="1"/>
  <pageMargins left="0.5" right="0.5" top="0.25" bottom="0.25" header="0.25" footer="0.26"/>
  <pageSetup scale="60" orientation="landscape" r:id="rId1"/>
  <headerFooter alignWithMargins="0"/>
  <rowBreaks count="1" manualBreakCount="1">
    <brk id="71"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93185"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93186" r:id="rId5" name="Button 2">
              <controlPr defaultSize="0" print="0" autoFill="0" autoPict="0" macro="[0]!Info">
                <anchor moveWithCells="1">
                  <from>
                    <xdr:col>15</xdr:col>
                    <xdr:colOff>409575</xdr:colOff>
                    <xdr:row>81</xdr:row>
                    <xdr:rowOff>76200</xdr:rowOff>
                  </from>
                  <to>
                    <xdr:col>16</xdr:col>
                    <xdr:colOff>38100</xdr:colOff>
                    <xdr:row>82</xdr:row>
                    <xdr:rowOff>142875</xdr:rowOff>
                  </to>
                </anchor>
              </controlPr>
            </control>
          </mc:Choice>
        </mc:AlternateContent>
        <mc:AlternateContent xmlns:mc="http://schemas.openxmlformats.org/markup-compatibility/2006">
          <mc:Choice Requires="x14">
            <control shapeId="93187"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93188"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93189"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93190"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93191"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93192"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93193"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93194"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93195"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93196"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93197"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93198"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93199"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93200"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93201"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93202"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93203"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93204"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93205"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93206"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93207"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93208"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93209"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93210"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93211"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93212"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93213"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93214"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93215"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93216"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93217"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93218"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93219"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93220"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93221"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93222"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93223"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93224"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93225"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93226"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93227"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93228"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93229"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93230"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93231"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93232"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93233"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93234"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93235"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93236"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93237"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93238"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93239"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93240"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93241"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93242"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IV87"/>
  <sheetViews>
    <sheetView showGridLines="0" topLeftCell="A28"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498" t="s">
        <v>120</v>
      </c>
      <c r="B1" s="498"/>
      <c r="C1" s="498"/>
      <c r="D1" s="498"/>
      <c r="E1" s="498"/>
      <c r="F1" s="498"/>
      <c r="G1" s="498"/>
      <c r="H1" s="498"/>
      <c r="I1" s="498"/>
      <c r="J1" s="498"/>
      <c r="K1" s="498"/>
      <c r="L1" s="498"/>
      <c r="M1" s="498"/>
      <c r="N1" s="498"/>
      <c r="O1" s="498"/>
      <c r="P1" s="498"/>
    </row>
    <row r="2" spans="1:256" ht="20.25" x14ac:dyDescent="0.3">
      <c r="A2" s="483" t="s">
        <v>277</v>
      </c>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c r="AQ2" s="483"/>
      <c r="AR2" s="483"/>
      <c r="AS2" s="483"/>
      <c r="AT2" s="483"/>
      <c r="AU2" s="483"/>
      <c r="AV2" s="483"/>
      <c r="AW2" s="483"/>
      <c r="AX2" s="483"/>
      <c r="AY2" s="483"/>
      <c r="AZ2" s="483"/>
      <c r="BA2" s="483"/>
      <c r="BB2" s="483"/>
      <c r="BC2" s="483"/>
      <c r="BD2" s="483"/>
      <c r="BE2" s="483"/>
      <c r="BF2" s="483"/>
      <c r="BG2" s="483"/>
      <c r="BH2" s="483"/>
      <c r="BI2" s="483"/>
      <c r="BJ2" s="483"/>
      <c r="BK2" s="483"/>
      <c r="BL2" s="483"/>
      <c r="BM2" s="483"/>
      <c r="BN2" s="483"/>
      <c r="BO2" s="483"/>
      <c r="BP2" s="483"/>
      <c r="BQ2" s="483"/>
      <c r="BR2" s="483"/>
      <c r="BS2" s="483"/>
      <c r="BT2" s="483"/>
      <c r="BU2" s="483"/>
      <c r="BV2" s="483"/>
      <c r="BW2" s="483"/>
      <c r="BX2" s="483"/>
      <c r="BY2" s="483"/>
      <c r="BZ2" s="483"/>
      <c r="CA2" s="483"/>
      <c r="CB2" s="483"/>
      <c r="CC2" s="483"/>
      <c r="CD2" s="483"/>
      <c r="CE2" s="483"/>
      <c r="CF2" s="483"/>
      <c r="CG2" s="483"/>
      <c r="CH2" s="483"/>
      <c r="CI2" s="483"/>
      <c r="CJ2" s="483"/>
      <c r="CK2" s="483"/>
      <c r="CL2" s="483"/>
      <c r="CM2" s="483"/>
      <c r="CN2" s="483"/>
      <c r="CO2" s="483"/>
      <c r="CP2" s="483"/>
      <c r="CQ2" s="483"/>
      <c r="CR2" s="483"/>
      <c r="CS2" s="483"/>
      <c r="CT2" s="483"/>
      <c r="CU2" s="483"/>
      <c r="CV2" s="483"/>
      <c r="CW2" s="483"/>
      <c r="CX2" s="483"/>
      <c r="CY2" s="483"/>
      <c r="CZ2" s="483"/>
      <c r="DA2" s="483"/>
      <c r="DB2" s="483"/>
      <c r="DC2" s="483"/>
      <c r="DD2" s="483"/>
      <c r="DE2" s="483"/>
      <c r="DF2" s="483"/>
      <c r="DG2" s="483"/>
      <c r="DH2" s="483"/>
      <c r="DI2" s="483"/>
      <c r="DJ2" s="483"/>
      <c r="DK2" s="483"/>
      <c r="DL2" s="483"/>
      <c r="DM2" s="483"/>
      <c r="DN2" s="483"/>
      <c r="DO2" s="483"/>
      <c r="DP2" s="483"/>
      <c r="DQ2" s="483"/>
      <c r="DR2" s="483"/>
      <c r="DS2" s="483"/>
      <c r="DT2" s="483"/>
      <c r="DU2" s="483"/>
      <c r="DV2" s="483"/>
      <c r="DW2" s="483"/>
      <c r="DX2" s="483"/>
      <c r="DY2" s="483"/>
      <c r="DZ2" s="483"/>
      <c r="EA2" s="483"/>
      <c r="EB2" s="483"/>
      <c r="EC2" s="483"/>
      <c r="ED2" s="483"/>
      <c r="EE2" s="483"/>
      <c r="EF2" s="483"/>
      <c r="EG2" s="483"/>
      <c r="EH2" s="483"/>
      <c r="EI2" s="483"/>
      <c r="EJ2" s="483"/>
      <c r="EK2" s="483"/>
      <c r="EL2" s="483"/>
      <c r="EM2" s="483"/>
      <c r="EN2" s="483"/>
      <c r="EO2" s="483"/>
      <c r="EP2" s="483"/>
      <c r="EQ2" s="483"/>
      <c r="ER2" s="483"/>
      <c r="ES2" s="483"/>
      <c r="ET2" s="483"/>
      <c r="EU2" s="483"/>
      <c r="EV2" s="483"/>
      <c r="EW2" s="483"/>
      <c r="EX2" s="483"/>
      <c r="EY2" s="483"/>
      <c r="EZ2" s="483"/>
      <c r="FA2" s="483"/>
      <c r="FB2" s="483"/>
      <c r="FC2" s="483"/>
      <c r="FD2" s="483"/>
      <c r="FE2" s="483"/>
      <c r="FF2" s="483"/>
      <c r="FG2" s="483"/>
      <c r="FH2" s="483"/>
      <c r="FI2" s="483"/>
      <c r="FJ2" s="483"/>
      <c r="FK2" s="483"/>
      <c r="FL2" s="483"/>
      <c r="FM2" s="483"/>
      <c r="FN2" s="483"/>
      <c r="FO2" s="483"/>
      <c r="FP2" s="483"/>
      <c r="FQ2" s="483"/>
      <c r="FR2" s="483"/>
      <c r="FS2" s="483"/>
      <c r="FT2" s="483"/>
      <c r="FU2" s="483"/>
      <c r="FV2" s="483"/>
      <c r="FW2" s="483"/>
      <c r="FX2" s="483"/>
      <c r="FY2" s="483"/>
      <c r="FZ2" s="483"/>
      <c r="GA2" s="483"/>
      <c r="GB2" s="483"/>
      <c r="GC2" s="483"/>
      <c r="GD2" s="483"/>
      <c r="GE2" s="483"/>
      <c r="GF2" s="483"/>
      <c r="GG2" s="483"/>
      <c r="GH2" s="483"/>
      <c r="GI2" s="483"/>
      <c r="GJ2" s="483"/>
      <c r="GK2" s="483"/>
      <c r="GL2" s="483"/>
      <c r="GM2" s="483"/>
      <c r="GN2" s="483"/>
      <c r="GO2" s="483"/>
      <c r="GP2" s="483"/>
      <c r="GQ2" s="483"/>
      <c r="GR2" s="483"/>
      <c r="GS2" s="483"/>
      <c r="GT2" s="483"/>
      <c r="GU2" s="483"/>
      <c r="GV2" s="483"/>
      <c r="GW2" s="483"/>
      <c r="GX2" s="483"/>
      <c r="GY2" s="483"/>
      <c r="GZ2" s="483"/>
      <c r="HA2" s="483"/>
      <c r="HB2" s="483"/>
      <c r="HC2" s="483"/>
      <c r="HD2" s="483"/>
      <c r="HE2" s="483"/>
      <c r="HF2" s="483"/>
      <c r="HG2" s="483"/>
      <c r="HH2" s="483"/>
      <c r="HI2" s="483"/>
      <c r="HJ2" s="483"/>
      <c r="HK2" s="483"/>
      <c r="HL2" s="483"/>
      <c r="HM2" s="483"/>
      <c r="HN2" s="483"/>
      <c r="HO2" s="483"/>
      <c r="HP2" s="483"/>
      <c r="HQ2" s="483"/>
      <c r="HR2" s="483"/>
      <c r="HS2" s="483"/>
      <c r="HT2" s="483"/>
      <c r="HU2" s="483"/>
      <c r="HV2" s="483"/>
      <c r="HW2" s="483"/>
      <c r="HX2" s="483"/>
      <c r="HY2" s="483"/>
      <c r="HZ2" s="483"/>
      <c r="IA2" s="483"/>
      <c r="IB2" s="483"/>
      <c r="IC2" s="483"/>
      <c r="ID2" s="483"/>
      <c r="IE2" s="483"/>
      <c r="IF2" s="483"/>
      <c r="IG2" s="483"/>
      <c r="IH2" s="483"/>
      <c r="II2" s="483"/>
      <c r="IJ2" s="483"/>
      <c r="IK2" s="483"/>
      <c r="IL2" s="483"/>
      <c r="IM2" s="483"/>
      <c r="IN2" s="483"/>
      <c r="IO2" s="483"/>
      <c r="IP2" s="483"/>
      <c r="IQ2" s="483"/>
      <c r="IR2" s="483"/>
      <c r="IS2" s="483"/>
      <c r="IT2" s="483"/>
      <c r="IU2" s="483"/>
      <c r="IV2" s="483"/>
    </row>
    <row r="3" spans="1:256" ht="18" x14ac:dyDescent="0.25">
      <c r="A3" s="499" t="s">
        <v>262</v>
      </c>
      <c r="B3" s="499"/>
      <c r="C3" s="499"/>
      <c r="D3" s="499"/>
      <c r="E3" s="499"/>
      <c r="F3" s="499"/>
      <c r="G3" s="499"/>
      <c r="H3" s="499"/>
      <c r="I3" s="499"/>
      <c r="J3" s="499"/>
      <c r="K3" s="499"/>
      <c r="L3" s="499"/>
      <c r="M3" s="499"/>
      <c r="N3" s="499"/>
      <c r="O3" s="499"/>
      <c r="P3" s="499"/>
    </row>
    <row r="4" spans="1:256" ht="15.75" x14ac:dyDescent="0.25">
      <c r="A4" s="484" t="str">
        <f>'Customer Info'!B11</f>
        <v>Breakdown of Charges Based on Entered Information</v>
      </c>
      <c r="B4" s="484"/>
      <c r="C4" s="484"/>
      <c r="D4" s="484"/>
      <c r="E4" s="484"/>
      <c r="F4" s="484"/>
      <c r="G4" s="484"/>
      <c r="H4" s="484"/>
      <c r="I4" s="484"/>
      <c r="J4" s="484"/>
      <c r="K4" s="484"/>
      <c r="L4" s="484"/>
      <c r="M4" s="484"/>
      <c r="N4" s="484"/>
      <c r="O4" s="484"/>
      <c r="P4" s="484"/>
    </row>
    <row r="5" spans="1:256" ht="15" x14ac:dyDescent="0.2">
      <c r="A5" s="75"/>
      <c r="B5" s="75"/>
      <c r="C5" s="75"/>
      <c r="D5" s="75"/>
      <c r="E5" s="75"/>
      <c r="F5" s="75"/>
      <c r="G5" s="75"/>
      <c r="H5" s="75"/>
      <c r="I5" s="75"/>
      <c r="J5" s="75"/>
      <c r="K5" s="75"/>
    </row>
    <row r="6" spans="1:256" x14ac:dyDescent="0.2">
      <c r="A6" s="267">
        <f ca="1">TODAY()</f>
        <v>45944</v>
      </c>
      <c r="B6" s="210" t="s">
        <v>261</v>
      </c>
      <c r="C6" s="274"/>
      <c r="D6" s="274"/>
      <c r="E6" s="274"/>
      <c r="F6" s="274"/>
      <c r="G6" s="274"/>
      <c r="H6" s="274"/>
      <c r="I6" s="274"/>
      <c r="J6" s="274"/>
      <c r="K6" s="274"/>
    </row>
    <row r="7" spans="1:256" ht="26.25" x14ac:dyDescent="0.4">
      <c r="A7" s="509"/>
      <c r="B7" s="509"/>
      <c r="C7" s="509"/>
      <c r="D7" s="509"/>
      <c r="E7" s="509"/>
      <c r="F7" s="509"/>
      <c r="G7" s="509"/>
      <c r="H7" s="509"/>
      <c r="I7" s="509"/>
      <c r="J7" s="509"/>
      <c r="K7" s="509"/>
      <c r="L7" s="509"/>
      <c r="M7" s="509"/>
      <c r="N7" s="509"/>
      <c r="O7" s="509"/>
      <c r="P7" s="509"/>
    </row>
    <row r="8" spans="1:256" ht="15" x14ac:dyDescent="0.2">
      <c r="A8" s="23" t="s">
        <v>2</v>
      </c>
      <c r="B8" s="24"/>
      <c r="C8" s="25">
        <f>'Customer Info'!B7</f>
        <v>0</v>
      </c>
      <c r="I8" s="26"/>
    </row>
    <row r="9" spans="1:256" ht="15" x14ac:dyDescent="0.2">
      <c r="A9" s="27" t="s">
        <v>26</v>
      </c>
      <c r="B9" s="24"/>
      <c r="C9" s="25">
        <f>'Customer Info'!B8</f>
        <v>0</v>
      </c>
    </row>
    <row r="10" spans="1:256" x14ac:dyDescent="0.2">
      <c r="A10" s="23" t="s">
        <v>3</v>
      </c>
      <c r="B10" s="200">
        <f>'Customer Info'!B9</f>
        <v>11</v>
      </c>
      <c r="C10" s="194" t="str">
        <f>LOOKUP(B10,R10:AD10,R11:AD11)</f>
        <v>November</v>
      </c>
      <c r="D10" s="133">
        <f>'Customer Info'!C9</f>
        <v>2025</v>
      </c>
      <c r="S10">
        <v>1</v>
      </c>
      <c r="T10">
        <v>2</v>
      </c>
      <c r="U10">
        <v>3</v>
      </c>
      <c r="V10">
        <v>4</v>
      </c>
      <c r="W10">
        <v>5</v>
      </c>
      <c r="X10">
        <v>6</v>
      </c>
      <c r="Y10">
        <v>7</v>
      </c>
      <c r="Z10">
        <v>8</v>
      </c>
      <c r="AA10">
        <v>9</v>
      </c>
      <c r="AB10">
        <v>10</v>
      </c>
      <c r="AC10">
        <v>11</v>
      </c>
      <c r="AD10">
        <v>12</v>
      </c>
    </row>
    <row r="11" spans="1:256" ht="15" customHeight="1" x14ac:dyDescent="0.2">
      <c r="A11" s="497"/>
      <c r="B11" s="497"/>
      <c r="C11" s="497"/>
      <c r="D11" s="497"/>
      <c r="E11" s="497"/>
      <c r="F11" s="497"/>
      <c r="G11" s="497"/>
      <c r="H11" s="497"/>
      <c r="I11" s="497"/>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x14ac:dyDescent="0.2">
      <c r="A12" s="28" t="s">
        <v>27</v>
      </c>
      <c r="B12" s="22"/>
      <c r="C12" s="22"/>
      <c r="D12" s="22"/>
      <c r="E12" s="22"/>
      <c r="F12" s="22"/>
      <c r="G12" s="22"/>
      <c r="H12" s="22"/>
      <c r="I12" s="22"/>
      <c r="J12" s="22"/>
      <c r="K12" s="22"/>
      <c r="L12" s="22"/>
      <c r="M12" s="22"/>
      <c r="N12" s="22"/>
      <c r="O12" s="22"/>
      <c r="P12" s="22"/>
      <c r="R12" s="3" t="s">
        <v>187</v>
      </c>
      <c r="S12" s="207">
        <f>'Rider Rates'!$C$24</f>
        <v>7.4289999999999995E-2</v>
      </c>
      <c r="T12" s="207">
        <f>'Rider Rates'!$C$24</f>
        <v>7.4289999999999995E-2</v>
      </c>
      <c r="U12" s="207">
        <f>'Rider Rates'!$C$24</f>
        <v>7.4289999999999995E-2</v>
      </c>
      <c r="V12" s="207">
        <f>'Rider Rates'!$C$24</f>
        <v>7.4289999999999995E-2</v>
      </c>
      <c r="W12" s="207">
        <f>'Rider Rates'!$C$24</f>
        <v>7.4289999999999995E-2</v>
      </c>
      <c r="X12" s="207">
        <f>'Rider Rates'!$B$24</f>
        <v>7.4289999999999995E-2</v>
      </c>
      <c r="Y12" s="207">
        <f>'Rider Rates'!$B$24</f>
        <v>7.4289999999999995E-2</v>
      </c>
      <c r="Z12" s="207">
        <f>'Rider Rates'!$B$24</f>
        <v>7.4289999999999995E-2</v>
      </c>
      <c r="AA12" s="207">
        <f>'Rider Rates'!$B$24</f>
        <v>7.4289999999999995E-2</v>
      </c>
      <c r="AB12" s="207">
        <f>'Rider Rates'!$C$24</f>
        <v>7.4289999999999995E-2</v>
      </c>
      <c r="AC12" s="207">
        <f>'Rider Rates'!$C$24</f>
        <v>7.4289999999999995E-2</v>
      </c>
      <c r="AD12" s="207">
        <f>'Rider Rates'!$C$24</f>
        <v>7.4289999999999995E-2</v>
      </c>
      <c r="AE12" s="207"/>
      <c r="AF12" s="207"/>
    </row>
    <row r="13" spans="1:256" x14ac:dyDescent="0.2">
      <c r="A13" s="18"/>
      <c r="B13" s="18"/>
      <c r="C13" s="59" t="s">
        <v>55</v>
      </c>
      <c r="D13" s="59" t="s">
        <v>56</v>
      </c>
      <c r="E13" s="18"/>
      <c r="F13" s="18"/>
      <c r="G13" s="18"/>
      <c r="H13" s="18"/>
      <c r="I13" s="18"/>
      <c r="J13" s="18"/>
      <c r="K13" s="18"/>
      <c r="L13" s="18"/>
      <c r="M13" s="18"/>
      <c r="N13" s="18"/>
      <c r="O13" s="18"/>
    </row>
    <row r="14" spans="1:256" x14ac:dyDescent="0.2">
      <c r="A14" s="29" t="s">
        <v>28</v>
      </c>
      <c r="B14" s="29"/>
      <c r="C14" s="44">
        <f>'Customer Info'!B18</f>
        <v>0</v>
      </c>
      <c r="D14" s="44">
        <f>ROUND(C14*C17,1)</f>
        <v>0</v>
      </c>
      <c r="E14" s="29" t="s">
        <v>45</v>
      </c>
      <c r="F14" s="30"/>
      <c r="G14" s="29" t="s">
        <v>15</v>
      </c>
      <c r="I14" s="53" t="s">
        <v>15</v>
      </c>
      <c r="J14" s="29"/>
      <c r="K14" s="29"/>
      <c r="L14" s="29"/>
      <c r="M14" s="29"/>
      <c r="N14" s="29"/>
    </row>
    <row r="15" spans="1:256" x14ac:dyDescent="0.2">
      <c r="A15" s="31" t="s">
        <v>29</v>
      </c>
      <c r="B15" s="31"/>
      <c r="C15" s="44">
        <f>'Customer Info'!B19</f>
        <v>0</v>
      </c>
      <c r="D15" s="44">
        <f>C15*C17</f>
        <v>0</v>
      </c>
      <c r="E15" s="29" t="s">
        <v>45</v>
      </c>
      <c r="F15" s="33"/>
      <c r="G15" s="31" t="s">
        <v>30</v>
      </c>
      <c r="I15" s="51" t="str">
        <f>IF(MAX(C14,C15)&gt;0,C16/(MAX(C14,C15)*730), " ")</f>
        <v xml:space="preserve"> </v>
      </c>
      <c r="J15" s="31"/>
      <c r="K15" s="31"/>
      <c r="L15" s="31"/>
      <c r="M15" s="31"/>
      <c r="N15" s="31"/>
      <c r="X15" s="207"/>
      <c r="Y15" s="207"/>
      <c r="Z15" s="207"/>
      <c r="AA15" s="207"/>
    </row>
    <row r="16" spans="1:256" x14ac:dyDescent="0.2">
      <c r="A16" s="31" t="s">
        <v>43</v>
      </c>
      <c r="B16" s="31"/>
      <c r="C16" s="32">
        <f>IF('Customer Info'!B21+'Customer Info'!B22-'Customer Info'!B23&lt;0,0,'Customer Info'!B21+'Customer Info'!B22-'Customer Info'!B23)</f>
        <v>0</v>
      </c>
      <c r="D16" s="32">
        <f>C16*C17</f>
        <v>0</v>
      </c>
      <c r="E16" s="31" t="s">
        <v>41</v>
      </c>
      <c r="F16" s="33"/>
      <c r="G16" s="31"/>
      <c r="H16" s="31"/>
      <c r="I16" s="31"/>
      <c r="J16" s="31"/>
      <c r="K16" s="31"/>
      <c r="L16" s="31"/>
      <c r="M16" s="31"/>
      <c r="N16" s="31"/>
      <c r="O16" s="31"/>
    </row>
    <row r="17" spans="1:30" x14ac:dyDescent="0.2">
      <c r="A17" s="31" t="s">
        <v>54</v>
      </c>
      <c r="B17" s="31"/>
      <c r="C17" s="58">
        <f>+'Customer Info'!E18</f>
        <v>1</v>
      </c>
      <c r="D17" s="31"/>
      <c r="E17" s="31"/>
      <c r="F17" s="33"/>
      <c r="G17" s="23"/>
      <c r="H17" s="23"/>
      <c r="I17" s="23"/>
      <c r="J17" s="23"/>
      <c r="K17" s="31"/>
      <c r="L17" s="31"/>
      <c r="M17" s="31"/>
      <c r="N17" s="31"/>
      <c r="S17" s="207"/>
      <c r="T17" s="207"/>
      <c r="U17" s="207"/>
      <c r="V17" s="207"/>
      <c r="W17" s="207"/>
      <c r="X17" s="207"/>
      <c r="Y17" s="207"/>
      <c r="Z17" s="207"/>
      <c r="AA17" s="207"/>
      <c r="AB17" s="207"/>
      <c r="AC17" s="207"/>
      <c r="AD17" s="207"/>
    </row>
    <row r="18" spans="1:30" x14ac:dyDescent="0.2">
      <c r="A18" s="31" t="s">
        <v>15</v>
      </c>
      <c r="B18" s="31"/>
      <c r="C18" s="82" t="s">
        <v>15</v>
      </c>
      <c r="D18" s="511" t="s">
        <v>15</v>
      </c>
      <c r="E18" s="511"/>
      <c r="F18" s="511"/>
      <c r="G18" s="511"/>
      <c r="H18" s="511"/>
      <c r="K18" s="31"/>
      <c r="L18" s="31"/>
      <c r="M18" s="31"/>
      <c r="N18" s="31"/>
      <c r="O18" s="50"/>
    </row>
    <row r="19" spans="1:30" x14ac:dyDescent="0.2">
      <c r="A19" s="31" t="s">
        <v>15</v>
      </c>
      <c r="B19" s="31"/>
      <c r="C19" s="82" t="s">
        <v>15</v>
      </c>
      <c r="D19" s="511" t="s">
        <v>15</v>
      </c>
      <c r="E19" s="511"/>
      <c r="F19" s="511"/>
      <c r="G19" s="511"/>
      <c r="H19" s="511"/>
      <c r="I19" s="23"/>
      <c r="J19" s="23"/>
      <c r="K19" s="31"/>
      <c r="L19" s="31"/>
      <c r="M19" s="31"/>
      <c r="N19" s="31"/>
      <c r="O19" s="50"/>
    </row>
    <row r="20" spans="1:30" x14ac:dyDescent="0.2">
      <c r="A20" s="31"/>
      <c r="B20" s="31"/>
      <c r="C20" s="33"/>
      <c r="D20" s="33"/>
      <c r="E20" s="33"/>
      <c r="F20" s="33"/>
      <c r="G20" s="23"/>
      <c r="H20" s="23"/>
      <c r="I20" s="23"/>
      <c r="J20" s="23"/>
      <c r="K20" s="31"/>
      <c r="L20" s="31"/>
      <c r="M20" s="31"/>
      <c r="N20" s="31"/>
      <c r="O20" s="31"/>
    </row>
    <row r="21" spans="1:30" x14ac:dyDescent="0.2">
      <c r="A21" s="28" t="s">
        <v>31</v>
      </c>
      <c r="B21" s="22"/>
      <c r="C21" s="22"/>
      <c r="D21" s="22"/>
      <c r="E21" s="22"/>
      <c r="F21" s="22"/>
      <c r="G21" s="493" t="s">
        <v>68</v>
      </c>
      <c r="H21" s="494"/>
      <c r="I21" s="494"/>
      <c r="J21" s="495"/>
      <c r="K21" s="22"/>
      <c r="L21" s="496" t="s">
        <v>69</v>
      </c>
      <c r="M21" s="496"/>
      <c r="N21" s="496"/>
      <c r="O21" s="496"/>
    </row>
    <row r="22" spans="1:30" x14ac:dyDescent="0.2">
      <c r="A22" s="18"/>
      <c r="B22" s="18"/>
      <c r="C22" s="18"/>
      <c r="D22" s="18"/>
      <c r="E22" s="18"/>
      <c r="F22" s="18"/>
      <c r="G22" s="8" t="s">
        <v>65</v>
      </c>
      <c r="H22" s="8" t="s">
        <v>66</v>
      </c>
      <c r="I22" s="8" t="s">
        <v>67</v>
      </c>
      <c r="J22" s="112" t="s">
        <v>34</v>
      </c>
      <c r="K22" s="18"/>
      <c r="L22" s="268" t="s">
        <v>65</v>
      </c>
      <c r="M22" s="268" t="s">
        <v>66</v>
      </c>
      <c r="N22" s="268" t="s">
        <v>67</v>
      </c>
      <c r="O22" s="132" t="s">
        <v>34</v>
      </c>
      <c r="P22" s="43" t="s">
        <v>57</v>
      </c>
    </row>
    <row r="23" spans="1:30" x14ac:dyDescent="0.2">
      <c r="A23" t="s">
        <v>32</v>
      </c>
      <c r="G23" s="86"/>
      <c r="H23" s="86"/>
      <c r="I23" s="86">
        <v>138.5</v>
      </c>
      <c r="J23" s="86">
        <f>SUM(G23:I23)</f>
        <v>138.5</v>
      </c>
      <c r="L23" s="88"/>
      <c r="M23" s="88"/>
      <c r="N23" s="88">
        <f>I23</f>
        <v>138.5</v>
      </c>
      <c r="O23" s="209">
        <f>SUM(L23:N23)</f>
        <v>138.5</v>
      </c>
      <c r="P23" s="245">
        <v>44531</v>
      </c>
    </row>
    <row r="24" spans="1:30" x14ac:dyDescent="0.2">
      <c r="A24" t="s">
        <v>132</v>
      </c>
      <c r="D24" s="1">
        <f>D16</f>
        <v>0</v>
      </c>
      <c r="E24" s="101" t="s">
        <v>41</v>
      </c>
      <c r="F24" s="102" t="s">
        <v>8</v>
      </c>
      <c r="G24" s="84"/>
      <c r="H24" s="86"/>
      <c r="I24" s="84">
        <v>1.37173E-2</v>
      </c>
      <c r="J24" s="84">
        <f>I24</f>
        <v>1.37173E-2</v>
      </c>
      <c r="K24" s="104" t="s">
        <v>42</v>
      </c>
      <c r="L24" s="87"/>
      <c r="M24" s="88"/>
      <c r="N24" s="87">
        <f>D24*J24</f>
        <v>0</v>
      </c>
      <c r="O24" s="209">
        <f>SUM(L24:N24)</f>
        <v>0</v>
      </c>
      <c r="P24" s="245"/>
    </row>
    <row r="25" spans="1:30" x14ac:dyDescent="0.2">
      <c r="A25" s="37" t="s">
        <v>50</v>
      </c>
      <c r="B25" s="37"/>
      <c r="C25" s="37"/>
      <c r="D25" s="38"/>
      <c r="E25" s="38"/>
      <c r="F25" s="37"/>
      <c r="G25" s="37"/>
      <c r="H25" s="37"/>
      <c r="I25" s="37"/>
      <c r="J25" s="37"/>
      <c r="K25" s="39"/>
      <c r="L25" s="40"/>
      <c r="M25" s="40"/>
      <c r="N25" s="40">
        <f>SUM(N23:N24)</f>
        <v>138.5</v>
      </c>
      <c r="O25" s="40">
        <f>SUM(O23:O24)</f>
        <v>138.5</v>
      </c>
    </row>
    <row r="26" spans="1:30" x14ac:dyDescent="0.2">
      <c r="A26" s="89"/>
      <c r="B26" s="89"/>
      <c r="C26" s="90"/>
      <c r="D26" s="90"/>
      <c r="E26" s="90"/>
      <c r="F26" s="90"/>
      <c r="G26" s="91"/>
      <c r="H26" s="91"/>
      <c r="I26" s="91"/>
      <c r="J26" s="91"/>
      <c r="K26" s="89"/>
      <c r="L26" s="89"/>
      <c r="M26" s="89"/>
      <c r="N26" s="89"/>
      <c r="O26" s="89"/>
      <c r="P26" s="89"/>
    </row>
    <row r="27" spans="1:30" x14ac:dyDescent="0.2">
      <c r="A27" s="41" t="s">
        <v>70</v>
      </c>
      <c r="D27" s="1"/>
      <c r="E27" s="1"/>
      <c r="K27" s="36"/>
      <c r="L27" s="36"/>
      <c r="M27" s="36"/>
      <c r="N27" s="36"/>
      <c r="O27" s="34"/>
      <c r="P27" s="34"/>
    </row>
    <row r="28" spans="1:30" x14ac:dyDescent="0.2">
      <c r="A28" s="37"/>
      <c r="D28" s="1"/>
      <c r="E28" s="1"/>
      <c r="K28" s="36"/>
      <c r="L28" s="36"/>
      <c r="M28" s="36"/>
      <c r="N28" s="36"/>
      <c r="O28" s="34"/>
    </row>
    <row r="29" spans="1:30" x14ac:dyDescent="0.2">
      <c r="A29" s="78" t="s">
        <v>79</v>
      </c>
      <c r="D29" s="1">
        <f>IF($C$16&lt;0,0,IF($C$16&gt;833000,833000,$C$16))</f>
        <v>0</v>
      </c>
      <c r="E29" s="35" t="s">
        <v>41</v>
      </c>
      <c r="F29" s="4" t="s">
        <v>8</v>
      </c>
      <c r="G29" s="83"/>
      <c r="H29" s="84"/>
      <c r="I29" s="103">
        <f>'Rider Rates'!$B$4</f>
        <v>4.6278999999999999E-3</v>
      </c>
      <c r="J29" s="6">
        <f>SUM(G29:I29)</f>
        <v>4.6278999999999999E-3</v>
      </c>
      <c r="K29" s="36" t="s">
        <v>42</v>
      </c>
      <c r="L29" s="87"/>
      <c r="M29" s="87"/>
      <c r="N29" s="87">
        <f>ROUND($D29*I29,2)</f>
        <v>0</v>
      </c>
      <c r="O29" s="87">
        <f>SUM(L29:N29)</f>
        <v>0</v>
      </c>
      <c r="P29" s="245">
        <f>'Rider Rates'!$D$4</f>
        <v>45657</v>
      </c>
    </row>
    <row r="30" spans="1:30" x14ac:dyDescent="0.2">
      <c r="A30" s="78" t="s">
        <v>80</v>
      </c>
      <c r="D30" s="1">
        <f>IF($C$16-833000&gt;0,$C$16-D29,0)</f>
        <v>0</v>
      </c>
      <c r="E30" s="35" t="s">
        <v>41</v>
      </c>
      <c r="F30" s="4" t="s">
        <v>8</v>
      </c>
      <c r="G30" s="83"/>
      <c r="H30" s="84"/>
      <c r="I30" s="103">
        <f>'Rider Rates'!$B$5</f>
        <v>1.7560000000000001E-4</v>
      </c>
      <c r="J30" s="118">
        <f>SUM(G30:I30)</f>
        <v>1.7560000000000001E-4</v>
      </c>
      <c r="K30" s="36" t="s">
        <v>42</v>
      </c>
      <c r="L30" s="87"/>
      <c r="M30" s="87"/>
      <c r="N30" s="87">
        <f>ROUND($D30*I30,2)</f>
        <v>0</v>
      </c>
      <c r="O30" s="87">
        <f>SUM(L30:N30)</f>
        <v>0</v>
      </c>
      <c r="P30" s="245">
        <f>'Rider Rates'!$D$4</f>
        <v>45657</v>
      </c>
    </row>
    <row r="31" spans="1:30" x14ac:dyDescent="0.2">
      <c r="A31" s="78" t="s">
        <v>47</v>
      </c>
      <c r="B31" t="s">
        <v>15</v>
      </c>
      <c r="D31" s="1">
        <f>IF('Customer Info'!$C$32=TRUE,0,IF(C16&lt;0,0,IF(C16&gt;2000,2000,C16)))</f>
        <v>0</v>
      </c>
      <c r="E31" s="35" t="s">
        <v>41</v>
      </c>
      <c r="F31" s="4" t="s">
        <v>8</v>
      </c>
      <c r="G31" s="83"/>
      <c r="H31" s="84"/>
      <c r="I31" s="177">
        <f>'Rider Rates'!$B$8</f>
        <v>4.6499999999999996E-3</v>
      </c>
      <c r="J31" s="117">
        <f>SUM(G31:I31)</f>
        <v>4.6499999999999996E-3</v>
      </c>
      <c r="K31" s="36" t="s">
        <v>42</v>
      </c>
      <c r="L31" s="87"/>
      <c r="M31" s="87"/>
      <c r="N31" s="87">
        <f>ROUND($D31*I31,2)</f>
        <v>0</v>
      </c>
      <c r="O31" s="87">
        <f>SUM(L31:N31)</f>
        <v>0</v>
      </c>
      <c r="P31" s="245">
        <f>'Rider Rates'!$D$7</f>
        <v>44531</v>
      </c>
    </row>
    <row r="32" spans="1:30" x14ac:dyDescent="0.2">
      <c r="A32" s="78" t="s">
        <v>48</v>
      </c>
      <c r="B32" t="s">
        <v>15</v>
      </c>
      <c r="D32" s="1">
        <f>IF('Customer Info'!$C$32=TRUE,0,IF(C16&gt;15000,13000,IF(C16&gt;2000,C16-2000,0)))</f>
        <v>0</v>
      </c>
      <c r="E32" s="35" t="s">
        <v>41</v>
      </c>
      <c r="F32" s="4" t="s">
        <v>8</v>
      </c>
      <c r="G32" s="83"/>
      <c r="H32" s="84"/>
      <c r="I32" s="177">
        <f>'Rider Rates'!$B$9</f>
        <v>4.1900000000000001E-3</v>
      </c>
      <c r="J32" s="117">
        <f>SUM(G32:I32)</f>
        <v>4.1900000000000001E-3</v>
      </c>
      <c r="K32" s="36" t="s">
        <v>42</v>
      </c>
      <c r="L32" s="87"/>
      <c r="M32" s="87"/>
      <c r="N32" s="87">
        <f>ROUND($D32*I32,2)</f>
        <v>0</v>
      </c>
      <c r="O32" s="87">
        <f>SUM(L32:N32)</f>
        <v>0</v>
      </c>
      <c r="P32" s="245">
        <f>'Rider Rates'!$D$7</f>
        <v>44531</v>
      </c>
    </row>
    <row r="33" spans="1:221" x14ac:dyDescent="0.2">
      <c r="A33" s="78" t="s">
        <v>49</v>
      </c>
      <c r="B33" t="s">
        <v>15</v>
      </c>
      <c r="D33" s="1">
        <f>IF('Customer Info'!$C$32=TRUE,0,IF(C16-D31-D32&gt;0,C16-D31-D32,0))</f>
        <v>0</v>
      </c>
      <c r="E33" s="35" t="s">
        <v>41</v>
      </c>
      <c r="F33" s="4" t="s">
        <v>8</v>
      </c>
      <c r="G33" s="83"/>
      <c r="H33" s="84"/>
      <c r="I33" s="177">
        <f>'Rider Rates'!$B$10</f>
        <v>3.63E-3</v>
      </c>
      <c r="J33" s="117">
        <f>SUM(G33:I33)</f>
        <v>3.63E-3</v>
      </c>
      <c r="K33" s="36" t="s">
        <v>42</v>
      </c>
      <c r="L33" s="87"/>
      <c r="M33" s="87"/>
      <c r="N33" s="87">
        <f>ROUND($D33*I33,2)</f>
        <v>0</v>
      </c>
      <c r="O33" s="87">
        <f>SUM(L33:N33)</f>
        <v>0</v>
      </c>
      <c r="P33" s="245">
        <f>'Rider Rates'!$D$7</f>
        <v>44531</v>
      </c>
    </row>
    <row r="34" spans="1:221" x14ac:dyDescent="0.2">
      <c r="A34" s="241" t="s">
        <v>237</v>
      </c>
      <c r="B34" s="78"/>
      <c r="C34" s="78"/>
      <c r="D34" s="208">
        <f>$N$25</f>
        <v>138.5</v>
      </c>
      <c r="E34" s="101" t="s">
        <v>122</v>
      </c>
      <c r="F34" s="102" t="s">
        <v>8</v>
      </c>
      <c r="G34" s="103"/>
      <c r="H34" s="103"/>
      <c r="I34" s="178">
        <f>'Rider Rates'!$B$18+'Rider Rates'!$E$18</f>
        <v>0</v>
      </c>
      <c r="J34" s="120">
        <f>SUM(H34:I34)</f>
        <v>0</v>
      </c>
      <c r="K34" s="104"/>
      <c r="L34" s="105"/>
      <c r="M34" s="105"/>
      <c r="N34" s="105">
        <f>ROUND($D$34*'Rider Rates'!$B$18,2)+ROUND($D$34*'Rider Rates'!$E$18,2)</f>
        <v>0</v>
      </c>
      <c r="O34" s="105">
        <f t="shared" ref="O34:O46" si="0">SUM(L34:N34)</f>
        <v>0</v>
      </c>
      <c r="P34" s="245">
        <f>MAX('Rider Rates'!$D$18,'Rider Rates'!$F$18)</f>
        <v>44531</v>
      </c>
    </row>
    <row r="35" spans="1:221" x14ac:dyDescent="0.2">
      <c r="A35" s="210" t="s">
        <v>186</v>
      </c>
      <c r="B35" s="78"/>
      <c r="C35" s="78"/>
      <c r="D35" s="100">
        <f>'Customer Info'!$B$21+'Customer Info'!$B$22-'Customer Info'!$B$23</f>
        <v>0</v>
      </c>
      <c r="E35" s="101" t="s">
        <v>41</v>
      </c>
      <c r="F35" s="102" t="s">
        <v>8</v>
      </c>
      <c r="G35" s="103">
        <f>'Rider Rates'!B24</f>
        <v>7.4289999999999995E-2</v>
      </c>
      <c r="H35" s="103"/>
      <c r="I35" s="103"/>
      <c r="J35" s="237">
        <f>SUM(G35:H35)</f>
        <v>7.4289999999999995E-2</v>
      </c>
      <c r="K35" s="104" t="s">
        <v>42</v>
      </c>
      <c r="L35" s="105">
        <f>ROUND(D35*G35,2)</f>
        <v>0</v>
      </c>
      <c r="M35" s="105"/>
      <c r="N35" s="105"/>
      <c r="O35" s="105">
        <f t="shared" si="0"/>
        <v>0</v>
      </c>
      <c r="P35" s="245">
        <f>'Rider Rates'!$D$23</f>
        <v>45809</v>
      </c>
    </row>
    <row r="36" spans="1:221" x14ac:dyDescent="0.2">
      <c r="A36" s="241" t="s">
        <v>161</v>
      </c>
      <c r="B36" s="78"/>
      <c r="C36" s="78"/>
      <c r="D36" s="100">
        <f>'Customer Info'!$B$21+'Customer Info'!$B$22-'Customer Info'!$B$23</f>
        <v>0</v>
      </c>
      <c r="E36" s="101" t="s">
        <v>41</v>
      </c>
      <c r="F36" s="102" t="s">
        <v>8</v>
      </c>
      <c r="G36" s="103">
        <f>'Rider Rates'!$B$37</f>
        <v>1.3849999999999999E-2</v>
      </c>
      <c r="H36" s="103"/>
      <c r="I36" s="103"/>
      <c r="J36" s="237">
        <f>SUM(G36:H36)</f>
        <v>1.3849999999999999E-2</v>
      </c>
      <c r="K36" s="104" t="s">
        <v>42</v>
      </c>
      <c r="L36" s="105">
        <f>ROUND(D36*G36,2)</f>
        <v>0</v>
      </c>
      <c r="M36" s="105"/>
      <c r="N36" s="105"/>
      <c r="O36" s="105">
        <f t="shared" si="0"/>
        <v>0</v>
      </c>
      <c r="P36" s="245">
        <f>'Rider Rates'!$D$37</f>
        <v>45809</v>
      </c>
    </row>
    <row r="37" spans="1:221" x14ac:dyDescent="0.2">
      <c r="A37" s="210" t="s">
        <v>193</v>
      </c>
      <c r="B37" s="78"/>
      <c r="C37" s="78"/>
      <c r="D37" s="100">
        <f>'Customer Info'!$B$21+'Customer Info'!$B$22-'Customer Info'!$B$23</f>
        <v>0</v>
      </c>
      <c r="E37" s="101" t="s">
        <v>41</v>
      </c>
      <c r="F37" s="102" t="s">
        <v>8</v>
      </c>
      <c r="G37" s="103">
        <f>'Rider Rates'!$B$45</f>
        <v>-5.7597000000000004E-3</v>
      </c>
      <c r="H37" s="103"/>
      <c r="I37" s="103"/>
      <c r="J37" s="237">
        <f>SUM(G37:H37)</f>
        <v>-5.7597000000000004E-3</v>
      </c>
      <c r="K37" s="104" t="s">
        <v>42</v>
      </c>
      <c r="L37" s="105">
        <f>ROUND(D37*G37,2)</f>
        <v>0</v>
      </c>
      <c r="M37" s="105"/>
      <c r="N37" s="105"/>
      <c r="O37" s="105">
        <f t="shared" si="0"/>
        <v>0</v>
      </c>
      <c r="P37" s="245">
        <f>'Rider Rates'!$D$45</f>
        <v>45929</v>
      </c>
    </row>
    <row r="38" spans="1:221" x14ac:dyDescent="0.2">
      <c r="A38" s="241" t="s">
        <v>210</v>
      </c>
      <c r="B38" s="78"/>
      <c r="C38" s="78"/>
      <c r="D38" s="100">
        <f>'Customer Info'!$B$21+'Customer Info'!$B$22-'Customer Info'!$B$23</f>
        <v>0</v>
      </c>
      <c r="E38" s="101" t="s">
        <v>41</v>
      </c>
      <c r="F38" s="102" t="s">
        <v>8</v>
      </c>
      <c r="G38" s="103"/>
      <c r="H38" s="103"/>
      <c r="I38" s="103">
        <f>'Rider Rates'!D49</f>
        <v>0</v>
      </c>
      <c r="J38" s="103">
        <f>SUM(G38:I38)</f>
        <v>0</v>
      </c>
      <c r="K38" s="104" t="s">
        <v>42</v>
      </c>
      <c r="L38" s="105"/>
      <c r="M38" s="105"/>
      <c r="N38" s="87">
        <f>D38*J38</f>
        <v>0</v>
      </c>
      <c r="O38" s="105">
        <f t="shared" si="0"/>
        <v>0</v>
      </c>
      <c r="P38" s="245">
        <f>'Rider Rates'!E49</f>
        <v>45883</v>
      </c>
    </row>
    <row r="39" spans="1:221" x14ac:dyDescent="0.2">
      <c r="A39" s="210" t="s">
        <v>189</v>
      </c>
      <c r="B39" s="78"/>
      <c r="C39" s="78"/>
      <c r="D39" s="1">
        <f>IF($C$16&lt;0,0,$C$16)</f>
        <v>0</v>
      </c>
      <c r="E39" s="113" t="s">
        <v>41</v>
      </c>
      <c r="F39" s="102" t="s">
        <v>8</v>
      </c>
      <c r="G39" s="103"/>
      <c r="H39" s="103">
        <f>'Rider Rates'!G56</f>
        <v>2.8046499999999999E-2</v>
      </c>
      <c r="I39" s="103"/>
      <c r="J39" s="103">
        <f>SUM(G39:I39)</f>
        <v>2.8046499999999999E-2</v>
      </c>
      <c r="K39" s="104" t="s">
        <v>42</v>
      </c>
      <c r="L39" s="105"/>
      <c r="M39" s="105">
        <f>ROUND(D39*H39,2)</f>
        <v>0</v>
      </c>
      <c r="N39" s="205"/>
      <c r="O39" s="105">
        <f t="shared" si="0"/>
        <v>0</v>
      </c>
      <c r="P39" s="245">
        <f>'Rider Rates'!H56</f>
        <v>45929</v>
      </c>
    </row>
    <row r="40" spans="1:221" x14ac:dyDescent="0.2">
      <c r="A40" s="99" t="s">
        <v>83</v>
      </c>
      <c r="B40" s="78"/>
      <c r="C40" s="78"/>
      <c r="D40" s="1">
        <f>IF('Customer Info'!C34=TRUE,0,IF($C$16&lt;0,0,$C$16))</f>
        <v>0</v>
      </c>
      <c r="E40" s="101" t="s">
        <v>41</v>
      </c>
      <c r="F40" s="102" t="s">
        <v>8</v>
      </c>
      <c r="G40" s="103"/>
      <c r="H40" s="103"/>
      <c r="I40" s="103">
        <f>'Rider Rates'!$B$71+'Rider Rates'!$C$71</f>
        <v>0</v>
      </c>
      <c r="J40" s="103">
        <f>SUM(G40:I40)</f>
        <v>0</v>
      </c>
      <c r="K40" s="104" t="s">
        <v>42</v>
      </c>
      <c r="L40" s="105"/>
      <c r="M40" s="105"/>
      <c r="N40" s="87">
        <f>ROUND($D$40*'Rider Rates'!$B$71,2)+ROUND($D$40*'Rider Rates'!$C$71,2)</f>
        <v>0</v>
      </c>
      <c r="O40" s="209">
        <f t="shared" si="0"/>
        <v>0</v>
      </c>
      <c r="P40" s="245">
        <f>'Rider Rates'!$D$71</f>
        <v>45444</v>
      </c>
      <c r="Q40" s="107"/>
      <c r="R40" s="108"/>
      <c r="S40" s="109"/>
      <c r="T40" s="78"/>
      <c r="U40" s="110"/>
      <c r="V40" s="78"/>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row>
    <row r="41" spans="1:221" x14ac:dyDescent="0.2">
      <c r="A41" s="99" t="s">
        <v>81</v>
      </c>
      <c r="B41" s="78"/>
      <c r="C41" s="78"/>
      <c r="D41" s="208">
        <f>$N$25</f>
        <v>138.5</v>
      </c>
      <c r="E41" s="101" t="s">
        <v>122</v>
      </c>
      <c r="F41" s="102" t="s">
        <v>8</v>
      </c>
      <c r="G41" s="111"/>
      <c r="H41" s="112"/>
      <c r="I41" s="120">
        <f>'Rider Rates'!$B$85</f>
        <v>3.5344300000000002E-2</v>
      </c>
      <c r="J41" s="120">
        <f>SUM(H41:I41)</f>
        <v>3.5344300000000002E-2</v>
      </c>
      <c r="K41" s="104"/>
      <c r="L41" s="105"/>
      <c r="M41" s="105"/>
      <c r="N41" s="105">
        <f>ROUND(N$25*I41,2)</f>
        <v>4.9000000000000004</v>
      </c>
      <c r="O41" s="209">
        <f t="shared" si="0"/>
        <v>4.9000000000000004</v>
      </c>
      <c r="P41" s="245">
        <f>'Rider Rates'!$D$85</f>
        <v>45929</v>
      </c>
      <c r="Q41" s="107"/>
      <c r="R41" s="108"/>
      <c r="S41" s="109"/>
      <c r="T41" s="78"/>
      <c r="U41" s="110"/>
      <c r="V41" s="78"/>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row>
    <row r="42" spans="1:221" x14ac:dyDescent="0.2">
      <c r="A42" s="99" t="s">
        <v>82</v>
      </c>
      <c r="B42" s="78"/>
      <c r="C42" s="78"/>
      <c r="D42" s="208">
        <f>$N$25</f>
        <v>138.5</v>
      </c>
      <c r="E42" s="101" t="s">
        <v>122</v>
      </c>
      <c r="F42" s="102" t="s">
        <v>8</v>
      </c>
      <c r="G42" s="114"/>
      <c r="H42" s="115"/>
      <c r="I42" s="120">
        <f>'Rider Rates'!$B$87</f>
        <v>6.6985699999999995E-2</v>
      </c>
      <c r="J42" s="120">
        <f>SUM(H42:I42)</f>
        <v>6.6985699999999995E-2</v>
      </c>
      <c r="K42" s="104"/>
      <c r="L42" s="105"/>
      <c r="M42" s="105"/>
      <c r="N42" s="105">
        <f>ROUND(N$25*I42,2)</f>
        <v>9.2799999999999994</v>
      </c>
      <c r="O42" s="209">
        <f t="shared" si="0"/>
        <v>9.2799999999999994</v>
      </c>
      <c r="P42" s="245">
        <f>'Rider Rates'!$D$87</f>
        <v>45167</v>
      </c>
      <c r="Q42" s="107"/>
      <c r="R42" s="108"/>
      <c r="S42" s="109"/>
      <c r="T42" s="78"/>
      <c r="U42" s="110"/>
      <c r="V42" s="78"/>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row>
    <row r="43" spans="1:221" x14ac:dyDescent="0.2">
      <c r="A43" s="210" t="s">
        <v>206</v>
      </c>
      <c r="B43" s="78"/>
      <c r="C43" s="78"/>
      <c r="D43" s="195"/>
      <c r="E43" s="113" t="s">
        <v>115</v>
      </c>
      <c r="F43" s="106"/>
      <c r="G43" s="114"/>
      <c r="H43" s="115"/>
      <c r="I43" s="196">
        <f>'Rider Rates'!$B$91</f>
        <v>20.75</v>
      </c>
      <c r="J43" s="196">
        <f>SUM(G43:I43)</f>
        <v>20.75</v>
      </c>
      <c r="K43" s="104"/>
      <c r="L43" s="105"/>
      <c r="M43" s="105"/>
      <c r="N43" s="105">
        <f>I43</f>
        <v>20.75</v>
      </c>
      <c r="O43" s="105">
        <f>SUM(L43:N43)</f>
        <v>20.75</v>
      </c>
      <c r="P43" s="245">
        <f>'Rider Rates'!$D$91</f>
        <v>45929</v>
      </c>
    </row>
    <row r="44" spans="1:221" x14ac:dyDescent="0.2">
      <c r="A44" s="241" t="s">
        <v>251</v>
      </c>
      <c r="B44" s="78"/>
      <c r="C44" s="78"/>
      <c r="D44" s="1">
        <f>$D$29</f>
        <v>0</v>
      </c>
      <c r="E44" s="101" t="s">
        <v>41</v>
      </c>
      <c r="F44" s="102" t="s">
        <v>8</v>
      </c>
      <c r="G44" s="103"/>
      <c r="H44" s="103"/>
      <c r="I44" s="103"/>
      <c r="J44" s="103">
        <f>'Rider Rates'!$B$96</f>
        <v>0</v>
      </c>
      <c r="K44" s="104" t="s">
        <v>42</v>
      </c>
      <c r="L44" s="105"/>
      <c r="M44" s="105"/>
      <c r="N44" s="87"/>
      <c r="O44" s="105">
        <f>ROUND($D44*('Rider Rates'!B$96),2)</f>
        <v>0</v>
      </c>
      <c r="P44" s="245">
        <f>'Rider Rates'!$D$96</f>
        <v>44531</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241" t="s">
        <v>252</v>
      </c>
      <c r="B45" s="78"/>
      <c r="C45" s="78"/>
      <c r="D45" s="1">
        <f>$D$30</f>
        <v>0</v>
      </c>
      <c r="E45" s="101" t="s">
        <v>41</v>
      </c>
      <c r="F45" s="102" t="s">
        <v>8</v>
      </c>
      <c r="G45" s="103"/>
      <c r="H45" s="103"/>
      <c r="I45" s="103"/>
      <c r="J45" s="103">
        <f>'Rider Rates'!$B$97</f>
        <v>0</v>
      </c>
      <c r="K45" s="104" t="s">
        <v>42</v>
      </c>
      <c r="L45" s="105"/>
      <c r="M45" s="105"/>
      <c r="N45" s="87"/>
      <c r="O45" s="105">
        <f>ROUND($D45*('Rider Rates'!B$97),2)</f>
        <v>0</v>
      </c>
      <c r="P45" s="245">
        <f>'Rider Rates'!$D$97</f>
        <v>44531</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99" t="s">
        <v>156</v>
      </c>
      <c r="B46" s="78"/>
      <c r="C46" s="78"/>
      <c r="D46" s="208">
        <f>$N$25</f>
        <v>138.5</v>
      </c>
      <c r="E46" s="101" t="s">
        <v>122</v>
      </c>
      <c r="F46" s="102" t="s">
        <v>8</v>
      </c>
      <c r="G46" s="114"/>
      <c r="H46" s="115"/>
      <c r="I46" s="120">
        <f>'Rider Rates'!$B$105</f>
        <v>0.24516379999999999</v>
      </c>
      <c r="J46" s="120">
        <f>SUM(H46:I46)</f>
        <v>0.24516379999999999</v>
      </c>
      <c r="K46" s="104"/>
      <c r="L46" s="105"/>
      <c r="M46" s="105"/>
      <c r="N46" s="105">
        <f>ROUND(N$25*I46,2)</f>
        <v>33.96</v>
      </c>
      <c r="O46" s="105">
        <f t="shared" si="0"/>
        <v>33.96</v>
      </c>
      <c r="P46" s="245">
        <f>'Rider Rates'!$D$105</f>
        <v>45897</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210" t="s">
        <v>217</v>
      </c>
      <c r="B47" s="78"/>
      <c r="C47" s="78"/>
      <c r="D47" s="195"/>
      <c r="E47" s="113" t="s">
        <v>115</v>
      </c>
      <c r="F47" s="106"/>
      <c r="G47" s="114"/>
      <c r="H47" s="115"/>
      <c r="I47" s="258">
        <f>'Rider Rates'!B122</f>
        <v>0.99</v>
      </c>
      <c r="J47" s="196">
        <f>SUM(G47:I47)</f>
        <v>0.99</v>
      </c>
      <c r="K47" s="104"/>
      <c r="L47" s="105"/>
      <c r="M47" s="105"/>
      <c r="N47" s="260">
        <f>I47</f>
        <v>0.99</v>
      </c>
      <c r="O47" s="105">
        <f t="shared" ref="O47:O51" si="1">SUM(L47:N47)</f>
        <v>0.99</v>
      </c>
      <c r="P47" s="245">
        <f>'Rider Rates'!D122</f>
        <v>45958</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99" t="s">
        <v>157</v>
      </c>
      <c r="B48" s="78"/>
      <c r="C48" s="78"/>
      <c r="D48" s="100">
        <f>'Customer Info'!$B$21+'Customer Info'!$B$22-'Customer Info'!$B$23</f>
        <v>0</v>
      </c>
      <c r="E48" s="101" t="s">
        <v>41</v>
      </c>
      <c r="F48" s="102" t="s">
        <v>8</v>
      </c>
      <c r="G48" s="103">
        <f>'Rider Rates'!$B$113</f>
        <v>3.7618E-3</v>
      </c>
      <c r="H48" s="103"/>
      <c r="I48" s="120"/>
      <c r="J48" s="237">
        <f>SUM(G48:H48)</f>
        <v>3.7618E-3</v>
      </c>
      <c r="K48" s="104" t="s">
        <v>42</v>
      </c>
      <c r="L48" s="105">
        <f>ROUND(D48*G48,2)</f>
        <v>0</v>
      </c>
      <c r="M48" s="105"/>
      <c r="N48" s="105"/>
      <c r="O48" s="105">
        <f t="shared" si="1"/>
        <v>0</v>
      </c>
      <c r="P48" s="245">
        <f>'Rider Rates'!$D$113</f>
        <v>44531</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
      <c r="A49" s="210" t="s">
        <v>208</v>
      </c>
      <c r="B49" s="78"/>
      <c r="C49" s="78"/>
      <c r="D49" s="1">
        <f>IF($C$16&lt;1,0,$C$16)</f>
        <v>0</v>
      </c>
      <c r="E49" s="101" t="s">
        <v>41</v>
      </c>
      <c r="F49" s="249" t="s">
        <v>8</v>
      </c>
      <c r="G49" s="165"/>
      <c r="H49" s="165"/>
      <c r="I49" s="251">
        <f>'Rider Rates'!B118</f>
        <v>0</v>
      </c>
      <c r="J49" s="251">
        <f>SUM(G49:I49)</f>
        <v>0</v>
      </c>
      <c r="K49" s="104" t="s">
        <v>42</v>
      </c>
      <c r="L49" s="105"/>
      <c r="M49" s="105"/>
      <c r="N49" s="105">
        <f>D49*I49</f>
        <v>0</v>
      </c>
      <c r="O49" s="105">
        <f t="shared" si="1"/>
        <v>0</v>
      </c>
      <c r="P49" s="245">
        <f>'Rider Rates'!D118</f>
        <v>45657</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
      <c r="A50" s="78" t="s">
        <v>233</v>
      </c>
      <c r="B50" s="78"/>
      <c r="C50" s="78"/>
      <c r="D50" s="100">
        <f>IF(C16&lt;0,0,IF(C16&gt;833000,833000,C16))</f>
        <v>0</v>
      </c>
      <c r="E50" s="101" t="s">
        <v>41</v>
      </c>
      <c r="F50" s="102" t="s">
        <v>8</v>
      </c>
      <c r="G50" s="265"/>
      <c r="H50" s="265"/>
      <c r="I50" s="265">
        <f>'Rider Rates'!$B$126</f>
        <v>0</v>
      </c>
      <c r="J50" s="265">
        <f>SUM(G50:I50)</f>
        <v>0</v>
      </c>
      <c r="K50" s="104" t="s">
        <v>42</v>
      </c>
      <c r="L50" s="266"/>
      <c r="M50" s="266"/>
      <c r="N50" s="266">
        <f>IF(D50*J50&gt;'Rider Rates'!$C$126,'Rider Rates'!$C$126,D50*J50)</f>
        <v>0</v>
      </c>
      <c r="O50" s="266">
        <f t="shared" si="1"/>
        <v>0</v>
      </c>
      <c r="P50" s="264">
        <f>'Rider Rates'!$E$126</f>
        <v>45883</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78" t="s">
        <v>234</v>
      </c>
      <c r="B51" s="78"/>
      <c r="C51" s="78"/>
      <c r="D51" s="123">
        <f>IF(C16&gt;833000,C16-833000,0)</f>
        <v>0</v>
      </c>
      <c r="E51" s="101" t="s">
        <v>41</v>
      </c>
      <c r="F51" s="102" t="s">
        <v>8</v>
      </c>
      <c r="G51" s="265"/>
      <c r="H51" s="265"/>
      <c r="I51" s="265">
        <f>'Rider Rates'!$B$127</f>
        <v>0</v>
      </c>
      <c r="J51" s="265">
        <f>SUM(G51:I51)</f>
        <v>0</v>
      </c>
      <c r="K51" s="104" t="s">
        <v>42</v>
      </c>
      <c r="L51" s="266"/>
      <c r="M51" s="266"/>
      <c r="N51" s="266">
        <f>D51*J51</f>
        <v>0</v>
      </c>
      <c r="O51" s="266">
        <f t="shared" si="1"/>
        <v>0</v>
      </c>
      <c r="P51" s="264">
        <f>'Rider Rates'!$E$127</f>
        <v>45883</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241" t="s">
        <v>242</v>
      </c>
      <c r="B52" s="78"/>
      <c r="C52" s="78"/>
      <c r="D52" s="100">
        <f>D16</f>
        <v>0</v>
      </c>
      <c r="E52" s="101" t="s">
        <v>41</v>
      </c>
      <c r="F52" s="249" t="s">
        <v>8</v>
      </c>
      <c r="G52" s="103"/>
      <c r="H52" s="103"/>
      <c r="I52" s="103">
        <f>'Rider Rates'!$B$133</f>
        <v>0</v>
      </c>
      <c r="J52" s="237">
        <f>SUM(G52:I52)</f>
        <v>0</v>
      </c>
      <c r="K52" s="104" t="s">
        <v>42</v>
      </c>
      <c r="L52" s="105"/>
      <c r="M52" s="105"/>
      <c r="N52" s="105">
        <f>D52*J52</f>
        <v>0</v>
      </c>
      <c r="O52" s="105">
        <f>SUM(L52:N52)</f>
        <v>0</v>
      </c>
      <c r="P52" s="245">
        <f>'Rider Rates'!$D$131</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241" t="s">
        <v>241</v>
      </c>
      <c r="B53" s="78"/>
      <c r="C53" s="78"/>
      <c r="D53" s="100"/>
      <c r="E53" s="101" t="s">
        <v>115</v>
      </c>
      <c r="F53" s="102" t="s">
        <v>8</v>
      </c>
      <c r="G53" s="263"/>
      <c r="H53" s="263"/>
      <c r="I53" s="263">
        <f>'Rider Rates'!$B$138</f>
        <v>0</v>
      </c>
      <c r="J53" s="263">
        <f>SUM(G53:I53)</f>
        <v>0</v>
      </c>
      <c r="K53" s="104"/>
      <c r="L53" s="209"/>
      <c r="M53" s="209"/>
      <c r="N53" s="209">
        <f>J53</f>
        <v>0</v>
      </c>
      <c r="O53" s="209">
        <f>SUM(L53:N53)</f>
        <v>0</v>
      </c>
      <c r="P53" s="264">
        <f>'Rider Rates'!$D$138</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241" t="s">
        <v>243</v>
      </c>
      <c r="B54" s="78"/>
      <c r="C54" s="78"/>
      <c r="D54" s="100"/>
      <c r="E54" s="101"/>
      <c r="F54" s="102"/>
      <c r="G54" s="263"/>
      <c r="H54" s="263"/>
      <c r="I54" s="263"/>
      <c r="J54" s="263"/>
      <c r="K54" s="104"/>
      <c r="L54" s="209"/>
      <c r="M54" s="209"/>
      <c r="N54" s="209"/>
      <c r="O54" s="209"/>
      <c r="P54" s="264"/>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179" t="s">
        <v>71</v>
      </c>
      <c r="B55" s="148"/>
      <c r="C55" s="148"/>
      <c r="D55" s="180"/>
      <c r="E55" s="181"/>
      <c r="F55" s="182"/>
      <c r="G55" s="182"/>
      <c r="H55" s="182"/>
      <c r="I55" s="182"/>
      <c r="J55" s="182"/>
      <c r="K55" s="183"/>
      <c r="L55" s="169">
        <f>SUM(L29:L54)</f>
        <v>0</v>
      </c>
      <c r="M55" s="169">
        <f t="shared" ref="M55:O55" si="2">SUM(M29:M54)</f>
        <v>0</v>
      </c>
      <c r="N55" s="169">
        <f t="shared" si="2"/>
        <v>69.88</v>
      </c>
      <c r="O55" s="169">
        <f t="shared" si="2"/>
        <v>69.88</v>
      </c>
      <c r="P55" s="184"/>
    </row>
    <row r="56" spans="1:221" x14ac:dyDescent="0.2">
      <c r="A56" s="37"/>
      <c r="D56" s="1"/>
      <c r="E56" s="35"/>
      <c r="F56" s="4"/>
      <c r="G56" s="42"/>
      <c r="H56" s="42"/>
      <c r="I56" s="42"/>
      <c r="J56" s="42"/>
      <c r="K56" s="36"/>
      <c r="L56" s="36"/>
      <c r="M56" s="36"/>
      <c r="N56" s="36"/>
      <c r="O56" s="34"/>
      <c r="P56" s="36"/>
    </row>
    <row r="57" spans="1:221" x14ac:dyDescent="0.2">
      <c r="A57" s="269" t="s">
        <v>72</v>
      </c>
      <c r="B57" s="92"/>
      <c r="C57" s="92"/>
      <c r="D57" s="92"/>
      <c r="E57" s="92"/>
      <c r="F57" s="92"/>
      <c r="G57" s="92"/>
      <c r="H57" s="92"/>
      <c r="I57" s="92"/>
      <c r="J57" s="92"/>
      <c r="K57" s="92"/>
      <c r="L57" s="98">
        <f>L25+L55</f>
        <v>0</v>
      </c>
      <c r="M57" s="98">
        <f>M25+M55</f>
        <v>0</v>
      </c>
      <c r="N57" s="98">
        <f>N25+N55</f>
        <v>208.38</v>
      </c>
      <c r="O57" s="98">
        <f>O25+O55</f>
        <v>208.38</v>
      </c>
      <c r="P57" s="98"/>
    </row>
    <row r="58" spans="1:221" x14ac:dyDescent="0.2">
      <c r="A58" s="37"/>
      <c r="B58" s="37"/>
      <c r="C58" s="37"/>
      <c r="D58" s="37"/>
      <c r="E58" s="37"/>
      <c r="F58" s="37"/>
      <c r="G58" s="37"/>
      <c r="H58" s="37"/>
      <c r="I58" s="37"/>
      <c r="J58" s="37"/>
      <c r="K58" s="37"/>
      <c r="L58" s="37"/>
      <c r="M58" s="37"/>
      <c r="N58" s="37"/>
      <c r="O58" s="40"/>
      <c r="P58" s="40"/>
    </row>
    <row r="59" spans="1:221" x14ac:dyDescent="0.2">
      <c r="A59" s="37" t="s">
        <v>37</v>
      </c>
      <c r="B59" s="37"/>
      <c r="C59" s="37"/>
      <c r="D59" s="37"/>
      <c r="E59" s="37"/>
      <c r="F59" s="37"/>
      <c r="G59" s="37"/>
      <c r="H59" s="37"/>
      <c r="I59" s="37"/>
      <c r="J59" s="37"/>
      <c r="K59" s="37"/>
      <c r="L59" s="37"/>
      <c r="M59" s="37"/>
      <c r="N59" s="37"/>
      <c r="O59" s="45">
        <f>O23+O55</f>
        <v>208.38</v>
      </c>
      <c r="P59" s="245">
        <v>40967</v>
      </c>
    </row>
    <row r="60" spans="1:221" x14ac:dyDescent="0.2">
      <c r="A60" s="37"/>
      <c r="B60" s="37"/>
      <c r="C60" s="37"/>
      <c r="D60" s="37"/>
      <c r="E60" s="37"/>
      <c r="F60" s="37"/>
      <c r="G60" s="46"/>
      <c r="H60" s="46"/>
      <c r="I60" s="46"/>
      <c r="J60" s="46"/>
      <c r="K60" s="36"/>
      <c r="L60" s="36"/>
      <c r="M60" s="36"/>
      <c r="N60" s="36"/>
      <c r="O60" s="40"/>
    </row>
    <row r="61" spans="1:221" x14ac:dyDescent="0.2">
      <c r="A61" s="41" t="s">
        <v>117</v>
      </c>
      <c r="B61" s="37"/>
      <c r="C61" s="37"/>
      <c r="D61" s="37"/>
      <c r="E61" s="37"/>
      <c r="F61" s="37"/>
      <c r="G61" s="46"/>
      <c r="H61" s="46"/>
      <c r="I61" s="46"/>
      <c r="J61" s="46"/>
      <c r="K61" s="36"/>
      <c r="L61" s="36"/>
      <c r="M61" s="36"/>
      <c r="N61" s="36"/>
      <c r="O61" s="138">
        <f>MAX($O$57,$O$59)</f>
        <v>208.38</v>
      </c>
    </row>
    <row r="62" spans="1:221" x14ac:dyDescent="0.2">
      <c r="A62" s="37"/>
      <c r="B62" s="37"/>
      <c r="C62" s="37"/>
      <c r="D62" s="37"/>
      <c r="E62" s="37"/>
      <c r="F62" s="37"/>
      <c r="G62" s="46"/>
      <c r="H62" s="46"/>
      <c r="I62" s="46"/>
      <c r="J62" s="46"/>
      <c r="K62" s="36"/>
      <c r="L62" s="36"/>
      <c r="M62" s="36"/>
      <c r="N62" s="36"/>
      <c r="O62" s="40"/>
    </row>
    <row r="63" spans="1:221" x14ac:dyDescent="0.2">
      <c r="A63" s="37"/>
      <c r="B63" s="37"/>
      <c r="C63" s="37"/>
      <c r="D63" s="37"/>
      <c r="E63" s="37"/>
      <c r="F63" s="37"/>
      <c r="G63" s="96" t="s">
        <v>86</v>
      </c>
      <c r="H63" s="46"/>
      <c r="I63" s="37"/>
      <c r="J63" s="46"/>
      <c r="K63" s="36"/>
      <c r="L63" s="191"/>
      <c r="M63" s="191"/>
      <c r="N63" s="191"/>
      <c r="O63" s="191">
        <f>ROUND(IF($C$16&lt;1,0,$O$61/($C$16*100)*10000),2)</f>
        <v>0</v>
      </c>
      <c r="P63" s="37" t="s">
        <v>87</v>
      </c>
    </row>
    <row r="64" spans="1:221" x14ac:dyDescent="0.2">
      <c r="A64" s="37"/>
      <c r="B64" s="37"/>
      <c r="C64" s="37"/>
      <c r="D64" s="37"/>
      <c r="E64" s="37"/>
      <c r="F64" s="37"/>
      <c r="G64" s="242" t="s">
        <v>190</v>
      </c>
      <c r="H64" s="136"/>
      <c r="I64" s="133"/>
      <c r="J64" s="136"/>
      <c r="K64" s="137"/>
      <c r="L64" s="78"/>
      <c r="M64" s="78"/>
      <c r="N64" s="78"/>
      <c r="O64" s="243">
        <f>ROUND(IF($C$16&lt;1,0,(L57)/($C$16*100)*10000),2)</f>
        <v>0</v>
      </c>
      <c r="P64" s="25" t="s">
        <v>87</v>
      </c>
    </row>
    <row r="65" spans="1:16" x14ac:dyDescent="0.2">
      <c r="A65" s="37"/>
      <c r="B65" s="37"/>
      <c r="C65" s="37"/>
      <c r="D65" s="37"/>
      <c r="E65" s="37"/>
      <c r="F65" s="37"/>
      <c r="G65" s="96"/>
      <c r="H65" s="46"/>
      <c r="I65" s="96"/>
      <c r="J65" s="46"/>
      <c r="K65" s="36"/>
      <c r="L65" s="36"/>
      <c r="M65" s="36"/>
      <c r="N65" s="36"/>
      <c r="O65" s="130"/>
      <c r="P65" s="37"/>
    </row>
    <row r="66" spans="1:16" ht="20.25" customHeight="1" x14ac:dyDescent="0.3">
      <c r="A66" s="3"/>
      <c r="B66" s="37"/>
      <c r="C66" s="37"/>
      <c r="D66" s="228" t="str">
        <f>IF('Customer Info'!$C$32=TRUE,"Notice: Billing Charge does not include Self Assessed KWH Tax"," ")</f>
        <v xml:space="preserve"> </v>
      </c>
      <c r="E66" s="3"/>
      <c r="F66" s="4"/>
      <c r="G66" s="121"/>
      <c r="H66" s="55"/>
      <c r="I66" s="34"/>
      <c r="J66" s="55"/>
      <c r="K66" s="37"/>
      <c r="L66" s="37"/>
      <c r="M66" s="37"/>
      <c r="N66" s="34"/>
    </row>
    <row r="67" spans="1:16" x14ac:dyDescent="0.2">
      <c r="A67" s="37"/>
      <c r="B67" s="37"/>
      <c r="C67" s="37"/>
      <c r="D67" s="54"/>
      <c r="E67" s="3"/>
      <c r="F67" s="4"/>
      <c r="G67" s="55"/>
      <c r="H67" s="55"/>
      <c r="I67" s="93"/>
      <c r="J67" s="55"/>
      <c r="K67" s="37"/>
      <c r="L67" s="37"/>
      <c r="M67" s="37"/>
      <c r="N67" s="37"/>
      <c r="O67" s="40"/>
    </row>
    <row r="68" spans="1:16" x14ac:dyDescent="0.2">
      <c r="A68" s="37"/>
      <c r="B68" s="37"/>
      <c r="C68" s="37"/>
      <c r="D68" s="54"/>
      <c r="E68" s="3"/>
      <c r="F68" s="4"/>
      <c r="G68" s="55"/>
      <c r="H68" s="55"/>
      <c r="I68" s="55"/>
      <c r="J68" s="55"/>
      <c r="K68" s="37"/>
      <c r="L68" s="37"/>
      <c r="M68" s="37"/>
      <c r="N68" s="37"/>
      <c r="O68" s="40"/>
    </row>
    <row r="69" spans="1:16" x14ac:dyDescent="0.2">
      <c r="A69" s="41"/>
      <c r="B69" s="37"/>
      <c r="C69" s="37"/>
      <c r="D69" s="37"/>
      <c r="E69" s="37"/>
      <c r="F69" s="37"/>
      <c r="G69" s="37"/>
      <c r="H69" s="37"/>
      <c r="J69" s="37"/>
      <c r="K69" s="37"/>
      <c r="L69" s="40"/>
      <c r="M69" s="40"/>
      <c r="N69" s="40"/>
      <c r="O69" s="138"/>
    </row>
    <row r="70" spans="1:16" x14ac:dyDescent="0.2">
      <c r="B70" s="37"/>
      <c r="C70" s="37"/>
      <c r="D70" s="37"/>
      <c r="E70" s="37"/>
      <c r="F70" s="37"/>
      <c r="G70" s="96"/>
      <c r="H70" s="37"/>
      <c r="I70" s="37"/>
      <c r="J70" s="37"/>
      <c r="K70" s="37"/>
      <c r="L70" s="60"/>
      <c r="M70" s="60"/>
      <c r="N70" s="60"/>
      <c r="O70" s="130"/>
      <c r="P70" s="37"/>
    </row>
    <row r="71" spans="1:16" x14ac:dyDescent="0.2">
      <c r="G71" s="133"/>
      <c r="H71" s="56"/>
      <c r="I71" s="133"/>
      <c r="J71" s="56"/>
      <c r="K71" s="56"/>
      <c r="L71" s="134"/>
      <c r="M71" s="134"/>
      <c r="N71" s="134"/>
      <c r="O71" s="135"/>
      <c r="P71" s="25"/>
    </row>
    <row r="73" spans="1:16" x14ac:dyDescent="0.2">
      <c r="A73" s="481"/>
    </row>
    <row r="74" spans="1:16" x14ac:dyDescent="0.2">
      <c r="A74" s="481"/>
    </row>
    <row r="75" spans="1:16" x14ac:dyDescent="0.2">
      <c r="A75" s="481"/>
    </row>
    <row r="76" spans="1:16" x14ac:dyDescent="0.2">
      <c r="A76" s="481"/>
    </row>
    <row r="77" spans="1:16" x14ac:dyDescent="0.2">
      <c r="A77" s="481"/>
    </row>
    <row r="78" spans="1:16" x14ac:dyDescent="0.2">
      <c r="A78" s="481"/>
    </row>
    <row r="79" spans="1:16" x14ac:dyDescent="0.2">
      <c r="A79" s="481"/>
    </row>
    <row r="80" spans="1:16" x14ac:dyDescent="0.2">
      <c r="A80" s="481"/>
    </row>
    <row r="81" spans="1:1" x14ac:dyDescent="0.2">
      <c r="A81" s="481"/>
    </row>
    <row r="82" spans="1:1" x14ac:dyDescent="0.2">
      <c r="A82" s="481"/>
    </row>
    <row r="83" spans="1:1" x14ac:dyDescent="0.2">
      <c r="A83" s="481"/>
    </row>
    <row r="84" spans="1:1" x14ac:dyDescent="0.2">
      <c r="A84" s="481"/>
    </row>
    <row r="85" spans="1:1" x14ac:dyDescent="0.2">
      <c r="A85" s="481"/>
    </row>
    <row r="86" spans="1:1" x14ac:dyDescent="0.2">
      <c r="A86" s="481"/>
    </row>
    <row r="87" spans="1:1" x14ac:dyDescent="0.2">
      <c r="A87" s="481"/>
    </row>
  </sheetData>
  <sheetProtection algorithmName="SHA-512" hashValue="kQmiaSKsXAOp099DA79zKtrj73B3ibi/D7DmV82pPW42uWqFRWs5Vv+hfDxXH7PXARW88wzrYfpyXauhOcM5Lw==" saltValue="68kDol5wR1awdP8cBa0m2Q=="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3:A87"/>
    <mergeCell ref="A4:P4"/>
    <mergeCell ref="A7:P7"/>
    <mergeCell ref="A11:I11"/>
    <mergeCell ref="D18:H18"/>
    <mergeCell ref="D19:H19"/>
    <mergeCell ref="G21:J21"/>
    <mergeCell ref="L21:O21"/>
  </mergeCells>
  <printOptions horizontalCentered="1"/>
  <pageMargins left="0.5" right="0.5" top="0.25" bottom="0.25" header="0.25" footer="0.26"/>
  <pageSetup scale="60" orientation="landscape" r:id="rId1"/>
  <headerFooter alignWithMargins="0"/>
  <rowBreaks count="1" manualBreakCount="1">
    <brk id="71"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94209"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94210" r:id="rId5" name="Button 2">
              <controlPr defaultSize="0" print="0" autoFill="0" autoPict="0" macro="[0]!Info">
                <anchor moveWithCells="1">
                  <from>
                    <xdr:col>15</xdr:col>
                    <xdr:colOff>409575</xdr:colOff>
                    <xdr:row>81</xdr:row>
                    <xdr:rowOff>76200</xdr:rowOff>
                  </from>
                  <to>
                    <xdr:col>16</xdr:col>
                    <xdr:colOff>38100</xdr:colOff>
                    <xdr:row>82</xdr:row>
                    <xdr:rowOff>142875</xdr:rowOff>
                  </to>
                </anchor>
              </controlPr>
            </control>
          </mc:Choice>
        </mc:AlternateContent>
        <mc:AlternateContent xmlns:mc="http://schemas.openxmlformats.org/markup-compatibility/2006">
          <mc:Choice Requires="x14">
            <control shapeId="94211"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94212"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94213"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94214"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94215"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94216"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94217"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94218"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94219"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94220"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94221"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94222"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94223"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94224"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94225"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94226"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94227"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94228"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94229"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94230"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94231"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94232"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94233"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94234"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94235"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94236"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94237"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94238"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94239"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94240"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94241"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94242"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94243"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94244"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94245"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94246"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94247"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94248"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94249"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94250"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94251"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94252"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94253"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94254"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94255"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94256"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94257"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94258"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94259"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94260"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94261"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94262"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94263"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94264"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94265"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94266"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2ED4F-97D5-4E66-B99A-0DCE89F3FEDD}">
  <sheetPr codeName="Sheet10"/>
  <dimension ref="A1:IB65"/>
  <sheetViews>
    <sheetView topLeftCell="A31" zoomScale="85" zoomScaleNormal="85" workbookViewId="0">
      <selection sqref="A1:P1"/>
    </sheetView>
  </sheetViews>
  <sheetFormatPr defaultColWidth="8.5703125" defaultRowHeight="12.75" x14ac:dyDescent="0.2"/>
  <cols>
    <col min="1" max="1" width="31" style="329" customWidth="1"/>
    <col min="2" max="2" width="2.140625" style="329" customWidth="1"/>
    <col min="3" max="3" width="21.140625" style="329" customWidth="1"/>
    <col min="4" max="4" width="15.42578125" style="329" customWidth="1"/>
    <col min="5" max="5" width="10.140625" style="329" customWidth="1"/>
    <col min="6" max="6" width="5.5703125" style="329" customWidth="1"/>
    <col min="7" max="8" width="13.42578125" style="329" customWidth="1"/>
    <col min="9" max="9" width="14.5703125" style="329" customWidth="1"/>
    <col min="10" max="10" width="13.42578125" style="329" customWidth="1"/>
    <col min="11" max="11" width="7" style="329" customWidth="1"/>
    <col min="12" max="12" width="15.140625" style="329" customWidth="1"/>
    <col min="13" max="13" width="17.42578125" style="329" bestFit="1" customWidth="1"/>
    <col min="14" max="14" width="16.5703125" style="329" customWidth="1"/>
    <col min="15" max="15" width="19.140625" style="329" bestFit="1" customWidth="1"/>
    <col min="16" max="16" width="12.85546875" style="329" bestFit="1" customWidth="1"/>
    <col min="17" max="17" width="8.5703125" style="329"/>
    <col min="18" max="18" width="9.140625" style="329" hidden="1" customWidth="1"/>
    <col min="19" max="26" width="10.42578125" style="329" hidden="1" customWidth="1"/>
    <col min="27" max="27" width="10.5703125" style="329" hidden="1" customWidth="1"/>
    <col min="28" max="30" width="10.42578125" style="329" hidden="1" customWidth="1"/>
    <col min="31" max="16384" width="8.5703125" style="329"/>
  </cols>
  <sheetData>
    <row r="1" spans="1:30" ht="20.25" x14ac:dyDescent="0.3">
      <c r="A1" s="504" t="s">
        <v>120</v>
      </c>
      <c r="B1" s="504"/>
      <c r="C1" s="504"/>
      <c r="D1" s="504"/>
      <c r="E1" s="504"/>
      <c r="F1" s="504"/>
      <c r="G1" s="504"/>
      <c r="H1" s="504"/>
      <c r="I1" s="504"/>
      <c r="J1" s="504"/>
      <c r="K1" s="504"/>
      <c r="L1" s="504"/>
      <c r="M1" s="504"/>
      <c r="N1" s="504"/>
      <c r="O1" s="504"/>
      <c r="P1" s="504"/>
    </row>
    <row r="2" spans="1:30" ht="20.25" x14ac:dyDescent="0.3">
      <c r="A2" s="504" t="s">
        <v>277</v>
      </c>
      <c r="B2" s="504"/>
      <c r="C2" s="504"/>
      <c r="D2" s="504"/>
      <c r="E2" s="504"/>
      <c r="F2" s="504"/>
      <c r="G2" s="504"/>
      <c r="H2" s="504"/>
      <c r="I2" s="504"/>
      <c r="J2" s="504"/>
      <c r="K2" s="504"/>
      <c r="L2" s="504"/>
      <c r="M2" s="504"/>
      <c r="N2" s="504"/>
      <c r="O2" s="504"/>
      <c r="P2" s="504"/>
    </row>
    <row r="3" spans="1:30" ht="18" x14ac:dyDescent="0.25">
      <c r="A3" s="505" t="s">
        <v>323</v>
      </c>
      <c r="B3" s="505"/>
      <c r="C3" s="505"/>
      <c r="D3" s="505"/>
      <c r="E3" s="505"/>
      <c r="F3" s="505"/>
      <c r="G3" s="505"/>
      <c r="H3" s="505"/>
      <c r="I3" s="505"/>
      <c r="J3" s="505"/>
      <c r="K3" s="505"/>
      <c r="L3" s="505"/>
      <c r="M3" s="505"/>
      <c r="N3" s="505"/>
      <c r="O3" s="505"/>
      <c r="P3" s="505"/>
    </row>
    <row r="4" spans="1:30" ht="15.75" x14ac:dyDescent="0.25">
      <c r="A4" s="506" t="str">
        <f>'Customer Info'!B11</f>
        <v>Breakdown of Charges Based on Entered Information</v>
      </c>
      <c r="B4" s="506"/>
      <c r="C4" s="506"/>
      <c r="D4" s="506"/>
      <c r="E4" s="506"/>
      <c r="F4" s="506"/>
      <c r="G4" s="506"/>
      <c r="H4" s="506"/>
      <c r="I4" s="506"/>
      <c r="J4" s="506"/>
      <c r="K4" s="506"/>
      <c r="L4" s="506"/>
      <c r="M4" s="506"/>
      <c r="N4" s="506"/>
      <c r="O4" s="506"/>
      <c r="P4" s="506"/>
    </row>
    <row r="5" spans="1:30" ht="15" x14ac:dyDescent="0.2">
      <c r="A5" s="330"/>
      <c r="B5" s="330"/>
      <c r="C5" s="330"/>
      <c r="D5" s="330"/>
      <c r="E5" s="330"/>
      <c r="F5" s="330"/>
      <c r="G5" s="330"/>
      <c r="H5" s="330"/>
      <c r="I5" s="330"/>
      <c r="J5" s="330"/>
      <c r="K5" s="330"/>
    </row>
    <row r="6" spans="1:30" x14ac:dyDescent="0.2">
      <c r="A6" s="331">
        <f ca="1">TODAY()</f>
        <v>45944</v>
      </c>
      <c r="B6" s="384" t="s">
        <v>324</v>
      </c>
      <c r="C6" s="331"/>
      <c r="D6" s="331"/>
      <c r="E6" s="331"/>
      <c r="F6" s="331"/>
      <c r="G6" s="331"/>
      <c r="H6" s="331"/>
      <c r="I6" s="331"/>
    </row>
    <row r="7" spans="1:30" ht="26.25" x14ac:dyDescent="0.4">
      <c r="A7" s="512"/>
      <c r="B7" s="512"/>
      <c r="C7" s="512"/>
      <c r="D7" s="512"/>
      <c r="E7" s="512"/>
      <c r="F7" s="512"/>
      <c r="G7" s="512"/>
      <c r="H7" s="512"/>
      <c r="I7" s="512"/>
      <c r="J7" s="512"/>
      <c r="K7" s="512"/>
      <c r="L7" s="512"/>
      <c r="M7" s="512"/>
      <c r="N7" s="512"/>
      <c r="O7" s="512"/>
      <c r="P7" s="512"/>
    </row>
    <row r="8" spans="1:30" x14ac:dyDescent="0.2">
      <c r="C8" s="333"/>
      <c r="D8" s="333"/>
      <c r="E8" s="333"/>
      <c r="F8" s="333"/>
      <c r="G8" s="333"/>
      <c r="H8" s="333"/>
      <c r="I8" s="333"/>
      <c r="J8" s="333"/>
      <c r="K8" s="333"/>
    </row>
    <row r="9" spans="1:30" ht="15" x14ac:dyDescent="0.2">
      <c r="A9" s="334" t="s">
        <v>2</v>
      </c>
      <c r="B9" s="335"/>
      <c r="C9" s="336">
        <f>'Customer Info'!B7</f>
        <v>0</v>
      </c>
      <c r="I9" s="337"/>
    </row>
    <row r="10" spans="1:30" ht="15" x14ac:dyDescent="0.2">
      <c r="A10" s="338" t="s">
        <v>26</v>
      </c>
      <c r="B10" s="335"/>
      <c r="C10" s="336">
        <f>'Customer Info'!B8</f>
        <v>0</v>
      </c>
    </row>
    <row r="11" spans="1:30" ht="14.45" customHeight="1" x14ac:dyDescent="0.2">
      <c r="A11" s="334" t="s">
        <v>3</v>
      </c>
      <c r="B11" s="339">
        <f>'Customer Info'!B9</f>
        <v>11</v>
      </c>
      <c r="C11" s="340" t="str">
        <f>LOOKUP(B11,R11:AD11,R12:AD12)</f>
        <v>November</v>
      </c>
      <c r="D11" s="341">
        <f>'Customer Info'!C9</f>
        <v>2025</v>
      </c>
      <c r="S11" s="329">
        <v>1</v>
      </c>
      <c r="T11" s="329">
        <v>2</v>
      </c>
      <c r="U11" s="329">
        <v>3</v>
      </c>
      <c r="V11" s="329">
        <v>4</v>
      </c>
      <c r="W11" s="329">
        <v>5</v>
      </c>
      <c r="X11" s="329">
        <v>6</v>
      </c>
      <c r="Y11" s="329">
        <v>7</v>
      </c>
      <c r="Z11" s="329">
        <v>8</v>
      </c>
      <c r="AA11" s="329">
        <v>9</v>
      </c>
      <c r="AB11" s="329">
        <v>10</v>
      </c>
      <c r="AC11" s="329">
        <v>11</v>
      </c>
      <c r="AD11" s="329">
        <v>12</v>
      </c>
    </row>
    <row r="12" spans="1:30" x14ac:dyDescent="0.2">
      <c r="A12" s="508"/>
      <c r="B12" s="508"/>
      <c r="C12" s="508"/>
      <c r="D12" s="508"/>
      <c r="E12" s="508"/>
      <c r="F12" s="508"/>
      <c r="G12" s="508"/>
      <c r="H12" s="508"/>
      <c r="I12" s="508"/>
      <c r="J12" s="377"/>
      <c r="K12" s="377"/>
      <c r="L12" s="425"/>
      <c r="M12" s="425"/>
      <c r="N12" s="425"/>
      <c r="O12" s="425"/>
      <c r="P12" s="425"/>
      <c r="R12" s="329" t="s">
        <v>115</v>
      </c>
      <c r="S12" s="343" t="s">
        <v>102</v>
      </c>
      <c r="T12" s="343" t="s">
        <v>103</v>
      </c>
      <c r="U12" s="343" t="s">
        <v>104</v>
      </c>
      <c r="V12" s="343" t="s">
        <v>105</v>
      </c>
      <c r="W12" s="343" t="s">
        <v>106</v>
      </c>
      <c r="X12" s="343" t="s">
        <v>107</v>
      </c>
      <c r="Y12" s="343" t="s">
        <v>108</v>
      </c>
      <c r="Z12" s="343" t="s">
        <v>109</v>
      </c>
      <c r="AA12" s="343" t="s">
        <v>110</v>
      </c>
      <c r="AB12" s="343" t="s">
        <v>112</v>
      </c>
      <c r="AC12" s="343" t="s">
        <v>111</v>
      </c>
      <c r="AD12" s="343" t="s">
        <v>113</v>
      </c>
    </row>
    <row r="13" spans="1:30" x14ac:dyDescent="0.2">
      <c r="A13" s="350" t="s">
        <v>27</v>
      </c>
      <c r="B13" s="351"/>
      <c r="C13" s="351"/>
      <c r="D13" s="351"/>
      <c r="E13" s="351"/>
      <c r="F13" s="351"/>
      <c r="G13" s="351"/>
      <c r="H13" s="351"/>
      <c r="I13" s="351"/>
      <c r="R13" s="349" t="s">
        <v>187</v>
      </c>
      <c r="S13" s="329">
        <f>'Rider Rates'!$C$22</f>
        <v>7.6880000000000004E-2</v>
      </c>
      <c r="T13" s="329">
        <f>'Rider Rates'!$C$22</f>
        <v>7.6880000000000004E-2</v>
      </c>
      <c r="U13" s="329">
        <f>'Rider Rates'!$C$22</f>
        <v>7.6880000000000004E-2</v>
      </c>
      <c r="V13" s="329">
        <f>'Rider Rates'!$C$22</f>
        <v>7.6880000000000004E-2</v>
      </c>
      <c r="W13" s="329">
        <f>'Rider Rates'!$C$22</f>
        <v>7.6880000000000004E-2</v>
      </c>
      <c r="X13" s="329">
        <f>'Rider Rates'!$B$22</f>
        <v>7.6880000000000004E-2</v>
      </c>
      <c r="Y13" s="329">
        <f>'Rider Rates'!$B$22</f>
        <v>7.6880000000000004E-2</v>
      </c>
      <c r="Z13" s="329">
        <f>'Rider Rates'!$B$22</f>
        <v>7.6880000000000004E-2</v>
      </c>
      <c r="AA13" s="329">
        <f>'Rider Rates'!$B$22</f>
        <v>7.6880000000000004E-2</v>
      </c>
      <c r="AB13" s="329">
        <f>'Rider Rates'!$C$22</f>
        <v>7.6880000000000004E-2</v>
      </c>
      <c r="AC13" s="329">
        <f>'Rider Rates'!$C$22</f>
        <v>7.6880000000000004E-2</v>
      </c>
      <c r="AD13" s="329">
        <f>'Rider Rates'!$C$22</f>
        <v>7.6880000000000004E-2</v>
      </c>
    </row>
    <row r="14" spans="1:30" x14ac:dyDescent="0.2">
      <c r="A14" s="333"/>
      <c r="B14" s="333"/>
      <c r="C14" s="333"/>
      <c r="D14" s="333"/>
      <c r="E14" s="333"/>
      <c r="F14" s="333"/>
      <c r="G14" s="333"/>
      <c r="H14" s="333"/>
      <c r="I14" s="333"/>
      <c r="R14" s="333"/>
      <c r="S14" s="345"/>
      <c r="T14" s="345"/>
      <c r="U14" s="345"/>
      <c r="V14" s="345"/>
      <c r="W14" s="345"/>
      <c r="X14" s="345"/>
      <c r="Y14" s="345"/>
      <c r="Z14" s="345"/>
      <c r="AA14" s="345"/>
      <c r="AB14" s="345"/>
      <c r="AC14" s="345"/>
      <c r="AD14" s="345"/>
    </row>
    <row r="15" spans="1:30" x14ac:dyDescent="0.2">
      <c r="A15" s="347" t="s">
        <v>52</v>
      </c>
      <c r="B15" s="347"/>
      <c r="C15" s="426">
        <f>IF('Customer Info'!B21+'Customer Info'!B22-'Customer Info'!B23&lt;0,0,'Customer Info'!B21+'Customer Info'!B22-'Customer Info'!B23)</f>
        <v>0</v>
      </c>
      <c r="D15" s="347" t="s">
        <v>41</v>
      </c>
      <c r="E15" s="347"/>
      <c r="F15" s="348"/>
      <c r="G15" s="347"/>
      <c r="H15" s="347"/>
      <c r="I15" s="347"/>
      <c r="R15" s="333"/>
      <c r="S15" s="345"/>
      <c r="T15" s="345"/>
      <c r="U15" s="345"/>
      <c r="V15" s="345"/>
      <c r="W15" s="345"/>
      <c r="X15" s="345"/>
      <c r="Y15" s="345"/>
      <c r="Z15" s="345"/>
      <c r="AA15" s="345"/>
      <c r="AB15" s="345"/>
      <c r="AC15" s="345"/>
      <c r="AD15" s="345"/>
    </row>
    <row r="16" spans="1:30" x14ac:dyDescent="0.2">
      <c r="A16" s="347" t="s">
        <v>225</v>
      </c>
      <c r="B16" s="347"/>
      <c r="C16" s="426">
        <f>'Customer Info'!B21</f>
        <v>0</v>
      </c>
      <c r="D16" s="347" t="s">
        <v>41</v>
      </c>
      <c r="E16" s="347"/>
      <c r="F16" s="348"/>
      <c r="G16" s="334" t="s">
        <v>15</v>
      </c>
      <c r="H16" s="347"/>
    </row>
    <row r="17" spans="1:221" x14ac:dyDescent="0.2">
      <c r="A17" s="347" t="s">
        <v>226</v>
      </c>
      <c r="B17" s="347"/>
      <c r="C17" s="426">
        <f>'Customer Info'!B22</f>
        <v>0</v>
      </c>
      <c r="D17" s="427" t="s">
        <v>41</v>
      </c>
      <c r="E17" s="348"/>
      <c r="F17" s="348"/>
      <c r="G17" s="334" t="s">
        <v>15</v>
      </c>
      <c r="H17" s="347"/>
      <c r="I17" s="428" t="s">
        <v>15</v>
      </c>
    </row>
    <row r="19" spans="1:221" x14ac:dyDescent="0.2">
      <c r="A19" s="350" t="s">
        <v>31</v>
      </c>
      <c r="B19" s="351"/>
      <c r="C19" s="351"/>
      <c r="D19" s="351"/>
      <c r="E19" s="351"/>
      <c r="F19" s="351"/>
      <c r="G19" s="500" t="s">
        <v>68</v>
      </c>
      <c r="H19" s="501"/>
      <c r="I19" s="501"/>
      <c r="J19" s="502"/>
      <c r="K19" s="351"/>
      <c r="L19" s="503" t="s">
        <v>69</v>
      </c>
      <c r="M19" s="503"/>
      <c r="N19" s="503"/>
      <c r="O19" s="503"/>
    </row>
    <row r="20" spans="1:221" x14ac:dyDescent="0.2">
      <c r="A20" s="333"/>
      <c r="B20" s="333"/>
      <c r="C20" s="333"/>
      <c r="D20" s="333"/>
      <c r="E20" s="333"/>
      <c r="F20" s="333"/>
      <c r="G20" s="352" t="s">
        <v>65</v>
      </c>
      <c r="H20" s="352" t="s">
        <v>66</v>
      </c>
      <c r="I20" s="352" t="s">
        <v>67</v>
      </c>
      <c r="J20" s="353" t="s">
        <v>34</v>
      </c>
      <c r="K20" s="333"/>
      <c r="L20" s="354" t="s">
        <v>65</v>
      </c>
      <c r="M20" s="354" t="s">
        <v>66</v>
      </c>
      <c r="N20" s="354" t="s">
        <v>67</v>
      </c>
      <c r="O20" s="354" t="s">
        <v>34</v>
      </c>
      <c r="P20" s="355" t="s">
        <v>57</v>
      </c>
    </row>
    <row r="21" spans="1:221" x14ac:dyDescent="0.2">
      <c r="A21" s="329" t="s">
        <v>32</v>
      </c>
      <c r="G21" s="429"/>
      <c r="H21" s="429"/>
      <c r="I21" s="429">
        <f>'Rider Rates'!B144</f>
        <v>9.4</v>
      </c>
      <c r="J21" s="429">
        <f>SUM(G21:I21)</f>
        <v>9.4</v>
      </c>
      <c r="L21" s="430"/>
      <c r="M21" s="430"/>
      <c r="N21" s="430">
        <f>I21</f>
        <v>9.4</v>
      </c>
      <c r="O21" s="405">
        <f>SUM(L21:N21)</f>
        <v>9.4</v>
      </c>
      <c r="P21" s="358">
        <v>44531</v>
      </c>
    </row>
    <row r="22" spans="1:221" x14ac:dyDescent="0.2">
      <c r="A22" s="431" t="s">
        <v>132</v>
      </c>
      <c r="D22" s="360">
        <f>C15</f>
        <v>0</v>
      </c>
      <c r="E22" s="361" t="s">
        <v>41</v>
      </c>
      <c r="F22" s="362" t="s">
        <v>8</v>
      </c>
      <c r="G22" s="404"/>
      <c r="H22" s="404"/>
      <c r="I22" s="404">
        <f>'Rider Rates'!C144</f>
        <v>2.0634799999999998E-2</v>
      </c>
      <c r="J22" s="404">
        <f>SUM(G22:I22)</f>
        <v>2.0634799999999998E-2</v>
      </c>
      <c r="K22" s="364" t="s">
        <v>42</v>
      </c>
      <c r="L22" s="405"/>
      <c r="M22" s="405"/>
      <c r="N22" s="405">
        <f>IF(C15&lt;0,0,ROUND($D22*I22,2))</f>
        <v>0</v>
      </c>
      <c r="O22" s="405">
        <f>SUM(L22:N22)</f>
        <v>0</v>
      </c>
      <c r="P22" s="358">
        <f>'Rider Rates'!H145</f>
        <v>45444</v>
      </c>
    </row>
    <row r="23" spans="1:221" x14ac:dyDescent="0.2">
      <c r="A23" s="367" t="s">
        <v>50</v>
      </c>
      <c r="B23" s="367"/>
      <c r="C23" s="367"/>
      <c r="D23" s="368"/>
      <c r="E23" s="368"/>
      <c r="F23" s="367"/>
      <c r="G23" s="367"/>
      <c r="H23" s="367"/>
      <c r="I23" s="367"/>
      <c r="J23" s="367"/>
      <c r="K23" s="370"/>
      <c r="L23" s="369"/>
      <c r="M23" s="369"/>
      <c r="N23" s="369">
        <f>SUM(N21:N22)</f>
        <v>9.4</v>
      </c>
      <c r="O23" s="369">
        <f>SUM(O21:O22)</f>
        <v>9.4</v>
      </c>
    </row>
    <row r="24" spans="1:221" x14ac:dyDescent="0.2">
      <c r="A24" s="432"/>
      <c r="B24" s="432"/>
      <c r="C24" s="433"/>
      <c r="D24" s="433"/>
      <c r="E24" s="433"/>
      <c r="F24" s="433"/>
      <c r="G24" s="434"/>
      <c r="H24" s="434"/>
      <c r="I24" s="434"/>
      <c r="J24" s="434"/>
      <c r="K24" s="432"/>
      <c r="L24" s="432"/>
      <c r="M24" s="432"/>
      <c r="N24" s="432"/>
      <c r="O24" s="432"/>
      <c r="P24" s="432"/>
    </row>
    <row r="25" spans="1:221" x14ac:dyDescent="0.2">
      <c r="A25" s="344" t="s">
        <v>70</v>
      </c>
      <c r="B25" s="381"/>
      <c r="C25" s="381"/>
      <c r="D25" s="382"/>
      <c r="E25" s="382"/>
      <c r="F25" s="381"/>
      <c r="G25" s="382"/>
      <c r="H25" s="382"/>
      <c r="I25" s="382"/>
      <c r="J25" s="382"/>
      <c r="K25" s="382"/>
      <c r="L25" s="382"/>
      <c r="M25" s="382"/>
      <c r="N25" s="382"/>
      <c r="O25" s="382"/>
      <c r="P25" s="421"/>
      <c r="Q25" s="333"/>
      <c r="R25" s="333"/>
      <c r="S25" s="333"/>
      <c r="T25" s="333"/>
      <c r="U25" s="333"/>
      <c r="V25" s="333"/>
      <c r="W25" s="333"/>
      <c r="X25" s="333"/>
      <c r="Y25" s="333"/>
      <c r="Z25" s="333"/>
      <c r="AA25" s="333"/>
      <c r="AB25" s="333"/>
      <c r="AC25" s="333"/>
      <c r="AD25" s="333"/>
      <c r="AE25" s="333"/>
      <c r="AF25" s="333"/>
      <c r="AG25" s="333"/>
      <c r="AH25" s="333"/>
      <c r="AI25" s="333"/>
      <c r="AJ25" s="333"/>
      <c r="AK25" s="333"/>
      <c r="AL25" s="333"/>
      <c r="AM25" s="333"/>
      <c r="AN25" s="333"/>
      <c r="AO25" s="333"/>
      <c r="AP25" s="333"/>
      <c r="AQ25" s="333"/>
      <c r="AR25" s="333"/>
      <c r="AS25" s="333"/>
      <c r="AT25" s="333"/>
      <c r="AU25" s="333"/>
      <c r="AV25" s="333"/>
      <c r="AW25" s="333"/>
      <c r="AX25" s="333"/>
      <c r="AY25" s="333"/>
      <c r="AZ25" s="333"/>
      <c r="BA25" s="333"/>
      <c r="BB25" s="333"/>
      <c r="BC25" s="333"/>
      <c r="BD25" s="333"/>
      <c r="BE25" s="333"/>
      <c r="BF25" s="333"/>
      <c r="BG25" s="333"/>
      <c r="BH25" s="333"/>
      <c r="BI25" s="333"/>
      <c r="BJ25" s="333"/>
      <c r="BK25" s="333"/>
      <c r="BL25" s="333"/>
      <c r="BM25" s="333"/>
      <c r="BN25" s="333"/>
      <c r="BO25" s="333"/>
      <c r="BP25" s="333"/>
      <c r="BQ25" s="333"/>
      <c r="BR25" s="333"/>
      <c r="BS25" s="333"/>
      <c r="BT25" s="333"/>
      <c r="BU25" s="333"/>
      <c r="BV25" s="333"/>
      <c r="BW25" s="333"/>
      <c r="BX25" s="333"/>
      <c r="BY25" s="333"/>
      <c r="BZ25" s="333"/>
      <c r="CA25" s="333"/>
      <c r="CB25" s="333"/>
      <c r="CC25" s="333"/>
      <c r="CD25" s="333"/>
      <c r="CE25" s="333"/>
      <c r="CF25" s="333"/>
      <c r="CG25" s="333"/>
      <c r="CH25" s="333"/>
      <c r="CI25" s="333"/>
      <c r="CJ25" s="333"/>
      <c r="CK25" s="333"/>
      <c r="CL25" s="333"/>
      <c r="CM25" s="333"/>
      <c r="CN25" s="333"/>
      <c r="CO25" s="333"/>
      <c r="CP25" s="333"/>
      <c r="CQ25" s="333"/>
      <c r="CR25" s="333"/>
      <c r="CS25" s="333"/>
      <c r="CT25" s="333"/>
      <c r="CU25" s="333"/>
      <c r="CV25" s="333"/>
      <c r="CW25" s="333"/>
      <c r="CX25" s="333"/>
      <c r="CY25" s="333"/>
      <c r="CZ25" s="333"/>
      <c r="DA25" s="333"/>
      <c r="DB25" s="333"/>
      <c r="DC25" s="333"/>
      <c r="DD25" s="333"/>
      <c r="DE25" s="333"/>
      <c r="DF25" s="333"/>
      <c r="DG25" s="333"/>
      <c r="DH25" s="333"/>
      <c r="DI25" s="333"/>
      <c r="DJ25" s="333"/>
      <c r="DK25" s="333"/>
      <c r="DL25" s="333"/>
      <c r="DM25" s="333"/>
      <c r="DN25" s="333"/>
      <c r="DO25" s="333"/>
      <c r="DP25" s="333"/>
      <c r="DQ25" s="333"/>
      <c r="DR25" s="333"/>
      <c r="DS25" s="333"/>
      <c r="DT25" s="333"/>
      <c r="DU25" s="333"/>
      <c r="DV25" s="333"/>
      <c r="DW25" s="333"/>
      <c r="DX25" s="333"/>
      <c r="DY25" s="333"/>
      <c r="DZ25" s="333"/>
      <c r="EA25" s="333"/>
      <c r="EB25" s="333"/>
      <c r="EC25" s="333"/>
      <c r="ED25" s="333"/>
      <c r="EE25" s="333"/>
      <c r="EF25" s="333"/>
      <c r="EG25" s="333"/>
      <c r="EH25" s="333"/>
      <c r="EI25" s="333"/>
      <c r="EJ25" s="333"/>
      <c r="EK25" s="333"/>
      <c r="EL25" s="333"/>
      <c r="EM25" s="333"/>
      <c r="EN25" s="333"/>
      <c r="EO25" s="333"/>
      <c r="EP25" s="333"/>
      <c r="EQ25" s="333"/>
      <c r="ER25" s="333"/>
      <c r="ES25" s="333"/>
      <c r="ET25" s="333"/>
      <c r="EU25" s="333"/>
      <c r="EV25" s="333"/>
      <c r="EW25" s="333"/>
      <c r="EX25" s="333"/>
      <c r="EY25" s="333"/>
      <c r="EZ25" s="333"/>
      <c r="FA25" s="333"/>
      <c r="FB25" s="333"/>
      <c r="FC25" s="333"/>
      <c r="FD25" s="333"/>
      <c r="FE25" s="333"/>
      <c r="FF25" s="333"/>
      <c r="FG25" s="333"/>
      <c r="FH25" s="333"/>
      <c r="FI25" s="333"/>
      <c r="FJ25" s="333"/>
      <c r="FK25" s="333"/>
      <c r="FL25" s="333"/>
      <c r="FM25" s="333"/>
      <c r="FN25" s="333"/>
      <c r="FO25" s="333"/>
      <c r="FP25" s="333"/>
      <c r="FQ25" s="333"/>
      <c r="FR25" s="333"/>
      <c r="FS25" s="333"/>
      <c r="FT25" s="333"/>
      <c r="FU25" s="333"/>
      <c r="FV25" s="333"/>
      <c r="FW25" s="333"/>
      <c r="FX25" s="333"/>
      <c r="FY25" s="333"/>
      <c r="FZ25" s="333"/>
      <c r="GA25" s="333"/>
      <c r="GB25" s="333"/>
      <c r="GC25" s="333"/>
      <c r="GD25" s="333"/>
      <c r="GE25" s="333"/>
      <c r="GF25" s="333"/>
      <c r="GG25" s="333"/>
      <c r="GH25" s="333"/>
      <c r="GI25" s="333"/>
      <c r="GJ25" s="333"/>
      <c r="GK25" s="333"/>
      <c r="GL25" s="333"/>
      <c r="GM25" s="333"/>
      <c r="GN25" s="333"/>
      <c r="GO25" s="333"/>
      <c r="GP25" s="333"/>
      <c r="GQ25" s="333"/>
      <c r="GR25" s="333"/>
      <c r="GS25" s="333"/>
      <c r="GT25" s="333"/>
      <c r="GU25" s="333"/>
      <c r="GV25" s="333"/>
      <c r="GW25" s="333"/>
      <c r="GX25" s="333"/>
      <c r="GY25" s="333"/>
      <c r="GZ25" s="333"/>
      <c r="HA25" s="333"/>
      <c r="HB25" s="333"/>
      <c r="HC25" s="333"/>
      <c r="HD25" s="333"/>
      <c r="HE25" s="333"/>
      <c r="HF25" s="333"/>
      <c r="HG25" s="333"/>
      <c r="HH25" s="333"/>
      <c r="HI25" s="333"/>
      <c r="HJ25" s="333"/>
      <c r="HK25" s="333"/>
      <c r="HL25" s="333"/>
      <c r="HM25" s="333"/>
    </row>
    <row r="26" spans="1:221" x14ac:dyDescent="0.2">
      <c r="P26" s="435"/>
      <c r="Q26" s="383"/>
      <c r="R26" s="373"/>
      <c r="S26" s="374"/>
      <c r="T26" s="375"/>
      <c r="U26" s="333"/>
      <c r="V26" s="376"/>
      <c r="W26" s="333"/>
      <c r="X26" s="333"/>
      <c r="Y26" s="333"/>
      <c r="Z26" s="333"/>
      <c r="AA26" s="333"/>
      <c r="AB26" s="333"/>
      <c r="AC26" s="333"/>
      <c r="AD26" s="333"/>
      <c r="AE26" s="333"/>
      <c r="AF26" s="333"/>
      <c r="AG26" s="333"/>
      <c r="AH26" s="333"/>
      <c r="AI26" s="333"/>
      <c r="AJ26" s="333"/>
      <c r="AK26" s="333"/>
      <c r="AL26" s="333"/>
      <c r="AM26" s="333"/>
      <c r="AN26" s="333"/>
      <c r="AO26" s="333"/>
      <c r="AP26" s="333"/>
      <c r="AQ26" s="333"/>
      <c r="AR26" s="333"/>
      <c r="AS26" s="333"/>
      <c r="AT26" s="333"/>
      <c r="AU26" s="333"/>
      <c r="AV26" s="333"/>
      <c r="AW26" s="333"/>
      <c r="AX26" s="333"/>
      <c r="AY26" s="333"/>
      <c r="AZ26" s="333"/>
      <c r="BA26" s="333"/>
      <c r="BB26" s="333"/>
      <c r="BC26" s="333"/>
      <c r="BD26" s="333"/>
      <c r="BE26" s="333"/>
      <c r="BF26" s="333"/>
      <c r="BG26" s="333"/>
      <c r="BH26" s="333"/>
      <c r="BI26" s="333"/>
      <c r="BJ26" s="333"/>
      <c r="BK26" s="333"/>
      <c r="BL26" s="333"/>
      <c r="BM26" s="333"/>
      <c r="BN26" s="333"/>
      <c r="BO26" s="333"/>
      <c r="BP26" s="333"/>
      <c r="BQ26" s="333"/>
      <c r="BR26" s="333"/>
      <c r="BS26" s="333"/>
      <c r="BT26" s="333"/>
      <c r="BU26" s="333"/>
      <c r="BV26" s="333"/>
      <c r="BW26" s="333"/>
      <c r="BX26" s="333"/>
      <c r="BY26" s="333"/>
      <c r="BZ26" s="333"/>
      <c r="CA26" s="333"/>
      <c r="CB26" s="333"/>
      <c r="CC26" s="333"/>
      <c r="CD26" s="333"/>
      <c r="CE26" s="333"/>
      <c r="CF26" s="333"/>
      <c r="CG26" s="333"/>
      <c r="CH26" s="333"/>
      <c r="CI26" s="333"/>
      <c r="CJ26" s="333"/>
      <c r="CK26" s="333"/>
      <c r="CL26" s="333"/>
      <c r="CM26" s="333"/>
      <c r="CN26" s="333"/>
      <c r="CO26" s="333"/>
      <c r="CP26" s="333"/>
      <c r="CQ26" s="333"/>
      <c r="CR26" s="333"/>
      <c r="CS26" s="333"/>
      <c r="CT26" s="333"/>
      <c r="CU26" s="333"/>
      <c r="CV26" s="333"/>
      <c r="CW26" s="333"/>
      <c r="CX26" s="333"/>
      <c r="CY26" s="333"/>
      <c r="CZ26" s="333"/>
      <c r="DA26" s="333"/>
      <c r="DB26" s="333"/>
      <c r="DC26" s="333"/>
      <c r="DD26" s="333"/>
      <c r="DE26" s="333"/>
      <c r="DF26" s="333"/>
      <c r="DG26" s="333"/>
      <c r="DH26" s="333"/>
      <c r="DI26" s="333"/>
      <c r="DJ26" s="333"/>
      <c r="DK26" s="333"/>
      <c r="DL26" s="333"/>
      <c r="DM26" s="333"/>
      <c r="DN26" s="333"/>
      <c r="DO26" s="333"/>
      <c r="DP26" s="333"/>
      <c r="DQ26" s="333"/>
      <c r="DR26" s="333"/>
      <c r="DS26" s="333"/>
      <c r="DT26" s="333"/>
      <c r="DU26" s="333"/>
      <c r="DV26" s="333"/>
      <c r="DW26" s="333"/>
      <c r="DX26" s="333"/>
      <c r="DY26" s="333"/>
      <c r="DZ26" s="333"/>
      <c r="EA26" s="333"/>
      <c r="EB26" s="333"/>
      <c r="EC26" s="333"/>
      <c r="ED26" s="333"/>
      <c r="EE26" s="333"/>
      <c r="EF26" s="333"/>
      <c r="EG26" s="333"/>
      <c r="EH26" s="333"/>
      <c r="EI26" s="333"/>
      <c r="EJ26" s="333"/>
      <c r="EK26" s="333"/>
      <c r="EL26" s="333"/>
      <c r="EM26" s="333"/>
      <c r="EN26" s="333"/>
      <c r="EO26" s="333"/>
      <c r="EP26" s="333"/>
      <c r="EQ26" s="333"/>
      <c r="ER26" s="333"/>
      <c r="ES26" s="333"/>
      <c r="ET26" s="333"/>
      <c r="EU26" s="333"/>
      <c r="EV26" s="333"/>
      <c r="EW26" s="333"/>
      <c r="EX26" s="333"/>
      <c r="EY26" s="333"/>
      <c r="EZ26" s="333"/>
      <c r="FA26" s="333"/>
      <c r="FB26" s="333"/>
      <c r="FC26" s="333"/>
      <c r="FD26" s="333"/>
      <c r="FE26" s="333"/>
      <c r="FF26" s="333"/>
      <c r="FG26" s="333"/>
      <c r="FH26" s="333"/>
      <c r="FI26" s="333"/>
      <c r="FJ26" s="333"/>
      <c r="FK26" s="333"/>
      <c r="FL26" s="333"/>
      <c r="FM26" s="333"/>
      <c r="FN26" s="333"/>
      <c r="FO26" s="333"/>
      <c r="FP26" s="333"/>
      <c r="FQ26" s="333"/>
      <c r="FR26" s="333"/>
      <c r="FS26" s="333"/>
      <c r="FT26" s="333"/>
      <c r="FU26" s="333"/>
      <c r="FV26" s="333"/>
      <c r="FW26" s="333"/>
      <c r="FX26" s="333"/>
      <c r="FY26" s="333"/>
      <c r="FZ26" s="333"/>
      <c r="GA26" s="333"/>
      <c r="GB26" s="333"/>
      <c r="GC26" s="333"/>
      <c r="GD26" s="333"/>
      <c r="GE26" s="333"/>
      <c r="GF26" s="333"/>
      <c r="GG26" s="333"/>
      <c r="GH26" s="333"/>
      <c r="GI26" s="333"/>
      <c r="GJ26" s="333"/>
      <c r="GK26" s="333"/>
      <c r="GL26" s="333"/>
      <c r="GM26" s="333"/>
      <c r="GN26" s="333"/>
      <c r="GO26" s="333"/>
      <c r="GP26" s="333"/>
      <c r="GQ26" s="333"/>
      <c r="GR26" s="333"/>
      <c r="GS26" s="333"/>
      <c r="GT26" s="333"/>
      <c r="GU26" s="333"/>
      <c r="GV26" s="333"/>
      <c r="GW26" s="333"/>
      <c r="GX26" s="333"/>
      <c r="GY26" s="333"/>
      <c r="GZ26" s="333"/>
      <c r="HA26" s="333"/>
      <c r="HB26" s="333"/>
      <c r="HC26" s="333"/>
      <c r="HD26" s="333"/>
      <c r="HE26" s="333"/>
      <c r="HF26" s="333"/>
      <c r="HG26" s="333"/>
      <c r="HH26" s="333"/>
      <c r="HI26" s="333"/>
      <c r="HJ26" s="333"/>
      <c r="HK26" s="333"/>
      <c r="HL26" s="333"/>
      <c r="HM26" s="333"/>
    </row>
    <row r="27" spans="1:221" x14ac:dyDescent="0.2">
      <c r="A27" s="384" t="s">
        <v>79</v>
      </c>
      <c r="B27" s="385"/>
      <c r="C27" s="385"/>
      <c r="D27" s="360">
        <f>IF($C$15&lt;0,0,IF($C$15&gt;833000,833000,$C$15))</f>
        <v>0</v>
      </c>
      <c r="E27" s="361" t="s">
        <v>41</v>
      </c>
      <c r="F27" s="362" t="s">
        <v>8</v>
      </c>
      <c r="G27" s="386"/>
      <c r="H27" s="386"/>
      <c r="I27" s="386">
        <f>'Rider Rates'!$B$4</f>
        <v>4.6278999999999999E-3</v>
      </c>
      <c r="J27" s="386">
        <f t="shared" ref="J27:J47" si="0">SUM(G27:I27)</f>
        <v>4.6278999999999999E-3</v>
      </c>
      <c r="K27" s="364" t="s">
        <v>42</v>
      </c>
      <c r="L27" s="250"/>
      <c r="M27" s="250"/>
      <c r="N27" s="250">
        <f t="shared" ref="N27:N32" si="1">ROUND(D27*I27,2)</f>
        <v>0</v>
      </c>
      <c r="O27" s="250">
        <f t="shared" ref="O27:O48" si="2">SUM(L27:N27)</f>
        <v>0</v>
      </c>
      <c r="P27" s="358">
        <f>'Rider Rates'!$D$4</f>
        <v>45657</v>
      </c>
      <c r="Q27" s="383"/>
      <c r="R27" s="380"/>
      <c r="S27" s="374"/>
      <c r="T27" s="375"/>
      <c r="U27" s="333"/>
      <c r="V27" s="376"/>
      <c r="W27" s="333"/>
      <c r="X27" s="333"/>
      <c r="Y27" s="333"/>
      <c r="Z27" s="333"/>
      <c r="AA27" s="333"/>
      <c r="AB27" s="333"/>
      <c r="AC27" s="333"/>
      <c r="AD27" s="333"/>
      <c r="AE27" s="333"/>
      <c r="AF27" s="333"/>
      <c r="AG27" s="333"/>
      <c r="AH27" s="333"/>
      <c r="AI27" s="333"/>
      <c r="AJ27" s="333"/>
      <c r="AK27" s="333"/>
      <c r="AL27" s="333"/>
      <c r="AM27" s="333"/>
      <c r="AN27" s="333"/>
      <c r="AO27" s="333"/>
      <c r="AP27" s="333"/>
      <c r="AQ27" s="333"/>
      <c r="AR27" s="333"/>
      <c r="AS27" s="333"/>
      <c r="AT27" s="333"/>
      <c r="AU27" s="333"/>
      <c r="AV27" s="333"/>
      <c r="AW27" s="333"/>
      <c r="AX27" s="333"/>
      <c r="AY27" s="333"/>
      <c r="AZ27" s="333"/>
      <c r="BA27" s="333"/>
      <c r="BB27" s="333"/>
      <c r="BC27" s="333"/>
      <c r="BD27" s="333"/>
      <c r="BE27" s="333"/>
      <c r="BF27" s="333"/>
      <c r="BG27" s="333"/>
      <c r="BH27" s="333"/>
      <c r="BI27" s="333"/>
      <c r="BJ27" s="333"/>
      <c r="BK27" s="333"/>
      <c r="BL27" s="333"/>
      <c r="BM27" s="333"/>
      <c r="BN27" s="333"/>
      <c r="BO27" s="333"/>
      <c r="BP27" s="333"/>
      <c r="BQ27" s="333"/>
      <c r="BR27" s="333"/>
      <c r="BS27" s="333"/>
      <c r="BT27" s="333"/>
      <c r="BU27" s="333"/>
      <c r="BV27" s="333"/>
      <c r="BW27" s="333"/>
      <c r="BX27" s="333"/>
      <c r="BY27" s="333"/>
      <c r="BZ27" s="333"/>
      <c r="CA27" s="333"/>
      <c r="CB27" s="333"/>
      <c r="CC27" s="333"/>
      <c r="CD27" s="333"/>
      <c r="CE27" s="333"/>
      <c r="CF27" s="333"/>
      <c r="CG27" s="333"/>
      <c r="CH27" s="333"/>
      <c r="CI27" s="333"/>
      <c r="CJ27" s="333"/>
      <c r="CK27" s="333"/>
      <c r="CL27" s="333"/>
      <c r="CM27" s="333"/>
      <c r="CN27" s="333"/>
      <c r="CO27" s="333"/>
      <c r="CP27" s="333"/>
      <c r="CQ27" s="333"/>
      <c r="CR27" s="333"/>
      <c r="CS27" s="333"/>
      <c r="CT27" s="333"/>
      <c r="CU27" s="333"/>
      <c r="CV27" s="333"/>
      <c r="CW27" s="333"/>
      <c r="CX27" s="333"/>
      <c r="CY27" s="333"/>
      <c r="CZ27" s="333"/>
      <c r="DA27" s="333"/>
      <c r="DB27" s="333"/>
      <c r="DC27" s="333"/>
      <c r="DD27" s="333"/>
      <c r="DE27" s="333"/>
      <c r="DF27" s="333"/>
      <c r="DG27" s="333"/>
      <c r="DH27" s="333"/>
      <c r="DI27" s="333"/>
      <c r="DJ27" s="333"/>
      <c r="DK27" s="333"/>
      <c r="DL27" s="333"/>
      <c r="DM27" s="333"/>
      <c r="DN27" s="333"/>
      <c r="DO27" s="333"/>
      <c r="DP27" s="333"/>
      <c r="DQ27" s="333"/>
      <c r="DR27" s="333"/>
      <c r="DS27" s="333"/>
      <c r="DT27" s="333"/>
      <c r="DU27" s="333"/>
      <c r="DV27" s="333"/>
      <c r="DW27" s="333"/>
      <c r="DX27" s="333"/>
      <c r="DY27" s="333"/>
      <c r="DZ27" s="333"/>
      <c r="EA27" s="333"/>
      <c r="EB27" s="333"/>
      <c r="EC27" s="333"/>
      <c r="ED27" s="333"/>
      <c r="EE27" s="333"/>
      <c r="EF27" s="333"/>
      <c r="EG27" s="333"/>
      <c r="EH27" s="333"/>
      <c r="EI27" s="333"/>
      <c r="EJ27" s="333"/>
      <c r="EK27" s="333"/>
      <c r="EL27" s="333"/>
      <c r="EM27" s="333"/>
      <c r="EN27" s="333"/>
      <c r="EO27" s="333"/>
      <c r="EP27" s="333"/>
      <c r="EQ27" s="333"/>
      <c r="ER27" s="333"/>
      <c r="ES27" s="333"/>
      <c r="ET27" s="333"/>
      <c r="EU27" s="333"/>
      <c r="EV27" s="333"/>
      <c r="EW27" s="333"/>
      <c r="EX27" s="333"/>
      <c r="EY27" s="333"/>
      <c r="EZ27" s="333"/>
      <c r="FA27" s="333"/>
      <c r="FB27" s="333"/>
      <c r="FC27" s="333"/>
      <c r="FD27" s="333"/>
      <c r="FE27" s="333"/>
      <c r="FF27" s="333"/>
      <c r="FG27" s="333"/>
      <c r="FH27" s="333"/>
      <c r="FI27" s="333"/>
      <c r="FJ27" s="333"/>
      <c r="FK27" s="333"/>
      <c r="FL27" s="333"/>
      <c r="FM27" s="333"/>
      <c r="FN27" s="333"/>
      <c r="FO27" s="333"/>
      <c r="FP27" s="333"/>
      <c r="FQ27" s="333"/>
      <c r="FR27" s="333"/>
      <c r="FS27" s="333"/>
      <c r="FT27" s="333"/>
      <c r="FU27" s="333"/>
      <c r="FV27" s="333"/>
      <c r="FW27" s="333"/>
      <c r="FX27" s="333"/>
      <c r="FY27" s="333"/>
      <c r="FZ27" s="333"/>
      <c r="GA27" s="333"/>
      <c r="GB27" s="333"/>
      <c r="GC27" s="333"/>
      <c r="GD27" s="333"/>
      <c r="GE27" s="333"/>
      <c r="GF27" s="333"/>
      <c r="GG27" s="333"/>
      <c r="GH27" s="333"/>
      <c r="GI27" s="333"/>
      <c r="GJ27" s="333"/>
      <c r="GK27" s="333"/>
      <c r="GL27" s="333"/>
      <c r="GM27" s="333"/>
      <c r="GN27" s="333"/>
      <c r="GO27" s="333"/>
      <c r="GP27" s="333"/>
      <c r="GQ27" s="333"/>
      <c r="GR27" s="333"/>
      <c r="GS27" s="333"/>
      <c r="GT27" s="333"/>
      <c r="GU27" s="333"/>
      <c r="GV27" s="333"/>
      <c r="GW27" s="333"/>
      <c r="GX27" s="333"/>
      <c r="GY27" s="333"/>
      <c r="GZ27" s="333"/>
      <c r="HA27" s="333"/>
      <c r="HB27" s="333"/>
      <c r="HC27" s="333"/>
      <c r="HD27" s="333"/>
      <c r="HE27" s="333"/>
      <c r="HF27" s="333"/>
      <c r="HG27" s="333"/>
      <c r="HH27" s="333"/>
      <c r="HI27" s="333"/>
      <c r="HJ27" s="333"/>
      <c r="HK27" s="333"/>
      <c r="HL27" s="333"/>
      <c r="HM27" s="333"/>
    </row>
    <row r="28" spans="1:221" x14ac:dyDescent="0.2">
      <c r="A28" s="384" t="s">
        <v>80</v>
      </c>
      <c r="B28" s="333"/>
      <c r="C28" s="333"/>
      <c r="D28" s="388">
        <f>IF($C$15&gt;833000,$C$15-833000,0)</f>
        <v>0</v>
      </c>
      <c r="E28" s="361" t="s">
        <v>41</v>
      </c>
      <c r="F28" s="362" t="s">
        <v>8</v>
      </c>
      <c r="G28" s="386"/>
      <c r="H28" s="386"/>
      <c r="I28" s="386">
        <f>'Rider Rates'!$B$5</f>
        <v>1.7560000000000001E-4</v>
      </c>
      <c r="J28" s="386">
        <f t="shared" si="0"/>
        <v>1.7560000000000001E-4</v>
      </c>
      <c r="K28" s="364" t="s">
        <v>42</v>
      </c>
      <c r="L28" s="250"/>
      <c r="M28" s="250"/>
      <c r="N28" s="250">
        <f t="shared" si="1"/>
        <v>0</v>
      </c>
      <c r="O28" s="250">
        <f t="shared" si="2"/>
        <v>0</v>
      </c>
      <c r="P28" s="358">
        <f>'Rider Rates'!$D$4</f>
        <v>45657</v>
      </c>
      <c r="Q28" s="383"/>
      <c r="R28" s="380"/>
      <c r="S28" s="374"/>
      <c r="T28" s="375"/>
      <c r="U28" s="333"/>
      <c r="V28" s="376"/>
      <c r="W28" s="333"/>
      <c r="X28" s="333"/>
      <c r="Y28" s="333"/>
      <c r="Z28" s="333"/>
      <c r="AA28" s="333"/>
      <c r="AB28" s="333"/>
      <c r="AC28" s="333"/>
      <c r="AD28" s="333"/>
      <c r="AE28" s="333"/>
      <c r="AF28" s="333"/>
      <c r="AG28" s="333"/>
      <c r="AH28" s="333"/>
      <c r="AI28" s="333"/>
      <c r="AJ28" s="333"/>
      <c r="AK28" s="333"/>
      <c r="AL28" s="333"/>
      <c r="AM28" s="333"/>
      <c r="AN28" s="333"/>
      <c r="AO28" s="333"/>
      <c r="AP28" s="333"/>
      <c r="AQ28" s="333"/>
      <c r="AR28" s="333"/>
      <c r="AS28" s="333"/>
      <c r="AT28" s="333"/>
      <c r="AU28" s="333"/>
      <c r="AV28" s="333"/>
      <c r="AW28" s="333"/>
      <c r="AX28" s="333"/>
      <c r="AY28" s="333"/>
      <c r="AZ28" s="333"/>
      <c r="BA28" s="333"/>
      <c r="BB28" s="333"/>
      <c r="BC28" s="333"/>
      <c r="BD28" s="333"/>
      <c r="BE28" s="333"/>
      <c r="BF28" s="333"/>
      <c r="BG28" s="333"/>
      <c r="BH28" s="333"/>
      <c r="BI28" s="333"/>
      <c r="BJ28" s="333"/>
      <c r="BK28" s="333"/>
      <c r="BL28" s="333"/>
      <c r="BM28" s="333"/>
      <c r="BN28" s="333"/>
      <c r="BO28" s="333"/>
      <c r="BP28" s="333"/>
      <c r="BQ28" s="333"/>
      <c r="BR28" s="333"/>
      <c r="BS28" s="333"/>
      <c r="BT28" s="333"/>
      <c r="BU28" s="333"/>
      <c r="BV28" s="333"/>
      <c r="BW28" s="333"/>
      <c r="BX28" s="333"/>
      <c r="BY28" s="333"/>
      <c r="BZ28" s="333"/>
      <c r="CA28" s="333"/>
      <c r="CB28" s="333"/>
      <c r="CC28" s="333"/>
      <c r="CD28" s="333"/>
      <c r="CE28" s="333"/>
      <c r="CF28" s="333"/>
      <c r="CG28" s="333"/>
      <c r="CH28" s="333"/>
      <c r="CI28" s="333"/>
      <c r="CJ28" s="333"/>
      <c r="CK28" s="333"/>
      <c r="CL28" s="333"/>
      <c r="CM28" s="333"/>
      <c r="CN28" s="333"/>
      <c r="CO28" s="333"/>
      <c r="CP28" s="333"/>
      <c r="CQ28" s="333"/>
      <c r="CR28" s="333"/>
      <c r="CS28" s="333"/>
      <c r="CT28" s="333"/>
      <c r="CU28" s="333"/>
      <c r="CV28" s="333"/>
      <c r="CW28" s="333"/>
      <c r="CX28" s="333"/>
      <c r="CY28" s="333"/>
      <c r="CZ28" s="333"/>
      <c r="DA28" s="333"/>
      <c r="DB28" s="333"/>
      <c r="DC28" s="333"/>
      <c r="DD28" s="333"/>
      <c r="DE28" s="333"/>
      <c r="DF28" s="333"/>
      <c r="DG28" s="333"/>
      <c r="DH28" s="333"/>
      <c r="DI28" s="333"/>
      <c r="DJ28" s="333"/>
      <c r="DK28" s="333"/>
      <c r="DL28" s="333"/>
      <c r="DM28" s="333"/>
      <c r="DN28" s="333"/>
      <c r="DO28" s="333"/>
      <c r="DP28" s="333"/>
      <c r="DQ28" s="333"/>
      <c r="DR28" s="333"/>
      <c r="DS28" s="333"/>
      <c r="DT28" s="333"/>
      <c r="DU28" s="333"/>
      <c r="DV28" s="333"/>
      <c r="DW28" s="333"/>
      <c r="DX28" s="333"/>
      <c r="DY28" s="333"/>
      <c r="DZ28" s="333"/>
      <c r="EA28" s="333"/>
      <c r="EB28" s="333"/>
      <c r="EC28" s="333"/>
      <c r="ED28" s="333"/>
      <c r="EE28" s="333"/>
      <c r="EF28" s="333"/>
      <c r="EG28" s="333"/>
      <c r="EH28" s="333"/>
      <c r="EI28" s="333"/>
      <c r="EJ28" s="333"/>
      <c r="EK28" s="333"/>
      <c r="EL28" s="333"/>
      <c r="EM28" s="333"/>
      <c r="EN28" s="333"/>
      <c r="EO28" s="333"/>
      <c r="EP28" s="333"/>
      <c r="EQ28" s="333"/>
      <c r="ER28" s="333"/>
      <c r="ES28" s="333"/>
      <c r="ET28" s="333"/>
      <c r="EU28" s="333"/>
      <c r="EV28" s="333"/>
      <c r="EW28" s="333"/>
      <c r="EX28" s="333"/>
      <c r="EY28" s="333"/>
      <c r="EZ28" s="333"/>
      <c r="FA28" s="333"/>
      <c r="FB28" s="333"/>
      <c r="FC28" s="333"/>
      <c r="FD28" s="333"/>
      <c r="FE28" s="333"/>
      <c r="FF28" s="333"/>
      <c r="FG28" s="333"/>
      <c r="FH28" s="333"/>
      <c r="FI28" s="333"/>
      <c r="FJ28" s="333"/>
      <c r="FK28" s="333"/>
      <c r="FL28" s="333"/>
      <c r="FM28" s="333"/>
      <c r="FN28" s="333"/>
      <c r="FO28" s="333"/>
      <c r="FP28" s="333"/>
      <c r="FQ28" s="333"/>
      <c r="FR28" s="333"/>
      <c r="FS28" s="333"/>
      <c r="FT28" s="333"/>
      <c r="FU28" s="333"/>
      <c r="FV28" s="333"/>
      <c r="FW28" s="333"/>
      <c r="FX28" s="333"/>
      <c r="FY28" s="333"/>
      <c r="FZ28" s="333"/>
      <c r="GA28" s="333"/>
      <c r="GB28" s="333"/>
      <c r="GC28" s="333"/>
      <c r="GD28" s="333"/>
      <c r="GE28" s="333"/>
      <c r="GF28" s="333"/>
      <c r="GG28" s="333"/>
      <c r="GH28" s="333"/>
      <c r="GI28" s="333"/>
      <c r="GJ28" s="333"/>
      <c r="GK28" s="333"/>
      <c r="GL28" s="333"/>
      <c r="GM28" s="333"/>
      <c r="GN28" s="333"/>
      <c r="GO28" s="333"/>
      <c r="GP28" s="333"/>
      <c r="GQ28" s="333"/>
      <c r="GR28" s="333"/>
      <c r="GS28" s="333"/>
      <c r="GT28" s="333"/>
      <c r="GU28" s="333"/>
      <c r="GV28" s="333"/>
      <c r="GW28" s="333"/>
      <c r="GX28" s="333"/>
      <c r="GY28" s="333"/>
      <c r="GZ28" s="333"/>
      <c r="HA28" s="333"/>
      <c r="HB28" s="333"/>
      <c r="HC28" s="333"/>
      <c r="HD28" s="333"/>
      <c r="HE28" s="333"/>
      <c r="HF28" s="333"/>
      <c r="HG28" s="333"/>
      <c r="HH28" s="333"/>
      <c r="HI28" s="333"/>
      <c r="HJ28" s="333"/>
      <c r="HK28" s="333"/>
      <c r="HL28" s="333"/>
      <c r="HM28" s="333"/>
    </row>
    <row r="29" spans="1:221" x14ac:dyDescent="0.2">
      <c r="A29" s="384" t="s">
        <v>97</v>
      </c>
      <c r="B29" s="333"/>
      <c r="C29" s="333"/>
      <c r="D29" s="360">
        <f>IF('Customer Info'!$C$32=TRUE,0,IF($C$15&lt;0,0,IF($C$15&gt;2000,2000,$C$15)))</f>
        <v>0</v>
      </c>
      <c r="E29" s="361" t="s">
        <v>41</v>
      </c>
      <c r="F29" s="362" t="s">
        <v>8</v>
      </c>
      <c r="G29" s="386"/>
      <c r="H29" s="386"/>
      <c r="I29" s="389">
        <f>'Rider Rates'!$B$8</f>
        <v>4.6499999999999996E-3</v>
      </c>
      <c r="J29" s="389">
        <f t="shared" si="0"/>
        <v>4.6499999999999996E-3</v>
      </c>
      <c r="K29" s="364" t="s">
        <v>42</v>
      </c>
      <c r="L29" s="250"/>
      <c r="M29" s="250"/>
      <c r="N29" s="250">
        <f t="shared" si="1"/>
        <v>0</v>
      </c>
      <c r="O29" s="250">
        <f t="shared" si="2"/>
        <v>0</v>
      </c>
      <c r="P29" s="358">
        <f>'Rider Rates'!$D$7</f>
        <v>44531</v>
      </c>
      <c r="Q29" s="383"/>
      <c r="R29" s="380"/>
      <c r="S29" s="374"/>
      <c r="T29" s="375"/>
      <c r="U29" s="333"/>
      <c r="V29" s="376"/>
      <c r="W29" s="333"/>
      <c r="X29" s="333"/>
      <c r="Y29" s="333"/>
      <c r="Z29" s="333"/>
      <c r="AA29" s="333"/>
      <c r="AB29" s="333"/>
      <c r="AC29" s="333"/>
      <c r="AD29" s="333"/>
      <c r="AE29" s="333"/>
      <c r="AF29" s="333"/>
      <c r="AG29" s="333"/>
      <c r="AH29" s="333"/>
      <c r="AI29" s="333"/>
      <c r="AJ29" s="333"/>
      <c r="AK29" s="333"/>
      <c r="AL29" s="333"/>
      <c r="AM29" s="333"/>
      <c r="AN29" s="333"/>
      <c r="AO29" s="333"/>
      <c r="AP29" s="333"/>
      <c r="AQ29" s="333"/>
      <c r="AR29" s="333"/>
      <c r="AS29" s="333"/>
      <c r="AT29" s="333"/>
      <c r="AU29" s="333"/>
      <c r="AV29" s="333"/>
      <c r="AW29" s="333"/>
      <c r="AX29" s="333"/>
      <c r="AY29" s="333"/>
      <c r="AZ29" s="333"/>
      <c r="BA29" s="333"/>
      <c r="BB29" s="333"/>
      <c r="BC29" s="333"/>
      <c r="BD29" s="333"/>
      <c r="BE29" s="333"/>
      <c r="BF29" s="333"/>
      <c r="BG29" s="333"/>
      <c r="BH29" s="333"/>
      <c r="BI29" s="333"/>
      <c r="BJ29" s="333"/>
      <c r="BK29" s="333"/>
      <c r="BL29" s="333"/>
      <c r="BM29" s="333"/>
      <c r="BN29" s="333"/>
      <c r="BO29" s="333"/>
      <c r="BP29" s="333"/>
      <c r="BQ29" s="333"/>
      <c r="BR29" s="333"/>
      <c r="BS29" s="333"/>
      <c r="BT29" s="333"/>
      <c r="BU29" s="333"/>
      <c r="BV29" s="333"/>
      <c r="BW29" s="333"/>
      <c r="BX29" s="333"/>
      <c r="BY29" s="333"/>
      <c r="BZ29" s="333"/>
      <c r="CA29" s="333"/>
      <c r="CB29" s="333"/>
      <c r="CC29" s="333"/>
      <c r="CD29" s="333"/>
      <c r="CE29" s="333"/>
      <c r="CF29" s="333"/>
      <c r="CG29" s="333"/>
      <c r="CH29" s="333"/>
      <c r="CI29" s="333"/>
      <c r="CJ29" s="333"/>
      <c r="CK29" s="333"/>
      <c r="CL29" s="333"/>
      <c r="CM29" s="333"/>
      <c r="CN29" s="333"/>
      <c r="CO29" s="333"/>
      <c r="CP29" s="333"/>
      <c r="CQ29" s="333"/>
      <c r="CR29" s="333"/>
      <c r="CS29" s="333"/>
      <c r="CT29" s="333"/>
      <c r="CU29" s="333"/>
      <c r="CV29" s="333"/>
      <c r="CW29" s="333"/>
      <c r="CX29" s="333"/>
      <c r="CY29" s="333"/>
      <c r="CZ29" s="333"/>
      <c r="DA29" s="333"/>
      <c r="DB29" s="333"/>
      <c r="DC29" s="333"/>
      <c r="DD29" s="333"/>
      <c r="DE29" s="333"/>
      <c r="DF29" s="333"/>
      <c r="DG29" s="333"/>
      <c r="DH29" s="333"/>
      <c r="DI29" s="333"/>
      <c r="DJ29" s="333"/>
      <c r="DK29" s="333"/>
      <c r="DL29" s="333"/>
      <c r="DM29" s="333"/>
      <c r="DN29" s="333"/>
      <c r="DO29" s="333"/>
      <c r="DP29" s="333"/>
      <c r="DQ29" s="333"/>
      <c r="DR29" s="333"/>
      <c r="DS29" s="333"/>
      <c r="DT29" s="333"/>
      <c r="DU29" s="333"/>
      <c r="DV29" s="333"/>
      <c r="DW29" s="333"/>
      <c r="DX29" s="333"/>
      <c r="DY29" s="333"/>
      <c r="DZ29" s="333"/>
      <c r="EA29" s="333"/>
      <c r="EB29" s="333"/>
      <c r="EC29" s="333"/>
      <c r="ED29" s="333"/>
      <c r="EE29" s="333"/>
      <c r="EF29" s="333"/>
      <c r="EG29" s="333"/>
      <c r="EH29" s="333"/>
      <c r="EI29" s="333"/>
      <c r="EJ29" s="333"/>
      <c r="EK29" s="333"/>
      <c r="EL29" s="333"/>
      <c r="EM29" s="333"/>
      <c r="EN29" s="333"/>
      <c r="EO29" s="333"/>
      <c r="EP29" s="333"/>
      <c r="EQ29" s="333"/>
      <c r="ER29" s="333"/>
      <c r="ES29" s="333"/>
      <c r="ET29" s="333"/>
      <c r="EU29" s="333"/>
      <c r="EV29" s="333"/>
      <c r="EW29" s="333"/>
      <c r="EX29" s="333"/>
      <c r="EY29" s="333"/>
      <c r="EZ29" s="333"/>
      <c r="FA29" s="333"/>
      <c r="FB29" s="333"/>
      <c r="FC29" s="333"/>
      <c r="FD29" s="333"/>
      <c r="FE29" s="333"/>
      <c r="FF29" s="333"/>
      <c r="FG29" s="333"/>
      <c r="FH29" s="333"/>
      <c r="FI29" s="333"/>
      <c r="FJ29" s="333"/>
      <c r="FK29" s="333"/>
      <c r="FL29" s="333"/>
      <c r="FM29" s="333"/>
      <c r="FN29" s="333"/>
      <c r="FO29" s="333"/>
      <c r="FP29" s="333"/>
      <c r="FQ29" s="333"/>
      <c r="FR29" s="333"/>
      <c r="FS29" s="333"/>
      <c r="FT29" s="333"/>
      <c r="FU29" s="333"/>
      <c r="FV29" s="333"/>
      <c r="FW29" s="333"/>
      <c r="FX29" s="333"/>
      <c r="FY29" s="333"/>
      <c r="FZ29" s="333"/>
      <c r="GA29" s="333"/>
      <c r="GB29" s="333"/>
      <c r="GC29" s="333"/>
      <c r="GD29" s="333"/>
      <c r="GE29" s="333"/>
      <c r="GF29" s="333"/>
      <c r="GG29" s="333"/>
      <c r="GH29" s="333"/>
      <c r="GI29" s="333"/>
      <c r="GJ29" s="333"/>
      <c r="GK29" s="333"/>
      <c r="GL29" s="333"/>
      <c r="GM29" s="333"/>
      <c r="GN29" s="333"/>
      <c r="GO29" s="333"/>
      <c r="GP29" s="333"/>
      <c r="GQ29" s="333"/>
      <c r="GR29" s="333"/>
      <c r="GS29" s="333"/>
      <c r="GT29" s="333"/>
      <c r="GU29" s="333"/>
      <c r="GV29" s="333"/>
      <c r="GW29" s="333"/>
      <c r="GX29" s="333"/>
      <c r="GY29" s="333"/>
      <c r="GZ29" s="333"/>
      <c r="HA29" s="333"/>
      <c r="HB29" s="333"/>
      <c r="HC29" s="333"/>
      <c r="HD29" s="333"/>
      <c r="HE29" s="333"/>
      <c r="HF29" s="333"/>
      <c r="HG29" s="333"/>
      <c r="HH29" s="333"/>
      <c r="HI29" s="333"/>
      <c r="HJ29" s="333"/>
      <c r="HK29" s="333"/>
      <c r="HL29" s="333"/>
      <c r="HM29" s="333"/>
    </row>
    <row r="30" spans="1:221" x14ac:dyDescent="0.2">
      <c r="A30" s="384" t="s">
        <v>98</v>
      </c>
      <c r="B30" s="333"/>
      <c r="C30" s="333"/>
      <c r="D30" s="360">
        <f>IF('Customer Info'!$C$32=TRUE,0,IF($C$15&lt;=2000,0,IF($C$15=0,0,IF($C$15-2000&gt;13000,13000,$C$15-2000))))</f>
        <v>0</v>
      </c>
      <c r="E30" s="361" t="s">
        <v>41</v>
      </c>
      <c r="F30" s="362" t="s">
        <v>8</v>
      </c>
      <c r="G30" s="386"/>
      <c r="H30" s="386"/>
      <c r="I30" s="389">
        <f>'Rider Rates'!$B$9</f>
        <v>4.1900000000000001E-3</v>
      </c>
      <c r="J30" s="389">
        <f t="shared" si="0"/>
        <v>4.1900000000000001E-3</v>
      </c>
      <c r="K30" s="364" t="s">
        <v>42</v>
      </c>
      <c r="L30" s="250"/>
      <c r="M30" s="250"/>
      <c r="N30" s="250">
        <f t="shared" si="1"/>
        <v>0</v>
      </c>
      <c r="O30" s="250">
        <f t="shared" si="2"/>
        <v>0</v>
      </c>
      <c r="P30" s="358">
        <f>'Rider Rates'!$D$7</f>
        <v>44531</v>
      </c>
      <c r="Q30" s="383"/>
      <c r="R30" s="380"/>
      <c r="S30" s="374"/>
      <c r="T30" s="375"/>
      <c r="U30" s="333"/>
      <c r="V30" s="376"/>
      <c r="W30" s="333"/>
      <c r="X30" s="333"/>
      <c r="Y30" s="333"/>
      <c r="Z30" s="333"/>
      <c r="AA30" s="333"/>
      <c r="AB30" s="333"/>
      <c r="AC30" s="333"/>
      <c r="AD30" s="333"/>
      <c r="AE30" s="333"/>
      <c r="AF30" s="333"/>
      <c r="AG30" s="333"/>
      <c r="AH30" s="333"/>
      <c r="AI30" s="333"/>
      <c r="AJ30" s="333"/>
      <c r="AK30" s="333"/>
      <c r="AL30" s="333"/>
      <c r="AM30" s="333"/>
      <c r="AN30" s="333"/>
      <c r="AO30" s="333"/>
      <c r="AP30" s="333"/>
      <c r="AQ30" s="333"/>
      <c r="AR30" s="333"/>
      <c r="AS30" s="333"/>
      <c r="AT30" s="333"/>
      <c r="AU30" s="333"/>
      <c r="AV30" s="333"/>
      <c r="AW30" s="333"/>
      <c r="AX30" s="333"/>
      <c r="AY30" s="333"/>
      <c r="AZ30" s="333"/>
      <c r="BA30" s="333"/>
      <c r="BB30" s="333"/>
      <c r="BC30" s="333"/>
      <c r="BD30" s="333"/>
      <c r="BE30" s="333"/>
      <c r="BF30" s="333"/>
      <c r="BG30" s="333"/>
      <c r="BH30" s="333"/>
      <c r="BI30" s="333"/>
      <c r="BJ30" s="333"/>
      <c r="BK30" s="333"/>
      <c r="BL30" s="333"/>
      <c r="BM30" s="333"/>
      <c r="BN30" s="333"/>
      <c r="BO30" s="333"/>
      <c r="BP30" s="333"/>
      <c r="BQ30" s="333"/>
      <c r="BR30" s="333"/>
      <c r="BS30" s="333"/>
      <c r="BT30" s="333"/>
      <c r="BU30" s="333"/>
      <c r="BV30" s="333"/>
      <c r="BW30" s="333"/>
      <c r="BX30" s="333"/>
      <c r="BY30" s="333"/>
      <c r="BZ30" s="333"/>
      <c r="CA30" s="333"/>
      <c r="CB30" s="333"/>
      <c r="CC30" s="333"/>
      <c r="CD30" s="333"/>
      <c r="CE30" s="333"/>
      <c r="CF30" s="333"/>
      <c r="CG30" s="333"/>
      <c r="CH30" s="333"/>
      <c r="CI30" s="333"/>
      <c r="CJ30" s="333"/>
      <c r="CK30" s="333"/>
      <c r="CL30" s="333"/>
      <c r="CM30" s="333"/>
      <c r="CN30" s="333"/>
      <c r="CO30" s="333"/>
      <c r="CP30" s="333"/>
      <c r="CQ30" s="333"/>
      <c r="CR30" s="333"/>
      <c r="CS30" s="333"/>
      <c r="CT30" s="333"/>
      <c r="CU30" s="333"/>
      <c r="CV30" s="333"/>
      <c r="CW30" s="333"/>
      <c r="CX30" s="333"/>
      <c r="CY30" s="333"/>
      <c r="CZ30" s="333"/>
      <c r="DA30" s="333"/>
      <c r="DB30" s="333"/>
      <c r="DC30" s="333"/>
      <c r="DD30" s="333"/>
      <c r="DE30" s="333"/>
      <c r="DF30" s="333"/>
      <c r="DG30" s="333"/>
      <c r="DH30" s="333"/>
      <c r="DI30" s="333"/>
      <c r="DJ30" s="333"/>
      <c r="DK30" s="333"/>
      <c r="DL30" s="333"/>
      <c r="DM30" s="333"/>
      <c r="DN30" s="333"/>
      <c r="DO30" s="333"/>
      <c r="DP30" s="333"/>
      <c r="DQ30" s="333"/>
      <c r="DR30" s="333"/>
      <c r="DS30" s="333"/>
      <c r="DT30" s="333"/>
      <c r="DU30" s="333"/>
      <c r="DV30" s="333"/>
      <c r="DW30" s="333"/>
      <c r="DX30" s="333"/>
      <c r="DY30" s="333"/>
      <c r="DZ30" s="333"/>
      <c r="EA30" s="333"/>
      <c r="EB30" s="333"/>
      <c r="EC30" s="333"/>
      <c r="ED30" s="333"/>
      <c r="EE30" s="333"/>
      <c r="EF30" s="333"/>
      <c r="EG30" s="333"/>
      <c r="EH30" s="333"/>
      <c r="EI30" s="333"/>
      <c r="EJ30" s="333"/>
      <c r="EK30" s="333"/>
      <c r="EL30" s="333"/>
      <c r="EM30" s="333"/>
      <c r="EN30" s="333"/>
      <c r="EO30" s="333"/>
      <c r="EP30" s="333"/>
      <c r="EQ30" s="333"/>
      <c r="ER30" s="333"/>
      <c r="ES30" s="333"/>
      <c r="ET30" s="333"/>
      <c r="EU30" s="333"/>
      <c r="EV30" s="333"/>
      <c r="EW30" s="333"/>
      <c r="EX30" s="333"/>
      <c r="EY30" s="333"/>
      <c r="EZ30" s="333"/>
      <c r="FA30" s="333"/>
      <c r="FB30" s="333"/>
      <c r="FC30" s="333"/>
      <c r="FD30" s="333"/>
      <c r="FE30" s="333"/>
      <c r="FF30" s="333"/>
      <c r="FG30" s="333"/>
      <c r="FH30" s="333"/>
      <c r="FI30" s="333"/>
      <c r="FJ30" s="333"/>
      <c r="FK30" s="333"/>
      <c r="FL30" s="333"/>
      <c r="FM30" s="333"/>
      <c r="FN30" s="333"/>
      <c r="FO30" s="333"/>
      <c r="FP30" s="333"/>
      <c r="FQ30" s="333"/>
      <c r="FR30" s="333"/>
      <c r="FS30" s="333"/>
      <c r="FT30" s="333"/>
      <c r="FU30" s="333"/>
      <c r="FV30" s="333"/>
      <c r="FW30" s="333"/>
      <c r="FX30" s="333"/>
      <c r="FY30" s="333"/>
      <c r="FZ30" s="333"/>
      <c r="GA30" s="333"/>
      <c r="GB30" s="333"/>
      <c r="GC30" s="333"/>
      <c r="GD30" s="333"/>
      <c r="GE30" s="333"/>
      <c r="GF30" s="333"/>
      <c r="GG30" s="333"/>
      <c r="GH30" s="333"/>
      <c r="GI30" s="333"/>
      <c r="GJ30" s="333"/>
      <c r="GK30" s="333"/>
      <c r="GL30" s="333"/>
      <c r="GM30" s="333"/>
      <c r="GN30" s="333"/>
      <c r="GO30" s="333"/>
      <c r="GP30" s="333"/>
      <c r="GQ30" s="333"/>
      <c r="GR30" s="333"/>
      <c r="GS30" s="333"/>
      <c r="GT30" s="333"/>
      <c r="GU30" s="333"/>
      <c r="GV30" s="333"/>
      <c r="GW30" s="333"/>
      <c r="GX30" s="333"/>
      <c r="GY30" s="333"/>
      <c r="GZ30" s="333"/>
      <c r="HA30" s="333"/>
      <c r="HB30" s="333"/>
      <c r="HC30" s="333"/>
      <c r="HD30" s="333"/>
      <c r="HE30" s="333"/>
      <c r="HF30" s="333"/>
      <c r="HG30" s="333"/>
      <c r="HH30" s="333"/>
      <c r="HI30" s="333"/>
      <c r="HJ30" s="333"/>
      <c r="HK30" s="333"/>
      <c r="HL30" s="333"/>
      <c r="HM30" s="333"/>
    </row>
    <row r="31" spans="1:221" x14ac:dyDescent="0.2">
      <c r="A31" s="384" t="s">
        <v>99</v>
      </c>
      <c r="B31" s="333"/>
      <c r="C31" s="333"/>
      <c r="D31" s="360">
        <f>IF('Customer Info'!$C$32=TRUE,0,IF($C$15=0,0,IF($C$15-15000&gt;=0,$C$15-15000,0)))</f>
        <v>0</v>
      </c>
      <c r="E31" s="361" t="s">
        <v>41</v>
      </c>
      <c r="F31" s="362" t="s">
        <v>8</v>
      </c>
      <c r="G31" s="386"/>
      <c r="H31" s="386"/>
      <c r="I31" s="389">
        <f>'Rider Rates'!$B$10</f>
        <v>3.63E-3</v>
      </c>
      <c r="J31" s="389">
        <f t="shared" si="0"/>
        <v>3.63E-3</v>
      </c>
      <c r="K31" s="364" t="s">
        <v>42</v>
      </c>
      <c r="L31" s="250"/>
      <c r="M31" s="250"/>
      <c r="N31" s="250">
        <f t="shared" si="1"/>
        <v>0</v>
      </c>
      <c r="O31" s="250">
        <f t="shared" si="2"/>
        <v>0</v>
      </c>
      <c r="P31" s="358">
        <f>'Rider Rates'!$D$7</f>
        <v>44531</v>
      </c>
      <c r="Q31" s="383"/>
      <c r="R31" s="380"/>
      <c r="S31" s="374"/>
      <c r="T31" s="375"/>
      <c r="U31" s="333"/>
      <c r="V31" s="376"/>
      <c r="W31" s="333"/>
      <c r="X31" s="333"/>
      <c r="Y31" s="333"/>
      <c r="Z31" s="333"/>
      <c r="AA31" s="333"/>
      <c r="AB31" s="333"/>
      <c r="AC31" s="333"/>
      <c r="AD31" s="333"/>
      <c r="AE31" s="333"/>
      <c r="AF31" s="333"/>
      <c r="AG31" s="333"/>
      <c r="AH31" s="333"/>
      <c r="AI31" s="333"/>
      <c r="AJ31" s="333"/>
      <c r="AK31" s="333"/>
      <c r="AL31" s="333"/>
      <c r="AM31" s="333"/>
      <c r="AN31" s="333"/>
      <c r="AO31" s="333"/>
      <c r="AP31" s="333"/>
      <c r="AQ31" s="333"/>
      <c r="AR31" s="333"/>
      <c r="AS31" s="333"/>
      <c r="AT31" s="333"/>
      <c r="AU31" s="333"/>
      <c r="AV31" s="333"/>
      <c r="AW31" s="333"/>
      <c r="AX31" s="333"/>
      <c r="AY31" s="333"/>
      <c r="AZ31" s="333"/>
      <c r="BA31" s="333"/>
      <c r="BB31" s="333"/>
      <c r="BC31" s="333"/>
      <c r="BD31" s="333"/>
      <c r="BE31" s="333"/>
      <c r="BF31" s="333"/>
      <c r="BG31" s="333"/>
      <c r="BH31" s="333"/>
      <c r="BI31" s="333"/>
      <c r="BJ31" s="333"/>
      <c r="BK31" s="333"/>
      <c r="BL31" s="333"/>
      <c r="BM31" s="333"/>
      <c r="BN31" s="333"/>
      <c r="BO31" s="333"/>
      <c r="BP31" s="333"/>
      <c r="BQ31" s="333"/>
      <c r="BR31" s="333"/>
      <c r="BS31" s="333"/>
      <c r="BT31" s="333"/>
      <c r="BU31" s="333"/>
      <c r="BV31" s="333"/>
      <c r="BW31" s="333"/>
      <c r="BX31" s="333"/>
      <c r="BY31" s="333"/>
      <c r="BZ31" s="333"/>
      <c r="CA31" s="333"/>
      <c r="CB31" s="333"/>
      <c r="CC31" s="333"/>
      <c r="CD31" s="333"/>
      <c r="CE31" s="333"/>
      <c r="CF31" s="333"/>
      <c r="CG31" s="333"/>
      <c r="CH31" s="333"/>
      <c r="CI31" s="333"/>
      <c r="CJ31" s="333"/>
      <c r="CK31" s="333"/>
      <c r="CL31" s="333"/>
      <c r="CM31" s="333"/>
      <c r="CN31" s="333"/>
      <c r="CO31" s="333"/>
      <c r="CP31" s="333"/>
      <c r="CQ31" s="333"/>
      <c r="CR31" s="333"/>
      <c r="CS31" s="333"/>
      <c r="CT31" s="333"/>
      <c r="CU31" s="333"/>
      <c r="CV31" s="333"/>
      <c r="CW31" s="333"/>
      <c r="CX31" s="333"/>
      <c r="CY31" s="333"/>
      <c r="CZ31" s="333"/>
      <c r="DA31" s="333"/>
      <c r="DB31" s="333"/>
      <c r="DC31" s="333"/>
      <c r="DD31" s="333"/>
      <c r="DE31" s="333"/>
      <c r="DF31" s="333"/>
      <c r="DG31" s="333"/>
      <c r="DH31" s="333"/>
      <c r="DI31" s="333"/>
      <c r="DJ31" s="333"/>
      <c r="DK31" s="333"/>
      <c r="DL31" s="333"/>
      <c r="DM31" s="333"/>
      <c r="DN31" s="333"/>
      <c r="DO31" s="333"/>
      <c r="DP31" s="333"/>
      <c r="DQ31" s="333"/>
      <c r="DR31" s="333"/>
      <c r="DS31" s="333"/>
      <c r="DT31" s="333"/>
      <c r="DU31" s="333"/>
      <c r="DV31" s="333"/>
      <c r="DW31" s="333"/>
      <c r="DX31" s="333"/>
      <c r="DY31" s="333"/>
      <c r="DZ31" s="333"/>
      <c r="EA31" s="333"/>
      <c r="EB31" s="333"/>
      <c r="EC31" s="333"/>
      <c r="ED31" s="333"/>
      <c r="EE31" s="333"/>
      <c r="EF31" s="333"/>
      <c r="EG31" s="333"/>
      <c r="EH31" s="333"/>
      <c r="EI31" s="333"/>
      <c r="EJ31" s="333"/>
      <c r="EK31" s="333"/>
      <c r="EL31" s="333"/>
      <c r="EM31" s="333"/>
      <c r="EN31" s="333"/>
      <c r="EO31" s="333"/>
      <c r="EP31" s="333"/>
      <c r="EQ31" s="333"/>
      <c r="ER31" s="333"/>
      <c r="ES31" s="333"/>
      <c r="ET31" s="333"/>
      <c r="EU31" s="333"/>
      <c r="EV31" s="333"/>
      <c r="EW31" s="333"/>
      <c r="EX31" s="333"/>
      <c r="EY31" s="333"/>
      <c r="EZ31" s="333"/>
      <c r="FA31" s="333"/>
      <c r="FB31" s="333"/>
      <c r="FC31" s="333"/>
      <c r="FD31" s="333"/>
      <c r="FE31" s="333"/>
      <c r="FF31" s="333"/>
      <c r="FG31" s="333"/>
      <c r="FH31" s="333"/>
      <c r="FI31" s="333"/>
      <c r="FJ31" s="333"/>
      <c r="FK31" s="333"/>
      <c r="FL31" s="333"/>
      <c r="FM31" s="333"/>
      <c r="FN31" s="333"/>
      <c r="FO31" s="333"/>
      <c r="FP31" s="333"/>
      <c r="FQ31" s="333"/>
      <c r="FR31" s="333"/>
      <c r="FS31" s="333"/>
      <c r="FT31" s="333"/>
      <c r="FU31" s="333"/>
      <c r="FV31" s="333"/>
      <c r="FW31" s="333"/>
      <c r="FX31" s="333"/>
      <c r="FY31" s="333"/>
      <c r="FZ31" s="333"/>
      <c r="GA31" s="333"/>
      <c r="GB31" s="333"/>
      <c r="GC31" s="333"/>
      <c r="GD31" s="333"/>
      <c r="GE31" s="333"/>
      <c r="GF31" s="333"/>
      <c r="GG31" s="333"/>
      <c r="GH31" s="333"/>
      <c r="GI31" s="333"/>
      <c r="GJ31" s="333"/>
      <c r="GK31" s="333"/>
      <c r="GL31" s="333"/>
      <c r="GM31" s="333"/>
      <c r="GN31" s="333"/>
      <c r="GO31" s="333"/>
      <c r="GP31" s="333"/>
      <c r="GQ31" s="333"/>
      <c r="GR31" s="333"/>
      <c r="GS31" s="333"/>
      <c r="GT31" s="333"/>
      <c r="GU31" s="333"/>
      <c r="GV31" s="333"/>
      <c r="GW31" s="333"/>
      <c r="GX31" s="333"/>
      <c r="GY31" s="333"/>
      <c r="GZ31" s="333"/>
      <c r="HA31" s="333"/>
      <c r="HB31" s="333"/>
      <c r="HC31" s="333"/>
      <c r="HD31" s="333"/>
      <c r="HE31" s="333"/>
      <c r="HF31" s="333"/>
      <c r="HG31" s="333"/>
      <c r="HH31" s="333"/>
      <c r="HI31" s="333"/>
      <c r="HJ31" s="333"/>
      <c r="HK31" s="333"/>
      <c r="HL31" s="333"/>
      <c r="HM31" s="333"/>
    </row>
    <row r="32" spans="1:221" x14ac:dyDescent="0.2">
      <c r="A32" s="392" t="s">
        <v>159</v>
      </c>
      <c r="B32" s="333"/>
      <c r="C32" s="333"/>
      <c r="D32" s="360">
        <f>IF($C$15&lt;0,0,$C$15)</f>
        <v>0</v>
      </c>
      <c r="E32" s="361" t="s">
        <v>41</v>
      </c>
      <c r="F32" s="362" t="s">
        <v>8</v>
      </c>
      <c r="G32" s="386"/>
      <c r="H32" s="386"/>
      <c r="I32" s="386">
        <f>'Rider Rates'!$B$16</f>
        <v>0</v>
      </c>
      <c r="J32" s="386">
        <f>SUM(G32:I32)</f>
        <v>0</v>
      </c>
      <c r="K32" s="364" t="s">
        <v>42</v>
      </c>
      <c r="L32" s="250"/>
      <c r="M32" s="250"/>
      <c r="N32" s="250">
        <f t="shared" si="1"/>
        <v>0</v>
      </c>
      <c r="O32" s="250">
        <f t="shared" si="2"/>
        <v>0</v>
      </c>
      <c r="P32" s="358">
        <f>'Rider Rates'!$D$16</f>
        <v>45322</v>
      </c>
      <c r="Q32" s="383"/>
      <c r="R32" s="380"/>
      <c r="S32" s="374"/>
      <c r="T32" s="375"/>
      <c r="U32" s="333"/>
      <c r="V32" s="376"/>
      <c r="W32" s="333"/>
      <c r="X32" s="333"/>
      <c r="Y32" s="333"/>
      <c r="Z32" s="333"/>
      <c r="AA32" s="333"/>
      <c r="AB32" s="333"/>
      <c r="AC32" s="333"/>
      <c r="AD32" s="333"/>
      <c r="AE32" s="333"/>
      <c r="AF32" s="333"/>
      <c r="AG32" s="333"/>
      <c r="AH32" s="333"/>
      <c r="AI32" s="333"/>
      <c r="AJ32" s="333"/>
      <c r="AK32" s="333"/>
      <c r="AL32" s="333"/>
      <c r="AM32" s="333"/>
      <c r="AN32" s="333"/>
      <c r="AO32" s="333"/>
      <c r="AP32" s="333"/>
      <c r="AQ32" s="333"/>
      <c r="AR32" s="333"/>
      <c r="AS32" s="333"/>
      <c r="AT32" s="333"/>
      <c r="AU32" s="333"/>
      <c r="AV32" s="333"/>
      <c r="AW32" s="333"/>
      <c r="AX32" s="333"/>
      <c r="AY32" s="333"/>
      <c r="AZ32" s="333"/>
      <c r="BA32" s="333"/>
      <c r="BB32" s="333"/>
      <c r="BC32" s="333"/>
      <c r="BD32" s="333"/>
      <c r="BE32" s="333"/>
      <c r="BF32" s="333"/>
      <c r="BG32" s="333"/>
      <c r="BH32" s="333"/>
      <c r="BI32" s="333"/>
      <c r="BJ32" s="333"/>
      <c r="BK32" s="333"/>
      <c r="BL32" s="333"/>
      <c r="BM32" s="333"/>
      <c r="BN32" s="333"/>
      <c r="BO32" s="333"/>
      <c r="BP32" s="333"/>
      <c r="BQ32" s="333"/>
      <c r="BR32" s="333"/>
      <c r="BS32" s="333"/>
      <c r="BT32" s="333"/>
      <c r="BU32" s="333"/>
      <c r="BV32" s="333"/>
      <c r="BW32" s="333"/>
      <c r="BX32" s="333"/>
      <c r="BY32" s="333"/>
      <c r="BZ32" s="333"/>
      <c r="CA32" s="333"/>
      <c r="CB32" s="333"/>
      <c r="CC32" s="333"/>
      <c r="CD32" s="333"/>
      <c r="CE32" s="333"/>
      <c r="CF32" s="333"/>
      <c r="CG32" s="333"/>
      <c r="CH32" s="333"/>
      <c r="CI32" s="333"/>
      <c r="CJ32" s="333"/>
      <c r="CK32" s="333"/>
      <c r="CL32" s="333"/>
      <c r="CM32" s="333"/>
      <c r="CN32" s="333"/>
      <c r="CO32" s="333"/>
      <c r="CP32" s="333"/>
      <c r="CQ32" s="333"/>
      <c r="CR32" s="333"/>
      <c r="CS32" s="333"/>
      <c r="CT32" s="333"/>
      <c r="CU32" s="333"/>
      <c r="CV32" s="333"/>
      <c r="CW32" s="333"/>
      <c r="CX32" s="333"/>
      <c r="CY32" s="333"/>
      <c r="CZ32" s="333"/>
      <c r="DA32" s="333"/>
      <c r="DB32" s="333"/>
      <c r="DC32" s="333"/>
      <c r="DD32" s="333"/>
      <c r="DE32" s="333"/>
      <c r="DF32" s="333"/>
      <c r="DG32" s="333"/>
      <c r="DH32" s="333"/>
      <c r="DI32" s="333"/>
      <c r="DJ32" s="333"/>
      <c r="DK32" s="333"/>
      <c r="DL32" s="333"/>
      <c r="DM32" s="333"/>
      <c r="DN32" s="333"/>
      <c r="DO32" s="333"/>
      <c r="DP32" s="333"/>
      <c r="DQ32" s="333"/>
      <c r="DR32" s="333"/>
      <c r="DS32" s="333"/>
      <c r="DT32" s="333"/>
      <c r="DU32" s="333"/>
      <c r="DV32" s="333"/>
      <c r="DW32" s="333"/>
      <c r="DX32" s="333"/>
      <c r="DY32" s="333"/>
      <c r="DZ32" s="333"/>
      <c r="EA32" s="333"/>
      <c r="EB32" s="333"/>
      <c r="EC32" s="333"/>
      <c r="ED32" s="333"/>
      <c r="EE32" s="333"/>
      <c r="EF32" s="333"/>
      <c r="EG32" s="333"/>
      <c r="EH32" s="333"/>
      <c r="EI32" s="333"/>
      <c r="EJ32" s="333"/>
      <c r="EK32" s="333"/>
      <c r="EL32" s="333"/>
      <c r="EM32" s="333"/>
      <c r="EN32" s="333"/>
      <c r="EO32" s="333"/>
      <c r="EP32" s="333"/>
      <c r="EQ32" s="333"/>
      <c r="ER32" s="333"/>
      <c r="ES32" s="333"/>
      <c r="ET32" s="333"/>
      <c r="EU32" s="333"/>
      <c r="EV32" s="333"/>
      <c r="EW32" s="333"/>
      <c r="EX32" s="333"/>
      <c r="EY32" s="333"/>
      <c r="EZ32" s="333"/>
      <c r="FA32" s="333"/>
      <c r="FB32" s="333"/>
      <c r="FC32" s="333"/>
      <c r="FD32" s="333"/>
      <c r="FE32" s="333"/>
      <c r="FF32" s="333"/>
      <c r="FG32" s="333"/>
      <c r="FH32" s="333"/>
      <c r="FI32" s="333"/>
      <c r="FJ32" s="333"/>
      <c r="FK32" s="333"/>
      <c r="FL32" s="333"/>
      <c r="FM32" s="333"/>
      <c r="FN32" s="333"/>
      <c r="FO32" s="333"/>
      <c r="FP32" s="333"/>
      <c r="FQ32" s="333"/>
      <c r="FR32" s="333"/>
      <c r="FS32" s="333"/>
      <c r="FT32" s="333"/>
      <c r="FU32" s="333"/>
      <c r="FV32" s="333"/>
      <c r="FW32" s="333"/>
      <c r="FX32" s="333"/>
      <c r="FY32" s="333"/>
      <c r="FZ32" s="333"/>
      <c r="GA32" s="333"/>
      <c r="GB32" s="333"/>
      <c r="GC32" s="333"/>
      <c r="GD32" s="333"/>
      <c r="GE32" s="333"/>
      <c r="GF32" s="333"/>
      <c r="GG32" s="333"/>
      <c r="GH32" s="333"/>
      <c r="GI32" s="333"/>
      <c r="GJ32" s="333"/>
      <c r="GK32" s="333"/>
      <c r="GL32" s="333"/>
      <c r="GM32" s="333"/>
      <c r="GN32" s="333"/>
      <c r="GO32" s="333"/>
      <c r="GP32" s="333"/>
      <c r="GQ32" s="333"/>
      <c r="GR32" s="333"/>
      <c r="GS32" s="333"/>
      <c r="GT32" s="333"/>
      <c r="GU32" s="333"/>
      <c r="GV32" s="333"/>
      <c r="GW32" s="333"/>
      <c r="GX32" s="333"/>
      <c r="GY32" s="333"/>
      <c r="GZ32" s="333"/>
      <c r="HA32" s="333"/>
      <c r="HB32" s="333"/>
      <c r="HC32" s="333"/>
      <c r="HD32" s="333"/>
      <c r="HE32" s="333"/>
      <c r="HF32" s="333"/>
      <c r="HG32" s="333"/>
      <c r="HH32" s="333"/>
      <c r="HI32" s="333"/>
      <c r="HJ32" s="333"/>
      <c r="HK32" s="333"/>
      <c r="HL32" s="333"/>
      <c r="HM32" s="333"/>
    </row>
    <row r="33" spans="1:221" x14ac:dyDescent="0.2">
      <c r="A33" s="392" t="s">
        <v>237</v>
      </c>
      <c r="B33" s="333"/>
      <c r="C33" s="333"/>
      <c r="D33" s="390">
        <f>$N$23</f>
        <v>9.4</v>
      </c>
      <c r="E33" s="361" t="s">
        <v>122</v>
      </c>
      <c r="F33" s="362" t="s">
        <v>8</v>
      </c>
      <c r="G33" s="386"/>
      <c r="H33" s="386"/>
      <c r="I33" s="391">
        <f>'Rider Rates'!$B$18+'Rider Rates'!$E$18</f>
        <v>0</v>
      </c>
      <c r="J33" s="391">
        <f>SUM(G33:I33)</f>
        <v>0</v>
      </c>
      <c r="K33" s="364"/>
      <c r="L33" s="250"/>
      <c r="M33" s="250"/>
      <c r="N33" s="250">
        <f>ROUND($D$33*'Rider Rates'!$B$18,2)+ROUND($D$33*'Rider Rates'!$E$18,2)</f>
        <v>0</v>
      </c>
      <c r="O33" s="250">
        <f t="shared" si="2"/>
        <v>0</v>
      </c>
      <c r="P33" s="358">
        <f>MAX('Rider Rates'!$D$18,'Rider Rates'!$F$18)</f>
        <v>44531</v>
      </c>
      <c r="Q33" s="383"/>
      <c r="R33" s="380"/>
      <c r="S33" s="374"/>
      <c r="T33" s="375"/>
      <c r="U33" s="333"/>
      <c r="V33" s="376"/>
      <c r="W33" s="333"/>
      <c r="X33" s="333"/>
      <c r="Y33" s="333"/>
      <c r="Z33" s="333"/>
      <c r="AA33" s="333"/>
      <c r="AB33" s="333"/>
      <c r="AC33" s="333"/>
      <c r="AD33" s="333"/>
      <c r="AE33" s="333"/>
      <c r="AF33" s="333"/>
      <c r="AG33" s="333"/>
      <c r="AH33" s="333"/>
      <c r="AI33" s="333"/>
      <c r="AJ33" s="333"/>
      <c r="AK33" s="333"/>
      <c r="AL33" s="333"/>
      <c r="AM33" s="333"/>
      <c r="AN33" s="333"/>
      <c r="AO33" s="333"/>
      <c r="AP33" s="333"/>
      <c r="AQ33" s="333"/>
      <c r="AR33" s="333"/>
      <c r="AS33" s="333"/>
      <c r="AT33" s="333"/>
      <c r="AU33" s="333"/>
      <c r="AV33" s="333"/>
      <c r="AW33" s="333"/>
      <c r="AX33" s="333"/>
      <c r="AY33" s="333"/>
      <c r="AZ33" s="333"/>
      <c r="BA33" s="333"/>
      <c r="BB33" s="333"/>
      <c r="BC33" s="333"/>
      <c r="BD33" s="333"/>
      <c r="BE33" s="333"/>
      <c r="BF33" s="333"/>
      <c r="BG33" s="333"/>
      <c r="BH33" s="333"/>
      <c r="BI33" s="333"/>
      <c r="BJ33" s="333"/>
      <c r="BK33" s="333"/>
      <c r="BL33" s="333"/>
      <c r="BM33" s="333"/>
      <c r="BN33" s="333"/>
      <c r="BO33" s="333"/>
      <c r="BP33" s="333"/>
      <c r="BQ33" s="333"/>
      <c r="BR33" s="333"/>
      <c r="BS33" s="333"/>
      <c r="BT33" s="333"/>
      <c r="BU33" s="333"/>
      <c r="BV33" s="333"/>
      <c r="BW33" s="333"/>
      <c r="BX33" s="333"/>
      <c r="BY33" s="333"/>
      <c r="BZ33" s="333"/>
      <c r="CA33" s="333"/>
      <c r="CB33" s="333"/>
      <c r="CC33" s="333"/>
      <c r="CD33" s="333"/>
      <c r="CE33" s="333"/>
      <c r="CF33" s="333"/>
      <c r="CG33" s="333"/>
      <c r="CH33" s="333"/>
      <c r="CI33" s="333"/>
      <c r="CJ33" s="333"/>
      <c r="CK33" s="333"/>
      <c r="CL33" s="333"/>
      <c r="CM33" s="333"/>
      <c r="CN33" s="333"/>
      <c r="CO33" s="333"/>
      <c r="CP33" s="333"/>
      <c r="CQ33" s="333"/>
      <c r="CR33" s="333"/>
      <c r="CS33" s="333"/>
      <c r="CT33" s="333"/>
      <c r="CU33" s="333"/>
      <c r="CV33" s="333"/>
      <c r="CW33" s="333"/>
      <c r="CX33" s="333"/>
      <c r="CY33" s="333"/>
      <c r="CZ33" s="333"/>
      <c r="DA33" s="333"/>
      <c r="DB33" s="333"/>
      <c r="DC33" s="333"/>
      <c r="DD33" s="333"/>
      <c r="DE33" s="333"/>
      <c r="DF33" s="333"/>
      <c r="DG33" s="333"/>
      <c r="DH33" s="333"/>
      <c r="DI33" s="333"/>
      <c r="DJ33" s="333"/>
      <c r="DK33" s="333"/>
      <c r="DL33" s="333"/>
      <c r="DM33" s="333"/>
      <c r="DN33" s="333"/>
      <c r="DO33" s="333"/>
      <c r="DP33" s="333"/>
      <c r="DQ33" s="333"/>
      <c r="DR33" s="333"/>
      <c r="DS33" s="333"/>
      <c r="DT33" s="333"/>
      <c r="DU33" s="333"/>
      <c r="DV33" s="333"/>
      <c r="DW33" s="333"/>
      <c r="DX33" s="333"/>
      <c r="DY33" s="333"/>
      <c r="DZ33" s="333"/>
      <c r="EA33" s="333"/>
      <c r="EB33" s="333"/>
      <c r="EC33" s="333"/>
      <c r="ED33" s="333"/>
      <c r="EE33" s="333"/>
      <c r="EF33" s="333"/>
      <c r="EG33" s="333"/>
      <c r="EH33" s="333"/>
      <c r="EI33" s="333"/>
      <c r="EJ33" s="333"/>
      <c r="EK33" s="333"/>
      <c r="EL33" s="333"/>
      <c r="EM33" s="333"/>
      <c r="EN33" s="333"/>
      <c r="EO33" s="333"/>
      <c r="EP33" s="333"/>
      <c r="EQ33" s="333"/>
      <c r="ER33" s="333"/>
      <c r="ES33" s="333"/>
      <c r="ET33" s="333"/>
      <c r="EU33" s="333"/>
      <c r="EV33" s="333"/>
      <c r="EW33" s="333"/>
      <c r="EX33" s="333"/>
      <c r="EY33" s="333"/>
      <c r="EZ33" s="333"/>
      <c r="FA33" s="333"/>
      <c r="FB33" s="333"/>
      <c r="FC33" s="333"/>
      <c r="FD33" s="333"/>
      <c r="FE33" s="333"/>
      <c r="FF33" s="333"/>
      <c r="FG33" s="333"/>
      <c r="FH33" s="333"/>
      <c r="FI33" s="333"/>
      <c r="FJ33" s="333"/>
      <c r="FK33" s="333"/>
      <c r="FL33" s="333"/>
      <c r="FM33" s="333"/>
      <c r="FN33" s="333"/>
      <c r="FO33" s="333"/>
      <c r="FP33" s="333"/>
      <c r="FQ33" s="333"/>
      <c r="FR33" s="333"/>
      <c r="FS33" s="333"/>
      <c r="FT33" s="333"/>
      <c r="FU33" s="333"/>
      <c r="FV33" s="333"/>
      <c r="FW33" s="333"/>
      <c r="FX33" s="333"/>
      <c r="FY33" s="333"/>
      <c r="FZ33" s="333"/>
      <c r="GA33" s="333"/>
      <c r="GB33" s="333"/>
      <c r="GC33" s="333"/>
      <c r="GD33" s="333"/>
      <c r="GE33" s="333"/>
      <c r="GF33" s="333"/>
      <c r="GG33" s="333"/>
      <c r="GH33" s="333"/>
      <c r="GI33" s="333"/>
      <c r="GJ33" s="333"/>
      <c r="GK33" s="333"/>
      <c r="GL33" s="333"/>
      <c r="GM33" s="333"/>
      <c r="GN33" s="333"/>
      <c r="GO33" s="333"/>
      <c r="GP33" s="333"/>
      <c r="GQ33" s="333"/>
      <c r="GR33" s="333"/>
      <c r="GS33" s="333"/>
      <c r="GT33" s="333"/>
      <c r="GU33" s="333"/>
      <c r="GV33" s="333"/>
      <c r="GW33" s="333"/>
      <c r="GX33" s="333"/>
      <c r="GY33" s="333"/>
      <c r="GZ33" s="333"/>
      <c r="HA33" s="333"/>
      <c r="HB33" s="333"/>
      <c r="HC33" s="333"/>
      <c r="HD33" s="333"/>
      <c r="HE33" s="333"/>
      <c r="HF33" s="333"/>
      <c r="HG33" s="333"/>
      <c r="HH33" s="333"/>
      <c r="HI33" s="333"/>
      <c r="HJ33" s="333"/>
      <c r="HK33" s="333"/>
      <c r="HL33" s="333"/>
      <c r="HM33" s="333"/>
    </row>
    <row r="34" spans="1:221" x14ac:dyDescent="0.2">
      <c r="A34" s="392" t="s">
        <v>186</v>
      </c>
      <c r="B34" s="333"/>
      <c r="C34" s="333"/>
      <c r="D34" s="100">
        <f>'Customer Info'!$B$21+'Customer Info'!$B$22-'Customer Info'!$B$23</f>
        <v>0</v>
      </c>
      <c r="E34" s="361" t="s">
        <v>41</v>
      </c>
      <c r="F34" s="362" t="s">
        <v>8</v>
      </c>
      <c r="G34" s="386">
        <f>'Rider Rates'!B22</f>
        <v>7.6880000000000004E-2</v>
      </c>
      <c r="H34" s="386"/>
      <c r="I34" s="386"/>
      <c r="J34" s="393">
        <f>SUM(G34:H34)</f>
        <v>7.6880000000000004E-2</v>
      </c>
      <c r="K34" s="364" t="s">
        <v>42</v>
      </c>
      <c r="L34" s="250">
        <f>ROUND(D34*G34,2)</f>
        <v>0</v>
      </c>
      <c r="M34" s="250"/>
      <c r="N34" s="250"/>
      <c r="O34" s="250">
        <f t="shared" si="2"/>
        <v>0</v>
      </c>
      <c r="P34" s="358">
        <f>'Rider Rates'!$D$22</f>
        <v>45809</v>
      </c>
      <c r="Q34" s="383"/>
      <c r="R34" s="380"/>
      <c r="S34" s="374"/>
      <c r="T34" s="375"/>
      <c r="U34" s="333"/>
      <c r="V34" s="376"/>
      <c r="W34" s="333"/>
      <c r="X34" s="333"/>
      <c r="Y34" s="333"/>
      <c r="Z34" s="333"/>
      <c r="AA34" s="333"/>
      <c r="AB34" s="333"/>
      <c r="AC34" s="333"/>
      <c r="AD34" s="333"/>
      <c r="AE34" s="333"/>
      <c r="AF34" s="333"/>
      <c r="AG34" s="333"/>
      <c r="AH34" s="333"/>
      <c r="AI34" s="333"/>
      <c r="AJ34" s="333"/>
      <c r="AK34" s="333"/>
      <c r="AL34" s="333"/>
      <c r="AM34" s="333"/>
      <c r="AN34" s="333"/>
      <c r="AO34" s="333"/>
      <c r="AP34" s="333"/>
      <c r="AQ34" s="333"/>
      <c r="AR34" s="333"/>
      <c r="AS34" s="333"/>
      <c r="AT34" s="333"/>
      <c r="AU34" s="333"/>
      <c r="AV34" s="333"/>
      <c r="AW34" s="333"/>
      <c r="AX34" s="333"/>
      <c r="AY34" s="333"/>
      <c r="AZ34" s="333"/>
      <c r="BA34" s="333"/>
      <c r="BB34" s="333"/>
      <c r="BC34" s="333"/>
      <c r="BD34" s="333"/>
      <c r="BE34" s="333"/>
      <c r="BF34" s="333"/>
      <c r="BG34" s="333"/>
      <c r="BH34" s="333"/>
      <c r="BI34" s="333"/>
      <c r="BJ34" s="333"/>
      <c r="BK34" s="333"/>
      <c r="BL34" s="333"/>
      <c r="BM34" s="333"/>
      <c r="BN34" s="333"/>
      <c r="BO34" s="333"/>
      <c r="BP34" s="333"/>
      <c r="BQ34" s="333"/>
      <c r="BR34" s="333"/>
      <c r="BS34" s="333"/>
      <c r="BT34" s="333"/>
      <c r="BU34" s="333"/>
      <c r="BV34" s="333"/>
      <c r="BW34" s="333"/>
      <c r="BX34" s="333"/>
      <c r="BY34" s="333"/>
      <c r="BZ34" s="333"/>
      <c r="CA34" s="333"/>
      <c r="CB34" s="333"/>
      <c r="CC34" s="333"/>
      <c r="CD34" s="333"/>
      <c r="CE34" s="333"/>
      <c r="CF34" s="333"/>
      <c r="CG34" s="333"/>
      <c r="CH34" s="333"/>
      <c r="CI34" s="333"/>
      <c r="CJ34" s="333"/>
      <c r="CK34" s="333"/>
      <c r="CL34" s="333"/>
      <c r="CM34" s="333"/>
      <c r="CN34" s="333"/>
      <c r="CO34" s="333"/>
      <c r="CP34" s="333"/>
      <c r="CQ34" s="333"/>
      <c r="CR34" s="333"/>
      <c r="CS34" s="333"/>
      <c r="CT34" s="333"/>
      <c r="CU34" s="333"/>
      <c r="CV34" s="333"/>
      <c r="CW34" s="333"/>
      <c r="CX34" s="333"/>
      <c r="CY34" s="333"/>
      <c r="CZ34" s="333"/>
      <c r="DA34" s="333"/>
      <c r="DB34" s="333"/>
      <c r="DC34" s="333"/>
      <c r="DD34" s="333"/>
      <c r="DE34" s="333"/>
      <c r="DF34" s="333"/>
      <c r="DG34" s="333"/>
      <c r="DH34" s="333"/>
      <c r="DI34" s="333"/>
      <c r="DJ34" s="333"/>
      <c r="DK34" s="333"/>
      <c r="DL34" s="333"/>
      <c r="DM34" s="333"/>
      <c r="DN34" s="333"/>
      <c r="DO34" s="333"/>
      <c r="DP34" s="333"/>
      <c r="DQ34" s="333"/>
      <c r="DR34" s="333"/>
      <c r="DS34" s="333"/>
      <c r="DT34" s="333"/>
      <c r="DU34" s="333"/>
      <c r="DV34" s="333"/>
      <c r="DW34" s="333"/>
      <c r="DX34" s="333"/>
      <c r="DY34" s="333"/>
      <c r="DZ34" s="333"/>
      <c r="EA34" s="333"/>
      <c r="EB34" s="333"/>
      <c r="EC34" s="333"/>
      <c r="ED34" s="333"/>
      <c r="EE34" s="333"/>
      <c r="EF34" s="333"/>
      <c r="EG34" s="333"/>
      <c r="EH34" s="333"/>
      <c r="EI34" s="333"/>
      <c r="EJ34" s="333"/>
      <c r="EK34" s="333"/>
      <c r="EL34" s="333"/>
      <c r="EM34" s="333"/>
      <c r="EN34" s="333"/>
      <c r="EO34" s="333"/>
      <c r="EP34" s="333"/>
      <c r="EQ34" s="333"/>
      <c r="ER34" s="333"/>
      <c r="ES34" s="333"/>
      <c r="ET34" s="333"/>
      <c r="EU34" s="333"/>
      <c r="EV34" s="333"/>
      <c r="EW34" s="333"/>
      <c r="EX34" s="333"/>
      <c r="EY34" s="333"/>
      <c r="EZ34" s="333"/>
      <c r="FA34" s="333"/>
      <c r="FB34" s="333"/>
      <c r="FC34" s="333"/>
      <c r="FD34" s="333"/>
      <c r="FE34" s="333"/>
      <c r="FF34" s="333"/>
      <c r="FG34" s="333"/>
      <c r="FH34" s="333"/>
      <c r="FI34" s="333"/>
      <c r="FJ34" s="333"/>
      <c r="FK34" s="333"/>
      <c r="FL34" s="333"/>
      <c r="FM34" s="333"/>
      <c r="FN34" s="333"/>
      <c r="FO34" s="333"/>
      <c r="FP34" s="333"/>
      <c r="FQ34" s="333"/>
      <c r="FR34" s="333"/>
      <c r="FS34" s="333"/>
      <c r="FT34" s="333"/>
      <c r="FU34" s="333"/>
      <c r="FV34" s="333"/>
      <c r="FW34" s="333"/>
      <c r="FX34" s="333"/>
      <c r="FY34" s="333"/>
      <c r="FZ34" s="333"/>
      <c r="GA34" s="333"/>
      <c r="GB34" s="333"/>
      <c r="GC34" s="333"/>
      <c r="GD34" s="333"/>
      <c r="GE34" s="333"/>
      <c r="GF34" s="333"/>
      <c r="GG34" s="333"/>
      <c r="GH34" s="333"/>
      <c r="GI34" s="333"/>
      <c r="GJ34" s="333"/>
      <c r="GK34" s="333"/>
      <c r="GL34" s="333"/>
      <c r="GM34" s="333"/>
      <c r="GN34" s="333"/>
      <c r="GO34" s="333"/>
      <c r="GP34" s="333"/>
      <c r="GQ34" s="333"/>
      <c r="GR34" s="333"/>
      <c r="GS34" s="333"/>
      <c r="GT34" s="333"/>
      <c r="GU34" s="333"/>
      <c r="GV34" s="333"/>
      <c r="GW34" s="333"/>
      <c r="GX34" s="333"/>
      <c r="GY34" s="333"/>
      <c r="GZ34" s="333"/>
      <c r="HA34" s="333"/>
      <c r="HB34" s="333"/>
      <c r="HC34" s="333"/>
      <c r="HD34" s="333"/>
      <c r="HE34" s="333"/>
      <c r="HF34" s="333"/>
      <c r="HG34" s="333"/>
      <c r="HH34" s="333"/>
      <c r="HI34" s="333"/>
      <c r="HJ34" s="333"/>
      <c r="HK34" s="333"/>
      <c r="HL34" s="333"/>
      <c r="HM34" s="333"/>
    </row>
    <row r="35" spans="1:221" x14ac:dyDescent="0.2">
      <c r="A35" s="392" t="s">
        <v>162</v>
      </c>
      <c r="B35" s="333"/>
      <c r="C35" s="333"/>
      <c r="D35" s="360">
        <f>C16</f>
        <v>0</v>
      </c>
      <c r="E35" s="361" t="s">
        <v>41</v>
      </c>
      <c r="F35" s="362" t="s">
        <v>8</v>
      </c>
      <c r="G35" s="386">
        <f>'Rider Rates'!B41</f>
        <v>2.10674E-2</v>
      </c>
      <c r="H35" s="386"/>
      <c r="I35" s="386"/>
      <c r="J35" s="393">
        <f>SUM(G35:H35)</f>
        <v>2.10674E-2</v>
      </c>
      <c r="K35" s="364" t="s">
        <v>42</v>
      </c>
      <c r="L35" s="250">
        <f>ROUND(D35*G35,2)</f>
        <v>0</v>
      </c>
      <c r="M35" s="250"/>
      <c r="N35" s="250"/>
      <c r="O35" s="250">
        <f t="shared" si="2"/>
        <v>0</v>
      </c>
      <c r="P35" s="358">
        <f>'Rider Rates'!$D$35</f>
        <v>45809</v>
      </c>
      <c r="Q35" s="383"/>
      <c r="R35" s="380"/>
      <c r="S35" s="374"/>
      <c r="T35" s="375"/>
      <c r="U35" s="333"/>
      <c r="V35" s="376"/>
      <c r="W35" s="333"/>
      <c r="X35" s="333"/>
      <c r="Y35" s="333"/>
      <c r="Z35" s="333"/>
      <c r="AA35" s="333"/>
      <c r="AB35" s="333"/>
      <c r="AC35" s="333"/>
      <c r="AD35" s="333"/>
      <c r="AE35" s="333"/>
      <c r="AF35" s="333"/>
      <c r="AG35" s="333"/>
      <c r="AH35" s="333"/>
      <c r="AI35" s="333"/>
      <c r="AJ35" s="333"/>
      <c r="AK35" s="333"/>
      <c r="AL35" s="333"/>
      <c r="AM35" s="333"/>
      <c r="AN35" s="333"/>
      <c r="AO35" s="333"/>
      <c r="AP35" s="333"/>
      <c r="AQ35" s="333"/>
      <c r="AR35" s="333"/>
      <c r="AS35" s="333"/>
      <c r="AT35" s="333"/>
      <c r="AU35" s="333"/>
      <c r="AV35" s="333"/>
      <c r="AW35" s="333"/>
      <c r="AX35" s="333"/>
      <c r="AY35" s="333"/>
      <c r="AZ35" s="333"/>
      <c r="BA35" s="333"/>
      <c r="BB35" s="333"/>
      <c r="BC35" s="333"/>
      <c r="BD35" s="333"/>
      <c r="BE35" s="333"/>
      <c r="BF35" s="333"/>
      <c r="BG35" s="333"/>
      <c r="BH35" s="333"/>
      <c r="BI35" s="333"/>
      <c r="BJ35" s="333"/>
      <c r="BK35" s="333"/>
      <c r="BL35" s="333"/>
      <c r="BM35" s="333"/>
      <c r="BN35" s="333"/>
      <c r="BO35" s="333"/>
      <c r="BP35" s="333"/>
      <c r="BQ35" s="333"/>
      <c r="BR35" s="333"/>
      <c r="BS35" s="333"/>
      <c r="BT35" s="333"/>
      <c r="BU35" s="333"/>
      <c r="BV35" s="333"/>
      <c r="BW35" s="333"/>
      <c r="BX35" s="333"/>
      <c r="BY35" s="333"/>
      <c r="BZ35" s="333"/>
      <c r="CA35" s="333"/>
      <c r="CB35" s="333"/>
      <c r="CC35" s="333"/>
      <c r="CD35" s="333"/>
      <c r="CE35" s="333"/>
      <c r="CF35" s="333"/>
      <c r="CG35" s="333"/>
      <c r="CH35" s="333"/>
      <c r="CI35" s="333"/>
      <c r="CJ35" s="333"/>
      <c r="CK35" s="333"/>
      <c r="CL35" s="333"/>
      <c r="CM35" s="333"/>
      <c r="CN35" s="333"/>
      <c r="CO35" s="333"/>
      <c r="CP35" s="333"/>
      <c r="CQ35" s="333"/>
      <c r="CR35" s="333"/>
      <c r="CS35" s="333"/>
      <c r="CT35" s="333"/>
      <c r="CU35" s="333"/>
      <c r="CV35" s="333"/>
      <c r="CW35" s="333"/>
      <c r="CX35" s="333"/>
      <c r="CY35" s="333"/>
      <c r="CZ35" s="333"/>
      <c r="DA35" s="333"/>
      <c r="DB35" s="333"/>
      <c r="DC35" s="333"/>
      <c r="DD35" s="333"/>
      <c r="DE35" s="333"/>
      <c r="DF35" s="333"/>
      <c r="DG35" s="333"/>
      <c r="DH35" s="333"/>
      <c r="DI35" s="333"/>
      <c r="DJ35" s="333"/>
      <c r="DK35" s="333"/>
      <c r="DL35" s="333"/>
      <c r="DM35" s="333"/>
      <c r="DN35" s="333"/>
      <c r="DO35" s="333"/>
      <c r="DP35" s="333"/>
      <c r="DQ35" s="333"/>
      <c r="DR35" s="333"/>
      <c r="DS35" s="333"/>
      <c r="DT35" s="333"/>
      <c r="DU35" s="333"/>
      <c r="DV35" s="333"/>
      <c r="DW35" s="333"/>
      <c r="DX35" s="333"/>
      <c r="DY35" s="333"/>
      <c r="DZ35" s="333"/>
      <c r="EA35" s="333"/>
      <c r="EB35" s="333"/>
      <c r="EC35" s="333"/>
      <c r="ED35" s="333"/>
      <c r="EE35" s="333"/>
      <c r="EF35" s="333"/>
      <c r="EG35" s="333"/>
      <c r="EH35" s="333"/>
      <c r="EI35" s="333"/>
      <c r="EJ35" s="333"/>
      <c r="EK35" s="333"/>
      <c r="EL35" s="333"/>
      <c r="EM35" s="333"/>
      <c r="EN35" s="333"/>
      <c r="EO35" s="333"/>
      <c r="EP35" s="333"/>
      <c r="EQ35" s="333"/>
      <c r="ER35" s="333"/>
      <c r="ES35" s="333"/>
      <c r="ET35" s="333"/>
      <c r="EU35" s="333"/>
      <c r="EV35" s="333"/>
      <c r="EW35" s="333"/>
      <c r="EX35" s="333"/>
      <c r="EY35" s="333"/>
      <c r="EZ35" s="333"/>
      <c r="FA35" s="333"/>
      <c r="FB35" s="333"/>
      <c r="FC35" s="333"/>
      <c r="FD35" s="333"/>
      <c r="FE35" s="333"/>
      <c r="FF35" s="333"/>
      <c r="FG35" s="333"/>
      <c r="FH35" s="333"/>
      <c r="FI35" s="333"/>
      <c r="FJ35" s="333"/>
      <c r="FK35" s="333"/>
      <c r="FL35" s="333"/>
      <c r="FM35" s="333"/>
      <c r="FN35" s="333"/>
      <c r="FO35" s="333"/>
      <c r="FP35" s="333"/>
      <c r="FQ35" s="333"/>
      <c r="FR35" s="333"/>
      <c r="FS35" s="333"/>
      <c r="FT35" s="333"/>
      <c r="FU35" s="333"/>
      <c r="FV35" s="333"/>
      <c r="FW35" s="333"/>
      <c r="FX35" s="333"/>
      <c r="FY35" s="333"/>
      <c r="FZ35" s="333"/>
      <c r="GA35" s="333"/>
      <c r="GB35" s="333"/>
      <c r="GC35" s="333"/>
      <c r="GD35" s="333"/>
      <c r="GE35" s="333"/>
      <c r="GF35" s="333"/>
      <c r="GG35" s="333"/>
      <c r="GH35" s="333"/>
      <c r="GI35" s="333"/>
      <c r="GJ35" s="333"/>
      <c r="GK35" s="333"/>
      <c r="GL35" s="333"/>
      <c r="GM35" s="333"/>
      <c r="GN35" s="333"/>
      <c r="GO35" s="333"/>
      <c r="GP35" s="333"/>
      <c r="GQ35" s="333"/>
      <c r="GR35" s="333"/>
      <c r="GS35" s="333"/>
      <c r="GT35" s="333"/>
      <c r="GU35" s="333"/>
      <c r="GV35" s="333"/>
      <c r="GW35" s="333"/>
      <c r="GX35" s="333"/>
      <c r="GY35" s="333"/>
      <c r="GZ35" s="333"/>
      <c r="HA35" s="333"/>
      <c r="HB35" s="333"/>
      <c r="HC35" s="333"/>
      <c r="HD35" s="333"/>
      <c r="HE35" s="333"/>
      <c r="HF35" s="333"/>
      <c r="HG35" s="333"/>
      <c r="HH35" s="333"/>
      <c r="HI35" s="333"/>
      <c r="HJ35" s="333"/>
      <c r="HK35" s="333"/>
      <c r="HL35" s="333"/>
      <c r="HM35" s="333"/>
    </row>
    <row r="36" spans="1:221" x14ac:dyDescent="0.2">
      <c r="A36" s="392" t="s">
        <v>219</v>
      </c>
      <c r="B36" s="333"/>
      <c r="C36" s="333"/>
      <c r="D36" s="360">
        <f>C17</f>
        <v>0</v>
      </c>
      <c r="E36" s="361" t="s">
        <v>41</v>
      </c>
      <c r="F36" s="355" t="s">
        <v>8</v>
      </c>
      <c r="G36" s="386">
        <f>'Rider Rates'!C41</f>
        <v>9.0900000000000009E-3</v>
      </c>
      <c r="H36" s="386"/>
      <c r="I36" s="386"/>
      <c r="J36" s="393">
        <f>SUM(G36:H36)</f>
        <v>9.0900000000000009E-3</v>
      </c>
      <c r="K36" s="364" t="s">
        <v>42</v>
      </c>
      <c r="L36" s="250">
        <f>ROUND(D36*G36,2)</f>
        <v>0</v>
      </c>
      <c r="M36" s="250"/>
      <c r="N36" s="250"/>
      <c r="O36" s="250">
        <f t="shared" si="2"/>
        <v>0</v>
      </c>
      <c r="P36" s="358">
        <f>'Rider Rates'!D36</f>
        <v>45809</v>
      </c>
      <c r="Q36" s="383"/>
      <c r="R36" s="380"/>
      <c r="S36" s="374"/>
      <c r="T36" s="375"/>
      <c r="U36" s="333"/>
      <c r="V36" s="376"/>
      <c r="W36" s="333"/>
      <c r="X36" s="333"/>
      <c r="Y36" s="333"/>
      <c r="Z36" s="333"/>
      <c r="AA36" s="333"/>
      <c r="AB36" s="333"/>
      <c r="AC36" s="333"/>
      <c r="AD36" s="333"/>
      <c r="AE36" s="333"/>
      <c r="AF36" s="333"/>
      <c r="AG36" s="333"/>
      <c r="AH36" s="333"/>
      <c r="AI36" s="333"/>
      <c r="AJ36" s="333"/>
      <c r="AK36" s="333"/>
      <c r="AL36" s="333"/>
      <c r="AM36" s="333"/>
      <c r="AN36" s="333"/>
      <c r="AO36" s="333"/>
      <c r="AP36" s="333"/>
      <c r="AQ36" s="333"/>
      <c r="AR36" s="333"/>
      <c r="AS36" s="333"/>
      <c r="AT36" s="333"/>
      <c r="AU36" s="333"/>
      <c r="AV36" s="333"/>
      <c r="AW36" s="333"/>
      <c r="AX36" s="333"/>
      <c r="AY36" s="333"/>
      <c r="AZ36" s="333"/>
      <c r="BA36" s="333"/>
      <c r="BB36" s="333"/>
      <c r="BC36" s="333"/>
      <c r="BD36" s="333"/>
      <c r="BE36" s="333"/>
      <c r="BF36" s="333"/>
      <c r="BG36" s="333"/>
      <c r="BH36" s="333"/>
      <c r="BI36" s="333"/>
      <c r="BJ36" s="333"/>
      <c r="BK36" s="333"/>
      <c r="BL36" s="333"/>
      <c r="BM36" s="333"/>
      <c r="BN36" s="333"/>
      <c r="BO36" s="333"/>
      <c r="BP36" s="333"/>
      <c r="BQ36" s="333"/>
      <c r="BR36" s="333"/>
      <c r="BS36" s="333"/>
      <c r="BT36" s="333"/>
      <c r="BU36" s="333"/>
      <c r="BV36" s="333"/>
      <c r="BW36" s="333"/>
      <c r="BX36" s="333"/>
      <c r="BY36" s="333"/>
      <c r="BZ36" s="333"/>
      <c r="CA36" s="333"/>
      <c r="CB36" s="333"/>
      <c r="CC36" s="333"/>
      <c r="CD36" s="333"/>
      <c r="CE36" s="333"/>
      <c r="CF36" s="333"/>
      <c r="CG36" s="333"/>
      <c r="CH36" s="333"/>
      <c r="CI36" s="333"/>
      <c r="CJ36" s="333"/>
      <c r="CK36" s="333"/>
      <c r="CL36" s="333"/>
      <c r="CM36" s="333"/>
      <c r="CN36" s="333"/>
      <c r="CO36" s="333"/>
      <c r="CP36" s="333"/>
      <c r="CQ36" s="333"/>
      <c r="CR36" s="333"/>
      <c r="CS36" s="333"/>
      <c r="CT36" s="333"/>
      <c r="CU36" s="333"/>
      <c r="CV36" s="333"/>
      <c r="CW36" s="333"/>
      <c r="CX36" s="333"/>
      <c r="CY36" s="333"/>
      <c r="CZ36" s="333"/>
      <c r="DA36" s="333"/>
      <c r="DB36" s="333"/>
      <c r="DC36" s="333"/>
      <c r="DD36" s="333"/>
      <c r="DE36" s="333"/>
      <c r="DF36" s="333"/>
      <c r="DG36" s="333"/>
      <c r="DH36" s="333"/>
      <c r="DI36" s="333"/>
      <c r="DJ36" s="333"/>
      <c r="DK36" s="333"/>
      <c r="DL36" s="333"/>
      <c r="DM36" s="333"/>
      <c r="DN36" s="333"/>
      <c r="DO36" s="333"/>
      <c r="DP36" s="333"/>
      <c r="DQ36" s="333"/>
      <c r="DR36" s="333"/>
      <c r="DS36" s="333"/>
      <c r="DT36" s="333"/>
      <c r="DU36" s="333"/>
      <c r="DV36" s="333"/>
      <c r="DW36" s="333"/>
      <c r="DX36" s="333"/>
      <c r="DY36" s="333"/>
      <c r="DZ36" s="333"/>
      <c r="EA36" s="333"/>
      <c r="EB36" s="333"/>
      <c r="EC36" s="333"/>
      <c r="ED36" s="333"/>
      <c r="EE36" s="333"/>
      <c r="EF36" s="333"/>
      <c r="EG36" s="333"/>
      <c r="EH36" s="333"/>
      <c r="EI36" s="333"/>
      <c r="EJ36" s="333"/>
      <c r="EK36" s="333"/>
      <c r="EL36" s="333"/>
      <c r="EM36" s="333"/>
      <c r="EN36" s="333"/>
      <c r="EO36" s="333"/>
      <c r="EP36" s="333"/>
      <c r="EQ36" s="333"/>
      <c r="ER36" s="333"/>
      <c r="ES36" s="333"/>
      <c r="ET36" s="333"/>
      <c r="EU36" s="333"/>
      <c r="EV36" s="333"/>
      <c r="EW36" s="333"/>
      <c r="EX36" s="333"/>
      <c r="EY36" s="333"/>
      <c r="EZ36" s="333"/>
      <c r="FA36" s="333"/>
      <c r="FB36" s="333"/>
      <c r="FC36" s="333"/>
      <c r="FD36" s="333"/>
      <c r="FE36" s="333"/>
      <c r="FF36" s="333"/>
      <c r="FG36" s="333"/>
      <c r="FH36" s="333"/>
      <c r="FI36" s="333"/>
      <c r="FJ36" s="333"/>
      <c r="FK36" s="333"/>
      <c r="FL36" s="333"/>
      <c r="FM36" s="333"/>
      <c r="FN36" s="333"/>
      <c r="FO36" s="333"/>
      <c r="FP36" s="333"/>
      <c r="FQ36" s="333"/>
      <c r="FR36" s="333"/>
      <c r="FS36" s="333"/>
      <c r="FT36" s="333"/>
      <c r="FU36" s="333"/>
      <c r="FV36" s="333"/>
      <c r="FW36" s="333"/>
      <c r="FX36" s="333"/>
      <c r="FY36" s="333"/>
      <c r="FZ36" s="333"/>
      <c r="GA36" s="333"/>
      <c r="GB36" s="333"/>
      <c r="GC36" s="333"/>
      <c r="GD36" s="333"/>
      <c r="GE36" s="333"/>
      <c r="GF36" s="333"/>
      <c r="GG36" s="333"/>
      <c r="GH36" s="333"/>
      <c r="GI36" s="333"/>
      <c r="GJ36" s="333"/>
      <c r="GK36" s="333"/>
      <c r="GL36" s="333"/>
      <c r="GM36" s="333"/>
      <c r="GN36" s="333"/>
      <c r="GO36" s="333"/>
      <c r="GP36" s="333"/>
      <c r="GQ36" s="333"/>
      <c r="GR36" s="333"/>
      <c r="GS36" s="333"/>
      <c r="GT36" s="333"/>
      <c r="GU36" s="333"/>
      <c r="GV36" s="333"/>
      <c r="GW36" s="333"/>
      <c r="GX36" s="333"/>
      <c r="GY36" s="333"/>
      <c r="GZ36" s="333"/>
      <c r="HA36" s="333"/>
      <c r="HB36" s="333"/>
      <c r="HC36" s="333"/>
      <c r="HD36" s="333"/>
      <c r="HE36" s="333"/>
      <c r="HF36" s="333"/>
      <c r="HG36" s="333"/>
      <c r="HH36" s="333"/>
      <c r="HI36" s="333"/>
      <c r="HJ36" s="333"/>
      <c r="HK36" s="333"/>
      <c r="HL36" s="333"/>
      <c r="HM36" s="333"/>
    </row>
    <row r="37" spans="1:221" x14ac:dyDescent="0.2">
      <c r="A37" s="392" t="s">
        <v>193</v>
      </c>
      <c r="B37" s="333"/>
      <c r="C37" s="333"/>
      <c r="D37" s="360">
        <f>C16+C17</f>
        <v>0</v>
      </c>
      <c r="E37" s="361" t="s">
        <v>41</v>
      </c>
      <c r="F37" s="362" t="s">
        <v>8</v>
      </c>
      <c r="G37" s="386">
        <f>'Rider Rates'!$B$45</f>
        <v>-5.7597000000000004E-3</v>
      </c>
      <c r="H37" s="386"/>
      <c r="I37" s="386"/>
      <c r="J37" s="393">
        <f>SUM(G37:H37)</f>
        <v>-5.7597000000000004E-3</v>
      </c>
      <c r="K37" s="364" t="s">
        <v>42</v>
      </c>
      <c r="L37" s="250">
        <f>ROUND(D37*G37,2)</f>
        <v>0</v>
      </c>
      <c r="M37" s="250"/>
      <c r="N37" s="250"/>
      <c r="O37" s="250">
        <f t="shared" si="2"/>
        <v>0</v>
      </c>
      <c r="P37" s="358">
        <f>'Rider Rates'!$D$45</f>
        <v>45929</v>
      </c>
      <c r="Q37" s="383"/>
      <c r="R37" s="380"/>
      <c r="S37" s="374"/>
      <c r="T37" s="375"/>
      <c r="U37" s="333"/>
      <c r="V37" s="376"/>
      <c r="W37" s="333"/>
      <c r="X37" s="333"/>
      <c r="Y37" s="333"/>
      <c r="Z37" s="333"/>
      <c r="AA37" s="333"/>
      <c r="AB37" s="333"/>
      <c r="AC37" s="333"/>
      <c r="AD37" s="333"/>
      <c r="AE37" s="333"/>
      <c r="AF37" s="333"/>
      <c r="AG37" s="333"/>
      <c r="AH37" s="333"/>
      <c r="AI37" s="333"/>
      <c r="AJ37" s="333"/>
      <c r="AK37" s="333"/>
      <c r="AL37" s="333"/>
      <c r="AM37" s="333"/>
      <c r="AN37" s="333"/>
      <c r="AO37" s="333"/>
      <c r="AP37" s="333"/>
      <c r="AQ37" s="333"/>
      <c r="AR37" s="333"/>
      <c r="AS37" s="333"/>
      <c r="AT37" s="333"/>
      <c r="AU37" s="333"/>
      <c r="AV37" s="333"/>
      <c r="AW37" s="333"/>
      <c r="AX37" s="333"/>
      <c r="AY37" s="333"/>
      <c r="AZ37" s="333"/>
      <c r="BA37" s="333"/>
      <c r="BB37" s="333"/>
      <c r="BC37" s="333"/>
      <c r="BD37" s="333"/>
      <c r="BE37" s="333"/>
      <c r="BF37" s="333"/>
      <c r="BG37" s="333"/>
      <c r="BH37" s="333"/>
      <c r="BI37" s="333"/>
      <c r="BJ37" s="333"/>
      <c r="BK37" s="333"/>
      <c r="BL37" s="333"/>
      <c r="BM37" s="333"/>
      <c r="BN37" s="333"/>
      <c r="BO37" s="333"/>
      <c r="BP37" s="333"/>
      <c r="BQ37" s="333"/>
      <c r="BR37" s="333"/>
      <c r="BS37" s="333"/>
      <c r="BT37" s="333"/>
      <c r="BU37" s="333"/>
      <c r="BV37" s="333"/>
      <c r="BW37" s="333"/>
      <c r="BX37" s="333"/>
      <c r="BY37" s="333"/>
      <c r="BZ37" s="333"/>
      <c r="CA37" s="333"/>
      <c r="CB37" s="333"/>
      <c r="CC37" s="333"/>
      <c r="CD37" s="333"/>
      <c r="CE37" s="333"/>
      <c r="CF37" s="333"/>
      <c r="CG37" s="333"/>
      <c r="CH37" s="333"/>
      <c r="CI37" s="333"/>
      <c r="CJ37" s="333"/>
      <c r="CK37" s="333"/>
      <c r="CL37" s="333"/>
      <c r="CM37" s="333"/>
      <c r="CN37" s="333"/>
      <c r="CO37" s="333"/>
      <c r="CP37" s="333"/>
      <c r="CQ37" s="333"/>
      <c r="CR37" s="333"/>
      <c r="CS37" s="333"/>
      <c r="CT37" s="333"/>
      <c r="CU37" s="333"/>
      <c r="CV37" s="333"/>
      <c r="CW37" s="333"/>
      <c r="CX37" s="333"/>
      <c r="CY37" s="333"/>
      <c r="CZ37" s="333"/>
      <c r="DA37" s="333"/>
      <c r="DB37" s="333"/>
      <c r="DC37" s="333"/>
      <c r="DD37" s="333"/>
      <c r="DE37" s="333"/>
      <c r="DF37" s="333"/>
      <c r="DG37" s="333"/>
      <c r="DH37" s="333"/>
      <c r="DI37" s="333"/>
      <c r="DJ37" s="333"/>
      <c r="DK37" s="333"/>
      <c r="DL37" s="333"/>
      <c r="DM37" s="333"/>
      <c r="DN37" s="333"/>
      <c r="DO37" s="333"/>
      <c r="DP37" s="333"/>
      <c r="DQ37" s="333"/>
      <c r="DR37" s="333"/>
      <c r="DS37" s="333"/>
      <c r="DT37" s="333"/>
      <c r="DU37" s="333"/>
      <c r="DV37" s="333"/>
      <c r="DW37" s="333"/>
      <c r="DX37" s="333"/>
      <c r="DY37" s="333"/>
      <c r="DZ37" s="333"/>
      <c r="EA37" s="333"/>
      <c r="EB37" s="333"/>
      <c r="EC37" s="333"/>
      <c r="ED37" s="333"/>
      <c r="EE37" s="333"/>
      <c r="EF37" s="333"/>
      <c r="EG37" s="333"/>
      <c r="EH37" s="333"/>
      <c r="EI37" s="333"/>
      <c r="EJ37" s="333"/>
      <c r="EK37" s="333"/>
      <c r="EL37" s="333"/>
      <c r="EM37" s="333"/>
      <c r="EN37" s="333"/>
      <c r="EO37" s="333"/>
      <c r="EP37" s="333"/>
      <c r="EQ37" s="333"/>
      <c r="ER37" s="333"/>
      <c r="ES37" s="333"/>
      <c r="ET37" s="333"/>
      <c r="EU37" s="333"/>
      <c r="EV37" s="333"/>
      <c r="EW37" s="333"/>
      <c r="EX37" s="333"/>
      <c r="EY37" s="333"/>
      <c r="EZ37" s="333"/>
      <c r="FA37" s="333"/>
      <c r="FB37" s="333"/>
      <c r="FC37" s="333"/>
      <c r="FD37" s="333"/>
      <c r="FE37" s="333"/>
      <c r="FF37" s="333"/>
      <c r="FG37" s="333"/>
      <c r="FH37" s="333"/>
      <c r="FI37" s="333"/>
      <c r="FJ37" s="333"/>
      <c r="FK37" s="333"/>
      <c r="FL37" s="333"/>
      <c r="FM37" s="333"/>
      <c r="FN37" s="333"/>
      <c r="FO37" s="333"/>
      <c r="FP37" s="333"/>
      <c r="FQ37" s="333"/>
      <c r="FR37" s="333"/>
      <c r="FS37" s="333"/>
      <c r="FT37" s="333"/>
      <c r="FU37" s="333"/>
      <c r="FV37" s="333"/>
      <c r="FW37" s="333"/>
      <c r="FX37" s="333"/>
      <c r="FY37" s="333"/>
      <c r="FZ37" s="333"/>
      <c r="GA37" s="333"/>
      <c r="GB37" s="333"/>
      <c r="GC37" s="333"/>
      <c r="GD37" s="333"/>
      <c r="GE37" s="333"/>
      <c r="GF37" s="333"/>
      <c r="GG37" s="333"/>
      <c r="GH37" s="333"/>
      <c r="GI37" s="333"/>
      <c r="GJ37" s="333"/>
      <c r="GK37" s="333"/>
      <c r="GL37" s="333"/>
      <c r="GM37" s="333"/>
      <c r="GN37" s="333"/>
      <c r="GO37" s="333"/>
      <c r="GP37" s="333"/>
      <c r="GQ37" s="333"/>
      <c r="GR37" s="333"/>
      <c r="GS37" s="333"/>
      <c r="GT37" s="333"/>
      <c r="GU37" s="333"/>
      <c r="GV37" s="333"/>
      <c r="GW37" s="333"/>
      <c r="GX37" s="333"/>
      <c r="GY37" s="333"/>
      <c r="GZ37" s="333"/>
      <c r="HA37" s="333"/>
      <c r="HB37" s="333"/>
      <c r="HC37" s="333"/>
      <c r="HD37" s="333"/>
      <c r="HE37" s="333"/>
      <c r="HF37" s="333"/>
      <c r="HG37" s="333"/>
      <c r="HH37" s="333"/>
      <c r="HI37" s="333"/>
      <c r="HJ37" s="333"/>
      <c r="HK37" s="333"/>
      <c r="HL37" s="333"/>
      <c r="HM37" s="333"/>
    </row>
    <row r="38" spans="1:221" x14ac:dyDescent="0.2">
      <c r="A38" s="394" t="s">
        <v>210</v>
      </c>
      <c r="B38" s="333"/>
      <c r="C38" s="333"/>
      <c r="D38" s="360">
        <f>IF($C$15&lt;0,0,IF($C$15&gt;833000,833000,$C$15))</f>
        <v>0</v>
      </c>
      <c r="E38" s="361" t="s">
        <v>41</v>
      </c>
      <c r="F38" s="362" t="s">
        <v>8</v>
      </c>
      <c r="G38" s="386"/>
      <c r="H38" s="386"/>
      <c r="I38" s="386">
        <f>'Rider Rates'!D49</f>
        <v>0</v>
      </c>
      <c r="J38" s="386">
        <f>SUM(G38:I38)</f>
        <v>0</v>
      </c>
      <c r="K38" s="364" t="s">
        <v>42</v>
      </c>
      <c r="L38" s="250"/>
      <c r="M38" s="250"/>
      <c r="N38" s="250">
        <f>D38*J38</f>
        <v>0</v>
      </c>
      <c r="O38" s="250">
        <f t="shared" si="2"/>
        <v>0</v>
      </c>
      <c r="P38" s="358">
        <f>'Rider Rates'!E49</f>
        <v>45883</v>
      </c>
      <c r="Q38" s="383"/>
      <c r="R38" s="380"/>
      <c r="S38" s="374"/>
      <c r="T38" s="375"/>
      <c r="U38" s="333"/>
      <c r="V38" s="376"/>
      <c r="W38" s="333"/>
      <c r="X38" s="333"/>
      <c r="Y38" s="333"/>
      <c r="Z38" s="333"/>
      <c r="AA38" s="333"/>
      <c r="AB38" s="333"/>
      <c r="AC38" s="333"/>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333"/>
      <c r="BB38" s="333"/>
      <c r="BC38" s="333"/>
      <c r="BD38" s="333"/>
      <c r="BE38" s="333"/>
      <c r="BF38" s="333"/>
      <c r="BG38" s="333"/>
      <c r="BH38" s="333"/>
      <c r="BI38" s="333"/>
      <c r="BJ38" s="333"/>
      <c r="BK38" s="333"/>
      <c r="BL38" s="333"/>
      <c r="BM38" s="333"/>
      <c r="BN38" s="333"/>
      <c r="BO38" s="333"/>
      <c r="BP38" s="333"/>
      <c r="BQ38" s="333"/>
      <c r="BR38" s="333"/>
      <c r="BS38" s="333"/>
      <c r="BT38" s="333"/>
      <c r="BU38" s="333"/>
      <c r="BV38" s="333"/>
      <c r="BW38" s="333"/>
      <c r="BX38" s="333"/>
      <c r="BY38" s="333"/>
      <c r="BZ38" s="333"/>
      <c r="CA38" s="333"/>
      <c r="CB38" s="333"/>
      <c r="CC38" s="333"/>
      <c r="CD38" s="333"/>
      <c r="CE38" s="333"/>
      <c r="CF38" s="333"/>
      <c r="CG38" s="333"/>
      <c r="CH38" s="333"/>
      <c r="CI38" s="333"/>
      <c r="CJ38" s="333"/>
      <c r="CK38" s="333"/>
      <c r="CL38" s="333"/>
      <c r="CM38" s="333"/>
      <c r="CN38" s="333"/>
      <c r="CO38" s="333"/>
      <c r="CP38" s="333"/>
      <c r="CQ38" s="333"/>
      <c r="CR38" s="333"/>
      <c r="CS38" s="333"/>
      <c r="CT38" s="333"/>
      <c r="CU38" s="333"/>
      <c r="CV38" s="333"/>
      <c r="CW38" s="333"/>
      <c r="CX38" s="333"/>
      <c r="CY38" s="333"/>
      <c r="CZ38" s="333"/>
      <c r="DA38" s="333"/>
      <c r="DB38" s="333"/>
      <c r="DC38" s="333"/>
      <c r="DD38" s="333"/>
      <c r="DE38" s="333"/>
      <c r="DF38" s="333"/>
      <c r="DG38" s="333"/>
      <c r="DH38" s="333"/>
      <c r="DI38" s="333"/>
      <c r="DJ38" s="333"/>
      <c r="DK38" s="333"/>
      <c r="DL38" s="333"/>
      <c r="DM38" s="333"/>
      <c r="DN38" s="333"/>
      <c r="DO38" s="333"/>
      <c r="DP38" s="333"/>
      <c r="DQ38" s="333"/>
      <c r="DR38" s="333"/>
      <c r="DS38" s="333"/>
      <c r="DT38" s="333"/>
      <c r="DU38" s="333"/>
      <c r="DV38" s="333"/>
      <c r="DW38" s="333"/>
      <c r="DX38" s="333"/>
      <c r="DY38" s="333"/>
      <c r="DZ38" s="333"/>
      <c r="EA38" s="333"/>
      <c r="EB38" s="333"/>
      <c r="EC38" s="333"/>
      <c r="ED38" s="333"/>
      <c r="EE38" s="333"/>
      <c r="EF38" s="333"/>
      <c r="EG38" s="333"/>
      <c r="EH38" s="333"/>
      <c r="EI38" s="333"/>
      <c r="EJ38" s="333"/>
      <c r="EK38" s="333"/>
      <c r="EL38" s="333"/>
      <c r="EM38" s="333"/>
      <c r="EN38" s="333"/>
      <c r="EO38" s="333"/>
      <c r="EP38" s="333"/>
      <c r="EQ38" s="333"/>
      <c r="ER38" s="333"/>
      <c r="ES38" s="333"/>
      <c r="ET38" s="333"/>
      <c r="EU38" s="333"/>
      <c r="EV38" s="333"/>
      <c r="EW38" s="333"/>
      <c r="EX38" s="333"/>
      <c r="EY38" s="333"/>
      <c r="EZ38" s="333"/>
      <c r="FA38" s="333"/>
      <c r="FB38" s="333"/>
      <c r="FC38" s="333"/>
      <c r="FD38" s="333"/>
      <c r="FE38" s="333"/>
      <c r="FF38" s="333"/>
      <c r="FG38" s="333"/>
      <c r="FH38" s="333"/>
      <c r="FI38" s="333"/>
      <c r="FJ38" s="333"/>
      <c r="FK38" s="333"/>
      <c r="FL38" s="333"/>
      <c r="FM38" s="333"/>
      <c r="FN38" s="333"/>
      <c r="FO38" s="333"/>
      <c r="FP38" s="333"/>
      <c r="FQ38" s="333"/>
      <c r="FR38" s="333"/>
      <c r="FS38" s="333"/>
      <c r="FT38" s="333"/>
      <c r="FU38" s="333"/>
      <c r="FV38" s="333"/>
      <c r="FW38" s="333"/>
      <c r="FX38" s="333"/>
      <c r="FY38" s="333"/>
      <c r="FZ38" s="333"/>
      <c r="GA38" s="333"/>
      <c r="GB38" s="333"/>
      <c r="GC38" s="333"/>
      <c r="GD38" s="333"/>
      <c r="GE38" s="333"/>
      <c r="GF38" s="333"/>
      <c r="GG38" s="333"/>
      <c r="GH38" s="333"/>
      <c r="GI38" s="333"/>
      <c r="GJ38" s="333"/>
      <c r="GK38" s="333"/>
      <c r="GL38" s="333"/>
      <c r="GM38" s="333"/>
      <c r="GN38" s="333"/>
      <c r="GO38" s="333"/>
      <c r="GP38" s="333"/>
      <c r="GQ38" s="333"/>
      <c r="GR38" s="333"/>
      <c r="GS38" s="333"/>
      <c r="GT38" s="333"/>
      <c r="GU38" s="333"/>
      <c r="GV38" s="333"/>
      <c r="GW38" s="333"/>
      <c r="GX38" s="333"/>
      <c r="GY38" s="333"/>
      <c r="GZ38" s="333"/>
      <c r="HA38" s="333"/>
      <c r="HB38" s="333"/>
      <c r="HC38" s="333"/>
      <c r="HD38" s="333"/>
      <c r="HE38" s="333"/>
      <c r="HF38" s="333"/>
      <c r="HG38" s="333"/>
      <c r="HH38" s="333"/>
      <c r="HI38" s="333"/>
      <c r="HJ38" s="333"/>
      <c r="HK38" s="333"/>
      <c r="HL38" s="333"/>
      <c r="HM38" s="333"/>
    </row>
    <row r="39" spans="1:221" x14ac:dyDescent="0.2">
      <c r="A39" s="392" t="s">
        <v>189</v>
      </c>
      <c r="B39" s="333"/>
      <c r="C39" s="333"/>
      <c r="D39" s="360">
        <f>IF($C$15&lt;0,0,$C$15)</f>
        <v>0</v>
      </c>
      <c r="E39" s="395" t="s">
        <v>41</v>
      </c>
      <c r="F39" s="362" t="s">
        <v>8</v>
      </c>
      <c r="G39" s="386"/>
      <c r="H39" s="386">
        <f>'Rider Rates'!$B$56</f>
        <v>2.1561400000000001E-2</v>
      </c>
      <c r="I39" s="386"/>
      <c r="J39" s="386">
        <f>SUM(G39:I39)</f>
        <v>2.1561400000000001E-2</v>
      </c>
      <c r="K39" s="364" t="s">
        <v>42</v>
      </c>
      <c r="L39" s="250"/>
      <c r="M39" s="250">
        <f>ROUND(D39*H39,2)</f>
        <v>0</v>
      </c>
      <c r="N39" s="396"/>
      <c r="O39" s="250">
        <f t="shared" si="2"/>
        <v>0</v>
      </c>
      <c r="P39" s="358">
        <f>'Rider Rates'!$D$56</f>
        <v>45929</v>
      </c>
      <c r="Q39" s="383"/>
      <c r="R39" s="380"/>
      <c r="S39" s="374"/>
      <c r="T39" s="375"/>
      <c r="U39" s="333"/>
      <c r="V39" s="376"/>
      <c r="W39" s="333"/>
      <c r="X39" s="333"/>
      <c r="Y39" s="333"/>
      <c r="Z39" s="333"/>
      <c r="AA39" s="333"/>
      <c r="AB39" s="333"/>
      <c r="AC39" s="333"/>
      <c r="AD39" s="333"/>
      <c r="AE39" s="333"/>
      <c r="AF39" s="333"/>
      <c r="AG39" s="333"/>
      <c r="AH39" s="333"/>
      <c r="AI39" s="333"/>
      <c r="AJ39" s="333"/>
      <c r="AK39" s="333"/>
      <c r="AL39" s="333"/>
      <c r="AM39" s="333"/>
      <c r="AN39" s="333"/>
      <c r="AO39" s="333"/>
      <c r="AP39" s="333"/>
      <c r="AQ39" s="333"/>
      <c r="AR39" s="333"/>
      <c r="AS39" s="333"/>
      <c r="AT39" s="333"/>
      <c r="AU39" s="333"/>
      <c r="AV39" s="333"/>
      <c r="AW39" s="333"/>
      <c r="AX39" s="333"/>
      <c r="AY39" s="333"/>
      <c r="AZ39" s="333"/>
      <c r="BA39" s="333"/>
      <c r="BB39" s="333"/>
      <c r="BC39" s="333"/>
      <c r="BD39" s="333"/>
      <c r="BE39" s="333"/>
      <c r="BF39" s="333"/>
      <c r="BG39" s="333"/>
      <c r="BH39" s="333"/>
      <c r="BI39" s="333"/>
      <c r="BJ39" s="333"/>
      <c r="BK39" s="333"/>
      <c r="BL39" s="333"/>
      <c r="BM39" s="333"/>
      <c r="BN39" s="333"/>
      <c r="BO39" s="333"/>
      <c r="BP39" s="333"/>
      <c r="BQ39" s="333"/>
      <c r="BR39" s="333"/>
      <c r="BS39" s="333"/>
      <c r="BT39" s="333"/>
      <c r="BU39" s="333"/>
      <c r="BV39" s="333"/>
      <c r="BW39" s="333"/>
      <c r="BX39" s="333"/>
      <c r="BY39" s="333"/>
      <c r="BZ39" s="333"/>
      <c r="CA39" s="333"/>
      <c r="CB39" s="333"/>
      <c r="CC39" s="333"/>
      <c r="CD39" s="333"/>
      <c r="CE39" s="333"/>
      <c r="CF39" s="333"/>
      <c r="CG39" s="333"/>
      <c r="CH39" s="333"/>
      <c r="CI39" s="333"/>
      <c r="CJ39" s="333"/>
      <c r="CK39" s="333"/>
      <c r="CL39" s="333"/>
      <c r="CM39" s="333"/>
      <c r="CN39" s="333"/>
      <c r="CO39" s="333"/>
      <c r="CP39" s="333"/>
      <c r="CQ39" s="333"/>
      <c r="CR39" s="333"/>
      <c r="CS39" s="333"/>
      <c r="CT39" s="333"/>
      <c r="CU39" s="333"/>
      <c r="CV39" s="333"/>
      <c r="CW39" s="333"/>
      <c r="CX39" s="333"/>
      <c r="CY39" s="333"/>
      <c r="CZ39" s="333"/>
      <c r="DA39" s="333"/>
      <c r="DB39" s="333"/>
      <c r="DC39" s="333"/>
      <c r="DD39" s="333"/>
      <c r="DE39" s="333"/>
      <c r="DF39" s="333"/>
      <c r="DG39" s="333"/>
      <c r="DH39" s="333"/>
      <c r="DI39" s="333"/>
      <c r="DJ39" s="333"/>
      <c r="DK39" s="333"/>
      <c r="DL39" s="333"/>
      <c r="DM39" s="333"/>
      <c r="DN39" s="333"/>
      <c r="DO39" s="333"/>
      <c r="DP39" s="333"/>
      <c r="DQ39" s="333"/>
      <c r="DR39" s="333"/>
      <c r="DS39" s="333"/>
      <c r="DT39" s="333"/>
      <c r="DU39" s="333"/>
      <c r="DV39" s="333"/>
      <c r="DW39" s="333"/>
      <c r="DX39" s="333"/>
      <c r="DY39" s="333"/>
      <c r="DZ39" s="333"/>
      <c r="EA39" s="333"/>
      <c r="EB39" s="333"/>
      <c r="EC39" s="333"/>
      <c r="ED39" s="333"/>
      <c r="EE39" s="333"/>
      <c r="EF39" s="333"/>
      <c r="EG39" s="333"/>
      <c r="EH39" s="333"/>
      <c r="EI39" s="333"/>
      <c r="EJ39" s="333"/>
      <c r="EK39" s="333"/>
      <c r="EL39" s="333"/>
      <c r="EM39" s="333"/>
      <c r="EN39" s="333"/>
      <c r="EO39" s="333"/>
      <c r="EP39" s="333"/>
      <c r="EQ39" s="333"/>
      <c r="ER39" s="333"/>
      <c r="ES39" s="333"/>
      <c r="ET39" s="333"/>
      <c r="EU39" s="333"/>
      <c r="EV39" s="333"/>
      <c r="EW39" s="333"/>
      <c r="EX39" s="333"/>
      <c r="EY39" s="333"/>
      <c r="EZ39" s="333"/>
      <c r="FA39" s="333"/>
      <c r="FB39" s="333"/>
      <c r="FC39" s="333"/>
      <c r="FD39" s="333"/>
      <c r="FE39" s="333"/>
      <c r="FF39" s="333"/>
      <c r="FG39" s="333"/>
      <c r="FH39" s="333"/>
      <c r="FI39" s="333"/>
      <c r="FJ39" s="333"/>
      <c r="FK39" s="333"/>
      <c r="FL39" s="333"/>
      <c r="FM39" s="333"/>
      <c r="FN39" s="333"/>
      <c r="FO39" s="333"/>
      <c r="FP39" s="333"/>
      <c r="FQ39" s="333"/>
      <c r="FR39" s="333"/>
      <c r="FS39" s="333"/>
      <c r="FT39" s="333"/>
      <c r="FU39" s="333"/>
      <c r="FV39" s="333"/>
      <c r="FW39" s="333"/>
      <c r="FX39" s="333"/>
      <c r="FY39" s="333"/>
      <c r="FZ39" s="333"/>
      <c r="GA39" s="333"/>
      <c r="GB39" s="333"/>
      <c r="GC39" s="333"/>
      <c r="GD39" s="333"/>
      <c r="GE39" s="333"/>
      <c r="GF39" s="333"/>
      <c r="GG39" s="333"/>
      <c r="GH39" s="333"/>
      <c r="GI39" s="333"/>
      <c r="GJ39" s="333"/>
      <c r="GK39" s="333"/>
      <c r="GL39" s="333"/>
      <c r="GM39" s="333"/>
      <c r="GN39" s="333"/>
      <c r="GO39" s="333"/>
      <c r="GP39" s="333"/>
      <c r="GQ39" s="333"/>
      <c r="GR39" s="333"/>
      <c r="GS39" s="333"/>
      <c r="GT39" s="333"/>
      <c r="GU39" s="333"/>
      <c r="GV39" s="333"/>
      <c r="GW39" s="333"/>
      <c r="GX39" s="333"/>
      <c r="GY39" s="333"/>
      <c r="GZ39" s="333"/>
      <c r="HA39" s="333"/>
      <c r="HB39" s="333"/>
      <c r="HC39" s="333"/>
      <c r="HD39" s="333"/>
      <c r="HE39" s="333"/>
      <c r="HF39" s="333"/>
      <c r="HG39" s="333"/>
      <c r="HH39" s="333"/>
      <c r="HI39" s="333"/>
      <c r="HJ39" s="333"/>
      <c r="HK39" s="333"/>
      <c r="HL39" s="333"/>
      <c r="HM39" s="333"/>
    </row>
    <row r="40" spans="1:221" x14ac:dyDescent="0.2">
      <c r="A40" s="384" t="s">
        <v>96</v>
      </c>
      <c r="B40" s="333"/>
      <c r="C40" s="333"/>
      <c r="D40" s="360">
        <f>IF('Customer Info'!C34=TRUE,0,IF($C$15&lt;0,0,$C$15))</f>
        <v>0</v>
      </c>
      <c r="E40" s="361" t="s">
        <v>41</v>
      </c>
      <c r="F40" s="362" t="s">
        <v>8</v>
      </c>
      <c r="G40" s="386"/>
      <c r="H40" s="386"/>
      <c r="I40" s="386">
        <f>'Rider Rates'!$B$70+'Rider Rates'!$C$70</f>
        <v>0</v>
      </c>
      <c r="J40" s="386">
        <f t="shared" si="0"/>
        <v>0</v>
      </c>
      <c r="K40" s="364" t="s">
        <v>42</v>
      </c>
      <c r="L40" s="250"/>
      <c r="M40" s="250"/>
      <c r="N40" s="250">
        <f>ROUND($D$40*'Rider Rates'!$B$70,2)+ROUND($D$40*'Rider Rates'!$C$70,2)</f>
        <v>0</v>
      </c>
      <c r="O40" s="250">
        <f t="shared" si="2"/>
        <v>0</v>
      </c>
      <c r="P40" s="358">
        <f>'Rider Rates'!$D$70</f>
        <v>45444</v>
      </c>
      <c r="Q40" s="383"/>
      <c r="R40" s="380"/>
      <c r="S40" s="374"/>
      <c r="T40" s="375"/>
      <c r="U40" s="333"/>
      <c r="V40" s="376"/>
      <c r="W40" s="333"/>
      <c r="X40" s="333"/>
      <c r="Y40" s="333"/>
      <c r="Z40" s="333"/>
      <c r="AA40" s="333"/>
      <c r="AB40" s="333"/>
      <c r="AC40" s="333"/>
      <c r="AD40" s="333"/>
      <c r="AE40" s="333"/>
      <c r="AF40" s="333"/>
      <c r="AG40" s="333"/>
      <c r="AH40" s="333"/>
      <c r="AI40" s="333"/>
      <c r="AJ40" s="333"/>
      <c r="AK40" s="333"/>
      <c r="AL40" s="333"/>
      <c r="AM40" s="333"/>
      <c r="AN40" s="333"/>
      <c r="AO40" s="333"/>
      <c r="AP40" s="333"/>
      <c r="AQ40" s="333"/>
      <c r="AR40" s="333"/>
      <c r="AS40" s="333"/>
      <c r="AT40" s="333"/>
      <c r="AU40" s="333"/>
      <c r="AV40" s="333"/>
      <c r="AW40" s="333"/>
      <c r="AX40" s="333"/>
      <c r="AY40" s="333"/>
      <c r="AZ40" s="333"/>
      <c r="BA40" s="333"/>
      <c r="BB40" s="333"/>
      <c r="BC40" s="333"/>
      <c r="BD40" s="333"/>
      <c r="BE40" s="333"/>
      <c r="BF40" s="333"/>
      <c r="BG40" s="333"/>
      <c r="BH40" s="333"/>
      <c r="BI40" s="333"/>
      <c r="BJ40" s="333"/>
      <c r="BK40" s="333"/>
      <c r="BL40" s="333"/>
      <c r="BM40" s="333"/>
      <c r="BN40" s="333"/>
      <c r="BO40" s="333"/>
      <c r="BP40" s="333"/>
      <c r="BQ40" s="333"/>
      <c r="BR40" s="333"/>
      <c r="BS40" s="333"/>
      <c r="BT40" s="333"/>
      <c r="BU40" s="333"/>
      <c r="BV40" s="333"/>
      <c r="BW40" s="333"/>
      <c r="BX40" s="333"/>
      <c r="BY40" s="333"/>
      <c r="BZ40" s="333"/>
      <c r="CA40" s="333"/>
      <c r="CB40" s="333"/>
      <c r="CC40" s="333"/>
      <c r="CD40" s="333"/>
      <c r="CE40" s="333"/>
      <c r="CF40" s="333"/>
      <c r="CG40" s="333"/>
      <c r="CH40" s="333"/>
      <c r="CI40" s="333"/>
      <c r="CJ40" s="333"/>
      <c r="CK40" s="333"/>
      <c r="CL40" s="333"/>
      <c r="CM40" s="333"/>
      <c r="CN40" s="333"/>
      <c r="CO40" s="333"/>
      <c r="CP40" s="333"/>
      <c r="CQ40" s="333"/>
      <c r="CR40" s="333"/>
      <c r="CS40" s="333"/>
      <c r="CT40" s="333"/>
      <c r="CU40" s="333"/>
      <c r="CV40" s="333"/>
      <c r="CW40" s="333"/>
      <c r="CX40" s="333"/>
      <c r="CY40" s="333"/>
      <c r="CZ40" s="333"/>
      <c r="DA40" s="333"/>
      <c r="DB40" s="333"/>
      <c r="DC40" s="333"/>
      <c r="DD40" s="333"/>
      <c r="DE40" s="333"/>
      <c r="DF40" s="333"/>
      <c r="DG40" s="333"/>
      <c r="DH40" s="333"/>
      <c r="DI40" s="333"/>
      <c r="DJ40" s="333"/>
      <c r="DK40" s="333"/>
      <c r="DL40" s="333"/>
      <c r="DM40" s="333"/>
      <c r="DN40" s="333"/>
      <c r="DO40" s="333"/>
      <c r="DP40" s="333"/>
      <c r="DQ40" s="333"/>
      <c r="DR40" s="333"/>
      <c r="DS40" s="333"/>
      <c r="DT40" s="333"/>
      <c r="DU40" s="333"/>
      <c r="DV40" s="333"/>
      <c r="DW40" s="333"/>
      <c r="DX40" s="333"/>
      <c r="DY40" s="333"/>
      <c r="DZ40" s="333"/>
      <c r="EA40" s="333"/>
      <c r="EB40" s="333"/>
      <c r="EC40" s="333"/>
      <c r="ED40" s="333"/>
      <c r="EE40" s="333"/>
      <c r="EF40" s="333"/>
      <c r="EG40" s="333"/>
      <c r="EH40" s="333"/>
      <c r="EI40" s="333"/>
      <c r="EJ40" s="333"/>
      <c r="EK40" s="333"/>
      <c r="EL40" s="333"/>
      <c r="EM40" s="333"/>
      <c r="EN40" s="333"/>
      <c r="EO40" s="333"/>
      <c r="EP40" s="333"/>
      <c r="EQ40" s="333"/>
      <c r="ER40" s="333"/>
      <c r="ES40" s="333"/>
      <c r="ET40" s="333"/>
      <c r="EU40" s="333"/>
      <c r="EV40" s="333"/>
      <c r="EW40" s="333"/>
      <c r="EX40" s="333"/>
      <c r="EY40" s="333"/>
      <c r="EZ40" s="333"/>
      <c r="FA40" s="333"/>
      <c r="FB40" s="333"/>
      <c r="FC40" s="333"/>
      <c r="FD40" s="333"/>
      <c r="FE40" s="333"/>
      <c r="FF40" s="333"/>
      <c r="FG40" s="333"/>
      <c r="FH40" s="333"/>
      <c r="FI40" s="333"/>
      <c r="FJ40" s="333"/>
      <c r="FK40" s="333"/>
      <c r="FL40" s="333"/>
      <c r="FM40" s="333"/>
      <c r="FN40" s="333"/>
      <c r="FO40" s="333"/>
      <c r="FP40" s="333"/>
      <c r="FQ40" s="333"/>
      <c r="FR40" s="333"/>
      <c r="FS40" s="333"/>
      <c r="FT40" s="333"/>
      <c r="FU40" s="333"/>
      <c r="FV40" s="333"/>
      <c r="FW40" s="333"/>
      <c r="FX40" s="333"/>
      <c r="FY40" s="333"/>
      <c r="FZ40" s="333"/>
      <c r="GA40" s="333"/>
      <c r="GB40" s="333"/>
      <c r="GC40" s="333"/>
      <c r="GD40" s="333"/>
      <c r="GE40" s="333"/>
      <c r="GF40" s="333"/>
      <c r="GG40" s="333"/>
      <c r="GH40" s="333"/>
      <c r="GI40" s="333"/>
      <c r="GJ40" s="333"/>
      <c r="GK40" s="333"/>
      <c r="GL40" s="333"/>
      <c r="GM40" s="333"/>
      <c r="GN40" s="333"/>
      <c r="GO40" s="333"/>
      <c r="GP40" s="333"/>
      <c r="GQ40" s="333"/>
      <c r="GR40" s="333"/>
      <c r="GS40" s="333"/>
      <c r="GT40" s="333"/>
      <c r="GU40" s="333"/>
      <c r="GV40" s="333"/>
      <c r="GW40" s="333"/>
      <c r="GX40" s="333"/>
      <c r="GY40" s="333"/>
      <c r="GZ40" s="333"/>
      <c r="HA40" s="333"/>
      <c r="HB40" s="333"/>
      <c r="HC40" s="333"/>
      <c r="HD40" s="333"/>
      <c r="HE40" s="333"/>
      <c r="HF40" s="333"/>
      <c r="HG40" s="333"/>
      <c r="HH40" s="333"/>
      <c r="HI40" s="333"/>
      <c r="HJ40" s="333"/>
      <c r="HK40" s="333"/>
      <c r="HL40" s="333"/>
      <c r="HM40" s="333"/>
    </row>
    <row r="41" spans="1:221" x14ac:dyDescent="0.2">
      <c r="A41" s="384" t="s">
        <v>96</v>
      </c>
      <c r="B41" s="333"/>
      <c r="C41" s="333"/>
      <c r="D41" s="360"/>
      <c r="E41" s="361" t="s">
        <v>115</v>
      </c>
      <c r="F41" s="362"/>
      <c r="G41" s="386"/>
      <c r="H41" s="386"/>
      <c r="I41" s="400">
        <f>'Rider Rates'!$B$77</f>
        <v>0</v>
      </c>
      <c r="J41" s="400">
        <f>IF('Customer Info'!C34=TRUE,0,SUM(G41:I41))</f>
        <v>0</v>
      </c>
      <c r="K41" s="364"/>
      <c r="L41" s="250"/>
      <c r="M41" s="250"/>
      <c r="N41" s="250">
        <f>J41</f>
        <v>0</v>
      </c>
      <c r="O41" s="250">
        <f>SUM(L41:N41)</f>
        <v>0</v>
      </c>
      <c r="P41" s="358">
        <f>'Rider Rates'!$D$77</f>
        <v>45444</v>
      </c>
      <c r="Q41" s="383"/>
      <c r="R41" s="380"/>
      <c r="S41" s="374"/>
      <c r="T41" s="375"/>
      <c r="U41" s="333"/>
      <c r="V41" s="376"/>
      <c r="W41" s="333"/>
      <c r="X41" s="333"/>
      <c r="Y41" s="333"/>
      <c r="Z41" s="333"/>
      <c r="AA41" s="333"/>
      <c r="AB41" s="333"/>
      <c r="AC41" s="333"/>
      <c r="AD41" s="333"/>
      <c r="AE41" s="333"/>
      <c r="AF41" s="333"/>
      <c r="AG41" s="333"/>
      <c r="AH41" s="333"/>
      <c r="AI41" s="333"/>
      <c r="AJ41" s="333"/>
      <c r="AK41" s="333"/>
      <c r="AL41" s="333"/>
      <c r="AM41" s="333"/>
      <c r="AN41" s="333"/>
      <c r="AO41" s="333"/>
      <c r="AP41" s="333"/>
      <c r="AQ41" s="333"/>
      <c r="AR41" s="333"/>
      <c r="AS41" s="333"/>
      <c r="AT41" s="333"/>
      <c r="AU41" s="333"/>
      <c r="AV41" s="333"/>
      <c r="AW41" s="333"/>
      <c r="AX41" s="333"/>
      <c r="AY41" s="333"/>
      <c r="AZ41" s="333"/>
      <c r="BA41" s="333"/>
      <c r="BB41" s="333"/>
      <c r="BC41" s="333"/>
      <c r="BD41" s="333"/>
      <c r="BE41" s="333"/>
      <c r="BF41" s="333"/>
      <c r="BG41" s="333"/>
      <c r="BH41" s="333"/>
      <c r="BI41" s="333"/>
      <c r="BJ41" s="333"/>
      <c r="BK41" s="333"/>
      <c r="BL41" s="333"/>
      <c r="BM41" s="333"/>
      <c r="BN41" s="333"/>
      <c r="BO41" s="333"/>
      <c r="BP41" s="333"/>
      <c r="BQ41" s="333"/>
      <c r="BR41" s="333"/>
      <c r="BS41" s="333"/>
      <c r="BT41" s="333"/>
      <c r="BU41" s="333"/>
      <c r="BV41" s="333"/>
      <c r="BW41" s="333"/>
      <c r="BX41" s="333"/>
      <c r="BY41" s="333"/>
      <c r="BZ41" s="333"/>
      <c r="CA41" s="333"/>
      <c r="CB41" s="333"/>
      <c r="CC41" s="333"/>
      <c r="CD41" s="333"/>
      <c r="CE41" s="333"/>
      <c r="CF41" s="333"/>
      <c r="CG41" s="333"/>
      <c r="CH41" s="333"/>
      <c r="CI41" s="333"/>
      <c r="CJ41" s="333"/>
      <c r="CK41" s="333"/>
      <c r="CL41" s="333"/>
      <c r="CM41" s="333"/>
      <c r="CN41" s="333"/>
      <c r="CO41" s="333"/>
      <c r="CP41" s="333"/>
      <c r="CQ41" s="333"/>
      <c r="CR41" s="333"/>
      <c r="CS41" s="333"/>
      <c r="CT41" s="333"/>
      <c r="CU41" s="333"/>
      <c r="CV41" s="333"/>
      <c r="CW41" s="333"/>
      <c r="CX41" s="333"/>
      <c r="CY41" s="333"/>
      <c r="CZ41" s="333"/>
      <c r="DA41" s="333"/>
      <c r="DB41" s="333"/>
      <c r="DC41" s="333"/>
      <c r="DD41" s="333"/>
      <c r="DE41" s="333"/>
      <c r="DF41" s="333"/>
      <c r="DG41" s="333"/>
      <c r="DH41" s="333"/>
      <c r="DI41" s="333"/>
      <c r="DJ41" s="333"/>
      <c r="DK41" s="333"/>
      <c r="DL41" s="333"/>
      <c r="DM41" s="333"/>
      <c r="DN41" s="333"/>
      <c r="DO41" s="333"/>
      <c r="DP41" s="333"/>
      <c r="DQ41" s="333"/>
      <c r="DR41" s="333"/>
      <c r="DS41" s="333"/>
      <c r="DT41" s="333"/>
      <c r="DU41" s="333"/>
      <c r="DV41" s="333"/>
      <c r="DW41" s="333"/>
      <c r="DX41" s="333"/>
      <c r="DY41" s="333"/>
      <c r="DZ41" s="333"/>
      <c r="EA41" s="333"/>
      <c r="EB41" s="333"/>
      <c r="EC41" s="333"/>
      <c r="ED41" s="333"/>
      <c r="EE41" s="333"/>
      <c r="EF41" s="333"/>
      <c r="EG41" s="333"/>
      <c r="EH41" s="333"/>
      <c r="EI41" s="333"/>
      <c r="EJ41" s="333"/>
      <c r="EK41" s="333"/>
      <c r="EL41" s="333"/>
      <c r="EM41" s="333"/>
      <c r="EN41" s="333"/>
      <c r="EO41" s="333"/>
      <c r="EP41" s="333"/>
      <c r="EQ41" s="333"/>
      <c r="ER41" s="333"/>
      <c r="ES41" s="333"/>
      <c r="ET41" s="333"/>
      <c r="EU41" s="333"/>
      <c r="EV41" s="333"/>
      <c r="EW41" s="333"/>
      <c r="EX41" s="333"/>
      <c r="EY41" s="333"/>
      <c r="EZ41" s="333"/>
      <c r="FA41" s="333"/>
      <c r="FB41" s="333"/>
      <c r="FC41" s="333"/>
      <c r="FD41" s="333"/>
      <c r="FE41" s="333"/>
      <c r="FF41" s="333"/>
      <c r="FG41" s="333"/>
      <c r="FH41" s="333"/>
      <c r="FI41" s="333"/>
      <c r="FJ41" s="333"/>
      <c r="FK41" s="333"/>
      <c r="FL41" s="333"/>
      <c r="FM41" s="333"/>
      <c r="FN41" s="333"/>
      <c r="FO41" s="333"/>
      <c r="FP41" s="333"/>
      <c r="FQ41" s="333"/>
      <c r="FR41" s="333"/>
      <c r="FS41" s="333"/>
      <c r="FT41" s="333"/>
      <c r="FU41" s="333"/>
      <c r="FV41" s="333"/>
      <c r="FW41" s="333"/>
      <c r="FX41" s="333"/>
      <c r="FY41" s="333"/>
      <c r="FZ41" s="333"/>
      <c r="GA41" s="333"/>
      <c r="GB41" s="333"/>
      <c r="GC41" s="333"/>
      <c r="GD41" s="333"/>
      <c r="GE41" s="333"/>
      <c r="GF41" s="333"/>
      <c r="GG41" s="333"/>
      <c r="GH41" s="333"/>
      <c r="GI41" s="333"/>
      <c r="GJ41" s="333"/>
      <c r="GK41" s="333"/>
      <c r="GL41" s="333"/>
      <c r="GM41" s="333"/>
      <c r="GN41" s="333"/>
      <c r="GO41" s="333"/>
      <c r="GP41" s="333"/>
      <c r="GQ41" s="333"/>
      <c r="GR41" s="333"/>
      <c r="GS41" s="333"/>
      <c r="GT41" s="333"/>
      <c r="GU41" s="333"/>
      <c r="GV41" s="333"/>
      <c r="GW41" s="333"/>
      <c r="GX41" s="333"/>
      <c r="GY41" s="333"/>
      <c r="GZ41" s="333"/>
      <c r="HA41" s="333"/>
      <c r="HB41" s="333"/>
      <c r="HC41" s="333"/>
      <c r="HD41" s="333"/>
      <c r="HE41" s="333"/>
      <c r="HF41" s="333"/>
      <c r="HG41" s="333"/>
      <c r="HH41" s="333"/>
      <c r="HI41" s="333"/>
      <c r="HJ41" s="333"/>
      <c r="HK41" s="333"/>
      <c r="HL41" s="333"/>
      <c r="HM41" s="333"/>
    </row>
    <row r="42" spans="1:221" x14ac:dyDescent="0.2">
      <c r="A42" s="384" t="s">
        <v>81</v>
      </c>
      <c r="B42" s="333"/>
      <c r="C42" s="333"/>
      <c r="D42" s="436">
        <f>$N$23</f>
        <v>9.4</v>
      </c>
      <c r="E42" s="361" t="s">
        <v>122</v>
      </c>
      <c r="F42" s="362" t="s">
        <v>8</v>
      </c>
      <c r="G42" s="397"/>
      <c r="H42" s="353"/>
      <c r="I42" s="398">
        <f>'Rider Rates'!$B$85</f>
        <v>3.5344300000000002E-2</v>
      </c>
      <c r="J42" s="398">
        <f t="shared" si="0"/>
        <v>3.5344300000000002E-2</v>
      </c>
      <c r="K42" s="364"/>
      <c r="L42" s="250"/>
      <c r="M42" s="250"/>
      <c r="N42" s="250">
        <f>ROUND(D42*I42,2)</f>
        <v>0.33</v>
      </c>
      <c r="O42" s="250">
        <f t="shared" si="2"/>
        <v>0.33</v>
      </c>
      <c r="P42" s="358">
        <f>'Rider Rates'!$D$85</f>
        <v>45929</v>
      </c>
      <c r="Q42" s="383"/>
      <c r="R42" s="380"/>
      <c r="S42" s="374"/>
      <c r="T42" s="375"/>
      <c r="U42" s="333"/>
      <c r="V42" s="376"/>
      <c r="W42" s="333"/>
      <c r="X42" s="333"/>
      <c r="Y42" s="333"/>
      <c r="Z42" s="333"/>
      <c r="AA42" s="333"/>
      <c r="AB42" s="333"/>
      <c r="AC42" s="333"/>
      <c r="AD42" s="333"/>
      <c r="AE42" s="333"/>
      <c r="AF42" s="333"/>
      <c r="AG42" s="333"/>
      <c r="AH42" s="333"/>
      <c r="AI42" s="333"/>
      <c r="AJ42" s="333"/>
      <c r="AK42" s="333"/>
      <c r="AL42" s="333"/>
      <c r="AM42" s="333"/>
      <c r="AN42" s="333"/>
      <c r="AO42" s="333"/>
      <c r="AP42" s="333"/>
      <c r="AQ42" s="333"/>
      <c r="AR42" s="333"/>
      <c r="AS42" s="333"/>
      <c r="AT42" s="333"/>
      <c r="AU42" s="333"/>
      <c r="AV42" s="333"/>
      <c r="AW42" s="333"/>
      <c r="AX42" s="333"/>
      <c r="AY42" s="333"/>
      <c r="AZ42" s="333"/>
      <c r="BA42" s="333"/>
      <c r="BB42" s="333"/>
      <c r="BC42" s="333"/>
      <c r="BD42" s="333"/>
      <c r="BE42" s="333"/>
      <c r="BF42" s="333"/>
      <c r="BG42" s="333"/>
      <c r="BH42" s="333"/>
      <c r="BI42" s="333"/>
      <c r="BJ42" s="333"/>
      <c r="BK42" s="333"/>
      <c r="BL42" s="333"/>
      <c r="BM42" s="333"/>
      <c r="BN42" s="333"/>
      <c r="BO42" s="333"/>
      <c r="BP42" s="333"/>
      <c r="BQ42" s="333"/>
      <c r="BR42" s="333"/>
      <c r="BS42" s="333"/>
      <c r="BT42" s="333"/>
      <c r="BU42" s="333"/>
      <c r="BV42" s="333"/>
      <c r="BW42" s="333"/>
      <c r="BX42" s="333"/>
      <c r="BY42" s="333"/>
      <c r="BZ42" s="333"/>
      <c r="CA42" s="333"/>
      <c r="CB42" s="333"/>
      <c r="CC42" s="333"/>
      <c r="CD42" s="333"/>
      <c r="CE42" s="333"/>
      <c r="CF42" s="333"/>
      <c r="CG42" s="333"/>
      <c r="CH42" s="333"/>
      <c r="CI42" s="333"/>
      <c r="CJ42" s="333"/>
      <c r="CK42" s="333"/>
      <c r="CL42" s="333"/>
      <c r="CM42" s="333"/>
      <c r="CN42" s="333"/>
      <c r="CO42" s="333"/>
      <c r="CP42" s="333"/>
      <c r="CQ42" s="333"/>
      <c r="CR42" s="333"/>
      <c r="CS42" s="333"/>
      <c r="CT42" s="333"/>
      <c r="CU42" s="333"/>
      <c r="CV42" s="333"/>
      <c r="CW42" s="333"/>
      <c r="CX42" s="333"/>
      <c r="CY42" s="333"/>
      <c r="CZ42" s="333"/>
      <c r="DA42" s="333"/>
      <c r="DB42" s="333"/>
      <c r="DC42" s="333"/>
      <c r="DD42" s="333"/>
      <c r="DE42" s="333"/>
      <c r="DF42" s="333"/>
      <c r="DG42" s="333"/>
      <c r="DH42" s="333"/>
      <c r="DI42" s="333"/>
      <c r="DJ42" s="333"/>
      <c r="DK42" s="333"/>
      <c r="DL42" s="333"/>
      <c r="DM42" s="333"/>
      <c r="DN42" s="333"/>
      <c r="DO42" s="333"/>
      <c r="DP42" s="333"/>
      <c r="DQ42" s="333"/>
      <c r="DR42" s="333"/>
      <c r="DS42" s="333"/>
      <c r="DT42" s="333"/>
      <c r="DU42" s="333"/>
      <c r="DV42" s="333"/>
      <c r="DW42" s="333"/>
      <c r="DX42" s="333"/>
      <c r="DY42" s="333"/>
      <c r="DZ42" s="333"/>
      <c r="EA42" s="333"/>
      <c r="EB42" s="333"/>
      <c r="EC42" s="333"/>
      <c r="ED42" s="333"/>
      <c r="EE42" s="333"/>
      <c r="EF42" s="333"/>
      <c r="EG42" s="333"/>
      <c r="EH42" s="333"/>
      <c r="EI42" s="333"/>
      <c r="EJ42" s="333"/>
      <c r="EK42" s="333"/>
      <c r="EL42" s="333"/>
      <c r="EM42" s="333"/>
      <c r="EN42" s="333"/>
      <c r="EO42" s="333"/>
      <c r="EP42" s="333"/>
      <c r="EQ42" s="333"/>
      <c r="ER42" s="333"/>
      <c r="ES42" s="333"/>
      <c r="ET42" s="333"/>
      <c r="EU42" s="333"/>
      <c r="EV42" s="333"/>
      <c r="EW42" s="333"/>
      <c r="EX42" s="333"/>
      <c r="EY42" s="333"/>
      <c r="EZ42" s="333"/>
      <c r="FA42" s="333"/>
      <c r="FB42" s="333"/>
      <c r="FC42" s="333"/>
      <c r="FD42" s="333"/>
      <c r="FE42" s="333"/>
      <c r="FF42" s="333"/>
      <c r="FG42" s="333"/>
      <c r="FH42" s="333"/>
      <c r="FI42" s="333"/>
      <c r="FJ42" s="333"/>
      <c r="FK42" s="333"/>
      <c r="FL42" s="333"/>
      <c r="FM42" s="333"/>
      <c r="FN42" s="333"/>
      <c r="FO42" s="333"/>
      <c r="FP42" s="333"/>
      <c r="FQ42" s="333"/>
      <c r="FR42" s="333"/>
      <c r="FS42" s="333"/>
      <c r="FT42" s="333"/>
      <c r="FU42" s="333"/>
      <c r="FV42" s="333"/>
      <c r="FW42" s="333"/>
      <c r="FX42" s="333"/>
      <c r="FY42" s="333"/>
      <c r="FZ42" s="333"/>
      <c r="GA42" s="333"/>
      <c r="GB42" s="333"/>
      <c r="GC42" s="333"/>
      <c r="GD42" s="333"/>
      <c r="GE42" s="333"/>
      <c r="GF42" s="333"/>
      <c r="GG42" s="333"/>
      <c r="GH42" s="333"/>
      <c r="GI42" s="333"/>
      <c r="GJ42" s="333"/>
      <c r="GK42" s="333"/>
      <c r="GL42" s="333"/>
      <c r="GM42" s="333"/>
      <c r="GN42" s="333"/>
      <c r="GO42" s="333"/>
      <c r="GP42" s="333"/>
      <c r="GQ42" s="333"/>
      <c r="GR42" s="333"/>
      <c r="GS42" s="333"/>
      <c r="GT42" s="333"/>
      <c r="GU42" s="333"/>
      <c r="GV42" s="333"/>
      <c r="GW42" s="333"/>
      <c r="GX42" s="333"/>
      <c r="GY42" s="333"/>
      <c r="GZ42" s="333"/>
      <c r="HA42" s="333"/>
      <c r="HB42" s="333"/>
      <c r="HC42" s="333"/>
      <c r="HD42" s="333"/>
      <c r="HE42" s="333"/>
      <c r="HF42" s="333"/>
      <c r="HG42" s="333"/>
      <c r="HH42" s="333"/>
      <c r="HI42" s="333"/>
      <c r="HJ42" s="333"/>
      <c r="HK42" s="333"/>
      <c r="HL42" s="333"/>
      <c r="HM42" s="333"/>
    </row>
    <row r="43" spans="1:221" x14ac:dyDescent="0.2">
      <c r="A43" s="384" t="s">
        <v>82</v>
      </c>
      <c r="B43" s="333"/>
      <c r="C43" s="333"/>
      <c r="D43" s="390">
        <f>$N$23</f>
        <v>9.4</v>
      </c>
      <c r="E43" s="361" t="s">
        <v>122</v>
      </c>
      <c r="F43" s="362" t="s">
        <v>8</v>
      </c>
      <c r="G43" s="399"/>
      <c r="H43" s="353"/>
      <c r="I43" s="398">
        <f>'Rider Rates'!$B$87</f>
        <v>6.6985699999999995E-2</v>
      </c>
      <c r="J43" s="398">
        <f t="shared" si="0"/>
        <v>6.6985699999999995E-2</v>
      </c>
      <c r="K43" s="364"/>
      <c r="L43" s="250"/>
      <c r="M43" s="250"/>
      <c r="N43" s="250">
        <f>ROUND(D43*I43,2)</f>
        <v>0.63</v>
      </c>
      <c r="O43" s="250">
        <f t="shared" si="2"/>
        <v>0.63</v>
      </c>
      <c r="P43" s="358">
        <f>'Rider Rates'!$D$87</f>
        <v>45167</v>
      </c>
      <c r="Q43" s="383"/>
      <c r="R43" s="380"/>
      <c r="S43" s="374"/>
      <c r="T43" s="375"/>
      <c r="U43" s="333"/>
      <c r="V43" s="376"/>
      <c r="W43" s="333"/>
      <c r="X43" s="333"/>
      <c r="Y43" s="333"/>
      <c r="Z43" s="333"/>
      <c r="AA43" s="333"/>
      <c r="AB43" s="333"/>
      <c r="AC43" s="333"/>
      <c r="AD43" s="333"/>
      <c r="AE43" s="333"/>
      <c r="AF43" s="333"/>
      <c r="AG43" s="333"/>
      <c r="AH43" s="333"/>
      <c r="AI43" s="333"/>
      <c r="AJ43" s="333"/>
      <c r="AK43" s="333"/>
      <c r="AL43" s="333"/>
      <c r="AM43" s="333"/>
      <c r="AN43" s="333"/>
      <c r="AO43" s="333"/>
      <c r="AP43" s="333"/>
      <c r="AQ43" s="333"/>
      <c r="AR43" s="333"/>
      <c r="AS43" s="333"/>
      <c r="AT43" s="333"/>
      <c r="AU43" s="333"/>
      <c r="AV43" s="333"/>
      <c r="AW43" s="333"/>
      <c r="AX43" s="333"/>
      <c r="AY43" s="333"/>
      <c r="AZ43" s="333"/>
      <c r="BA43" s="333"/>
      <c r="BB43" s="333"/>
      <c r="BC43" s="333"/>
      <c r="BD43" s="333"/>
      <c r="BE43" s="333"/>
      <c r="BF43" s="333"/>
      <c r="BG43" s="333"/>
      <c r="BH43" s="333"/>
      <c r="BI43" s="333"/>
      <c r="BJ43" s="333"/>
      <c r="BK43" s="333"/>
      <c r="BL43" s="333"/>
      <c r="BM43" s="333"/>
      <c r="BN43" s="333"/>
      <c r="BO43" s="333"/>
      <c r="BP43" s="333"/>
      <c r="BQ43" s="333"/>
      <c r="BR43" s="333"/>
      <c r="BS43" s="333"/>
      <c r="BT43" s="333"/>
      <c r="BU43" s="333"/>
      <c r="BV43" s="333"/>
      <c r="BW43" s="333"/>
      <c r="BX43" s="333"/>
      <c r="BY43" s="333"/>
      <c r="BZ43" s="333"/>
      <c r="CA43" s="333"/>
      <c r="CB43" s="333"/>
      <c r="CC43" s="333"/>
      <c r="CD43" s="333"/>
      <c r="CE43" s="333"/>
      <c r="CF43" s="333"/>
      <c r="CG43" s="333"/>
      <c r="CH43" s="333"/>
      <c r="CI43" s="333"/>
      <c r="CJ43" s="333"/>
      <c r="CK43" s="333"/>
      <c r="CL43" s="333"/>
      <c r="CM43" s="333"/>
      <c r="CN43" s="333"/>
      <c r="CO43" s="333"/>
      <c r="CP43" s="333"/>
      <c r="CQ43" s="333"/>
      <c r="CR43" s="333"/>
      <c r="CS43" s="333"/>
      <c r="CT43" s="333"/>
      <c r="CU43" s="333"/>
      <c r="CV43" s="333"/>
      <c r="CW43" s="333"/>
      <c r="CX43" s="333"/>
      <c r="CY43" s="333"/>
      <c r="CZ43" s="333"/>
      <c r="DA43" s="333"/>
      <c r="DB43" s="333"/>
      <c r="DC43" s="333"/>
      <c r="DD43" s="333"/>
      <c r="DE43" s="333"/>
      <c r="DF43" s="333"/>
      <c r="DG43" s="333"/>
      <c r="DH43" s="333"/>
      <c r="DI43" s="333"/>
      <c r="DJ43" s="333"/>
      <c r="DK43" s="333"/>
      <c r="DL43" s="333"/>
      <c r="DM43" s="333"/>
      <c r="DN43" s="333"/>
      <c r="DO43" s="333"/>
      <c r="DP43" s="333"/>
      <c r="DQ43" s="333"/>
      <c r="DR43" s="333"/>
      <c r="DS43" s="333"/>
      <c r="DT43" s="333"/>
      <c r="DU43" s="333"/>
      <c r="DV43" s="333"/>
      <c r="DW43" s="333"/>
      <c r="DX43" s="333"/>
      <c r="DY43" s="333"/>
      <c r="DZ43" s="333"/>
      <c r="EA43" s="333"/>
      <c r="EB43" s="333"/>
      <c r="EC43" s="333"/>
      <c r="ED43" s="333"/>
      <c r="EE43" s="333"/>
      <c r="EF43" s="333"/>
      <c r="EG43" s="333"/>
      <c r="EH43" s="333"/>
      <c r="EI43" s="333"/>
      <c r="EJ43" s="333"/>
      <c r="EK43" s="333"/>
      <c r="EL43" s="333"/>
      <c r="EM43" s="333"/>
      <c r="EN43" s="333"/>
      <c r="EO43" s="333"/>
      <c r="EP43" s="333"/>
      <c r="EQ43" s="333"/>
      <c r="ER43" s="333"/>
      <c r="ES43" s="333"/>
      <c r="ET43" s="333"/>
      <c r="EU43" s="333"/>
      <c r="EV43" s="333"/>
      <c r="EW43" s="333"/>
      <c r="EX43" s="333"/>
      <c r="EY43" s="333"/>
      <c r="EZ43" s="333"/>
      <c r="FA43" s="333"/>
      <c r="FB43" s="333"/>
      <c r="FC43" s="333"/>
      <c r="FD43" s="333"/>
      <c r="FE43" s="333"/>
      <c r="FF43" s="333"/>
      <c r="FG43" s="333"/>
      <c r="FH43" s="333"/>
      <c r="FI43" s="333"/>
      <c r="FJ43" s="333"/>
      <c r="FK43" s="333"/>
      <c r="FL43" s="333"/>
      <c r="FM43" s="333"/>
      <c r="FN43" s="333"/>
      <c r="FO43" s="333"/>
      <c r="FP43" s="333"/>
      <c r="FQ43" s="333"/>
      <c r="FR43" s="333"/>
      <c r="FS43" s="333"/>
      <c r="FT43" s="333"/>
      <c r="FU43" s="333"/>
      <c r="FV43" s="333"/>
      <c r="FW43" s="333"/>
      <c r="FX43" s="333"/>
      <c r="FY43" s="333"/>
      <c r="FZ43" s="333"/>
      <c r="GA43" s="333"/>
      <c r="GB43" s="333"/>
      <c r="GC43" s="333"/>
      <c r="GD43" s="333"/>
      <c r="GE43" s="333"/>
      <c r="GF43" s="333"/>
      <c r="GG43" s="333"/>
      <c r="GH43" s="333"/>
      <c r="GI43" s="333"/>
      <c r="GJ43" s="333"/>
      <c r="GK43" s="333"/>
      <c r="GL43" s="333"/>
      <c r="GM43" s="333"/>
      <c r="GN43" s="333"/>
      <c r="GO43" s="333"/>
      <c r="GP43" s="333"/>
      <c r="GQ43" s="333"/>
      <c r="GR43" s="333"/>
      <c r="GS43" s="333"/>
      <c r="GT43" s="333"/>
      <c r="GU43" s="333"/>
      <c r="GV43" s="333"/>
      <c r="GW43" s="333"/>
      <c r="GX43" s="333"/>
      <c r="GY43" s="333"/>
      <c r="GZ43" s="333"/>
      <c r="HA43" s="333"/>
      <c r="HB43" s="333"/>
      <c r="HC43" s="333"/>
      <c r="HD43" s="333"/>
      <c r="HE43" s="333"/>
      <c r="HF43" s="333"/>
      <c r="HG43" s="333"/>
      <c r="HH43" s="333"/>
      <c r="HI43" s="333"/>
      <c r="HJ43" s="333"/>
      <c r="HK43" s="333"/>
      <c r="HL43" s="333"/>
      <c r="HM43" s="333"/>
    </row>
    <row r="44" spans="1:221" x14ac:dyDescent="0.2">
      <c r="A44" s="392" t="s">
        <v>206</v>
      </c>
      <c r="B44" s="333"/>
      <c r="C44" s="333"/>
      <c r="D44" s="390"/>
      <c r="E44" s="395" t="s">
        <v>115</v>
      </c>
      <c r="F44" s="383"/>
      <c r="G44" s="399"/>
      <c r="H44" s="353"/>
      <c r="I44" s="400">
        <f>'Rider Rates'!$B$91</f>
        <v>20.75</v>
      </c>
      <c r="J44" s="400">
        <f t="shared" si="0"/>
        <v>20.75</v>
      </c>
      <c r="K44" s="364"/>
      <c r="L44" s="250"/>
      <c r="M44" s="250"/>
      <c r="N44" s="250">
        <f>I44</f>
        <v>20.75</v>
      </c>
      <c r="O44" s="250">
        <f t="shared" si="2"/>
        <v>20.75</v>
      </c>
      <c r="P44" s="358">
        <f>'Rider Rates'!$D$91</f>
        <v>45929</v>
      </c>
      <c r="Q44" s="383"/>
      <c r="R44" s="380"/>
      <c r="S44" s="374"/>
      <c r="T44" s="375"/>
      <c r="U44" s="333"/>
      <c r="V44" s="376"/>
      <c r="W44" s="333"/>
      <c r="X44" s="333"/>
      <c r="Y44" s="333"/>
      <c r="Z44" s="333"/>
      <c r="AA44" s="333"/>
      <c r="AB44" s="333"/>
      <c r="AC44" s="333"/>
      <c r="AD44" s="333"/>
      <c r="AE44" s="333"/>
      <c r="AF44" s="333"/>
      <c r="AG44" s="333"/>
      <c r="AH44" s="333"/>
      <c r="AI44" s="333"/>
      <c r="AJ44" s="333"/>
      <c r="AK44" s="333"/>
      <c r="AL44" s="333"/>
      <c r="AM44" s="333"/>
      <c r="AN44" s="333"/>
      <c r="AO44" s="333"/>
      <c r="AP44" s="333"/>
      <c r="AQ44" s="333"/>
      <c r="AR44" s="333"/>
      <c r="AS44" s="333"/>
      <c r="AT44" s="333"/>
      <c r="AU44" s="333"/>
      <c r="AV44" s="333"/>
      <c r="AW44" s="333"/>
      <c r="AX44" s="333"/>
      <c r="AY44" s="333"/>
      <c r="AZ44" s="333"/>
      <c r="BA44" s="333"/>
      <c r="BB44" s="333"/>
      <c r="BC44" s="333"/>
      <c r="BD44" s="333"/>
      <c r="BE44" s="333"/>
      <c r="BF44" s="333"/>
      <c r="BG44" s="333"/>
      <c r="BH44" s="333"/>
      <c r="BI44" s="333"/>
      <c r="BJ44" s="333"/>
      <c r="BK44" s="333"/>
      <c r="BL44" s="333"/>
      <c r="BM44" s="333"/>
      <c r="BN44" s="333"/>
      <c r="BO44" s="333"/>
      <c r="BP44" s="333"/>
      <c r="BQ44" s="333"/>
      <c r="BR44" s="333"/>
      <c r="BS44" s="333"/>
      <c r="BT44" s="333"/>
      <c r="BU44" s="333"/>
      <c r="BV44" s="333"/>
      <c r="BW44" s="333"/>
      <c r="BX44" s="333"/>
      <c r="BY44" s="333"/>
      <c r="BZ44" s="333"/>
      <c r="CA44" s="333"/>
      <c r="CB44" s="333"/>
      <c r="CC44" s="333"/>
      <c r="CD44" s="333"/>
      <c r="CE44" s="333"/>
      <c r="CF44" s="333"/>
      <c r="CG44" s="333"/>
      <c r="CH44" s="333"/>
      <c r="CI44" s="333"/>
      <c r="CJ44" s="333"/>
      <c r="CK44" s="333"/>
      <c r="CL44" s="333"/>
      <c r="CM44" s="333"/>
      <c r="CN44" s="333"/>
      <c r="CO44" s="333"/>
      <c r="CP44" s="333"/>
      <c r="CQ44" s="333"/>
      <c r="CR44" s="333"/>
      <c r="CS44" s="333"/>
      <c r="CT44" s="333"/>
      <c r="CU44" s="333"/>
      <c r="CV44" s="333"/>
      <c r="CW44" s="333"/>
      <c r="CX44" s="333"/>
      <c r="CY44" s="333"/>
      <c r="CZ44" s="333"/>
      <c r="DA44" s="333"/>
      <c r="DB44" s="333"/>
      <c r="DC44" s="333"/>
      <c r="DD44" s="333"/>
      <c r="DE44" s="333"/>
      <c r="DF44" s="333"/>
      <c r="DG44" s="333"/>
      <c r="DH44" s="333"/>
      <c r="DI44" s="333"/>
      <c r="DJ44" s="333"/>
      <c r="DK44" s="333"/>
      <c r="DL44" s="333"/>
      <c r="DM44" s="333"/>
      <c r="DN44" s="333"/>
      <c r="DO44" s="333"/>
      <c r="DP44" s="333"/>
      <c r="DQ44" s="333"/>
      <c r="DR44" s="333"/>
      <c r="DS44" s="333"/>
      <c r="DT44" s="333"/>
      <c r="DU44" s="333"/>
      <c r="DV44" s="333"/>
      <c r="DW44" s="333"/>
      <c r="DX44" s="333"/>
      <c r="DY44" s="333"/>
      <c r="DZ44" s="333"/>
      <c r="EA44" s="333"/>
      <c r="EB44" s="333"/>
      <c r="EC44" s="333"/>
      <c r="ED44" s="333"/>
      <c r="EE44" s="333"/>
      <c r="EF44" s="333"/>
      <c r="EG44" s="333"/>
      <c r="EH44" s="333"/>
      <c r="EI44" s="333"/>
      <c r="EJ44" s="333"/>
      <c r="EK44" s="333"/>
      <c r="EL44" s="333"/>
      <c r="EM44" s="333"/>
      <c r="EN44" s="333"/>
      <c r="EO44" s="333"/>
      <c r="EP44" s="333"/>
      <c r="EQ44" s="333"/>
      <c r="ER44" s="333"/>
      <c r="ES44" s="333"/>
      <c r="ET44" s="333"/>
      <c r="EU44" s="333"/>
      <c r="EV44" s="333"/>
      <c r="EW44" s="333"/>
      <c r="EX44" s="333"/>
      <c r="EY44" s="333"/>
      <c r="EZ44" s="333"/>
      <c r="FA44" s="333"/>
      <c r="FB44" s="333"/>
      <c r="FC44" s="333"/>
      <c r="FD44" s="333"/>
      <c r="FE44" s="333"/>
      <c r="FF44" s="333"/>
      <c r="FG44" s="333"/>
      <c r="FH44" s="333"/>
      <c r="FI44" s="333"/>
      <c r="FJ44" s="333"/>
      <c r="FK44" s="333"/>
      <c r="FL44" s="333"/>
      <c r="FM44" s="333"/>
      <c r="FN44" s="333"/>
      <c r="FO44" s="333"/>
      <c r="FP44" s="333"/>
      <c r="FQ44" s="333"/>
      <c r="FR44" s="333"/>
      <c r="FS44" s="333"/>
      <c r="FT44" s="333"/>
      <c r="FU44" s="333"/>
      <c r="FV44" s="333"/>
      <c r="FW44" s="333"/>
      <c r="FX44" s="333"/>
      <c r="FY44" s="333"/>
      <c r="FZ44" s="333"/>
      <c r="GA44" s="333"/>
      <c r="GB44" s="333"/>
      <c r="GC44" s="333"/>
      <c r="GD44" s="333"/>
      <c r="GE44" s="333"/>
      <c r="GF44" s="333"/>
      <c r="GG44" s="333"/>
      <c r="GH44" s="333"/>
      <c r="GI44" s="333"/>
      <c r="GJ44" s="333"/>
      <c r="GK44" s="333"/>
      <c r="GL44" s="333"/>
      <c r="GM44" s="333"/>
      <c r="GN44" s="333"/>
      <c r="GO44" s="333"/>
      <c r="GP44" s="333"/>
      <c r="GQ44" s="333"/>
      <c r="GR44" s="333"/>
      <c r="GS44" s="333"/>
      <c r="GT44" s="333"/>
      <c r="GU44" s="333"/>
      <c r="GV44" s="333"/>
      <c r="GW44" s="333"/>
      <c r="GX44" s="333"/>
      <c r="GY44" s="333"/>
      <c r="GZ44" s="333"/>
      <c r="HA44" s="333"/>
      <c r="HB44" s="333"/>
      <c r="HC44" s="333"/>
      <c r="HD44" s="333"/>
      <c r="HE44" s="333"/>
      <c r="HF44" s="333"/>
      <c r="HG44" s="333"/>
      <c r="HH44" s="333"/>
      <c r="HI44" s="333"/>
      <c r="HJ44" s="333"/>
      <c r="HK44" s="333"/>
      <c r="HL44" s="333"/>
      <c r="HM44" s="333"/>
    </row>
    <row r="45" spans="1:221" x14ac:dyDescent="0.2">
      <c r="A45" s="392" t="s">
        <v>239</v>
      </c>
      <c r="B45" s="333"/>
      <c r="C45" s="333"/>
      <c r="D45" s="360">
        <f>IF($C$15&lt;0,0,$C$15)</f>
        <v>0</v>
      </c>
      <c r="E45" s="361" t="s">
        <v>41</v>
      </c>
      <c r="F45" s="362" t="s">
        <v>8</v>
      </c>
      <c r="G45" s="386"/>
      <c r="H45" s="386"/>
      <c r="I45" s="386"/>
      <c r="J45" s="386">
        <f>'Rider Rates'!$B$95</f>
        <v>0</v>
      </c>
      <c r="K45" s="364" t="s">
        <v>42</v>
      </c>
      <c r="L45" s="250"/>
      <c r="M45" s="250"/>
      <c r="N45" s="250"/>
      <c r="O45" s="250">
        <f>ROUND($D45*('Rider Rates'!B$95),2)</f>
        <v>0</v>
      </c>
      <c r="P45" s="358">
        <f>'Rider Rates'!$D$95</f>
        <v>44531</v>
      </c>
      <c r="Q45" s="383"/>
      <c r="R45" s="380"/>
      <c r="S45" s="374"/>
      <c r="T45" s="375"/>
      <c r="U45" s="333"/>
      <c r="V45" s="376"/>
      <c r="W45" s="333"/>
      <c r="X45" s="333"/>
      <c r="Y45" s="333"/>
      <c r="Z45" s="333"/>
      <c r="AA45" s="333"/>
      <c r="AB45" s="333"/>
      <c r="AC45" s="333"/>
      <c r="AD45" s="333"/>
      <c r="AE45" s="333"/>
      <c r="AF45" s="333"/>
      <c r="AG45" s="333"/>
      <c r="AH45" s="333"/>
      <c r="AI45" s="333"/>
      <c r="AJ45" s="333"/>
      <c r="AK45" s="333"/>
      <c r="AL45" s="333"/>
      <c r="AM45" s="333"/>
      <c r="AN45" s="333"/>
      <c r="AO45" s="333"/>
      <c r="AP45" s="333"/>
      <c r="AQ45" s="333"/>
      <c r="AR45" s="333"/>
      <c r="AS45" s="333"/>
      <c r="AT45" s="333"/>
      <c r="AU45" s="333"/>
      <c r="AV45" s="333"/>
      <c r="AW45" s="333"/>
      <c r="AX45" s="333"/>
      <c r="AY45" s="333"/>
      <c r="AZ45" s="333"/>
      <c r="BA45" s="333"/>
      <c r="BB45" s="333"/>
      <c r="BC45" s="333"/>
      <c r="BD45" s="333"/>
      <c r="BE45" s="333"/>
      <c r="BF45" s="333"/>
      <c r="BG45" s="333"/>
      <c r="BH45" s="333"/>
      <c r="BI45" s="333"/>
      <c r="BJ45" s="333"/>
      <c r="BK45" s="333"/>
      <c r="BL45" s="333"/>
      <c r="BM45" s="333"/>
      <c r="BN45" s="333"/>
      <c r="BO45" s="333"/>
      <c r="BP45" s="333"/>
      <c r="BQ45" s="333"/>
      <c r="BR45" s="333"/>
      <c r="BS45" s="333"/>
      <c r="BT45" s="333"/>
      <c r="BU45" s="333"/>
      <c r="BV45" s="333"/>
      <c r="BW45" s="333"/>
      <c r="BX45" s="333"/>
      <c r="BY45" s="333"/>
      <c r="BZ45" s="333"/>
      <c r="CA45" s="333"/>
      <c r="CB45" s="333"/>
      <c r="CC45" s="333"/>
      <c r="CD45" s="333"/>
      <c r="CE45" s="333"/>
      <c r="CF45" s="333"/>
      <c r="CG45" s="333"/>
      <c r="CH45" s="333"/>
      <c r="CI45" s="333"/>
      <c r="CJ45" s="333"/>
      <c r="CK45" s="333"/>
      <c r="CL45" s="333"/>
      <c r="CM45" s="333"/>
      <c r="CN45" s="333"/>
      <c r="CO45" s="333"/>
      <c r="CP45" s="333"/>
      <c r="CQ45" s="333"/>
      <c r="CR45" s="333"/>
      <c r="CS45" s="333"/>
      <c r="CT45" s="333"/>
      <c r="CU45" s="333"/>
      <c r="CV45" s="333"/>
      <c r="CW45" s="333"/>
      <c r="CX45" s="333"/>
      <c r="CY45" s="333"/>
      <c r="CZ45" s="333"/>
      <c r="DA45" s="333"/>
      <c r="DB45" s="333"/>
      <c r="DC45" s="333"/>
      <c r="DD45" s="333"/>
      <c r="DE45" s="333"/>
      <c r="DF45" s="333"/>
      <c r="DG45" s="333"/>
      <c r="DH45" s="333"/>
      <c r="DI45" s="333"/>
      <c r="DJ45" s="333"/>
      <c r="DK45" s="333"/>
      <c r="DL45" s="333"/>
      <c r="DM45" s="333"/>
      <c r="DN45" s="333"/>
      <c r="DO45" s="333"/>
      <c r="DP45" s="333"/>
      <c r="DQ45" s="333"/>
      <c r="DR45" s="333"/>
      <c r="DS45" s="333"/>
      <c r="DT45" s="333"/>
      <c r="DU45" s="333"/>
      <c r="DV45" s="333"/>
      <c r="DW45" s="333"/>
      <c r="DX45" s="333"/>
      <c r="DY45" s="333"/>
      <c r="DZ45" s="333"/>
      <c r="EA45" s="333"/>
      <c r="EB45" s="333"/>
      <c r="EC45" s="333"/>
      <c r="ED45" s="333"/>
      <c r="EE45" s="333"/>
      <c r="EF45" s="333"/>
      <c r="EG45" s="333"/>
      <c r="EH45" s="333"/>
      <c r="EI45" s="333"/>
      <c r="EJ45" s="333"/>
      <c r="EK45" s="333"/>
      <c r="EL45" s="333"/>
      <c r="EM45" s="333"/>
      <c r="EN45" s="333"/>
      <c r="EO45" s="333"/>
      <c r="EP45" s="333"/>
      <c r="EQ45" s="333"/>
      <c r="ER45" s="333"/>
      <c r="ES45" s="333"/>
      <c r="ET45" s="333"/>
      <c r="EU45" s="333"/>
      <c r="EV45" s="333"/>
      <c r="EW45" s="333"/>
      <c r="EX45" s="333"/>
      <c r="EY45" s="333"/>
      <c r="EZ45" s="333"/>
      <c r="FA45" s="333"/>
      <c r="FB45" s="333"/>
      <c r="FC45" s="333"/>
      <c r="FD45" s="333"/>
      <c r="FE45" s="333"/>
      <c r="FF45" s="333"/>
      <c r="FG45" s="333"/>
      <c r="FH45" s="333"/>
      <c r="FI45" s="333"/>
      <c r="FJ45" s="333"/>
      <c r="FK45" s="333"/>
      <c r="FL45" s="333"/>
      <c r="FM45" s="333"/>
      <c r="FN45" s="333"/>
      <c r="FO45" s="333"/>
      <c r="FP45" s="333"/>
      <c r="FQ45" s="333"/>
      <c r="FR45" s="333"/>
      <c r="FS45" s="333"/>
      <c r="FT45" s="333"/>
      <c r="FU45" s="333"/>
      <c r="FV45" s="333"/>
      <c r="FW45" s="333"/>
      <c r="FX45" s="333"/>
      <c r="FY45" s="333"/>
      <c r="FZ45" s="333"/>
      <c r="GA45" s="333"/>
      <c r="GB45" s="333"/>
      <c r="GC45" s="333"/>
      <c r="GD45" s="333"/>
      <c r="GE45" s="333"/>
      <c r="GF45" s="333"/>
      <c r="GG45" s="333"/>
      <c r="GH45" s="333"/>
      <c r="GI45" s="333"/>
      <c r="GJ45" s="333"/>
      <c r="GK45" s="333"/>
      <c r="GL45" s="333"/>
      <c r="GM45" s="333"/>
      <c r="GN45" s="333"/>
      <c r="GO45" s="333"/>
      <c r="GP45" s="333"/>
      <c r="GQ45" s="333"/>
      <c r="GR45" s="333"/>
      <c r="GS45" s="333"/>
      <c r="GT45" s="333"/>
      <c r="GU45" s="333"/>
      <c r="GV45" s="333"/>
      <c r="GW45" s="333"/>
      <c r="GX45" s="333"/>
      <c r="GY45" s="333"/>
      <c r="GZ45" s="333"/>
      <c r="HA45" s="333"/>
      <c r="HB45" s="333"/>
      <c r="HC45" s="333"/>
      <c r="HD45" s="333"/>
      <c r="HE45" s="333"/>
      <c r="HF45" s="333"/>
      <c r="HG45" s="333"/>
      <c r="HH45" s="333"/>
      <c r="HI45" s="333"/>
      <c r="HJ45" s="333"/>
      <c r="HK45" s="333"/>
      <c r="HL45" s="333"/>
      <c r="HM45" s="333"/>
    </row>
    <row r="46" spans="1:221" x14ac:dyDescent="0.2">
      <c r="A46" s="384" t="s">
        <v>156</v>
      </c>
      <c r="B46" s="333"/>
      <c r="C46" s="333"/>
      <c r="D46" s="390">
        <f>$N$23</f>
        <v>9.4</v>
      </c>
      <c r="E46" s="361" t="s">
        <v>122</v>
      </c>
      <c r="F46" s="362" t="s">
        <v>8</v>
      </c>
      <c r="G46" s="399"/>
      <c r="H46" s="353"/>
      <c r="I46" s="398">
        <f>'Rider Rates'!$B$105</f>
        <v>0.24516379999999999</v>
      </c>
      <c r="J46" s="398">
        <f t="shared" si="0"/>
        <v>0.24516379999999999</v>
      </c>
      <c r="K46" s="364"/>
      <c r="L46" s="250"/>
      <c r="M46" s="250"/>
      <c r="N46" s="250">
        <f>ROUND(D46*I46,2)</f>
        <v>2.2999999999999998</v>
      </c>
      <c r="O46" s="250">
        <f t="shared" si="2"/>
        <v>2.2999999999999998</v>
      </c>
      <c r="P46" s="358">
        <f>'Rider Rates'!$D$105</f>
        <v>45897</v>
      </c>
      <c r="Q46" s="383"/>
      <c r="R46" s="380"/>
      <c r="S46" s="374"/>
      <c r="T46" s="375"/>
      <c r="U46" s="333"/>
      <c r="V46" s="376"/>
      <c r="W46" s="333"/>
      <c r="X46" s="333"/>
      <c r="Y46" s="333"/>
      <c r="Z46" s="333"/>
      <c r="AA46" s="333"/>
      <c r="AB46" s="333"/>
      <c r="AC46" s="333"/>
      <c r="AD46" s="333"/>
      <c r="AE46" s="333"/>
      <c r="AF46" s="333"/>
      <c r="AG46" s="333"/>
      <c r="AH46" s="333"/>
      <c r="AI46" s="333"/>
      <c r="AJ46" s="333"/>
      <c r="AK46" s="333"/>
      <c r="AL46" s="333"/>
      <c r="AM46" s="333"/>
      <c r="AN46" s="333"/>
      <c r="AO46" s="333"/>
      <c r="AP46" s="333"/>
      <c r="AQ46" s="333"/>
      <c r="AR46" s="333"/>
      <c r="AS46" s="333"/>
      <c r="AT46" s="333"/>
      <c r="AU46" s="333"/>
      <c r="AV46" s="333"/>
      <c r="AW46" s="333"/>
      <c r="AX46" s="333"/>
      <c r="AY46" s="333"/>
      <c r="AZ46" s="333"/>
      <c r="BA46" s="333"/>
      <c r="BB46" s="333"/>
      <c r="BC46" s="333"/>
      <c r="BD46" s="333"/>
      <c r="BE46" s="333"/>
      <c r="BF46" s="333"/>
      <c r="BG46" s="333"/>
      <c r="BH46" s="333"/>
      <c r="BI46" s="333"/>
      <c r="BJ46" s="333"/>
      <c r="BK46" s="333"/>
      <c r="BL46" s="333"/>
      <c r="BM46" s="333"/>
      <c r="BN46" s="333"/>
      <c r="BO46" s="333"/>
      <c r="BP46" s="333"/>
      <c r="BQ46" s="333"/>
      <c r="BR46" s="333"/>
      <c r="BS46" s="333"/>
      <c r="BT46" s="333"/>
      <c r="BU46" s="333"/>
      <c r="BV46" s="333"/>
      <c r="BW46" s="333"/>
      <c r="BX46" s="333"/>
      <c r="BY46" s="333"/>
      <c r="BZ46" s="333"/>
      <c r="CA46" s="333"/>
      <c r="CB46" s="333"/>
      <c r="CC46" s="333"/>
      <c r="CD46" s="333"/>
      <c r="CE46" s="333"/>
      <c r="CF46" s="333"/>
      <c r="CG46" s="333"/>
      <c r="CH46" s="333"/>
      <c r="CI46" s="333"/>
      <c r="CJ46" s="333"/>
      <c r="CK46" s="333"/>
      <c r="CL46" s="333"/>
      <c r="CM46" s="333"/>
      <c r="CN46" s="333"/>
      <c r="CO46" s="333"/>
      <c r="CP46" s="333"/>
      <c r="CQ46" s="333"/>
      <c r="CR46" s="333"/>
      <c r="CS46" s="333"/>
      <c r="CT46" s="333"/>
      <c r="CU46" s="333"/>
      <c r="CV46" s="333"/>
      <c r="CW46" s="333"/>
      <c r="CX46" s="333"/>
      <c r="CY46" s="333"/>
      <c r="CZ46" s="333"/>
      <c r="DA46" s="333"/>
      <c r="DB46" s="333"/>
      <c r="DC46" s="333"/>
      <c r="DD46" s="333"/>
      <c r="DE46" s="333"/>
      <c r="DF46" s="333"/>
      <c r="DG46" s="333"/>
      <c r="DH46" s="333"/>
      <c r="DI46" s="333"/>
      <c r="DJ46" s="333"/>
      <c r="DK46" s="333"/>
      <c r="DL46" s="333"/>
      <c r="DM46" s="333"/>
      <c r="DN46" s="333"/>
      <c r="DO46" s="333"/>
      <c r="DP46" s="333"/>
      <c r="DQ46" s="333"/>
      <c r="DR46" s="333"/>
      <c r="DS46" s="333"/>
      <c r="DT46" s="333"/>
      <c r="DU46" s="333"/>
      <c r="DV46" s="333"/>
      <c r="DW46" s="333"/>
      <c r="DX46" s="333"/>
      <c r="DY46" s="333"/>
      <c r="DZ46" s="333"/>
      <c r="EA46" s="333"/>
      <c r="EB46" s="333"/>
      <c r="EC46" s="333"/>
      <c r="ED46" s="333"/>
      <c r="EE46" s="333"/>
      <c r="EF46" s="333"/>
      <c r="EG46" s="333"/>
      <c r="EH46" s="333"/>
      <c r="EI46" s="333"/>
      <c r="EJ46" s="333"/>
      <c r="EK46" s="333"/>
      <c r="EL46" s="333"/>
      <c r="EM46" s="333"/>
      <c r="EN46" s="333"/>
      <c r="EO46" s="333"/>
      <c r="EP46" s="333"/>
      <c r="EQ46" s="333"/>
      <c r="ER46" s="333"/>
      <c r="ES46" s="333"/>
      <c r="ET46" s="333"/>
      <c r="EU46" s="333"/>
      <c r="EV46" s="333"/>
      <c r="EW46" s="333"/>
      <c r="EX46" s="333"/>
      <c r="EY46" s="333"/>
      <c r="EZ46" s="333"/>
      <c r="FA46" s="333"/>
      <c r="FB46" s="333"/>
      <c r="FC46" s="333"/>
      <c r="FD46" s="333"/>
      <c r="FE46" s="333"/>
      <c r="FF46" s="333"/>
      <c r="FG46" s="333"/>
      <c r="FH46" s="333"/>
      <c r="FI46" s="333"/>
      <c r="FJ46" s="333"/>
      <c r="FK46" s="333"/>
      <c r="FL46" s="333"/>
      <c r="FM46" s="333"/>
      <c r="FN46" s="333"/>
      <c r="FO46" s="333"/>
      <c r="FP46" s="333"/>
      <c r="FQ46" s="333"/>
      <c r="FR46" s="333"/>
      <c r="FS46" s="333"/>
      <c r="FT46" s="333"/>
      <c r="FU46" s="333"/>
      <c r="FV46" s="333"/>
      <c r="FW46" s="333"/>
      <c r="FX46" s="333"/>
      <c r="FY46" s="333"/>
      <c r="FZ46" s="333"/>
      <c r="GA46" s="333"/>
      <c r="GB46" s="333"/>
      <c r="GC46" s="333"/>
      <c r="GD46" s="333"/>
      <c r="GE46" s="333"/>
      <c r="GF46" s="333"/>
      <c r="GG46" s="333"/>
      <c r="GH46" s="333"/>
      <c r="GI46" s="333"/>
      <c r="GJ46" s="333"/>
      <c r="GK46" s="333"/>
      <c r="GL46" s="333"/>
      <c r="GM46" s="333"/>
      <c r="GN46" s="333"/>
      <c r="GO46" s="333"/>
      <c r="GP46" s="333"/>
      <c r="GQ46" s="333"/>
      <c r="GR46" s="333"/>
      <c r="GS46" s="333"/>
      <c r="GT46" s="333"/>
      <c r="GU46" s="333"/>
      <c r="GV46" s="333"/>
      <c r="GW46" s="333"/>
      <c r="GX46" s="333"/>
      <c r="GY46" s="333"/>
      <c r="GZ46" s="333"/>
      <c r="HA46" s="333"/>
      <c r="HB46" s="333"/>
      <c r="HC46" s="333"/>
      <c r="HD46" s="333"/>
      <c r="HE46" s="333"/>
      <c r="HF46" s="333"/>
      <c r="HG46" s="333"/>
      <c r="HH46" s="333"/>
      <c r="HI46" s="333"/>
      <c r="HJ46" s="333"/>
      <c r="HK46" s="333"/>
      <c r="HL46" s="333"/>
      <c r="HM46" s="333"/>
    </row>
    <row r="47" spans="1:221" x14ac:dyDescent="0.2">
      <c r="A47" s="392" t="s">
        <v>217</v>
      </c>
      <c r="B47" s="333"/>
      <c r="C47" s="333"/>
      <c r="D47" s="390"/>
      <c r="E47" s="395" t="s">
        <v>115</v>
      </c>
      <c r="F47" s="383"/>
      <c r="G47" s="399"/>
      <c r="H47" s="353"/>
      <c r="I47" s="401">
        <f>'Rider Rates'!B122</f>
        <v>0.99</v>
      </c>
      <c r="J47" s="400">
        <f t="shared" si="0"/>
        <v>0.99</v>
      </c>
      <c r="K47" s="364"/>
      <c r="L47" s="250"/>
      <c r="M47" s="250"/>
      <c r="N47" s="402">
        <f>I47</f>
        <v>0.99</v>
      </c>
      <c r="O47" s="250">
        <f t="shared" si="2"/>
        <v>0.99</v>
      </c>
      <c r="P47" s="358">
        <f>'Rider Rates'!D122</f>
        <v>45958</v>
      </c>
      <c r="Q47" s="383"/>
      <c r="R47" s="380"/>
      <c r="S47" s="374"/>
      <c r="T47" s="375"/>
      <c r="U47" s="333"/>
      <c r="V47" s="376"/>
      <c r="W47" s="333"/>
      <c r="X47" s="333"/>
      <c r="Y47" s="333"/>
      <c r="Z47" s="333"/>
      <c r="AA47" s="333"/>
      <c r="AB47" s="333"/>
      <c r="AC47" s="333"/>
      <c r="AD47" s="333"/>
      <c r="AE47" s="333"/>
      <c r="AF47" s="333"/>
      <c r="AG47" s="333"/>
      <c r="AH47" s="333"/>
      <c r="AI47" s="333"/>
      <c r="AJ47" s="333"/>
      <c r="AK47" s="333"/>
      <c r="AL47" s="333"/>
      <c r="AM47" s="333"/>
      <c r="AN47" s="333"/>
      <c r="AO47" s="333"/>
      <c r="AP47" s="333"/>
      <c r="AQ47" s="333"/>
      <c r="AR47" s="333"/>
      <c r="AS47" s="333"/>
      <c r="AT47" s="333"/>
      <c r="AU47" s="333"/>
      <c r="AV47" s="333"/>
      <c r="AW47" s="333"/>
      <c r="AX47" s="333"/>
      <c r="AY47" s="333"/>
      <c r="AZ47" s="333"/>
      <c r="BA47" s="333"/>
      <c r="BB47" s="333"/>
      <c r="BC47" s="333"/>
      <c r="BD47" s="333"/>
      <c r="BE47" s="333"/>
      <c r="BF47" s="333"/>
      <c r="BG47" s="333"/>
      <c r="BH47" s="333"/>
      <c r="BI47" s="333"/>
      <c r="BJ47" s="333"/>
      <c r="BK47" s="333"/>
      <c r="BL47" s="333"/>
      <c r="BM47" s="333"/>
      <c r="BN47" s="333"/>
      <c r="BO47" s="333"/>
      <c r="BP47" s="333"/>
      <c r="BQ47" s="333"/>
      <c r="BR47" s="333"/>
      <c r="BS47" s="333"/>
      <c r="BT47" s="333"/>
      <c r="BU47" s="333"/>
      <c r="BV47" s="333"/>
      <c r="BW47" s="333"/>
      <c r="BX47" s="333"/>
      <c r="BY47" s="333"/>
      <c r="BZ47" s="333"/>
      <c r="CA47" s="333"/>
      <c r="CB47" s="333"/>
      <c r="CC47" s="333"/>
      <c r="CD47" s="333"/>
      <c r="CE47" s="333"/>
      <c r="CF47" s="333"/>
      <c r="CG47" s="333"/>
      <c r="CH47" s="333"/>
      <c r="CI47" s="333"/>
      <c r="CJ47" s="333"/>
      <c r="CK47" s="333"/>
      <c r="CL47" s="333"/>
      <c r="CM47" s="333"/>
      <c r="CN47" s="333"/>
      <c r="CO47" s="333"/>
      <c r="CP47" s="333"/>
      <c r="CQ47" s="333"/>
      <c r="CR47" s="333"/>
      <c r="CS47" s="333"/>
      <c r="CT47" s="333"/>
      <c r="CU47" s="333"/>
      <c r="CV47" s="333"/>
      <c r="CW47" s="333"/>
      <c r="CX47" s="333"/>
      <c r="CY47" s="333"/>
      <c r="CZ47" s="333"/>
      <c r="DA47" s="333"/>
      <c r="DB47" s="333"/>
      <c r="DC47" s="333"/>
      <c r="DD47" s="333"/>
      <c r="DE47" s="333"/>
      <c r="DF47" s="333"/>
      <c r="DG47" s="333"/>
      <c r="DH47" s="333"/>
      <c r="DI47" s="333"/>
      <c r="DJ47" s="333"/>
      <c r="DK47" s="333"/>
      <c r="DL47" s="333"/>
      <c r="DM47" s="333"/>
      <c r="DN47" s="333"/>
      <c r="DO47" s="333"/>
      <c r="DP47" s="333"/>
      <c r="DQ47" s="333"/>
      <c r="DR47" s="333"/>
      <c r="DS47" s="333"/>
      <c r="DT47" s="333"/>
      <c r="DU47" s="333"/>
      <c r="DV47" s="333"/>
      <c r="DW47" s="333"/>
      <c r="DX47" s="333"/>
      <c r="DY47" s="333"/>
      <c r="DZ47" s="333"/>
      <c r="EA47" s="333"/>
      <c r="EB47" s="333"/>
      <c r="EC47" s="333"/>
      <c r="ED47" s="333"/>
      <c r="EE47" s="333"/>
      <c r="EF47" s="333"/>
      <c r="EG47" s="333"/>
      <c r="EH47" s="333"/>
      <c r="EI47" s="333"/>
      <c r="EJ47" s="333"/>
      <c r="EK47" s="333"/>
      <c r="EL47" s="333"/>
      <c r="EM47" s="333"/>
      <c r="EN47" s="333"/>
      <c r="EO47" s="333"/>
      <c r="EP47" s="333"/>
      <c r="EQ47" s="333"/>
      <c r="ER47" s="333"/>
      <c r="ES47" s="333"/>
      <c r="ET47" s="333"/>
      <c r="EU47" s="333"/>
      <c r="EV47" s="333"/>
      <c r="EW47" s="333"/>
      <c r="EX47" s="333"/>
      <c r="EY47" s="333"/>
      <c r="EZ47" s="333"/>
      <c r="FA47" s="333"/>
      <c r="FB47" s="333"/>
      <c r="FC47" s="333"/>
      <c r="FD47" s="333"/>
      <c r="FE47" s="333"/>
      <c r="FF47" s="333"/>
      <c r="FG47" s="333"/>
      <c r="FH47" s="333"/>
      <c r="FI47" s="333"/>
      <c r="FJ47" s="333"/>
      <c r="FK47" s="333"/>
      <c r="FL47" s="333"/>
      <c r="FM47" s="333"/>
      <c r="FN47" s="333"/>
      <c r="FO47" s="333"/>
      <c r="FP47" s="333"/>
      <c r="FQ47" s="333"/>
      <c r="FR47" s="333"/>
      <c r="FS47" s="333"/>
      <c r="FT47" s="333"/>
      <c r="FU47" s="333"/>
      <c r="FV47" s="333"/>
      <c r="FW47" s="333"/>
      <c r="FX47" s="333"/>
      <c r="FY47" s="333"/>
      <c r="FZ47" s="333"/>
      <c r="GA47" s="333"/>
      <c r="GB47" s="333"/>
      <c r="GC47" s="333"/>
      <c r="GD47" s="333"/>
      <c r="GE47" s="333"/>
      <c r="GF47" s="333"/>
      <c r="GG47" s="333"/>
      <c r="GH47" s="333"/>
      <c r="GI47" s="333"/>
      <c r="GJ47" s="333"/>
      <c r="GK47" s="333"/>
      <c r="GL47" s="333"/>
      <c r="GM47" s="333"/>
      <c r="GN47" s="333"/>
      <c r="GO47" s="333"/>
      <c r="GP47" s="333"/>
      <c r="GQ47" s="333"/>
      <c r="GR47" s="333"/>
      <c r="GS47" s="333"/>
      <c r="GT47" s="333"/>
      <c r="GU47" s="333"/>
      <c r="GV47" s="333"/>
      <c r="GW47" s="333"/>
      <c r="GX47" s="333"/>
      <c r="GY47" s="333"/>
      <c r="GZ47" s="333"/>
      <c r="HA47" s="333"/>
      <c r="HB47" s="333"/>
      <c r="HC47" s="333"/>
      <c r="HD47" s="333"/>
      <c r="HE47" s="333"/>
      <c r="HF47" s="333"/>
      <c r="HG47" s="333"/>
      <c r="HH47" s="333"/>
      <c r="HI47" s="333"/>
      <c r="HJ47" s="333"/>
      <c r="HK47" s="333"/>
      <c r="HL47" s="333"/>
      <c r="HM47" s="333"/>
    </row>
    <row r="48" spans="1:221" x14ac:dyDescent="0.2">
      <c r="A48" s="384" t="s">
        <v>157</v>
      </c>
      <c r="B48" s="333"/>
      <c r="C48" s="333"/>
      <c r="D48" s="360">
        <f>C16+C17</f>
        <v>0</v>
      </c>
      <c r="E48" s="361" t="s">
        <v>41</v>
      </c>
      <c r="F48" s="362" t="s">
        <v>8</v>
      </c>
      <c r="G48" s="386">
        <f>'Rider Rates'!$B$112</f>
        <v>3.8972999999999998E-3</v>
      </c>
      <c r="H48" s="386"/>
      <c r="I48" s="398"/>
      <c r="J48" s="393">
        <f>SUM(G48:H48)</f>
        <v>3.8972999999999998E-3</v>
      </c>
      <c r="K48" s="364" t="s">
        <v>42</v>
      </c>
      <c r="L48" s="250">
        <f>ROUND(D48*G48,2)</f>
        <v>0</v>
      </c>
      <c r="M48" s="250"/>
      <c r="N48" s="250"/>
      <c r="O48" s="250">
        <f t="shared" si="2"/>
        <v>0</v>
      </c>
      <c r="P48" s="358">
        <f>'Rider Rates'!$D$112</f>
        <v>44531</v>
      </c>
      <c r="Q48" s="383"/>
      <c r="R48" s="380"/>
      <c r="S48" s="374"/>
      <c r="T48" s="375"/>
      <c r="U48" s="333"/>
      <c r="V48" s="376"/>
      <c r="W48" s="333"/>
      <c r="X48" s="333"/>
      <c r="Y48" s="333"/>
      <c r="Z48" s="333"/>
      <c r="AA48" s="333"/>
      <c r="AB48" s="333"/>
      <c r="AC48" s="333"/>
      <c r="AD48" s="333"/>
      <c r="AE48" s="333"/>
      <c r="AF48" s="333"/>
      <c r="AG48" s="333"/>
      <c r="AH48" s="333"/>
      <c r="AI48" s="333"/>
      <c r="AJ48" s="333"/>
      <c r="AK48" s="333"/>
      <c r="AL48" s="333"/>
      <c r="AM48" s="333"/>
      <c r="AN48" s="333"/>
      <c r="AO48" s="333"/>
      <c r="AP48" s="333"/>
      <c r="AQ48" s="333"/>
      <c r="AR48" s="333"/>
      <c r="AS48" s="333"/>
      <c r="AT48" s="333"/>
      <c r="AU48" s="333"/>
      <c r="AV48" s="333"/>
      <c r="AW48" s="333"/>
      <c r="AX48" s="333"/>
      <c r="AY48" s="333"/>
      <c r="AZ48" s="333"/>
      <c r="BA48" s="333"/>
      <c r="BB48" s="333"/>
      <c r="BC48" s="333"/>
      <c r="BD48" s="333"/>
      <c r="BE48" s="333"/>
      <c r="BF48" s="333"/>
      <c r="BG48" s="333"/>
      <c r="BH48" s="333"/>
      <c r="BI48" s="333"/>
      <c r="BJ48" s="333"/>
      <c r="BK48" s="333"/>
      <c r="BL48" s="333"/>
      <c r="BM48" s="333"/>
      <c r="BN48" s="333"/>
      <c r="BO48" s="333"/>
      <c r="BP48" s="333"/>
      <c r="BQ48" s="333"/>
      <c r="BR48" s="333"/>
      <c r="BS48" s="333"/>
      <c r="BT48" s="333"/>
      <c r="BU48" s="333"/>
      <c r="BV48" s="333"/>
      <c r="BW48" s="333"/>
      <c r="BX48" s="333"/>
      <c r="BY48" s="333"/>
      <c r="BZ48" s="333"/>
      <c r="CA48" s="333"/>
      <c r="CB48" s="333"/>
      <c r="CC48" s="333"/>
      <c r="CD48" s="333"/>
      <c r="CE48" s="333"/>
      <c r="CF48" s="333"/>
      <c r="CG48" s="333"/>
      <c r="CH48" s="333"/>
      <c r="CI48" s="333"/>
      <c r="CJ48" s="333"/>
      <c r="CK48" s="333"/>
      <c r="CL48" s="333"/>
      <c r="CM48" s="333"/>
      <c r="CN48" s="333"/>
      <c r="CO48" s="333"/>
      <c r="CP48" s="333"/>
      <c r="CQ48" s="333"/>
      <c r="CR48" s="333"/>
      <c r="CS48" s="333"/>
      <c r="CT48" s="333"/>
      <c r="CU48" s="333"/>
      <c r="CV48" s="333"/>
      <c r="CW48" s="333"/>
      <c r="CX48" s="333"/>
      <c r="CY48" s="333"/>
      <c r="CZ48" s="333"/>
      <c r="DA48" s="333"/>
      <c r="DB48" s="333"/>
      <c r="DC48" s="333"/>
      <c r="DD48" s="333"/>
      <c r="DE48" s="333"/>
      <c r="DF48" s="333"/>
      <c r="DG48" s="333"/>
      <c r="DH48" s="333"/>
      <c r="DI48" s="333"/>
      <c r="DJ48" s="333"/>
      <c r="DK48" s="333"/>
      <c r="DL48" s="333"/>
      <c r="DM48" s="333"/>
      <c r="DN48" s="333"/>
      <c r="DO48" s="333"/>
      <c r="DP48" s="333"/>
      <c r="DQ48" s="333"/>
      <c r="DR48" s="333"/>
      <c r="DS48" s="333"/>
      <c r="DT48" s="333"/>
      <c r="DU48" s="333"/>
      <c r="DV48" s="333"/>
      <c r="DW48" s="333"/>
      <c r="DX48" s="333"/>
      <c r="DY48" s="333"/>
      <c r="DZ48" s="333"/>
      <c r="EA48" s="333"/>
      <c r="EB48" s="333"/>
      <c r="EC48" s="333"/>
      <c r="ED48" s="333"/>
      <c r="EE48" s="333"/>
      <c r="EF48" s="333"/>
      <c r="EG48" s="333"/>
      <c r="EH48" s="333"/>
      <c r="EI48" s="333"/>
      <c r="EJ48" s="333"/>
      <c r="EK48" s="333"/>
      <c r="EL48" s="333"/>
      <c r="EM48" s="333"/>
      <c r="EN48" s="333"/>
      <c r="EO48" s="333"/>
      <c r="EP48" s="333"/>
      <c r="EQ48" s="333"/>
      <c r="ER48" s="333"/>
      <c r="ES48" s="333"/>
      <c r="ET48" s="333"/>
      <c r="EU48" s="333"/>
      <c r="EV48" s="333"/>
      <c r="EW48" s="333"/>
      <c r="EX48" s="333"/>
      <c r="EY48" s="333"/>
      <c r="EZ48" s="333"/>
      <c r="FA48" s="333"/>
      <c r="FB48" s="333"/>
      <c r="FC48" s="333"/>
      <c r="FD48" s="333"/>
      <c r="FE48" s="333"/>
      <c r="FF48" s="333"/>
      <c r="FG48" s="333"/>
      <c r="FH48" s="333"/>
      <c r="FI48" s="333"/>
      <c r="FJ48" s="333"/>
      <c r="FK48" s="333"/>
      <c r="FL48" s="333"/>
      <c r="FM48" s="333"/>
      <c r="FN48" s="333"/>
      <c r="FO48" s="333"/>
      <c r="FP48" s="333"/>
      <c r="FQ48" s="333"/>
      <c r="FR48" s="333"/>
      <c r="FS48" s="333"/>
      <c r="FT48" s="333"/>
      <c r="FU48" s="333"/>
      <c r="FV48" s="333"/>
      <c r="FW48" s="333"/>
      <c r="FX48" s="333"/>
      <c r="FY48" s="333"/>
      <c r="FZ48" s="333"/>
      <c r="GA48" s="333"/>
      <c r="GB48" s="333"/>
      <c r="GC48" s="333"/>
      <c r="GD48" s="333"/>
      <c r="GE48" s="333"/>
      <c r="GF48" s="333"/>
      <c r="GG48" s="333"/>
      <c r="GH48" s="333"/>
      <c r="GI48" s="333"/>
      <c r="GJ48" s="333"/>
      <c r="GK48" s="333"/>
      <c r="GL48" s="333"/>
      <c r="GM48" s="333"/>
      <c r="GN48" s="333"/>
      <c r="GO48" s="333"/>
      <c r="GP48" s="333"/>
      <c r="GQ48" s="333"/>
      <c r="GR48" s="333"/>
      <c r="GS48" s="333"/>
      <c r="GT48" s="333"/>
      <c r="GU48" s="333"/>
      <c r="GV48" s="333"/>
      <c r="GW48" s="333"/>
      <c r="GX48" s="333"/>
      <c r="GY48" s="333"/>
      <c r="GZ48" s="333"/>
      <c r="HA48" s="333"/>
      <c r="HB48" s="333"/>
      <c r="HC48" s="333"/>
      <c r="HD48" s="333"/>
      <c r="HE48" s="333"/>
      <c r="HF48" s="333"/>
      <c r="HG48" s="333"/>
      <c r="HH48" s="333"/>
      <c r="HI48" s="333"/>
      <c r="HJ48" s="333"/>
      <c r="HK48" s="333"/>
      <c r="HL48" s="333"/>
      <c r="HM48" s="333"/>
    </row>
    <row r="49" spans="1:236" x14ac:dyDescent="0.2">
      <c r="A49" s="392" t="s">
        <v>208</v>
      </c>
      <c r="B49" s="333"/>
      <c r="C49" s="333"/>
      <c r="D49" s="360">
        <f>IF($C$15&lt;1,0,$C$15)</f>
        <v>0</v>
      </c>
      <c r="E49" s="361" t="s">
        <v>41</v>
      </c>
      <c r="F49" s="355" t="s">
        <v>8</v>
      </c>
      <c r="G49" s="363"/>
      <c r="H49" s="363"/>
      <c r="I49" s="403">
        <f>'Rider Rates'!B118</f>
        <v>0</v>
      </c>
      <c r="J49" s="403">
        <f>SUM(G49:I49)</f>
        <v>0</v>
      </c>
      <c r="K49" s="364" t="s">
        <v>42</v>
      </c>
      <c r="L49" s="250"/>
      <c r="M49" s="250"/>
      <c r="N49" s="250">
        <f>D49*J49</f>
        <v>0</v>
      </c>
      <c r="O49" s="250">
        <f>SUM(L49:N49)</f>
        <v>0</v>
      </c>
      <c r="P49" s="358">
        <f>'Rider Rates'!D118</f>
        <v>45657</v>
      </c>
      <c r="Q49" s="383"/>
      <c r="R49" s="380"/>
      <c r="S49" s="374"/>
      <c r="T49" s="375"/>
      <c r="U49" s="333"/>
      <c r="V49" s="376"/>
      <c r="W49" s="333"/>
      <c r="X49" s="333"/>
      <c r="Y49" s="333"/>
      <c r="Z49" s="333"/>
      <c r="AA49" s="333"/>
      <c r="AB49" s="333"/>
      <c r="AC49" s="333"/>
      <c r="AD49" s="333"/>
      <c r="AE49" s="333"/>
      <c r="AF49" s="333"/>
      <c r="AG49" s="333"/>
      <c r="AH49" s="333"/>
      <c r="AI49" s="333"/>
      <c r="AJ49" s="333"/>
      <c r="AK49" s="333"/>
      <c r="AL49" s="333"/>
      <c r="AM49" s="333"/>
      <c r="AN49" s="333"/>
      <c r="AO49" s="333"/>
      <c r="AP49" s="333"/>
      <c r="AQ49" s="333"/>
      <c r="AR49" s="333"/>
      <c r="AS49" s="333"/>
      <c r="AT49" s="333"/>
      <c r="AU49" s="333"/>
      <c r="AV49" s="333"/>
      <c r="AW49" s="333"/>
      <c r="AX49" s="333"/>
      <c r="AY49" s="333"/>
      <c r="AZ49" s="333"/>
      <c r="BA49" s="333"/>
      <c r="BB49" s="333"/>
      <c r="BC49" s="333"/>
      <c r="BD49" s="333"/>
      <c r="BE49" s="333"/>
      <c r="BF49" s="333"/>
      <c r="BG49" s="333"/>
      <c r="BH49" s="333"/>
      <c r="BI49" s="333"/>
      <c r="BJ49" s="333"/>
      <c r="BK49" s="333"/>
      <c r="BL49" s="333"/>
      <c r="BM49" s="333"/>
      <c r="BN49" s="333"/>
      <c r="BO49" s="333"/>
      <c r="BP49" s="333"/>
      <c r="BQ49" s="333"/>
      <c r="BR49" s="333"/>
      <c r="BS49" s="333"/>
      <c r="BT49" s="333"/>
      <c r="BU49" s="333"/>
      <c r="BV49" s="333"/>
      <c r="BW49" s="333"/>
      <c r="BX49" s="333"/>
      <c r="BY49" s="333"/>
      <c r="BZ49" s="333"/>
      <c r="CA49" s="333"/>
      <c r="CB49" s="333"/>
      <c r="CC49" s="333"/>
      <c r="CD49" s="333"/>
      <c r="CE49" s="333"/>
      <c r="CF49" s="333"/>
      <c r="CG49" s="333"/>
      <c r="CH49" s="333"/>
      <c r="CI49" s="333"/>
      <c r="CJ49" s="333"/>
      <c r="CK49" s="333"/>
      <c r="CL49" s="333"/>
      <c r="CM49" s="333"/>
      <c r="CN49" s="333"/>
      <c r="CO49" s="333"/>
      <c r="CP49" s="333"/>
      <c r="CQ49" s="333"/>
      <c r="CR49" s="333"/>
      <c r="CS49" s="333"/>
      <c r="CT49" s="333"/>
      <c r="CU49" s="333"/>
      <c r="CV49" s="333"/>
      <c r="CW49" s="333"/>
      <c r="CX49" s="333"/>
      <c r="CY49" s="333"/>
      <c r="CZ49" s="333"/>
      <c r="DA49" s="333"/>
      <c r="DB49" s="333"/>
      <c r="DC49" s="333"/>
      <c r="DD49" s="333"/>
      <c r="DE49" s="333"/>
      <c r="DF49" s="333"/>
      <c r="DG49" s="333"/>
      <c r="DH49" s="333"/>
      <c r="DI49" s="333"/>
      <c r="DJ49" s="333"/>
      <c r="DK49" s="333"/>
      <c r="DL49" s="333"/>
      <c r="DM49" s="333"/>
      <c r="DN49" s="333"/>
      <c r="DO49" s="333"/>
      <c r="DP49" s="333"/>
      <c r="DQ49" s="333"/>
      <c r="DR49" s="333"/>
      <c r="DS49" s="333"/>
      <c r="DT49" s="333"/>
      <c r="DU49" s="333"/>
      <c r="DV49" s="333"/>
      <c r="DW49" s="333"/>
      <c r="DX49" s="333"/>
      <c r="DY49" s="333"/>
      <c r="DZ49" s="333"/>
      <c r="EA49" s="333"/>
      <c r="EB49" s="333"/>
      <c r="EC49" s="333"/>
      <c r="ED49" s="333"/>
      <c r="EE49" s="333"/>
      <c r="EF49" s="333"/>
      <c r="EG49" s="333"/>
      <c r="EH49" s="333"/>
      <c r="EI49" s="333"/>
      <c r="EJ49" s="333"/>
      <c r="EK49" s="333"/>
      <c r="EL49" s="333"/>
      <c r="EM49" s="333"/>
      <c r="EN49" s="333"/>
      <c r="EO49" s="333"/>
      <c r="EP49" s="333"/>
      <c r="EQ49" s="333"/>
      <c r="ER49" s="333"/>
      <c r="ES49" s="333"/>
      <c r="ET49" s="333"/>
      <c r="EU49" s="333"/>
      <c r="EV49" s="333"/>
      <c r="EW49" s="333"/>
      <c r="EX49" s="333"/>
      <c r="EY49" s="333"/>
      <c r="EZ49" s="333"/>
      <c r="FA49" s="333"/>
      <c r="FB49" s="333"/>
      <c r="FC49" s="333"/>
      <c r="FD49" s="333"/>
      <c r="FE49" s="333"/>
      <c r="FF49" s="333"/>
      <c r="FG49" s="333"/>
      <c r="FH49" s="333"/>
      <c r="FI49" s="333"/>
      <c r="FJ49" s="333"/>
      <c r="FK49" s="333"/>
      <c r="FL49" s="333"/>
      <c r="FM49" s="333"/>
      <c r="FN49" s="333"/>
      <c r="FO49" s="333"/>
      <c r="FP49" s="333"/>
      <c r="FQ49" s="333"/>
      <c r="FR49" s="333"/>
      <c r="FS49" s="333"/>
      <c r="FT49" s="333"/>
      <c r="FU49" s="333"/>
      <c r="FV49" s="333"/>
      <c r="FW49" s="333"/>
      <c r="FX49" s="333"/>
      <c r="FY49" s="333"/>
      <c r="FZ49" s="333"/>
      <c r="GA49" s="333"/>
      <c r="GB49" s="333"/>
      <c r="GC49" s="333"/>
      <c r="GD49" s="333"/>
      <c r="GE49" s="333"/>
      <c r="GF49" s="333"/>
      <c r="GG49" s="333"/>
      <c r="GH49" s="333"/>
      <c r="GI49" s="333"/>
      <c r="GJ49" s="333"/>
      <c r="GK49" s="333"/>
      <c r="GL49" s="333"/>
      <c r="GM49" s="333"/>
      <c r="GN49" s="333"/>
      <c r="GO49" s="333"/>
      <c r="GP49" s="333"/>
      <c r="GQ49" s="333"/>
      <c r="GR49" s="333"/>
      <c r="GS49" s="333"/>
      <c r="GT49" s="333"/>
      <c r="GU49" s="333"/>
      <c r="GV49" s="333"/>
      <c r="GW49" s="333"/>
      <c r="GX49" s="333"/>
      <c r="GY49" s="333"/>
      <c r="GZ49" s="333"/>
      <c r="HA49" s="333"/>
      <c r="HB49" s="333"/>
      <c r="HC49" s="333"/>
      <c r="HD49" s="333"/>
      <c r="HE49" s="333"/>
      <c r="HF49" s="333"/>
      <c r="HG49" s="333"/>
      <c r="HH49" s="333"/>
      <c r="HI49" s="333"/>
      <c r="HJ49" s="333"/>
      <c r="HK49" s="333"/>
      <c r="HL49" s="333"/>
      <c r="HM49" s="333"/>
    </row>
    <row r="50" spans="1:236" x14ac:dyDescent="0.2">
      <c r="A50" s="333" t="s">
        <v>233</v>
      </c>
      <c r="B50" s="333"/>
      <c r="C50" s="333"/>
      <c r="D50" s="360">
        <f>IF(C15&lt;0,0,IF(C15&gt;833000,833000,C15))</f>
        <v>0</v>
      </c>
      <c r="E50" s="361" t="s">
        <v>41</v>
      </c>
      <c r="F50" s="362" t="s">
        <v>8</v>
      </c>
      <c r="G50" s="437"/>
      <c r="H50" s="437"/>
      <c r="I50" s="437">
        <f>'Rider Rates'!$B$126</f>
        <v>0</v>
      </c>
      <c r="J50" s="437">
        <f>SUM(G50:I50)</f>
        <v>0</v>
      </c>
      <c r="K50" s="364" t="s">
        <v>42</v>
      </c>
      <c r="L50" s="438"/>
      <c r="M50" s="438"/>
      <c r="N50" s="438">
        <f>IF(D50*J50&gt;'Rider Rates'!$C$126,'Rider Rates'!$C$126,D50*J50)</f>
        <v>0</v>
      </c>
      <c r="O50" s="438">
        <f>SUM(L50:N50)</f>
        <v>0</v>
      </c>
      <c r="P50" s="406">
        <f>'Rider Rates'!$E$126</f>
        <v>45883</v>
      </c>
      <c r="Q50" s="383"/>
      <c r="R50" s="380"/>
      <c r="S50" s="374"/>
      <c r="T50" s="375"/>
      <c r="U50" s="333"/>
      <c r="V50" s="376"/>
      <c r="W50" s="333"/>
      <c r="X50" s="333"/>
      <c r="Y50" s="333"/>
      <c r="Z50" s="333"/>
      <c r="AA50" s="333"/>
      <c r="AB50" s="333"/>
      <c r="AC50" s="333"/>
      <c r="AD50" s="333"/>
      <c r="AE50" s="333"/>
      <c r="AF50" s="333"/>
      <c r="AG50" s="333"/>
      <c r="AH50" s="333"/>
      <c r="AI50" s="333"/>
      <c r="AJ50" s="333"/>
      <c r="AK50" s="333"/>
      <c r="AL50" s="333"/>
      <c r="AM50" s="333"/>
      <c r="AN50" s="333"/>
      <c r="AO50" s="333"/>
      <c r="AP50" s="333"/>
      <c r="AQ50" s="333"/>
      <c r="AR50" s="333"/>
      <c r="AS50" s="333"/>
      <c r="AT50" s="333"/>
      <c r="AU50" s="333"/>
      <c r="AV50" s="333"/>
      <c r="AW50" s="333"/>
      <c r="AX50" s="333"/>
      <c r="AY50" s="333"/>
      <c r="AZ50" s="333"/>
      <c r="BA50" s="333"/>
      <c r="BB50" s="333"/>
      <c r="BC50" s="333"/>
      <c r="BD50" s="333"/>
      <c r="BE50" s="333"/>
      <c r="BF50" s="333"/>
      <c r="BG50" s="333"/>
      <c r="BH50" s="333"/>
      <c r="BI50" s="333"/>
      <c r="BJ50" s="333"/>
      <c r="BK50" s="333"/>
      <c r="BL50" s="333"/>
      <c r="BM50" s="333"/>
      <c r="BN50" s="333"/>
      <c r="BO50" s="333"/>
      <c r="BP50" s="333"/>
      <c r="BQ50" s="333"/>
      <c r="BR50" s="333"/>
      <c r="BS50" s="333"/>
      <c r="BT50" s="333"/>
      <c r="BU50" s="333"/>
      <c r="BV50" s="333"/>
      <c r="BW50" s="333"/>
      <c r="BX50" s="333"/>
      <c r="BY50" s="333"/>
      <c r="BZ50" s="333"/>
      <c r="CA50" s="333"/>
      <c r="CB50" s="333"/>
      <c r="CC50" s="333"/>
      <c r="CD50" s="333"/>
      <c r="CE50" s="333"/>
      <c r="CF50" s="333"/>
      <c r="CG50" s="333"/>
      <c r="CH50" s="333"/>
      <c r="CI50" s="333"/>
      <c r="CJ50" s="333"/>
      <c r="CK50" s="333"/>
      <c r="CL50" s="333"/>
      <c r="CM50" s="333"/>
      <c r="CN50" s="333"/>
      <c r="CO50" s="333"/>
      <c r="CP50" s="333"/>
      <c r="CQ50" s="333"/>
      <c r="CR50" s="333"/>
      <c r="CS50" s="333"/>
      <c r="CT50" s="333"/>
      <c r="CU50" s="333"/>
      <c r="CV50" s="333"/>
      <c r="CW50" s="333"/>
      <c r="CX50" s="333"/>
      <c r="CY50" s="333"/>
      <c r="CZ50" s="333"/>
      <c r="DA50" s="333"/>
      <c r="DB50" s="333"/>
      <c r="DC50" s="333"/>
      <c r="DD50" s="333"/>
      <c r="DE50" s="333"/>
      <c r="DF50" s="333"/>
      <c r="DG50" s="333"/>
      <c r="DH50" s="333"/>
      <c r="DI50" s="333"/>
      <c r="DJ50" s="333"/>
      <c r="DK50" s="333"/>
      <c r="DL50" s="333"/>
      <c r="DM50" s="333"/>
      <c r="DN50" s="333"/>
      <c r="DO50" s="333"/>
      <c r="DP50" s="333"/>
      <c r="DQ50" s="333"/>
      <c r="DR50" s="333"/>
      <c r="DS50" s="333"/>
      <c r="DT50" s="333"/>
      <c r="DU50" s="333"/>
      <c r="DV50" s="333"/>
      <c r="DW50" s="333"/>
      <c r="DX50" s="333"/>
      <c r="DY50" s="333"/>
      <c r="DZ50" s="333"/>
      <c r="EA50" s="333"/>
      <c r="EB50" s="333"/>
      <c r="EC50" s="333"/>
      <c r="ED50" s="333"/>
      <c r="EE50" s="333"/>
      <c r="EF50" s="333"/>
      <c r="EG50" s="333"/>
      <c r="EH50" s="333"/>
      <c r="EI50" s="333"/>
      <c r="EJ50" s="333"/>
      <c r="EK50" s="333"/>
      <c r="EL50" s="333"/>
      <c r="EM50" s="333"/>
      <c r="EN50" s="333"/>
      <c r="EO50" s="333"/>
      <c r="EP50" s="333"/>
      <c r="EQ50" s="333"/>
      <c r="ER50" s="333"/>
      <c r="ES50" s="333"/>
      <c r="ET50" s="333"/>
      <c r="EU50" s="333"/>
      <c r="EV50" s="333"/>
      <c r="EW50" s="333"/>
      <c r="EX50" s="333"/>
      <c r="EY50" s="333"/>
      <c r="EZ50" s="333"/>
      <c r="FA50" s="333"/>
      <c r="FB50" s="333"/>
      <c r="FC50" s="333"/>
      <c r="FD50" s="333"/>
      <c r="FE50" s="333"/>
      <c r="FF50" s="333"/>
      <c r="FG50" s="333"/>
      <c r="FH50" s="333"/>
      <c r="FI50" s="333"/>
      <c r="FJ50" s="333"/>
      <c r="FK50" s="333"/>
      <c r="FL50" s="333"/>
      <c r="FM50" s="333"/>
      <c r="FN50" s="333"/>
      <c r="FO50" s="333"/>
      <c r="FP50" s="333"/>
      <c r="FQ50" s="333"/>
      <c r="FR50" s="333"/>
      <c r="FS50" s="333"/>
      <c r="FT50" s="333"/>
      <c r="FU50" s="333"/>
      <c r="FV50" s="333"/>
      <c r="FW50" s="333"/>
      <c r="FX50" s="333"/>
      <c r="FY50" s="333"/>
      <c r="FZ50" s="333"/>
      <c r="GA50" s="333"/>
      <c r="GB50" s="333"/>
      <c r="GC50" s="333"/>
      <c r="GD50" s="333"/>
      <c r="GE50" s="333"/>
      <c r="GF50" s="333"/>
      <c r="GG50" s="333"/>
      <c r="GH50" s="333"/>
      <c r="GI50" s="333"/>
      <c r="GJ50" s="333"/>
      <c r="GK50" s="333"/>
      <c r="GL50" s="333"/>
      <c r="GM50" s="333"/>
      <c r="GN50" s="333"/>
      <c r="GO50" s="333"/>
      <c r="GP50" s="333"/>
      <c r="GQ50" s="333"/>
      <c r="GR50" s="333"/>
      <c r="GS50" s="333"/>
      <c r="GT50" s="333"/>
      <c r="GU50" s="333"/>
      <c r="GV50" s="333"/>
      <c r="GW50" s="333"/>
      <c r="GX50" s="333"/>
      <c r="GY50" s="333"/>
      <c r="GZ50" s="333"/>
      <c r="HA50" s="333"/>
      <c r="HB50" s="333"/>
      <c r="HC50" s="333"/>
      <c r="HD50" s="333"/>
      <c r="HE50" s="333"/>
      <c r="HF50" s="333"/>
      <c r="HG50" s="333"/>
      <c r="HH50" s="333"/>
      <c r="HI50" s="333"/>
      <c r="HJ50" s="333"/>
      <c r="HK50" s="333"/>
      <c r="HL50" s="333"/>
      <c r="HM50" s="333"/>
    </row>
    <row r="51" spans="1:236" x14ac:dyDescent="0.2">
      <c r="A51" s="333" t="s">
        <v>234</v>
      </c>
      <c r="B51" s="333"/>
      <c r="C51" s="333"/>
      <c r="D51" s="388">
        <f>IF(C15&gt;833000,C15-833000,0)</f>
        <v>0</v>
      </c>
      <c r="E51" s="361" t="s">
        <v>41</v>
      </c>
      <c r="F51" s="362" t="s">
        <v>8</v>
      </c>
      <c r="G51" s="437"/>
      <c r="H51" s="437"/>
      <c r="I51" s="437">
        <f>'Rider Rates'!$B$127</f>
        <v>0</v>
      </c>
      <c r="J51" s="437">
        <f>SUM(G51:I51)</f>
        <v>0</v>
      </c>
      <c r="K51" s="364" t="s">
        <v>42</v>
      </c>
      <c r="L51" s="438"/>
      <c r="M51" s="438"/>
      <c r="N51" s="438">
        <f>D51*J51</f>
        <v>0</v>
      </c>
      <c r="O51" s="438">
        <f>SUM(L51:N51)</f>
        <v>0</v>
      </c>
      <c r="P51" s="406">
        <f>'Rider Rates'!$E$127</f>
        <v>45883</v>
      </c>
      <c r="Q51" s="383"/>
      <c r="R51" s="380"/>
      <c r="S51" s="374"/>
      <c r="T51" s="375"/>
      <c r="U51" s="333"/>
      <c r="V51" s="376"/>
      <c r="W51" s="333"/>
      <c r="X51" s="333"/>
      <c r="Y51" s="333"/>
      <c r="Z51" s="333"/>
      <c r="AA51" s="333"/>
      <c r="AB51" s="333"/>
      <c r="AC51" s="333"/>
      <c r="AD51" s="333"/>
      <c r="AE51" s="333"/>
      <c r="AF51" s="333"/>
      <c r="AG51" s="333"/>
      <c r="AH51" s="333"/>
      <c r="AI51" s="333"/>
      <c r="AJ51" s="333"/>
      <c r="AK51" s="333"/>
      <c r="AL51" s="333"/>
      <c r="AM51" s="333"/>
      <c r="AN51" s="333"/>
      <c r="AO51" s="333"/>
      <c r="AP51" s="333"/>
      <c r="AQ51" s="333"/>
      <c r="AR51" s="333"/>
      <c r="AS51" s="333"/>
      <c r="AT51" s="333"/>
      <c r="AU51" s="333"/>
      <c r="AV51" s="333"/>
      <c r="AW51" s="333"/>
      <c r="AX51" s="333"/>
      <c r="AY51" s="333"/>
      <c r="AZ51" s="333"/>
      <c r="BA51" s="333"/>
      <c r="BB51" s="333"/>
      <c r="BC51" s="333"/>
      <c r="BD51" s="333"/>
      <c r="BE51" s="333"/>
      <c r="BF51" s="333"/>
      <c r="BG51" s="333"/>
      <c r="BH51" s="333"/>
      <c r="BI51" s="333"/>
      <c r="BJ51" s="333"/>
      <c r="BK51" s="333"/>
      <c r="BL51" s="333"/>
      <c r="BM51" s="333"/>
      <c r="BN51" s="333"/>
      <c r="BO51" s="333"/>
      <c r="BP51" s="333"/>
      <c r="BQ51" s="333"/>
      <c r="BR51" s="333"/>
      <c r="BS51" s="333"/>
      <c r="BT51" s="333"/>
      <c r="BU51" s="333"/>
      <c r="BV51" s="333"/>
      <c r="BW51" s="333"/>
      <c r="BX51" s="333"/>
      <c r="BY51" s="333"/>
      <c r="BZ51" s="333"/>
      <c r="CA51" s="333"/>
      <c r="CB51" s="333"/>
      <c r="CC51" s="333"/>
      <c r="CD51" s="333"/>
      <c r="CE51" s="333"/>
      <c r="CF51" s="333"/>
      <c r="CG51" s="333"/>
      <c r="CH51" s="333"/>
      <c r="CI51" s="333"/>
      <c r="CJ51" s="333"/>
      <c r="CK51" s="333"/>
      <c r="CL51" s="333"/>
      <c r="CM51" s="333"/>
      <c r="CN51" s="333"/>
      <c r="CO51" s="333"/>
      <c r="CP51" s="333"/>
      <c r="CQ51" s="333"/>
      <c r="CR51" s="333"/>
      <c r="CS51" s="333"/>
      <c r="CT51" s="333"/>
      <c r="CU51" s="333"/>
      <c r="CV51" s="333"/>
      <c r="CW51" s="333"/>
      <c r="CX51" s="333"/>
      <c r="CY51" s="333"/>
      <c r="CZ51" s="333"/>
      <c r="DA51" s="333"/>
      <c r="DB51" s="333"/>
      <c r="DC51" s="333"/>
      <c r="DD51" s="333"/>
      <c r="DE51" s="333"/>
      <c r="DF51" s="333"/>
      <c r="DG51" s="333"/>
      <c r="DH51" s="333"/>
      <c r="DI51" s="333"/>
      <c r="DJ51" s="333"/>
      <c r="DK51" s="333"/>
      <c r="DL51" s="333"/>
      <c r="DM51" s="333"/>
      <c r="DN51" s="333"/>
      <c r="DO51" s="333"/>
      <c r="DP51" s="333"/>
      <c r="DQ51" s="333"/>
      <c r="DR51" s="333"/>
      <c r="DS51" s="333"/>
      <c r="DT51" s="333"/>
      <c r="DU51" s="333"/>
      <c r="DV51" s="333"/>
      <c r="DW51" s="333"/>
      <c r="DX51" s="333"/>
      <c r="DY51" s="333"/>
      <c r="DZ51" s="333"/>
      <c r="EA51" s="333"/>
      <c r="EB51" s="333"/>
      <c r="EC51" s="333"/>
      <c r="ED51" s="333"/>
      <c r="EE51" s="333"/>
      <c r="EF51" s="333"/>
      <c r="EG51" s="333"/>
      <c r="EH51" s="333"/>
      <c r="EI51" s="333"/>
      <c r="EJ51" s="333"/>
      <c r="EK51" s="333"/>
      <c r="EL51" s="333"/>
      <c r="EM51" s="333"/>
      <c r="EN51" s="333"/>
      <c r="EO51" s="333"/>
      <c r="EP51" s="333"/>
      <c r="EQ51" s="333"/>
      <c r="ER51" s="333"/>
      <c r="ES51" s="333"/>
      <c r="ET51" s="333"/>
      <c r="EU51" s="333"/>
      <c r="EV51" s="333"/>
      <c r="EW51" s="333"/>
      <c r="EX51" s="333"/>
      <c r="EY51" s="333"/>
      <c r="EZ51" s="333"/>
      <c r="FA51" s="333"/>
      <c r="FB51" s="333"/>
      <c r="FC51" s="333"/>
      <c r="FD51" s="333"/>
      <c r="FE51" s="333"/>
      <c r="FF51" s="333"/>
      <c r="FG51" s="333"/>
      <c r="FH51" s="333"/>
      <c r="FI51" s="333"/>
      <c r="FJ51" s="333"/>
      <c r="FK51" s="333"/>
      <c r="FL51" s="333"/>
      <c r="FM51" s="333"/>
      <c r="FN51" s="333"/>
      <c r="FO51" s="333"/>
      <c r="FP51" s="333"/>
      <c r="FQ51" s="333"/>
      <c r="FR51" s="333"/>
      <c r="FS51" s="333"/>
      <c r="FT51" s="333"/>
      <c r="FU51" s="333"/>
      <c r="FV51" s="333"/>
      <c r="FW51" s="333"/>
      <c r="FX51" s="333"/>
      <c r="FY51" s="333"/>
      <c r="FZ51" s="333"/>
      <c r="GA51" s="333"/>
      <c r="GB51" s="333"/>
      <c r="GC51" s="333"/>
      <c r="GD51" s="333"/>
      <c r="GE51" s="333"/>
      <c r="GF51" s="333"/>
      <c r="GG51" s="333"/>
      <c r="GH51" s="333"/>
      <c r="GI51" s="333"/>
      <c r="GJ51" s="333"/>
      <c r="GK51" s="333"/>
      <c r="GL51" s="333"/>
      <c r="GM51" s="333"/>
      <c r="GN51" s="333"/>
      <c r="GO51" s="333"/>
      <c r="GP51" s="333"/>
      <c r="GQ51" s="333"/>
      <c r="GR51" s="333"/>
      <c r="GS51" s="333"/>
      <c r="GT51" s="333"/>
      <c r="GU51" s="333"/>
      <c r="GV51" s="333"/>
      <c r="GW51" s="333"/>
      <c r="GX51" s="333"/>
      <c r="GY51" s="333"/>
      <c r="GZ51" s="333"/>
      <c r="HA51" s="333"/>
      <c r="HB51" s="333"/>
      <c r="HC51" s="333"/>
      <c r="HD51" s="333"/>
      <c r="HE51" s="333"/>
      <c r="HF51" s="333"/>
      <c r="HG51" s="333"/>
      <c r="HH51" s="333"/>
      <c r="HI51" s="333"/>
      <c r="HJ51" s="333"/>
      <c r="HK51" s="333"/>
      <c r="HL51" s="333"/>
      <c r="HM51" s="333"/>
    </row>
    <row r="52" spans="1:236" x14ac:dyDescent="0.2">
      <c r="A52" s="394" t="s">
        <v>242</v>
      </c>
      <c r="B52" s="333"/>
      <c r="C52" s="333"/>
      <c r="D52" s="360">
        <f>C15</f>
        <v>0</v>
      </c>
      <c r="E52" s="361" t="s">
        <v>41</v>
      </c>
      <c r="F52" s="355" t="s">
        <v>8</v>
      </c>
      <c r="G52" s="386"/>
      <c r="H52" s="386"/>
      <c r="I52" s="386">
        <f>'Rider Rates'!$B$131</f>
        <v>0</v>
      </c>
      <c r="J52" s="393">
        <f>SUM(G52:I52)</f>
        <v>0</v>
      </c>
      <c r="K52" s="364" t="s">
        <v>42</v>
      </c>
      <c r="L52" s="250"/>
      <c r="M52" s="250"/>
      <c r="N52" s="250">
        <f>D52*J52</f>
        <v>0</v>
      </c>
      <c r="O52" s="250">
        <f>SUM(L52:N52)</f>
        <v>0</v>
      </c>
      <c r="P52" s="358">
        <f>'Rider Rates'!$D$131</f>
        <v>44531</v>
      </c>
      <c r="Q52" s="383"/>
      <c r="R52" s="380"/>
      <c r="S52" s="374"/>
      <c r="T52" s="375"/>
      <c r="U52" s="333"/>
      <c r="V52" s="376"/>
      <c r="W52" s="333"/>
      <c r="X52" s="333"/>
      <c r="Y52" s="333"/>
      <c r="Z52" s="333"/>
      <c r="AA52" s="333"/>
      <c r="AB52" s="333"/>
      <c r="AC52" s="333"/>
      <c r="AD52" s="333"/>
      <c r="AE52" s="333"/>
      <c r="AF52" s="333"/>
      <c r="AG52" s="333"/>
      <c r="AH52" s="333"/>
      <c r="AI52" s="333"/>
      <c r="AJ52" s="333"/>
      <c r="AK52" s="333"/>
      <c r="AL52" s="333"/>
      <c r="AM52" s="333"/>
      <c r="AN52" s="333"/>
      <c r="AO52" s="333"/>
      <c r="AP52" s="333"/>
      <c r="AQ52" s="333"/>
      <c r="AR52" s="333"/>
      <c r="AS52" s="333"/>
      <c r="AT52" s="333"/>
      <c r="AU52" s="333"/>
      <c r="AV52" s="333"/>
      <c r="AW52" s="333"/>
      <c r="AX52" s="333"/>
      <c r="AY52" s="333"/>
      <c r="AZ52" s="333"/>
      <c r="BA52" s="333"/>
      <c r="BB52" s="333"/>
      <c r="BC52" s="333"/>
      <c r="BD52" s="333"/>
      <c r="BE52" s="333"/>
      <c r="BF52" s="333"/>
      <c r="BG52" s="333"/>
      <c r="BH52" s="333"/>
      <c r="BI52" s="333"/>
      <c r="BJ52" s="333"/>
      <c r="BK52" s="333"/>
      <c r="BL52" s="333"/>
      <c r="BM52" s="333"/>
      <c r="BN52" s="333"/>
      <c r="BO52" s="333"/>
      <c r="BP52" s="333"/>
      <c r="BQ52" s="333"/>
      <c r="BR52" s="333"/>
      <c r="BS52" s="333"/>
      <c r="BT52" s="333"/>
      <c r="BU52" s="333"/>
      <c r="BV52" s="333"/>
      <c r="BW52" s="333"/>
      <c r="BX52" s="333"/>
      <c r="BY52" s="333"/>
      <c r="BZ52" s="333"/>
      <c r="CA52" s="333"/>
      <c r="CB52" s="333"/>
      <c r="CC52" s="333"/>
      <c r="CD52" s="333"/>
      <c r="CE52" s="333"/>
      <c r="CF52" s="333"/>
      <c r="CG52" s="333"/>
      <c r="CH52" s="333"/>
      <c r="CI52" s="333"/>
      <c r="CJ52" s="333"/>
      <c r="CK52" s="333"/>
      <c r="CL52" s="333"/>
      <c r="CM52" s="333"/>
      <c r="CN52" s="333"/>
      <c r="CO52" s="333"/>
      <c r="CP52" s="333"/>
      <c r="CQ52" s="333"/>
      <c r="CR52" s="333"/>
      <c r="CS52" s="333"/>
      <c r="CT52" s="333"/>
      <c r="CU52" s="333"/>
      <c r="CV52" s="333"/>
      <c r="CW52" s="333"/>
      <c r="CX52" s="333"/>
      <c r="CY52" s="333"/>
      <c r="CZ52" s="333"/>
      <c r="DA52" s="333"/>
      <c r="DB52" s="333"/>
      <c r="DC52" s="333"/>
      <c r="DD52" s="333"/>
      <c r="DE52" s="333"/>
      <c r="DF52" s="333"/>
      <c r="DG52" s="333"/>
      <c r="DH52" s="333"/>
      <c r="DI52" s="333"/>
      <c r="DJ52" s="333"/>
      <c r="DK52" s="333"/>
      <c r="DL52" s="333"/>
      <c r="DM52" s="333"/>
      <c r="DN52" s="333"/>
      <c r="DO52" s="333"/>
      <c r="DP52" s="333"/>
      <c r="DQ52" s="333"/>
      <c r="DR52" s="333"/>
      <c r="DS52" s="333"/>
      <c r="DT52" s="333"/>
      <c r="DU52" s="333"/>
      <c r="DV52" s="333"/>
      <c r="DW52" s="333"/>
      <c r="DX52" s="333"/>
      <c r="DY52" s="333"/>
      <c r="DZ52" s="333"/>
      <c r="EA52" s="333"/>
      <c r="EB52" s="333"/>
      <c r="EC52" s="333"/>
      <c r="ED52" s="333"/>
      <c r="EE52" s="333"/>
      <c r="EF52" s="333"/>
      <c r="EG52" s="333"/>
      <c r="EH52" s="333"/>
      <c r="EI52" s="333"/>
      <c r="EJ52" s="333"/>
      <c r="EK52" s="333"/>
      <c r="EL52" s="333"/>
      <c r="EM52" s="333"/>
      <c r="EN52" s="333"/>
      <c r="EO52" s="333"/>
      <c r="EP52" s="333"/>
      <c r="EQ52" s="333"/>
      <c r="ER52" s="333"/>
      <c r="ES52" s="333"/>
      <c r="ET52" s="333"/>
      <c r="EU52" s="333"/>
      <c r="EV52" s="333"/>
      <c r="EW52" s="333"/>
      <c r="EX52" s="333"/>
      <c r="EY52" s="333"/>
      <c r="EZ52" s="333"/>
      <c r="FA52" s="333"/>
      <c r="FB52" s="333"/>
      <c r="FC52" s="333"/>
      <c r="FD52" s="333"/>
      <c r="FE52" s="333"/>
      <c r="FF52" s="333"/>
      <c r="FG52" s="333"/>
      <c r="FH52" s="333"/>
      <c r="FI52" s="333"/>
      <c r="FJ52" s="333"/>
      <c r="FK52" s="333"/>
      <c r="FL52" s="333"/>
      <c r="FM52" s="333"/>
      <c r="FN52" s="333"/>
      <c r="FO52" s="333"/>
      <c r="FP52" s="333"/>
      <c r="FQ52" s="333"/>
      <c r="FR52" s="333"/>
      <c r="FS52" s="333"/>
      <c r="FT52" s="333"/>
      <c r="FU52" s="333"/>
      <c r="FV52" s="333"/>
      <c r="FW52" s="333"/>
      <c r="FX52" s="333"/>
      <c r="FY52" s="333"/>
      <c r="FZ52" s="333"/>
      <c r="GA52" s="333"/>
      <c r="GB52" s="333"/>
      <c r="GC52" s="333"/>
      <c r="GD52" s="333"/>
      <c r="GE52" s="333"/>
      <c r="GF52" s="333"/>
      <c r="GG52" s="333"/>
      <c r="GH52" s="333"/>
      <c r="GI52" s="333"/>
      <c r="GJ52" s="333"/>
      <c r="GK52" s="333"/>
      <c r="GL52" s="333"/>
      <c r="GM52" s="333"/>
      <c r="GN52" s="333"/>
      <c r="GO52" s="333"/>
      <c r="GP52" s="333"/>
      <c r="GQ52" s="333"/>
      <c r="GR52" s="333"/>
      <c r="GS52" s="333"/>
      <c r="GT52" s="333"/>
      <c r="GU52" s="333"/>
      <c r="GV52" s="333"/>
      <c r="GW52" s="333"/>
      <c r="GX52" s="333"/>
      <c r="GY52" s="333"/>
      <c r="GZ52" s="333"/>
      <c r="HA52" s="333"/>
      <c r="HB52" s="333"/>
      <c r="HC52" s="333"/>
      <c r="HD52" s="333"/>
      <c r="HE52" s="333"/>
      <c r="HF52" s="333"/>
      <c r="HG52" s="333"/>
      <c r="HH52" s="333"/>
      <c r="HI52" s="333"/>
      <c r="HJ52" s="333"/>
      <c r="HK52" s="333"/>
      <c r="HL52" s="333"/>
      <c r="HM52" s="333"/>
    </row>
    <row r="53" spans="1:236" x14ac:dyDescent="0.2">
      <c r="A53" s="394" t="s">
        <v>241</v>
      </c>
      <c r="B53" s="333"/>
      <c r="C53" s="333"/>
      <c r="D53" s="360"/>
      <c r="E53" s="361" t="s">
        <v>115</v>
      </c>
      <c r="F53" s="362" t="s">
        <v>8</v>
      </c>
      <c r="G53" s="404"/>
      <c r="H53" s="404"/>
      <c r="I53" s="404">
        <f>'Rider Rates'!$B$138</f>
        <v>0</v>
      </c>
      <c r="J53" s="404">
        <f>SUM(G53:I53)</f>
        <v>0</v>
      </c>
      <c r="K53" s="364"/>
      <c r="L53" s="405"/>
      <c r="M53" s="405"/>
      <c r="N53" s="405">
        <f>J53</f>
        <v>0</v>
      </c>
      <c r="O53" s="405">
        <f>SUM(L53:N53)</f>
        <v>0</v>
      </c>
      <c r="P53" s="406">
        <f>'Rider Rates'!$D$138</f>
        <v>44531</v>
      </c>
      <c r="Q53" s="383"/>
      <c r="R53" s="380"/>
      <c r="S53" s="374"/>
      <c r="T53" s="375"/>
      <c r="U53" s="333"/>
      <c r="V53" s="376"/>
      <c r="W53" s="333"/>
      <c r="X53" s="333"/>
      <c r="Y53" s="333"/>
      <c r="Z53" s="333"/>
      <c r="AA53" s="333"/>
      <c r="AB53" s="333"/>
      <c r="AC53" s="333"/>
      <c r="AD53" s="333"/>
      <c r="AE53" s="333"/>
      <c r="AF53" s="333"/>
      <c r="AG53" s="333"/>
      <c r="AH53" s="333"/>
      <c r="AI53" s="333"/>
      <c r="AJ53" s="333"/>
      <c r="AK53" s="333"/>
      <c r="AL53" s="333"/>
      <c r="AM53" s="333"/>
      <c r="AN53" s="333"/>
      <c r="AO53" s="333"/>
      <c r="AP53" s="333"/>
      <c r="AQ53" s="333"/>
      <c r="AR53" s="333"/>
      <c r="AS53" s="333"/>
      <c r="AT53" s="333"/>
      <c r="AU53" s="333"/>
      <c r="AV53" s="333"/>
      <c r="AW53" s="333"/>
      <c r="AX53" s="333"/>
      <c r="AY53" s="333"/>
      <c r="AZ53" s="333"/>
      <c r="BA53" s="333"/>
      <c r="BB53" s="333"/>
      <c r="BC53" s="333"/>
      <c r="BD53" s="333"/>
      <c r="BE53" s="333"/>
      <c r="BF53" s="333"/>
      <c r="BG53" s="333"/>
      <c r="BH53" s="333"/>
      <c r="BI53" s="333"/>
      <c r="BJ53" s="333"/>
      <c r="BK53" s="333"/>
      <c r="BL53" s="333"/>
      <c r="BM53" s="333"/>
      <c r="BN53" s="333"/>
      <c r="BO53" s="333"/>
      <c r="BP53" s="333"/>
      <c r="BQ53" s="333"/>
      <c r="BR53" s="333"/>
      <c r="BS53" s="333"/>
      <c r="BT53" s="333"/>
      <c r="BU53" s="333"/>
      <c r="BV53" s="333"/>
      <c r="BW53" s="333"/>
      <c r="BX53" s="333"/>
      <c r="BY53" s="333"/>
      <c r="BZ53" s="333"/>
      <c r="CA53" s="333"/>
      <c r="CB53" s="333"/>
      <c r="CC53" s="333"/>
      <c r="CD53" s="333"/>
      <c r="CE53" s="333"/>
      <c r="CF53" s="333"/>
      <c r="CG53" s="333"/>
      <c r="CH53" s="333"/>
      <c r="CI53" s="333"/>
      <c r="CJ53" s="333"/>
      <c r="CK53" s="333"/>
      <c r="CL53" s="333"/>
      <c r="CM53" s="333"/>
      <c r="CN53" s="333"/>
      <c r="CO53" s="333"/>
      <c r="CP53" s="333"/>
      <c r="CQ53" s="333"/>
      <c r="CR53" s="333"/>
      <c r="CS53" s="333"/>
      <c r="CT53" s="333"/>
      <c r="CU53" s="333"/>
      <c r="CV53" s="333"/>
      <c r="CW53" s="333"/>
      <c r="CX53" s="333"/>
      <c r="CY53" s="333"/>
      <c r="CZ53" s="333"/>
      <c r="DA53" s="333"/>
      <c r="DB53" s="333"/>
      <c r="DC53" s="333"/>
      <c r="DD53" s="333"/>
      <c r="DE53" s="333"/>
      <c r="DF53" s="333"/>
      <c r="DG53" s="333"/>
      <c r="DH53" s="333"/>
      <c r="DI53" s="333"/>
      <c r="DJ53" s="333"/>
      <c r="DK53" s="333"/>
      <c r="DL53" s="333"/>
      <c r="DM53" s="333"/>
      <c r="DN53" s="333"/>
      <c r="DO53" s="333"/>
      <c r="DP53" s="333"/>
      <c r="DQ53" s="333"/>
      <c r="DR53" s="333"/>
      <c r="DS53" s="333"/>
      <c r="DT53" s="333"/>
      <c r="DU53" s="333"/>
      <c r="DV53" s="333"/>
      <c r="DW53" s="333"/>
      <c r="DX53" s="333"/>
      <c r="DY53" s="333"/>
      <c r="DZ53" s="333"/>
      <c r="EA53" s="333"/>
      <c r="EB53" s="333"/>
      <c r="EC53" s="333"/>
      <c r="ED53" s="333"/>
      <c r="EE53" s="333"/>
      <c r="EF53" s="333"/>
      <c r="EG53" s="333"/>
      <c r="EH53" s="333"/>
      <c r="EI53" s="333"/>
      <c r="EJ53" s="333"/>
      <c r="EK53" s="333"/>
      <c r="EL53" s="333"/>
      <c r="EM53" s="333"/>
      <c r="EN53" s="333"/>
      <c r="EO53" s="333"/>
      <c r="EP53" s="333"/>
      <c r="EQ53" s="333"/>
      <c r="ER53" s="333"/>
      <c r="ES53" s="333"/>
      <c r="ET53" s="333"/>
      <c r="EU53" s="333"/>
      <c r="EV53" s="333"/>
      <c r="EW53" s="333"/>
      <c r="EX53" s="333"/>
      <c r="EY53" s="333"/>
      <c r="EZ53" s="333"/>
      <c r="FA53" s="333"/>
      <c r="FB53" s="333"/>
      <c r="FC53" s="333"/>
      <c r="FD53" s="333"/>
      <c r="FE53" s="333"/>
      <c r="FF53" s="333"/>
      <c r="FG53" s="333"/>
      <c r="FH53" s="333"/>
      <c r="FI53" s="333"/>
      <c r="FJ53" s="333"/>
      <c r="FK53" s="333"/>
      <c r="FL53" s="333"/>
      <c r="FM53" s="333"/>
      <c r="FN53" s="333"/>
      <c r="FO53" s="333"/>
      <c r="FP53" s="333"/>
      <c r="FQ53" s="333"/>
      <c r="FR53" s="333"/>
      <c r="FS53" s="333"/>
      <c r="FT53" s="333"/>
      <c r="FU53" s="333"/>
      <c r="FV53" s="333"/>
      <c r="FW53" s="333"/>
      <c r="FX53" s="333"/>
      <c r="FY53" s="333"/>
      <c r="FZ53" s="333"/>
      <c r="GA53" s="333"/>
      <c r="GB53" s="333"/>
      <c r="GC53" s="333"/>
      <c r="GD53" s="333"/>
      <c r="GE53" s="333"/>
      <c r="GF53" s="333"/>
      <c r="GG53" s="333"/>
      <c r="GH53" s="333"/>
      <c r="GI53" s="333"/>
      <c r="GJ53" s="333"/>
      <c r="GK53" s="333"/>
      <c r="GL53" s="333"/>
      <c r="GM53" s="333"/>
      <c r="GN53" s="333"/>
      <c r="GO53" s="333"/>
      <c r="GP53" s="333"/>
      <c r="GQ53" s="333"/>
      <c r="GR53" s="333"/>
      <c r="GS53" s="333"/>
      <c r="GT53" s="333"/>
      <c r="GU53" s="333"/>
      <c r="GV53" s="333"/>
      <c r="GW53" s="333"/>
      <c r="GX53" s="333"/>
      <c r="GY53" s="333"/>
      <c r="GZ53" s="333"/>
      <c r="HA53" s="333"/>
      <c r="HB53" s="333"/>
      <c r="HC53" s="333"/>
      <c r="HD53" s="333"/>
      <c r="HE53" s="333"/>
      <c r="HF53" s="333"/>
      <c r="HG53" s="333"/>
      <c r="HH53" s="333"/>
      <c r="HI53" s="333"/>
      <c r="HJ53" s="333"/>
      <c r="HK53" s="333"/>
      <c r="HL53" s="333"/>
      <c r="HM53" s="333"/>
    </row>
    <row r="54" spans="1:236" x14ac:dyDescent="0.2">
      <c r="A54" s="394" t="s">
        <v>243</v>
      </c>
      <c r="B54" s="333"/>
      <c r="C54" s="333"/>
      <c r="D54" s="360"/>
      <c r="E54" s="361"/>
      <c r="F54" s="362"/>
      <c r="G54" s="404"/>
      <c r="H54" s="404"/>
      <c r="I54" s="404"/>
      <c r="J54" s="404"/>
      <c r="K54" s="364"/>
      <c r="L54" s="405"/>
      <c r="M54" s="405"/>
      <c r="N54" s="405"/>
      <c r="O54" s="405"/>
      <c r="P54" s="406"/>
      <c r="Q54" s="383"/>
      <c r="R54" s="380"/>
      <c r="S54" s="374"/>
      <c r="T54" s="375"/>
      <c r="U54" s="333"/>
      <c r="V54" s="376"/>
      <c r="W54" s="333"/>
      <c r="X54" s="333"/>
      <c r="Y54" s="333"/>
      <c r="Z54" s="333"/>
      <c r="AA54" s="333"/>
      <c r="AB54" s="333"/>
      <c r="AC54" s="333"/>
      <c r="AD54" s="333"/>
      <c r="AE54" s="333"/>
      <c r="AF54" s="333"/>
      <c r="AG54" s="333"/>
      <c r="AH54" s="333"/>
      <c r="AI54" s="333"/>
      <c r="AJ54" s="333"/>
      <c r="AK54" s="333"/>
      <c r="AL54" s="333"/>
      <c r="AM54" s="333"/>
      <c r="AN54" s="333"/>
      <c r="AO54" s="333"/>
      <c r="AP54" s="333"/>
      <c r="AQ54" s="333"/>
      <c r="AR54" s="333"/>
      <c r="AS54" s="333"/>
      <c r="AT54" s="333"/>
      <c r="AU54" s="333"/>
      <c r="AV54" s="333"/>
      <c r="AW54" s="333"/>
      <c r="AX54" s="333"/>
      <c r="AY54" s="333"/>
      <c r="AZ54" s="333"/>
      <c r="BA54" s="333"/>
      <c r="BB54" s="333"/>
      <c r="BC54" s="333"/>
      <c r="BD54" s="333"/>
      <c r="BE54" s="333"/>
      <c r="BF54" s="333"/>
      <c r="BG54" s="333"/>
      <c r="BH54" s="333"/>
      <c r="BI54" s="333"/>
      <c r="BJ54" s="333"/>
      <c r="BK54" s="333"/>
      <c r="BL54" s="333"/>
      <c r="BM54" s="333"/>
      <c r="BN54" s="333"/>
      <c r="BO54" s="333"/>
      <c r="BP54" s="333"/>
      <c r="BQ54" s="333"/>
      <c r="BR54" s="333"/>
      <c r="BS54" s="333"/>
      <c r="BT54" s="333"/>
      <c r="BU54" s="333"/>
      <c r="BV54" s="333"/>
      <c r="BW54" s="333"/>
      <c r="BX54" s="333"/>
      <c r="BY54" s="333"/>
      <c r="BZ54" s="333"/>
      <c r="CA54" s="333"/>
      <c r="CB54" s="333"/>
      <c r="CC54" s="333"/>
      <c r="CD54" s="333"/>
      <c r="CE54" s="333"/>
      <c r="CF54" s="333"/>
      <c r="CG54" s="333"/>
      <c r="CH54" s="333"/>
      <c r="CI54" s="333"/>
      <c r="CJ54" s="333"/>
      <c r="CK54" s="333"/>
      <c r="CL54" s="333"/>
      <c r="CM54" s="333"/>
      <c r="CN54" s="333"/>
      <c r="CO54" s="333"/>
      <c r="CP54" s="333"/>
      <c r="CQ54" s="333"/>
      <c r="CR54" s="333"/>
      <c r="CS54" s="333"/>
      <c r="CT54" s="333"/>
      <c r="CU54" s="333"/>
      <c r="CV54" s="333"/>
      <c r="CW54" s="333"/>
      <c r="CX54" s="333"/>
      <c r="CY54" s="333"/>
      <c r="CZ54" s="333"/>
      <c r="DA54" s="333"/>
      <c r="DB54" s="333"/>
      <c r="DC54" s="333"/>
      <c r="DD54" s="333"/>
      <c r="DE54" s="333"/>
      <c r="DF54" s="333"/>
      <c r="DG54" s="333"/>
      <c r="DH54" s="333"/>
      <c r="DI54" s="333"/>
      <c r="DJ54" s="333"/>
      <c r="DK54" s="333"/>
      <c r="DL54" s="333"/>
      <c r="DM54" s="333"/>
      <c r="DN54" s="333"/>
      <c r="DO54" s="333"/>
      <c r="DP54" s="333"/>
      <c r="DQ54" s="333"/>
      <c r="DR54" s="333"/>
      <c r="DS54" s="333"/>
      <c r="DT54" s="333"/>
      <c r="DU54" s="333"/>
      <c r="DV54" s="333"/>
      <c r="DW54" s="333"/>
      <c r="DX54" s="333"/>
      <c r="DY54" s="333"/>
      <c r="DZ54" s="333"/>
      <c r="EA54" s="333"/>
      <c r="EB54" s="333"/>
      <c r="EC54" s="333"/>
      <c r="ED54" s="333"/>
      <c r="EE54" s="333"/>
      <c r="EF54" s="333"/>
      <c r="EG54" s="333"/>
      <c r="EH54" s="333"/>
      <c r="EI54" s="333"/>
      <c r="EJ54" s="333"/>
      <c r="EK54" s="333"/>
      <c r="EL54" s="333"/>
      <c r="EM54" s="333"/>
      <c r="EN54" s="333"/>
      <c r="EO54" s="333"/>
      <c r="EP54" s="333"/>
      <c r="EQ54" s="333"/>
      <c r="ER54" s="333"/>
      <c r="ES54" s="333"/>
      <c r="ET54" s="333"/>
      <c r="EU54" s="333"/>
      <c r="EV54" s="333"/>
      <c r="EW54" s="333"/>
      <c r="EX54" s="333"/>
      <c r="EY54" s="333"/>
      <c r="EZ54" s="333"/>
      <c r="FA54" s="333"/>
      <c r="FB54" s="333"/>
      <c r="FC54" s="333"/>
      <c r="FD54" s="333"/>
      <c r="FE54" s="333"/>
      <c r="FF54" s="333"/>
      <c r="FG54" s="333"/>
      <c r="FH54" s="333"/>
      <c r="FI54" s="333"/>
      <c r="FJ54" s="333"/>
      <c r="FK54" s="333"/>
      <c r="FL54" s="333"/>
      <c r="FM54" s="333"/>
      <c r="FN54" s="333"/>
      <c r="FO54" s="333"/>
      <c r="FP54" s="333"/>
      <c r="FQ54" s="333"/>
      <c r="FR54" s="333"/>
      <c r="FS54" s="333"/>
      <c r="FT54" s="333"/>
      <c r="FU54" s="333"/>
      <c r="FV54" s="333"/>
      <c r="FW54" s="333"/>
      <c r="FX54" s="333"/>
      <c r="FY54" s="333"/>
      <c r="FZ54" s="333"/>
      <c r="GA54" s="333"/>
      <c r="GB54" s="333"/>
      <c r="GC54" s="333"/>
      <c r="GD54" s="333"/>
      <c r="GE54" s="333"/>
      <c r="GF54" s="333"/>
      <c r="GG54" s="333"/>
      <c r="GH54" s="333"/>
      <c r="GI54" s="333"/>
      <c r="GJ54" s="333"/>
      <c r="GK54" s="333"/>
      <c r="GL54" s="333"/>
      <c r="GM54" s="333"/>
      <c r="GN54" s="333"/>
      <c r="GO54" s="333"/>
      <c r="GP54" s="333"/>
      <c r="GQ54" s="333"/>
      <c r="GR54" s="333"/>
      <c r="GS54" s="333"/>
      <c r="GT54" s="333"/>
      <c r="GU54" s="333"/>
      <c r="GV54" s="333"/>
      <c r="GW54" s="333"/>
      <c r="GX54" s="333"/>
      <c r="GY54" s="333"/>
      <c r="GZ54" s="333"/>
      <c r="HA54" s="333"/>
      <c r="HB54" s="333"/>
      <c r="HC54" s="333"/>
      <c r="HD54" s="333"/>
      <c r="HE54" s="333"/>
      <c r="HF54" s="333"/>
      <c r="HG54" s="333"/>
      <c r="HH54" s="333"/>
      <c r="HI54" s="333"/>
      <c r="HJ54" s="333"/>
      <c r="HK54" s="333"/>
      <c r="HL54" s="333"/>
      <c r="HM54" s="333"/>
    </row>
    <row r="55" spans="1:236" x14ac:dyDescent="0.2">
      <c r="A55" s="407" t="s">
        <v>71</v>
      </c>
      <c r="B55" s="344"/>
      <c r="C55" s="344"/>
      <c r="D55" s="408"/>
      <c r="E55" s="409"/>
      <c r="F55" s="410"/>
      <c r="G55" s="410"/>
      <c r="H55" s="410"/>
      <c r="I55" s="410"/>
      <c r="J55" s="410"/>
      <c r="K55" s="411"/>
      <c r="L55" s="412">
        <f>SUM(L27:L54)</f>
        <v>0</v>
      </c>
      <c r="M55" s="412">
        <f t="shared" ref="M55:O55" si="3">SUM(M27:M54)</f>
        <v>0</v>
      </c>
      <c r="N55" s="412">
        <f t="shared" si="3"/>
        <v>25</v>
      </c>
      <c r="O55" s="412">
        <f t="shared" si="3"/>
        <v>25</v>
      </c>
      <c r="P55" s="413"/>
      <c r="Q55" s="383"/>
      <c r="R55" s="380"/>
      <c r="S55" s="374"/>
      <c r="T55" s="375"/>
      <c r="U55" s="333"/>
      <c r="V55" s="376"/>
      <c r="W55" s="333"/>
      <c r="X55" s="333"/>
      <c r="Y55" s="333"/>
      <c r="Z55" s="333"/>
      <c r="AA55" s="333"/>
      <c r="AB55" s="333"/>
      <c r="AC55" s="333"/>
      <c r="AD55" s="333"/>
      <c r="AE55" s="333"/>
      <c r="AF55" s="333"/>
      <c r="AG55" s="333"/>
      <c r="AH55" s="333"/>
      <c r="AI55" s="333"/>
      <c r="AJ55" s="333"/>
      <c r="AK55" s="333"/>
      <c r="AL55" s="333"/>
      <c r="AM55" s="333"/>
      <c r="AN55" s="333"/>
      <c r="AO55" s="333"/>
      <c r="AP55" s="333"/>
      <c r="AQ55" s="333"/>
      <c r="AR55" s="333"/>
      <c r="AS55" s="333"/>
      <c r="AT55" s="333"/>
      <c r="AU55" s="333"/>
      <c r="AV55" s="333"/>
      <c r="AW55" s="333"/>
      <c r="AX55" s="333"/>
      <c r="AY55" s="333"/>
      <c r="AZ55" s="333"/>
      <c r="BA55" s="333"/>
      <c r="BB55" s="333"/>
      <c r="BC55" s="333"/>
      <c r="BD55" s="333"/>
      <c r="BE55" s="333"/>
      <c r="BF55" s="333"/>
      <c r="BG55" s="333"/>
      <c r="BH55" s="333"/>
      <c r="BI55" s="333"/>
      <c r="BJ55" s="333"/>
      <c r="BK55" s="333"/>
      <c r="BL55" s="333"/>
      <c r="BM55" s="333"/>
      <c r="BN55" s="333"/>
      <c r="BO55" s="333"/>
      <c r="BP55" s="333"/>
      <c r="BQ55" s="333"/>
      <c r="BR55" s="333"/>
      <c r="BS55" s="333"/>
      <c r="BT55" s="333"/>
      <c r="BU55" s="333"/>
      <c r="BV55" s="333"/>
      <c r="BW55" s="333"/>
      <c r="BX55" s="333"/>
      <c r="BY55" s="333"/>
      <c r="BZ55" s="333"/>
      <c r="CA55" s="333"/>
      <c r="CB55" s="333"/>
      <c r="CC55" s="333"/>
      <c r="CD55" s="333"/>
      <c r="CE55" s="333"/>
      <c r="CF55" s="333"/>
      <c r="CG55" s="333"/>
      <c r="CH55" s="333"/>
      <c r="CI55" s="333"/>
      <c r="CJ55" s="333"/>
      <c r="CK55" s="333"/>
      <c r="CL55" s="333"/>
      <c r="CM55" s="333"/>
      <c r="CN55" s="333"/>
      <c r="CO55" s="333"/>
      <c r="CP55" s="333"/>
      <c r="CQ55" s="333"/>
      <c r="CR55" s="333"/>
      <c r="CS55" s="333"/>
      <c r="CT55" s="333"/>
      <c r="CU55" s="333"/>
      <c r="CV55" s="333"/>
      <c r="CW55" s="333"/>
      <c r="CX55" s="333"/>
      <c r="CY55" s="333"/>
      <c r="CZ55" s="333"/>
      <c r="DA55" s="333"/>
      <c r="DB55" s="333"/>
      <c r="DC55" s="333"/>
      <c r="DD55" s="333"/>
      <c r="DE55" s="333"/>
      <c r="DF55" s="333"/>
      <c r="DG55" s="333"/>
      <c r="DH55" s="333"/>
      <c r="DI55" s="333"/>
      <c r="DJ55" s="333"/>
      <c r="DK55" s="333"/>
      <c r="DL55" s="333"/>
      <c r="DM55" s="333"/>
      <c r="DN55" s="333"/>
      <c r="DO55" s="333"/>
      <c r="DP55" s="333"/>
      <c r="DQ55" s="333"/>
      <c r="DR55" s="333"/>
      <c r="DS55" s="333"/>
      <c r="DT55" s="333"/>
      <c r="DU55" s="333"/>
      <c r="DV55" s="333"/>
      <c r="DW55" s="333"/>
      <c r="DX55" s="333"/>
      <c r="DY55" s="333"/>
      <c r="DZ55" s="333"/>
      <c r="EA55" s="333"/>
      <c r="EB55" s="333"/>
      <c r="EC55" s="333"/>
      <c r="ED55" s="333"/>
      <c r="EE55" s="333"/>
      <c r="EF55" s="333"/>
      <c r="EG55" s="333"/>
      <c r="EH55" s="333"/>
      <c r="EI55" s="333"/>
      <c r="EJ55" s="333"/>
      <c r="EK55" s="333"/>
      <c r="EL55" s="333"/>
      <c r="EM55" s="333"/>
      <c r="EN55" s="333"/>
      <c r="EO55" s="333"/>
      <c r="EP55" s="333"/>
      <c r="EQ55" s="333"/>
      <c r="ER55" s="333"/>
      <c r="ES55" s="333"/>
      <c r="ET55" s="333"/>
      <c r="EU55" s="333"/>
      <c r="EV55" s="333"/>
      <c r="EW55" s="333"/>
      <c r="EX55" s="333"/>
      <c r="EY55" s="333"/>
      <c r="EZ55" s="333"/>
      <c r="FA55" s="333"/>
      <c r="FB55" s="333"/>
      <c r="FC55" s="333"/>
      <c r="FD55" s="333"/>
      <c r="FE55" s="333"/>
      <c r="FF55" s="333"/>
      <c r="FG55" s="333"/>
      <c r="FH55" s="333"/>
      <c r="FI55" s="333"/>
      <c r="FJ55" s="333"/>
      <c r="FK55" s="333"/>
      <c r="FL55" s="333"/>
      <c r="FM55" s="333"/>
      <c r="FN55" s="333"/>
      <c r="FO55" s="333"/>
      <c r="FP55" s="333"/>
      <c r="FQ55" s="333"/>
      <c r="FR55" s="333"/>
      <c r="FS55" s="333"/>
      <c r="FT55" s="333"/>
      <c r="FU55" s="333"/>
      <c r="FV55" s="333"/>
      <c r="FW55" s="333"/>
      <c r="FX55" s="333"/>
      <c r="FY55" s="333"/>
      <c r="FZ55" s="333"/>
      <c r="GA55" s="333"/>
      <c r="GB55" s="333"/>
      <c r="GC55" s="333"/>
      <c r="GD55" s="333"/>
      <c r="GE55" s="333"/>
      <c r="GF55" s="333"/>
      <c r="GG55" s="333"/>
      <c r="GH55" s="333"/>
      <c r="GI55" s="333"/>
      <c r="GJ55" s="333"/>
      <c r="GK55" s="333"/>
      <c r="GL55" s="333"/>
      <c r="GM55" s="333"/>
      <c r="GN55" s="333"/>
      <c r="GO55" s="333"/>
      <c r="GP55" s="333"/>
      <c r="GQ55" s="333"/>
      <c r="GR55" s="333"/>
      <c r="GS55" s="333"/>
      <c r="GT55" s="333"/>
      <c r="GU55" s="333"/>
      <c r="GV55" s="333"/>
      <c r="GW55" s="333"/>
      <c r="GX55" s="333"/>
      <c r="GY55" s="333"/>
      <c r="GZ55" s="333"/>
      <c r="HA55" s="333"/>
      <c r="HB55" s="333"/>
      <c r="HC55" s="333"/>
      <c r="HD55" s="333"/>
      <c r="HE55" s="333"/>
      <c r="HF55" s="333"/>
      <c r="HG55" s="333"/>
      <c r="HH55" s="333"/>
      <c r="HI55" s="333"/>
      <c r="HJ55" s="333"/>
      <c r="HK55" s="333"/>
      <c r="HL55" s="333"/>
      <c r="HM55" s="333"/>
    </row>
    <row r="56" spans="1:236" x14ac:dyDescent="0.2">
      <c r="A56" s="333"/>
      <c r="B56" s="333"/>
      <c r="C56" s="333"/>
      <c r="D56" s="360"/>
      <c r="E56" s="395"/>
      <c r="F56" s="383"/>
      <c r="G56" s="383"/>
      <c r="H56" s="383"/>
      <c r="I56" s="383"/>
      <c r="J56" s="380"/>
      <c r="K56" s="364"/>
      <c r="L56" s="383"/>
      <c r="M56" s="383"/>
      <c r="N56" s="383"/>
      <c r="O56" s="383"/>
      <c r="P56" s="415"/>
      <c r="Q56" s="383"/>
      <c r="R56" s="380"/>
      <c r="S56" s="374"/>
      <c r="T56" s="375"/>
      <c r="U56" s="333"/>
      <c r="V56" s="376"/>
      <c r="W56" s="333"/>
      <c r="X56" s="333"/>
      <c r="Y56" s="333"/>
      <c r="Z56" s="333"/>
      <c r="AA56" s="333"/>
      <c r="AB56" s="333"/>
      <c r="AC56" s="333"/>
      <c r="AD56" s="333"/>
      <c r="AE56" s="333"/>
      <c r="AF56" s="333"/>
      <c r="AG56" s="333"/>
      <c r="AH56" s="333"/>
      <c r="AI56" s="333"/>
      <c r="AJ56" s="333"/>
      <c r="AK56" s="333"/>
      <c r="AL56" s="333"/>
      <c r="AM56" s="333"/>
      <c r="AN56" s="333"/>
      <c r="AO56" s="333"/>
      <c r="AP56" s="333"/>
      <c r="AQ56" s="333"/>
      <c r="AR56" s="333"/>
      <c r="AS56" s="333"/>
      <c r="AT56" s="333"/>
      <c r="AU56" s="333"/>
      <c r="AV56" s="333"/>
      <c r="AW56" s="333"/>
      <c r="AX56" s="333"/>
      <c r="AY56" s="333"/>
      <c r="AZ56" s="333"/>
      <c r="BA56" s="333"/>
      <c r="BB56" s="333"/>
      <c r="BC56" s="333"/>
      <c r="BD56" s="333"/>
      <c r="BE56" s="333"/>
      <c r="BF56" s="333"/>
      <c r="BG56" s="333"/>
      <c r="BH56" s="333"/>
      <c r="BI56" s="333"/>
      <c r="BJ56" s="333"/>
      <c r="BK56" s="333"/>
      <c r="BL56" s="333"/>
      <c r="BM56" s="333"/>
      <c r="BN56" s="333"/>
      <c r="BO56" s="333"/>
      <c r="BP56" s="333"/>
      <c r="BQ56" s="333"/>
      <c r="BR56" s="333"/>
      <c r="BS56" s="333"/>
      <c r="BT56" s="333"/>
      <c r="BU56" s="333"/>
      <c r="BV56" s="333"/>
      <c r="BW56" s="333"/>
      <c r="BX56" s="333"/>
      <c r="BY56" s="333"/>
      <c r="BZ56" s="333"/>
      <c r="CA56" s="333"/>
      <c r="CB56" s="333"/>
      <c r="CC56" s="333"/>
      <c r="CD56" s="333"/>
      <c r="CE56" s="333"/>
      <c r="CF56" s="333"/>
      <c r="CG56" s="333"/>
      <c r="CH56" s="333"/>
      <c r="CI56" s="333"/>
      <c r="CJ56" s="333"/>
      <c r="CK56" s="333"/>
      <c r="CL56" s="333"/>
      <c r="CM56" s="333"/>
      <c r="CN56" s="333"/>
      <c r="CO56" s="333"/>
      <c r="CP56" s="333"/>
      <c r="CQ56" s="333"/>
      <c r="CR56" s="333"/>
      <c r="CS56" s="333"/>
      <c r="CT56" s="333"/>
      <c r="CU56" s="333"/>
      <c r="CV56" s="333"/>
      <c r="CW56" s="333"/>
      <c r="CX56" s="333"/>
      <c r="CY56" s="333"/>
      <c r="CZ56" s="333"/>
      <c r="DA56" s="333"/>
      <c r="DB56" s="333"/>
      <c r="DC56" s="333"/>
      <c r="DD56" s="333"/>
      <c r="DE56" s="333"/>
      <c r="DF56" s="333"/>
      <c r="DG56" s="333"/>
      <c r="DH56" s="333"/>
      <c r="DI56" s="333"/>
      <c r="DJ56" s="333"/>
      <c r="DK56" s="333"/>
      <c r="DL56" s="333"/>
      <c r="DM56" s="333"/>
      <c r="DN56" s="333"/>
      <c r="DO56" s="333"/>
      <c r="DP56" s="333"/>
      <c r="DQ56" s="333"/>
      <c r="DR56" s="333"/>
      <c r="DS56" s="333"/>
      <c r="DT56" s="333"/>
      <c r="DU56" s="333"/>
      <c r="DV56" s="333"/>
      <c r="DW56" s="333"/>
      <c r="DX56" s="333"/>
      <c r="DY56" s="333"/>
      <c r="DZ56" s="333"/>
      <c r="EA56" s="333"/>
      <c r="EB56" s="333"/>
      <c r="EC56" s="333"/>
      <c r="ED56" s="333"/>
      <c r="EE56" s="333"/>
      <c r="EF56" s="333"/>
      <c r="EG56" s="333"/>
      <c r="EH56" s="333"/>
      <c r="EI56" s="333"/>
      <c r="EJ56" s="333"/>
      <c r="EK56" s="333"/>
      <c r="EL56" s="333"/>
      <c r="EM56" s="333"/>
      <c r="EN56" s="333"/>
      <c r="EO56" s="333"/>
      <c r="EP56" s="333"/>
      <c r="EQ56" s="333"/>
      <c r="ER56" s="333"/>
      <c r="ES56" s="333"/>
      <c r="ET56" s="333"/>
      <c r="EU56" s="333"/>
      <c r="EV56" s="333"/>
      <c r="EW56" s="333"/>
      <c r="EX56" s="333"/>
      <c r="EY56" s="333"/>
      <c r="EZ56" s="333"/>
      <c r="FA56" s="333"/>
      <c r="FB56" s="333"/>
      <c r="FC56" s="333"/>
      <c r="FD56" s="333"/>
      <c r="FE56" s="333"/>
      <c r="FF56" s="333"/>
      <c r="FG56" s="333"/>
      <c r="FH56" s="333"/>
      <c r="FI56" s="333"/>
      <c r="FJ56" s="333"/>
      <c r="FK56" s="333"/>
      <c r="FL56" s="333"/>
      <c r="FM56" s="333"/>
      <c r="FN56" s="333"/>
      <c r="FO56" s="333"/>
      <c r="FP56" s="333"/>
      <c r="FQ56" s="333"/>
      <c r="FR56" s="333"/>
      <c r="FS56" s="333"/>
      <c r="FT56" s="333"/>
      <c r="FU56" s="333"/>
      <c r="FV56" s="333"/>
      <c r="FW56" s="333"/>
      <c r="FX56" s="333"/>
      <c r="FY56" s="333"/>
      <c r="FZ56" s="333"/>
      <c r="GA56" s="333"/>
      <c r="GB56" s="333"/>
      <c r="GC56" s="333"/>
      <c r="GD56" s="333"/>
      <c r="GE56" s="333"/>
      <c r="GF56" s="333"/>
      <c r="GG56" s="333"/>
      <c r="GH56" s="333"/>
      <c r="GI56" s="333"/>
      <c r="GJ56" s="333"/>
      <c r="GK56" s="333"/>
      <c r="GL56" s="333"/>
      <c r="GM56" s="333"/>
      <c r="GN56" s="333"/>
      <c r="GO56" s="333"/>
      <c r="GP56" s="333"/>
      <c r="GQ56" s="333"/>
      <c r="GR56" s="333"/>
      <c r="GS56" s="333"/>
      <c r="GT56" s="333"/>
      <c r="GU56" s="333"/>
      <c r="GV56" s="333"/>
      <c r="GW56" s="333"/>
      <c r="GX56" s="333"/>
      <c r="GY56" s="333"/>
      <c r="GZ56" s="333"/>
      <c r="HA56" s="333"/>
      <c r="HB56" s="333"/>
      <c r="HC56" s="333"/>
      <c r="HD56" s="333"/>
      <c r="HE56" s="333"/>
      <c r="HF56" s="333"/>
      <c r="HG56" s="333"/>
      <c r="HH56" s="333"/>
      <c r="HI56" s="333"/>
      <c r="HJ56" s="333"/>
      <c r="HK56" s="333"/>
      <c r="HL56" s="333"/>
      <c r="HM56" s="333"/>
    </row>
    <row r="57" spans="1:236" x14ac:dyDescent="0.2">
      <c r="A57" s="439" t="s">
        <v>94</v>
      </c>
      <c r="B57" s="377"/>
      <c r="C57" s="377"/>
      <c r="D57" s="377"/>
      <c r="E57" s="377"/>
      <c r="F57" s="377"/>
      <c r="G57" s="377"/>
      <c r="H57" s="377"/>
      <c r="I57" s="377"/>
      <c r="J57" s="377"/>
      <c r="K57" s="377"/>
      <c r="L57" s="416">
        <f>L23+L55</f>
        <v>0</v>
      </c>
      <c r="M57" s="416">
        <f>M23+M55</f>
        <v>0</v>
      </c>
      <c r="N57" s="416">
        <f>N23+N55</f>
        <v>34.4</v>
      </c>
      <c r="O57" s="417">
        <f>O23+O55</f>
        <v>34.4</v>
      </c>
      <c r="P57" s="417"/>
      <c r="Q57" s="383"/>
      <c r="R57" s="440"/>
      <c r="S57" s="374"/>
      <c r="T57" s="375"/>
      <c r="U57" s="333"/>
      <c r="V57" s="374"/>
      <c r="W57" s="333"/>
      <c r="X57" s="333"/>
      <c r="Y57" s="333"/>
      <c r="Z57" s="333"/>
      <c r="AA57" s="333"/>
      <c r="AB57" s="333"/>
      <c r="AC57" s="333"/>
      <c r="AD57" s="333"/>
      <c r="AE57" s="333"/>
      <c r="AF57" s="333"/>
      <c r="AG57" s="333"/>
      <c r="AH57" s="333"/>
      <c r="AI57" s="333"/>
      <c r="AJ57" s="333"/>
      <c r="AK57" s="333"/>
      <c r="AL57" s="333"/>
      <c r="AM57" s="333"/>
      <c r="AN57" s="333"/>
      <c r="AO57" s="333"/>
      <c r="AP57" s="333"/>
      <c r="AQ57" s="333"/>
      <c r="AR57" s="333"/>
      <c r="AS57" s="333"/>
      <c r="AT57" s="333"/>
      <c r="AU57" s="333"/>
      <c r="AV57" s="333"/>
      <c r="AW57" s="333"/>
      <c r="AX57" s="333"/>
      <c r="AY57" s="333"/>
      <c r="AZ57" s="333"/>
      <c r="BA57" s="333"/>
      <c r="BB57" s="333"/>
      <c r="BC57" s="333"/>
      <c r="BD57" s="333"/>
      <c r="BE57" s="333"/>
      <c r="BF57" s="333"/>
      <c r="BG57" s="333"/>
      <c r="BH57" s="333"/>
      <c r="BI57" s="333"/>
      <c r="BJ57" s="333"/>
      <c r="BK57" s="333"/>
      <c r="BL57" s="333"/>
      <c r="BM57" s="333"/>
      <c r="BN57" s="333"/>
      <c r="BO57" s="333"/>
      <c r="BP57" s="333"/>
      <c r="BQ57" s="333"/>
      <c r="BR57" s="333"/>
      <c r="BS57" s="333"/>
      <c r="BT57" s="333"/>
      <c r="BU57" s="333"/>
      <c r="BV57" s="333"/>
      <c r="BW57" s="333"/>
      <c r="BX57" s="333"/>
      <c r="BY57" s="333"/>
      <c r="BZ57" s="333"/>
      <c r="CA57" s="333"/>
      <c r="CB57" s="333"/>
      <c r="CC57" s="333"/>
      <c r="CD57" s="333"/>
      <c r="CE57" s="333"/>
      <c r="CF57" s="333"/>
      <c r="CG57" s="333"/>
      <c r="CH57" s="333"/>
      <c r="CI57" s="333"/>
      <c r="CJ57" s="333"/>
      <c r="CK57" s="333"/>
      <c r="CL57" s="333"/>
      <c r="CM57" s="333"/>
      <c r="CN57" s="333"/>
      <c r="CO57" s="333"/>
      <c r="CP57" s="333"/>
      <c r="CQ57" s="333"/>
      <c r="CR57" s="333"/>
      <c r="CS57" s="333"/>
      <c r="CT57" s="333"/>
      <c r="CU57" s="333"/>
      <c r="CV57" s="333"/>
      <c r="CW57" s="333"/>
      <c r="CX57" s="333"/>
      <c r="CY57" s="333"/>
      <c r="CZ57" s="333"/>
      <c r="DA57" s="333"/>
      <c r="DB57" s="333"/>
      <c r="DC57" s="333"/>
      <c r="DD57" s="333"/>
      <c r="DE57" s="333"/>
      <c r="DF57" s="333"/>
      <c r="DG57" s="333"/>
      <c r="DH57" s="333"/>
      <c r="DI57" s="333"/>
      <c r="DJ57" s="333"/>
      <c r="DK57" s="333"/>
      <c r="DL57" s="333"/>
      <c r="DM57" s="333"/>
      <c r="DN57" s="333"/>
      <c r="DO57" s="333"/>
      <c r="DP57" s="333"/>
      <c r="DQ57" s="333"/>
      <c r="DR57" s="333"/>
      <c r="DS57" s="333"/>
      <c r="DT57" s="333"/>
      <c r="DU57" s="333"/>
      <c r="DV57" s="333"/>
      <c r="DW57" s="333"/>
      <c r="DX57" s="333"/>
      <c r="DY57" s="333"/>
      <c r="DZ57" s="333"/>
      <c r="EA57" s="333"/>
      <c r="EB57" s="333"/>
      <c r="EC57" s="333"/>
      <c r="ED57" s="333"/>
      <c r="EE57" s="333"/>
      <c r="EF57" s="333"/>
      <c r="EG57" s="333"/>
      <c r="EH57" s="333"/>
      <c r="EI57" s="333"/>
      <c r="EJ57" s="333"/>
      <c r="EK57" s="333"/>
      <c r="EL57" s="333"/>
      <c r="EM57" s="333"/>
      <c r="EN57" s="333"/>
      <c r="EO57" s="333"/>
      <c r="EP57" s="333"/>
      <c r="EQ57" s="333"/>
      <c r="ER57" s="333"/>
      <c r="ES57" s="333"/>
      <c r="ET57" s="333"/>
      <c r="EU57" s="333"/>
      <c r="EV57" s="333"/>
      <c r="EW57" s="333"/>
      <c r="EX57" s="333"/>
      <c r="EY57" s="333"/>
      <c r="EZ57" s="333"/>
      <c r="FA57" s="333"/>
      <c r="FB57" s="333"/>
      <c r="FC57" s="333"/>
      <c r="FD57" s="333"/>
      <c r="FE57" s="333"/>
      <c r="FF57" s="333"/>
      <c r="FG57" s="333"/>
      <c r="FH57" s="333"/>
      <c r="FI57" s="333"/>
      <c r="FJ57" s="333"/>
      <c r="FK57" s="333"/>
      <c r="FL57" s="333"/>
      <c r="FM57" s="333"/>
      <c r="FN57" s="333"/>
      <c r="FO57" s="333"/>
      <c r="FP57" s="333"/>
      <c r="FQ57" s="333"/>
      <c r="FR57" s="333"/>
      <c r="FS57" s="333"/>
      <c r="FT57" s="333"/>
      <c r="FU57" s="333"/>
      <c r="FV57" s="333"/>
      <c r="FW57" s="333"/>
      <c r="FX57" s="333"/>
      <c r="FY57" s="333"/>
      <c r="FZ57" s="333"/>
      <c r="GA57" s="333"/>
      <c r="GB57" s="333"/>
      <c r="GC57" s="333"/>
      <c r="GD57" s="333"/>
      <c r="GE57" s="333"/>
      <c r="GF57" s="333"/>
      <c r="GG57" s="333"/>
      <c r="GH57" s="333"/>
      <c r="GI57" s="333"/>
      <c r="GJ57" s="333"/>
      <c r="GK57" s="333"/>
      <c r="GL57" s="333"/>
      <c r="GM57" s="333"/>
      <c r="GN57" s="333"/>
      <c r="GO57" s="333"/>
      <c r="GP57" s="333"/>
      <c r="GQ57" s="333"/>
      <c r="GR57" s="333"/>
      <c r="GS57" s="333"/>
      <c r="GT57" s="333"/>
      <c r="GU57" s="333"/>
      <c r="GV57" s="333"/>
      <c r="GW57" s="333"/>
      <c r="GX57" s="333"/>
      <c r="GY57" s="333"/>
      <c r="GZ57" s="333"/>
      <c r="HA57" s="333"/>
      <c r="HB57" s="333"/>
      <c r="HC57" s="333"/>
      <c r="HD57" s="333"/>
      <c r="HE57" s="333"/>
      <c r="HF57" s="333"/>
      <c r="HG57" s="333"/>
      <c r="HH57" s="333"/>
      <c r="HI57" s="333"/>
      <c r="HJ57" s="333"/>
      <c r="HK57" s="333"/>
      <c r="HL57" s="333"/>
      <c r="HM57" s="333"/>
    </row>
    <row r="58" spans="1:236" x14ac:dyDescent="0.2">
      <c r="A58" s="333"/>
      <c r="B58" s="333"/>
      <c r="C58" s="333"/>
      <c r="D58" s="333"/>
      <c r="E58" s="333"/>
      <c r="F58" s="333"/>
      <c r="G58" s="333"/>
      <c r="H58" s="333"/>
      <c r="I58" s="333"/>
      <c r="J58" s="333"/>
      <c r="K58" s="333"/>
      <c r="L58" s="333"/>
      <c r="M58" s="333"/>
      <c r="Q58" s="381"/>
      <c r="R58" s="381"/>
      <c r="S58" s="381"/>
      <c r="T58" s="414"/>
      <c r="U58" s="333"/>
      <c r="V58" s="333"/>
      <c r="W58" s="333"/>
      <c r="X58" s="333"/>
      <c r="Y58" s="333"/>
      <c r="Z58" s="333"/>
      <c r="AA58" s="333"/>
      <c r="AB58" s="333"/>
      <c r="AC58" s="333"/>
      <c r="AD58" s="333"/>
      <c r="AE58" s="333"/>
      <c r="AF58" s="333"/>
      <c r="AG58" s="333"/>
      <c r="AH58" s="333"/>
      <c r="AI58" s="333"/>
      <c r="AJ58" s="333"/>
      <c r="AK58" s="333"/>
      <c r="AL58" s="333"/>
      <c r="AM58" s="333"/>
      <c r="AN58" s="333"/>
      <c r="AO58" s="333"/>
      <c r="AP58" s="333"/>
      <c r="AQ58" s="333"/>
      <c r="AR58" s="333"/>
      <c r="AS58" s="333"/>
      <c r="AT58" s="333"/>
      <c r="AU58" s="333"/>
      <c r="AV58" s="333"/>
      <c r="AW58" s="333"/>
      <c r="AX58" s="333"/>
      <c r="AY58" s="333"/>
      <c r="AZ58" s="333"/>
      <c r="BA58" s="333"/>
      <c r="BB58" s="333"/>
      <c r="BC58" s="333"/>
      <c r="BD58" s="333"/>
      <c r="BE58" s="333"/>
      <c r="BF58" s="333"/>
      <c r="BG58" s="333"/>
      <c r="BH58" s="333"/>
      <c r="BI58" s="333"/>
      <c r="BJ58" s="333"/>
      <c r="BK58" s="333"/>
      <c r="BL58" s="333"/>
      <c r="BM58" s="333"/>
      <c r="BN58" s="333"/>
      <c r="BO58" s="333"/>
      <c r="BP58" s="333"/>
      <c r="BQ58" s="333"/>
      <c r="BR58" s="333"/>
      <c r="BS58" s="333"/>
      <c r="BT58" s="333"/>
      <c r="BU58" s="333"/>
      <c r="BV58" s="333"/>
      <c r="BW58" s="333"/>
      <c r="BX58" s="333"/>
      <c r="BY58" s="333"/>
      <c r="BZ58" s="333"/>
      <c r="CA58" s="333"/>
      <c r="CB58" s="333"/>
      <c r="CC58" s="333"/>
      <c r="CD58" s="333"/>
      <c r="CE58" s="333"/>
      <c r="CF58" s="333"/>
      <c r="CG58" s="333"/>
      <c r="CH58" s="333"/>
      <c r="CI58" s="333"/>
      <c r="CJ58" s="333"/>
      <c r="CK58" s="333"/>
      <c r="CL58" s="333"/>
      <c r="CM58" s="333"/>
      <c r="CN58" s="333"/>
      <c r="CO58" s="333"/>
      <c r="CP58" s="333"/>
      <c r="CQ58" s="333"/>
      <c r="CR58" s="333"/>
      <c r="CS58" s="333"/>
      <c r="CT58" s="333"/>
      <c r="CU58" s="333"/>
      <c r="CV58" s="333"/>
      <c r="CW58" s="333"/>
      <c r="CX58" s="333"/>
      <c r="CY58" s="333"/>
      <c r="CZ58" s="333"/>
      <c r="DA58" s="333"/>
      <c r="DB58" s="333"/>
      <c r="DC58" s="333"/>
      <c r="DD58" s="333"/>
      <c r="DE58" s="333"/>
      <c r="DF58" s="333"/>
      <c r="DG58" s="333"/>
      <c r="DH58" s="333"/>
      <c r="DI58" s="333"/>
      <c r="DJ58" s="333"/>
      <c r="DK58" s="333"/>
      <c r="DL58" s="333"/>
      <c r="DM58" s="333"/>
      <c r="DN58" s="333"/>
      <c r="DO58" s="333"/>
      <c r="DP58" s="333"/>
      <c r="DQ58" s="333"/>
      <c r="DR58" s="333"/>
      <c r="DS58" s="333"/>
      <c r="DT58" s="333"/>
      <c r="DU58" s="333"/>
      <c r="DV58" s="333"/>
      <c r="DW58" s="333"/>
      <c r="DX58" s="333"/>
      <c r="DY58" s="333"/>
      <c r="DZ58" s="333"/>
      <c r="EA58" s="333"/>
      <c r="EB58" s="333"/>
      <c r="EC58" s="333"/>
      <c r="ED58" s="333"/>
      <c r="EE58" s="333"/>
      <c r="EF58" s="333"/>
      <c r="EG58" s="333"/>
      <c r="EH58" s="333"/>
      <c r="EI58" s="333"/>
      <c r="EJ58" s="333"/>
      <c r="EK58" s="333"/>
      <c r="EL58" s="333"/>
      <c r="EM58" s="333"/>
      <c r="EN58" s="333"/>
      <c r="EO58" s="333"/>
      <c r="EP58" s="333"/>
      <c r="EQ58" s="333"/>
      <c r="ER58" s="333"/>
      <c r="ES58" s="333"/>
      <c r="ET58" s="333"/>
      <c r="EU58" s="333"/>
      <c r="EV58" s="333"/>
      <c r="EW58" s="333"/>
      <c r="EX58" s="333"/>
      <c r="EY58" s="333"/>
      <c r="EZ58" s="333"/>
      <c r="FA58" s="333"/>
      <c r="FB58" s="333"/>
      <c r="FC58" s="333"/>
      <c r="FD58" s="333"/>
      <c r="FE58" s="333"/>
      <c r="FF58" s="333"/>
      <c r="FG58" s="333"/>
      <c r="FH58" s="333"/>
      <c r="FI58" s="333"/>
      <c r="FJ58" s="333"/>
      <c r="FK58" s="333"/>
      <c r="FL58" s="333"/>
      <c r="FM58" s="333"/>
      <c r="FN58" s="333"/>
      <c r="FO58" s="333"/>
      <c r="FP58" s="333"/>
      <c r="FQ58" s="333"/>
      <c r="FR58" s="333"/>
      <c r="FS58" s="333"/>
      <c r="FT58" s="333"/>
      <c r="FU58" s="333"/>
      <c r="FV58" s="333"/>
      <c r="FW58" s="333"/>
      <c r="FX58" s="333"/>
      <c r="FY58" s="333"/>
      <c r="FZ58" s="333"/>
      <c r="GA58" s="333"/>
      <c r="GB58" s="333"/>
      <c r="GC58" s="333"/>
      <c r="GD58" s="333"/>
      <c r="GE58" s="333"/>
      <c r="GF58" s="333"/>
      <c r="GG58" s="333"/>
      <c r="GH58" s="333"/>
      <c r="GI58" s="333"/>
      <c r="GJ58" s="333"/>
      <c r="GK58" s="333"/>
      <c r="GL58" s="333"/>
      <c r="GM58" s="333"/>
      <c r="GN58" s="333"/>
      <c r="GO58" s="333"/>
      <c r="GP58" s="333"/>
      <c r="GQ58" s="333"/>
      <c r="GR58" s="333"/>
      <c r="GS58" s="333"/>
      <c r="GT58" s="333"/>
      <c r="GU58" s="333"/>
      <c r="GV58" s="333"/>
      <c r="GW58" s="333"/>
      <c r="GX58" s="333"/>
      <c r="GY58" s="333"/>
      <c r="GZ58" s="333"/>
      <c r="HA58" s="333"/>
      <c r="HB58" s="333"/>
      <c r="HC58" s="333"/>
      <c r="HD58" s="333"/>
      <c r="HE58" s="333"/>
      <c r="HF58" s="333"/>
      <c r="HG58" s="333"/>
      <c r="HH58" s="333"/>
      <c r="HI58" s="333"/>
      <c r="HJ58" s="333"/>
      <c r="HK58" s="333"/>
      <c r="HL58" s="333"/>
      <c r="HM58" s="333"/>
    </row>
    <row r="59" spans="1:236" x14ac:dyDescent="0.2">
      <c r="A59" s="333"/>
      <c r="B59" s="333"/>
      <c r="C59" s="333"/>
      <c r="D59" s="333"/>
      <c r="E59" s="333"/>
      <c r="F59" s="333"/>
      <c r="G59" s="333"/>
      <c r="H59" s="333"/>
      <c r="I59" s="333"/>
      <c r="J59" s="333"/>
      <c r="K59" s="333"/>
      <c r="L59" s="333"/>
      <c r="M59" s="333"/>
      <c r="Q59" s="381"/>
      <c r="R59" s="381"/>
      <c r="S59" s="381"/>
      <c r="T59" s="414"/>
      <c r="U59" s="333"/>
      <c r="V59" s="333"/>
      <c r="W59" s="333"/>
      <c r="X59" s="333"/>
      <c r="Y59" s="333"/>
      <c r="Z59" s="333"/>
      <c r="AA59" s="333"/>
      <c r="AB59" s="333"/>
      <c r="AC59" s="333"/>
      <c r="AD59" s="333"/>
      <c r="AE59" s="333"/>
      <c r="AF59" s="333"/>
      <c r="AG59" s="333"/>
      <c r="AH59" s="333"/>
      <c r="AI59" s="333"/>
      <c r="AJ59" s="333"/>
      <c r="AK59" s="333"/>
      <c r="AL59" s="333"/>
      <c r="AM59" s="333"/>
      <c r="AN59" s="333"/>
      <c r="AO59" s="333"/>
      <c r="AP59" s="333"/>
      <c r="AQ59" s="333"/>
      <c r="AR59" s="333"/>
      <c r="AS59" s="333"/>
      <c r="AT59" s="333"/>
      <c r="AU59" s="333"/>
      <c r="AV59" s="333"/>
      <c r="AW59" s="333"/>
      <c r="AX59" s="333"/>
      <c r="AY59" s="333"/>
      <c r="AZ59" s="333"/>
      <c r="BA59" s="333"/>
      <c r="BB59" s="333"/>
      <c r="BC59" s="333"/>
      <c r="BD59" s="333"/>
      <c r="BE59" s="333"/>
      <c r="BF59" s="333"/>
      <c r="BG59" s="333"/>
      <c r="BH59" s="333"/>
      <c r="BI59" s="333"/>
      <c r="BJ59" s="333"/>
      <c r="BK59" s="333"/>
      <c r="BL59" s="333"/>
      <c r="BM59" s="333"/>
      <c r="BN59" s="333"/>
      <c r="BO59" s="333"/>
      <c r="BP59" s="333"/>
      <c r="BQ59" s="333"/>
      <c r="BR59" s="333"/>
      <c r="BS59" s="333"/>
      <c r="BT59" s="333"/>
      <c r="BU59" s="333"/>
      <c r="BV59" s="333"/>
      <c r="BW59" s="333"/>
      <c r="BX59" s="333"/>
      <c r="BY59" s="333"/>
      <c r="BZ59" s="333"/>
      <c r="CA59" s="333"/>
      <c r="CB59" s="333"/>
      <c r="CC59" s="333"/>
      <c r="CD59" s="333"/>
      <c r="CE59" s="333"/>
      <c r="CF59" s="333"/>
      <c r="CG59" s="333"/>
      <c r="CH59" s="333"/>
      <c r="CI59" s="333"/>
      <c r="CJ59" s="333"/>
      <c r="CK59" s="333"/>
      <c r="CL59" s="333"/>
      <c r="CM59" s="333"/>
      <c r="CN59" s="333"/>
      <c r="CO59" s="333"/>
      <c r="CP59" s="333"/>
      <c r="CQ59" s="333"/>
      <c r="CR59" s="333"/>
      <c r="CS59" s="333"/>
      <c r="CT59" s="333"/>
      <c r="CU59" s="333"/>
      <c r="CV59" s="333"/>
      <c r="CW59" s="333"/>
      <c r="CX59" s="333"/>
      <c r="CY59" s="333"/>
      <c r="CZ59" s="333"/>
      <c r="DA59" s="333"/>
      <c r="DB59" s="333"/>
      <c r="DC59" s="333"/>
      <c r="DD59" s="333"/>
      <c r="DE59" s="333"/>
      <c r="DF59" s="333"/>
      <c r="DG59" s="333"/>
      <c r="DH59" s="333"/>
      <c r="DI59" s="333"/>
      <c r="DJ59" s="333"/>
      <c r="DK59" s="333"/>
      <c r="DL59" s="333"/>
      <c r="DM59" s="333"/>
      <c r="DN59" s="333"/>
      <c r="DO59" s="333"/>
      <c r="DP59" s="333"/>
      <c r="DQ59" s="333"/>
      <c r="DR59" s="333"/>
      <c r="DS59" s="333"/>
      <c r="DT59" s="333"/>
      <c r="DU59" s="333"/>
      <c r="DV59" s="333"/>
      <c r="DW59" s="333"/>
      <c r="DX59" s="333"/>
      <c r="DY59" s="333"/>
      <c r="DZ59" s="333"/>
      <c r="EA59" s="333"/>
      <c r="EB59" s="333"/>
      <c r="EC59" s="333"/>
      <c r="ED59" s="333"/>
      <c r="EE59" s="333"/>
      <c r="EF59" s="333"/>
      <c r="EG59" s="333"/>
      <c r="EH59" s="333"/>
      <c r="EI59" s="333"/>
      <c r="EJ59" s="333"/>
      <c r="EK59" s="333"/>
      <c r="EL59" s="333"/>
      <c r="EM59" s="333"/>
      <c r="EN59" s="333"/>
      <c r="EO59" s="333"/>
      <c r="EP59" s="333"/>
      <c r="EQ59" s="333"/>
      <c r="ER59" s="333"/>
      <c r="ES59" s="333"/>
      <c r="ET59" s="333"/>
      <c r="EU59" s="333"/>
      <c r="EV59" s="333"/>
      <c r="EW59" s="333"/>
      <c r="EX59" s="333"/>
      <c r="EY59" s="333"/>
      <c r="EZ59" s="333"/>
      <c r="FA59" s="333"/>
      <c r="FB59" s="333"/>
      <c r="FC59" s="333"/>
      <c r="FD59" s="333"/>
      <c r="FE59" s="333"/>
      <c r="FF59" s="333"/>
      <c r="FG59" s="333"/>
      <c r="FH59" s="333"/>
      <c r="FI59" s="333"/>
      <c r="FJ59" s="333"/>
      <c r="FK59" s="333"/>
      <c r="FL59" s="333"/>
      <c r="FM59" s="333"/>
      <c r="FN59" s="333"/>
      <c r="FO59" s="333"/>
      <c r="FP59" s="333"/>
      <c r="FQ59" s="333"/>
      <c r="FR59" s="333"/>
      <c r="FS59" s="333"/>
      <c r="FT59" s="333"/>
      <c r="FU59" s="333"/>
      <c r="FV59" s="333"/>
      <c r="FW59" s="333"/>
      <c r="FX59" s="333"/>
      <c r="FY59" s="333"/>
      <c r="FZ59" s="333"/>
      <c r="GA59" s="333"/>
      <c r="GB59" s="333"/>
      <c r="GC59" s="333"/>
      <c r="GD59" s="333"/>
      <c r="GE59" s="333"/>
      <c r="GF59" s="333"/>
      <c r="GG59" s="333"/>
      <c r="GH59" s="333"/>
      <c r="GI59" s="333"/>
      <c r="GJ59" s="333"/>
      <c r="GK59" s="333"/>
      <c r="GL59" s="333"/>
      <c r="GM59" s="333"/>
      <c r="GN59" s="333"/>
      <c r="GO59" s="333"/>
      <c r="GP59" s="333"/>
      <c r="GQ59" s="333"/>
      <c r="GR59" s="333"/>
      <c r="GS59" s="333"/>
      <c r="GT59" s="333"/>
      <c r="GU59" s="333"/>
      <c r="GV59" s="333"/>
      <c r="GW59" s="333"/>
      <c r="GX59" s="333"/>
      <c r="GY59" s="333"/>
      <c r="GZ59" s="333"/>
      <c r="HA59" s="333"/>
      <c r="HB59" s="333"/>
      <c r="HC59" s="333"/>
      <c r="HD59" s="333"/>
      <c r="HE59" s="333"/>
      <c r="HF59" s="333"/>
      <c r="HG59" s="333"/>
      <c r="HH59" s="333"/>
      <c r="HI59" s="333"/>
      <c r="HJ59" s="333"/>
      <c r="HK59" s="333"/>
      <c r="HL59" s="333"/>
      <c r="HM59" s="333"/>
    </row>
    <row r="60" spans="1:236" x14ac:dyDescent="0.2">
      <c r="A60" s="381" t="s">
        <v>93</v>
      </c>
      <c r="B60" s="333"/>
      <c r="C60" s="333"/>
      <c r="D60" s="333"/>
      <c r="E60" s="333"/>
      <c r="F60" s="333"/>
      <c r="G60" s="333"/>
      <c r="H60" s="333"/>
      <c r="I60" s="333"/>
      <c r="J60" s="333"/>
      <c r="K60" s="333"/>
      <c r="L60" s="333"/>
      <c r="M60" s="333"/>
      <c r="N60" s="333"/>
      <c r="O60" s="375">
        <f>O21+O55</f>
        <v>34.4</v>
      </c>
      <c r="Q60" s="381"/>
      <c r="R60" s="381"/>
      <c r="S60" s="381"/>
      <c r="T60" s="414"/>
      <c r="U60" s="333"/>
      <c r="V60" s="333"/>
      <c r="W60" s="333"/>
      <c r="X60" s="333"/>
      <c r="Y60" s="333"/>
      <c r="Z60" s="333"/>
      <c r="AA60" s="333"/>
      <c r="AB60" s="333"/>
      <c r="AC60" s="333"/>
      <c r="AD60" s="333"/>
      <c r="AE60" s="333"/>
      <c r="AF60" s="333"/>
      <c r="AG60" s="333"/>
      <c r="AH60" s="333"/>
      <c r="AI60" s="333"/>
      <c r="AJ60" s="333"/>
      <c r="AK60" s="333"/>
      <c r="AL60" s="333"/>
      <c r="AM60" s="333"/>
      <c r="AN60" s="333"/>
      <c r="AO60" s="333"/>
      <c r="AP60" s="333"/>
      <c r="AQ60" s="333"/>
      <c r="AR60" s="333"/>
      <c r="AS60" s="333"/>
      <c r="AT60" s="333"/>
      <c r="AU60" s="333"/>
      <c r="AV60" s="333"/>
      <c r="AW60" s="333"/>
      <c r="AX60" s="333"/>
      <c r="AY60" s="333"/>
      <c r="AZ60" s="333"/>
      <c r="BA60" s="333"/>
      <c r="BB60" s="333"/>
      <c r="BC60" s="333"/>
      <c r="BD60" s="333"/>
      <c r="BE60" s="333"/>
      <c r="BF60" s="333"/>
      <c r="BG60" s="333"/>
      <c r="BH60" s="333"/>
      <c r="BI60" s="333"/>
      <c r="BJ60" s="333"/>
      <c r="BK60" s="333"/>
      <c r="BL60" s="333"/>
      <c r="BM60" s="333"/>
      <c r="BN60" s="333"/>
      <c r="BO60" s="333"/>
      <c r="BP60" s="333"/>
      <c r="BQ60" s="333"/>
      <c r="BR60" s="333"/>
      <c r="BS60" s="333"/>
      <c r="BT60" s="333"/>
      <c r="BU60" s="333"/>
      <c r="BV60" s="333"/>
      <c r="BW60" s="333"/>
      <c r="BX60" s="333"/>
      <c r="BY60" s="333"/>
      <c r="BZ60" s="333"/>
      <c r="CA60" s="333"/>
      <c r="CB60" s="333"/>
      <c r="CC60" s="333"/>
      <c r="CD60" s="333"/>
      <c r="CE60" s="333"/>
      <c r="CF60" s="333"/>
      <c r="CG60" s="333"/>
      <c r="CH60" s="333"/>
      <c r="CI60" s="333"/>
      <c r="CJ60" s="333"/>
      <c r="CK60" s="333"/>
      <c r="CL60" s="333"/>
      <c r="CM60" s="333"/>
      <c r="CN60" s="333"/>
      <c r="CO60" s="333"/>
      <c r="CP60" s="333"/>
      <c r="CQ60" s="333"/>
      <c r="CR60" s="333"/>
      <c r="CS60" s="333"/>
      <c r="CT60" s="333"/>
      <c r="CU60" s="333"/>
      <c r="CV60" s="333"/>
      <c r="CW60" s="333"/>
      <c r="CX60" s="333"/>
      <c r="CY60" s="333"/>
      <c r="CZ60" s="333"/>
      <c r="DA60" s="333"/>
      <c r="DB60" s="333"/>
      <c r="DC60" s="333"/>
      <c r="DD60" s="333"/>
      <c r="DE60" s="333"/>
      <c r="DF60" s="333"/>
      <c r="DG60" s="333"/>
      <c r="DH60" s="333"/>
      <c r="DI60" s="333"/>
      <c r="DJ60" s="333"/>
      <c r="DK60" s="333"/>
      <c r="DL60" s="333"/>
      <c r="DM60" s="333"/>
      <c r="DN60" s="333"/>
      <c r="DO60" s="333"/>
      <c r="DP60" s="333"/>
      <c r="DQ60" s="333"/>
      <c r="DR60" s="333"/>
      <c r="DS60" s="333"/>
      <c r="DT60" s="333"/>
      <c r="DU60" s="333"/>
      <c r="DV60" s="333"/>
      <c r="DW60" s="333"/>
      <c r="DX60" s="333"/>
      <c r="DY60" s="333"/>
      <c r="DZ60" s="333"/>
      <c r="EA60" s="333"/>
      <c r="EB60" s="333"/>
      <c r="EC60" s="333"/>
      <c r="ED60" s="333"/>
      <c r="EE60" s="333"/>
      <c r="EF60" s="333"/>
      <c r="EG60" s="333"/>
      <c r="EH60" s="333"/>
      <c r="EI60" s="333"/>
      <c r="EJ60" s="333"/>
      <c r="EK60" s="333"/>
      <c r="EL60" s="333"/>
      <c r="EM60" s="333"/>
      <c r="EN60" s="333"/>
      <c r="EO60" s="333"/>
      <c r="EP60" s="333"/>
      <c r="EQ60" s="333"/>
      <c r="ER60" s="333"/>
      <c r="ES60" s="333"/>
      <c r="ET60" s="333"/>
      <c r="EU60" s="333"/>
      <c r="EV60" s="333"/>
      <c r="EW60" s="333"/>
      <c r="EX60" s="333"/>
      <c r="EY60" s="333"/>
      <c r="EZ60" s="333"/>
      <c r="FA60" s="333"/>
      <c r="FB60" s="333"/>
      <c r="FC60" s="333"/>
      <c r="FD60" s="333"/>
      <c r="FE60" s="333"/>
      <c r="FF60" s="333"/>
      <c r="FG60" s="333"/>
      <c r="FH60" s="333"/>
      <c r="FI60" s="333"/>
      <c r="FJ60" s="333"/>
      <c r="FK60" s="333"/>
      <c r="FL60" s="333"/>
      <c r="FM60" s="333"/>
      <c r="FN60" s="333"/>
      <c r="FO60" s="333"/>
      <c r="FP60" s="333"/>
      <c r="FQ60" s="333"/>
      <c r="FR60" s="333"/>
      <c r="FS60" s="333"/>
      <c r="FT60" s="333"/>
      <c r="FU60" s="333"/>
      <c r="FV60" s="333"/>
      <c r="FW60" s="333"/>
      <c r="FX60" s="333"/>
      <c r="FY60" s="333"/>
      <c r="FZ60" s="333"/>
      <c r="GA60" s="333"/>
      <c r="GB60" s="333"/>
      <c r="GC60" s="333"/>
      <c r="GD60" s="333"/>
      <c r="GE60" s="333"/>
      <c r="GF60" s="333"/>
      <c r="GG60" s="333"/>
      <c r="GH60" s="333"/>
      <c r="GI60" s="333"/>
      <c r="GJ60" s="333"/>
      <c r="GK60" s="333"/>
      <c r="GL60" s="333"/>
      <c r="GM60" s="333"/>
      <c r="GN60" s="333"/>
      <c r="GO60" s="333"/>
      <c r="GP60" s="333"/>
      <c r="GQ60" s="333"/>
      <c r="GR60" s="333"/>
      <c r="GS60" s="333"/>
      <c r="GT60" s="333"/>
      <c r="GU60" s="333"/>
      <c r="GV60" s="333"/>
      <c r="GW60" s="333"/>
      <c r="GX60" s="333"/>
      <c r="GY60" s="333"/>
      <c r="GZ60" s="333"/>
      <c r="HA60" s="333"/>
      <c r="HB60" s="333"/>
      <c r="HC60" s="333"/>
      <c r="HD60" s="333"/>
      <c r="HE60" s="333"/>
      <c r="HF60" s="333"/>
      <c r="HG60" s="333"/>
      <c r="HH60" s="333"/>
      <c r="HI60" s="333"/>
      <c r="HJ60" s="333"/>
      <c r="HK60" s="333"/>
      <c r="HL60" s="333"/>
      <c r="HM60" s="333"/>
    </row>
    <row r="61" spans="1:236" x14ac:dyDescent="0.2">
      <c r="A61" s="381" t="s">
        <v>15</v>
      </c>
      <c r="B61" s="381"/>
      <c r="C61" s="381"/>
      <c r="D61" s="381"/>
      <c r="E61" s="381"/>
      <c r="F61" s="381"/>
      <c r="G61" s="381"/>
      <c r="H61" s="381"/>
      <c r="I61" s="333"/>
      <c r="J61" s="333"/>
      <c r="K61" s="333"/>
      <c r="L61" s="333"/>
      <c r="M61" s="333"/>
      <c r="Q61" s="333"/>
      <c r="R61" s="333"/>
      <c r="S61" s="333"/>
      <c r="T61" s="333"/>
      <c r="U61" s="333"/>
      <c r="V61" s="333"/>
      <c r="W61" s="333"/>
      <c r="X61" s="333"/>
      <c r="Y61" s="333"/>
      <c r="Z61" s="333"/>
      <c r="AA61" s="333"/>
      <c r="AB61" s="333"/>
      <c r="AC61" s="333"/>
      <c r="AD61" s="333"/>
      <c r="AE61" s="333"/>
      <c r="AF61" s="333"/>
      <c r="AG61" s="333"/>
      <c r="AH61" s="333"/>
      <c r="AI61" s="333"/>
      <c r="AJ61" s="333"/>
      <c r="AK61" s="333"/>
      <c r="AL61" s="333"/>
      <c r="AM61" s="333"/>
      <c r="AN61" s="333"/>
      <c r="AO61" s="333"/>
      <c r="AP61" s="333"/>
      <c r="AQ61" s="333"/>
      <c r="AR61" s="333"/>
      <c r="AS61" s="333"/>
      <c r="AT61" s="333"/>
      <c r="AU61" s="333"/>
      <c r="AV61" s="333"/>
      <c r="AW61" s="333"/>
      <c r="AX61" s="333"/>
      <c r="AY61" s="333"/>
      <c r="AZ61" s="333"/>
      <c r="BA61" s="333"/>
      <c r="BB61" s="333"/>
      <c r="BC61" s="333"/>
      <c r="BD61" s="333"/>
      <c r="BE61" s="333"/>
      <c r="BF61" s="333"/>
      <c r="BG61" s="333"/>
      <c r="BH61" s="333"/>
      <c r="BI61" s="333"/>
      <c r="BJ61" s="333"/>
      <c r="BK61" s="333"/>
      <c r="BL61" s="333"/>
      <c r="BM61" s="333"/>
      <c r="BN61" s="333"/>
      <c r="BO61" s="333"/>
      <c r="BP61" s="333"/>
      <c r="BQ61" s="333"/>
      <c r="BR61" s="333"/>
      <c r="BS61" s="333"/>
      <c r="BT61" s="333"/>
      <c r="BU61" s="333"/>
      <c r="BV61" s="333"/>
      <c r="BW61" s="333"/>
      <c r="BX61" s="333"/>
      <c r="BY61" s="333"/>
      <c r="BZ61" s="333"/>
      <c r="CA61" s="333"/>
      <c r="CB61" s="333"/>
      <c r="CC61" s="333"/>
      <c r="CD61" s="333"/>
      <c r="CE61" s="333"/>
      <c r="CF61" s="333"/>
      <c r="CG61" s="333"/>
      <c r="CH61" s="333"/>
      <c r="CI61" s="333"/>
      <c r="CJ61" s="333"/>
      <c r="CK61" s="333"/>
      <c r="CL61" s="333"/>
      <c r="CM61" s="333"/>
      <c r="CN61" s="333"/>
      <c r="CO61" s="333"/>
      <c r="CP61" s="333"/>
      <c r="CQ61" s="333"/>
      <c r="CR61" s="333"/>
      <c r="CS61" s="333"/>
      <c r="CT61" s="333"/>
      <c r="CU61" s="333"/>
      <c r="CV61" s="333"/>
      <c r="CW61" s="333"/>
      <c r="CX61" s="333"/>
      <c r="CY61" s="333"/>
      <c r="CZ61" s="333"/>
      <c r="DA61" s="333"/>
      <c r="DB61" s="333"/>
      <c r="DC61" s="333"/>
      <c r="DD61" s="333"/>
      <c r="DE61" s="333"/>
      <c r="DF61" s="333"/>
      <c r="DG61" s="333"/>
      <c r="DH61" s="333"/>
      <c r="DI61" s="333"/>
      <c r="DJ61" s="333"/>
      <c r="DK61" s="333"/>
      <c r="DL61" s="333"/>
      <c r="DM61" s="333"/>
      <c r="DN61" s="333"/>
      <c r="DO61" s="333"/>
      <c r="DP61" s="333"/>
      <c r="DQ61" s="333"/>
      <c r="DR61" s="333"/>
      <c r="DS61" s="333"/>
      <c r="DT61" s="333"/>
      <c r="DU61" s="333"/>
      <c r="DV61" s="333"/>
      <c r="DW61" s="333"/>
      <c r="DX61" s="333"/>
      <c r="DY61" s="333"/>
      <c r="DZ61" s="333"/>
      <c r="EA61" s="333"/>
      <c r="EB61" s="333"/>
      <c r="EC61" s="333"/>
      <c r="ED61" s="333"/>
      <c r="EE61" s="333"/>
      <c r="EF61" s="333"/>
      <c r="EG61" s="333"/>
      <c r="EH61" s="333"/>
      <c r="EI61" s="333"/>
      <c r="EJ61" s="333"/>
      <c r="EK61" s="333"/>
      <c r="EL61" s="333"/>
      <c r="EM61" s="333"/>
      <c r="EN61" s="333"/>
      <c r="EO61" s="333"/>
      <c r="EP61" s="333"/>
      <c r="EQ61" s="333"/>
      <c r="ER61" s="333"/>
      <c r="ES61" s="333"/>
      <c r="ET61" s="333"/>
      <c r="EU61" s="333"/>
      <c r="EV61" s="333"/>
      <c r="EW61" s="333"/>
      <c r="EX61" s="333"/>
      <c r="EY61" s="333"/>
      <c r="EZ61" s="333"/>
      <c r="FA61" s="333"/>
      <c r="FB61" s="333"/>
      <c r="FC61" s="333"/>
      <c r="FD61" s="333"/>
      <c r="FE61" s="333"/>
      <c r="FF61" s="333"/>
      <c r="FG61" s="333"/>
      <c r="FH61" s="333"/>
      <c r="FI61" s="333"/>
      <c r="FJ61" s="333"/>
      <c r="FK61" s="333"/>
      <c r="FL61" s="333"/>
      <c r="FM61" s="333"/>
      <c r="FN61" s="333"/>
      <c r="FO61" s="333"/>
      <c r="FP61" s="333"/>
      <c r="FQ61" s="333"/>
      <c r="FR61" s="333"/>
      <c r="FS61" s="333"/>
      <c r="FT61" s="333"/>
      <c r="FU61" s="333"/>
      <c r="FV61" s="333"/>
      <c r="FW61" s="333"/>
      <c r="FX61" s="333"/>
      <c r="FY61" s="333"/>
      <c r="FZ61" s="333"/>
      <c r="GA61" s="333"/>
      <c r="GB61" s="333"/>
      <c r="GC61" s="333"/>
      <c r="GD61" s="333"/>
      <c r="GE61" s="333"/>
      <c r="GF61" s="333"/>
      <c r="GG61" s="333"/>
      <c r="GH61" s="333"/>
      <c r="GI61" s="333"/>
      <c r="GJ61" s="333"/>
      <c r="GK61" s="333"/>
      <c r="GL61" s="333"/>
      <c r="GM61" s="333"/>
      <c r="GN61" s="333"/>
      <c r="GO61" s="333"/>
      <c r="GP61" s="333"/>
      <c r="GQ61" s="333"/>
      <c r="GR61" s="333"/>
      <c r="GS61" s="333"/>
      <c r="GT61" s="333"/>
      <c r="GU61" s="333"/>
      <c r="GV61" s="333"/>
      <c r="GW61" s="333"/>
      <c r="GX61" s="333"/>
      <c r="GY61" s="333"/>
      <c r="GZ61" s="333"/>
      <c r="HA61" s="333"/>
      <c r="HB61" s="333"/>
      <c r="HC61" s="333"/>
      <c r="HD61" s="333"/>
      <c r="HE61" s="333"/>
      <c r="HF61" s="333"/>
      <c r="HG61" s="333"/>
      <c r="HH61" s="333"/>
      <c r="HI61" s="333"/>
      <c r="HJ61" s="333"/>
      <c r="HK61" s="333"/>
      <c r="HL61" s="333"/>
      <c r="HM61" s="333"/>
    </row>
    <row r="62" spans="1:236" x14ac:dyDescent="0.2">
      <c r="A62" s="344" t="s">
        <v>117</v>
      </c>
      <c r="O62" s="420">
        <f>IF($D$17&lt;0,O57,IF(O57&gt;O60,O57,O60))</f>
        <v>34.4</v>
      </c>
      <c r="P62" s="421"/>
      <c r="Q62" s="333"/>
      <c r="R62" s="333"/>
      <c r="S62" s="333"/>
      <c r="T62" s="333"/>
      <c r="U62" s="333"/>
      <c r="V62" s="333"/>
      <c r="W62" s="333"/>
      <c r="X62" s="333"/>
      <c r="Y62" s="333"/>
      <c r="Z62" s="333"/>
      <c r="AA62" s="333"/>
      <c r="AB62" s="333"/>
      <c r="AC62" s="333"/>
      <c r="AD62" s="333"/>
      <c r="AE62" s="333"/>
      <c r="AF62" s="333"/>
      <c r="AG62" s="333"/>
      <c r="AH62" s="333"/>
      <c r="AI62" s="333"/>
      <c r="AJ62" s="333"/>
      <c r="AK62" s="333"/>
      <c r="AL62" s="333"/>
      <c r="AM62" s="333"/>
      <c r="AN62" s="333"/>
      <c r="AO62" s="333"/>
      <c r="AP62" s="333"/>
      <c r="AQ62" s="333"/>
      <c r="AR62" s="333"/>
      <c r="AS62" s="333"/>
      <c r="AT62" s="333"/>
      <c r="AU62" s="333"/>
      <c r="AV62" s="333"/>
      <c r="AW62" s="333"/>
      <c r="AX62" s="333"/>
      <c r="AY62" s="333"/>
      <c r="AZ62" s="333"/>
      <c r="BA62" s="333"/>
      <c r="BB62" s="333"/>
      <c r="BC62" s="333"/>
      <c r="BD62" s="333"/>
      <c r="BE62" s="333"/>
      <c r="BF62" s="333"/>
      <c r="BG62" s="333"/>
      <c r="BH62" s="333"/>
      <c r="BI62" s="333"/>
      <c r="BJ62" s="333"/>
      <c r="BK62" s="333"/>
      <c r="BL62" s="333"/>
      <c r="BM62" s="333"/>
      <c r="BN62" s="333"/>
      <c r="BO62" s="333"/>
      <c r="BP62" s="333"/>
      <c r="BQ62" s="333"/>
      <c r="BR62" s="333"/>
      <c r="BS62" s="333"/>
      <c r="BT62" s="333"/>
      <c r="BU62" s="333"/>
      <c r="BV62" s="333"/>
      <c r="BW62" s="333"/>
      <c r="BX62" s="333"/>
      <c r="BY62" s="333"/>
      <c r="BZ62" s="333"/>
      <c r="CA62" s="333"/>
      <c r="CB62" s="333"/>
      <c r="CC62" s="333"/>
      <c r="CD62" s="333"/>
      <c r="CE62" s="333"/>
      <c r="CF62" s="333"/>
      <c r="CG62" s="333"/>
      <c r="CH62" s="333"/>
      <c r="CI62" s="333"/>
      <c r="CJ62" s="333"/>
      <c r="CK62" s="333"/>
      <c r="CL62" s="333"/>
      <c r="CM62" s="333"/>
      <c r="CN62" s="333"/>
      <c r="CO62" s="333"/>
      <c r="CP62" s="333"/>
      <c r="CQ62" s="333"/>
      <c r="CR62" s="333"/>
      <c r="CS62" s="333"/>
      <c r="CT62" s="333"/>
      <c r="CU62" s="333"/>
      <c r="CV62" s="333"/>
      <c r="CW62" s="333"/>
      <c r="CX62" s="333"/>
      <c r="CY62" s="333"/>
      <c r="CZ62" s="333"/>
      <c r="DA62" s="333"/>
      <c r="DB62" s="333"/>
      <c r="DC62" s="333"/>
      <c r="DD62" s="333"/>
      <c r="DE62" s="333"/>
      <c r="DF62" s="333"/>
      <c r="DG62" s="333"/>
      <c r="DH62" s="333"/>
      <c r="DI62" s="333"/>
      <c r="DJ62" s="333"/>
      <c r="DK62" s="333"/>
      <c r="DL62" s="333"/>
      <c r="DM62" s="333"/>
      <c r="DN62" s="333"/>
      <c r="DO62" s="333"/>
      <c r="DP62" s="333"/>
      <c r="DQ62" s="333"/>
      <c r="DR62" s="333"/>
      <c r="DS62" s="333"/>
      <c r="DT62" s="333"/>
      <c r="DU62" s="333"/>
      <c r="DV62" s="333"/>
      <c r="DW62" s="333"/>
      <c r="DX62" s="333"/>
      <c r="DY62" s="333"/>
      <c r="DZ62" s="333"/>
      <c r="EA62" s="333"/>
      <c r="EB62" s="333"/>
      <c r="EC62" s="333"/>
      <c r="ED62" s="333"/>
      <c r="EE62" s="333"/>
      <c r="EF62" s="333"/>
      <c r="EG62" s="333"/>
      <c r="EH62" s="333"/>
      <c r="EI62" s="333"/>
      <c r="EJ62" s="333"/>
      <c r="EK62" s="333"/>
      <c r="EL62" s="333"/>
      <c r="EM62" s="333"/>
      <c r="EN62" s="333"/>
      <c r="EO62" s="333"/>
      <c r="EP62" s="333"/>
      <c r="EQ62" s="333"/>
      <c r="ER62" s="333"/>
      <c r="ES62" s="333"/>
      <c r="ET62" s="333"/>
      <c r="EU62" s="333"/>
      <c r="EV62" s="333"/>
      <c r="EW62" s="333"/>
      <c r="EX62" s="333"/>
      <c r="EY62" s="333"/>
      <c r="EZ62" s="333"/>
      <c r="FA62" s="333"/>
      <c r="FB62" s="333"/>
      <c r="FC62" s="333"/>
      <c r="FD62" s="333"/>
      <c r="FE62" s="333"/>
      <c r="FF62" s="333"/>
      <c r="FG62" s="333"/>
      <c r="FH62" s="333"/>
      <c r="FI62" s="333"/>
      <c r="FJ62" s="333"/>
      <c r="FK62" s="333"/>
      <c r="FL62" s="333"/>
      <c r="FM62" s="333"/>
      <c r="FN62" s="333"/>
      <c r="FO62" s="333"/>
      <c r="FP62" s="333"/>
      <c r="FQ62" s="333"/>
      <c r="FR62" s="333"/>
      <c r="FS62" s="333"/>
      <c r="FT62" s="333"/>
      <c r="FU62" s="333"/>
      <c r="FV62" s="333"/>
      <c r="FW62" s="333"/>
      <c r="FX62" s="333"/>
      <c r="FY62" s="333"/>
      <c r="FZ62" s="333"/>
      <c r="GA62" s="333"/>
      <c r="GB62" s="333"/>
      <c r="GC62" s="333"/>
      <c r="GD62" s="333"/>
      <c r="GE62" s="333"/>
      <c r="GF62" s="333"/>
      <c r="GG62" s="333"/>
      <c r="GH62" s="333"/>
      <c r="GI62" s="333"/>
      <c r="GJ62" s="333"/>
      <c r="GK62" s="333"/>
      <c r="GL62" s="333"/>
      <c r="GM62" s="333"/>
      <c r="GN62" s="333"/>
      <c r="GO62" s="333"/>
      <c r="GP62" s="333"/>
      <c r="GQ62" s="333"/>
      <c r="GR62" s="333"/>
      <c r="GS62" s="333"/>
      <c r="GT62" s="333"/>
      <c r="GU62" s="333"/>
      <c r="GV62" s="333"/>
      <c r="GW62" s="333"/>
      <c r="GX62" s="333"/>
      <c r="GY62" s="333"/>
      <c r="GZ62" s="333"/>
      <c r="HA62" s="333"/>
      <c r="HB62" s="333"/>
      <c r="HC62" s="333"/>
      <c r="HD62" s="333"/>
      <c r="HE62" s="333"/>
      <c r="HF62" s="333"/>
      <c r="HG62" s="333"/>
      <c r="HH62" s="333"/>
      <c r="HI62" s="333"/>
      <c r="HJ62" s="333"/>
      <c r="HK62" s="333"/>
      <c r="HL62" s="333"/>
      <c r="HM62" s="333"/>
    </row>
    <row r="63" spans="1:236" ht="15" customHeight="1" x14ac:dyDescent="0.2">
      <c r="A63" s="344"/>
      <c r="O63" s="420"/>
      <c r="P63" s="421"/>
      <c r="Q63" s="333"/>
      <c r="R63" s="333"/>
      <c r="S63" s="333"/>
      <c r="T63" s="333"/>
      <c r="U63" s="333"/>
      <c r="V63" s="333"/>
      <c r="W63" s="333"/>
      <c r="X63" s="333"/>
      <c r="Y63" s="333"/>
      <c r="Z63" s="333"/>
      <c r="AA63" s="333"/>
      <c r="AB63" s="333"/>
      <c r="AC63" s="333"/>
      <c r="AD63" s="333"/>
      <c r="AE63" s="333"/>
      <c r="AF63" s="333"/>
      <c r="AG63" s="333"/>
      <c r="AH63" s="333"/>
      <c r="AI63" s="333"/>
      <c r="AJ63" s="333"/>
      <c r="AK63" s="333"/>
      <c r="AL63" s="333"/>
      <c r="AM63" s="333"/>
      <c r="AN63" s="333"/>
      <c r="AO63" s="333"/>
      <c r="AP63" s="333"/>
      <c r="AQ63" s="333"/>
      <c r="AR63" s="333"/>
      <c r="AS63" s="333"/>
      <c r="AT63" s="333"/>
      <c r="AU63" s="333"/>
      <c r="AV63" s="333"/>
      <c r="AW63" s="333"/>
      <c r="AX63" s="333"/>
      <c r="AY63" s="333"/>
      <c r="AZ63" s="333"/>
      <c r="BA63" s="333"/>
      <c r="BB63" s="333"/>
      <c r="BC63" s="333"/>
      <c r="BD63" s="333"/>
      <c r="BE63" s="333"/>
      <c r="BF63" s="333"/>
      <c r="BG63" s="333"/>
      <c r="BH63" s="333"/>
      <c r="BI63" s="333"/>
      <c r="BJ63" s="333"/>
      <c r="BK63" s="333"/>
      <c r="BL63" s="333"/>
      <c r="BM63" s="333"/>
      <c r="BN63" s="333"/>
      <c r="BO63" s="333"/>
      <c r="BP63" s="333"/>
      <c r="BQ63" s="333"/>
      <c r="BR63" s="333"/>
      <c r="BS63" s="333"/>
      <c r="BT63" s="333"/>
      <c r="BU63" s="333"/>
      <c r="BV63" s="333"/>
      <c r="BW63" s="333"/>
      <c r="BX63" s="333"/>
      <c r="BY63" s="333"/>
      <c r="BZ63" s="333"/>
      <c r="CA63" s="333"/>
      <c r="CB63" s="333"/>
      <c r="CC63" s="333"/>
      <c r="CD63" s="333"/>
      <c r="CE63" s="333"/>
      <c r="CF63" s="333"/>
      <c r="CG63" s="333"/>
      <c r="CH63" s="333"/>
      <c r="CI63" s="333"/>
      <c r="CJ63" s="333"/>
      <c r="CK63" s="333"/>
      <c r="CL63" s="333"/>
      <c r="CM63" s="333"/>
      <c r="CN63" s="333"/>
      <c r="CO63" s="333"/>
      <c r="CP63" s="333"/>
      <c r="CQ63" s="333"/>
      <c r="CR63" s="333"/>
      <c r="CS63" s="333"/>
      <c r="CT63" s="333"/>
      <c r="CU63" s="333"/>
      <c r="CV63" s="333"/>
      <c r="CW63" s="333"/>
      <c r="CX63" s="333"/>
      <c r="CY63" s="333"/>
      <c r="CZ63" s="333"/>
      <c r="DA63" s="333"/>
      <c r="DB63" s="333"/>
      <c r="DC63" s="333"/>
      <c r="DD63" s="333"/>
      <c r="DE63" s="333"/>
      <c r="DF63" s="333"/>
      <c r="DG63" s="333"/>
      <c r="DH63" s="333"/>
      <c r="DI63" s="333"/>
      <c r="DJ63" s="333"/>
      <c r="DK63" s="333"/>
      <c r="DL63" s="333"/>
      <c r="DM63" s="333"/>
      <c r="DN63" s="333"/>
      <c r="DO63" s="333"/>
      <c r="DP63" s="333"/>
      <c r="DQ63" s="333"/>
      <c r="DR63" s="333"/>
      <c r="DS63" s="333"/>
      <c r="DT63" s="333"/>
      <c r="DU63" s="333"/>
      <c r="DV63" s="333"/>
      <c r="DW63" s="333"/>
      <c r="DX63" s="333"/>
      <c r="DY63" s="333"/>
      <c r="DZ63" s="333"/>
      <c r="EA63" s="333"/>
      <c r="EB63" s="333"/>
      <c r="EC63" s="333"/>
      <c r="ED63" s="333"/>
      <c r="EE63" s="333"/>
      <c r="EF63" s="333"/>
      <c r="EG63" s="333"/>
      <c r="EH63" s="333"/>
      <c r="EI63" s="333"/>
      <c r="EJ63" s="333"/>
      <c r="EK63" s="333"/>
      <c r="EL63" s="333"/>
      <c r="EM63" s="333"/>
      <c r="EN63" s="333"/>
      <c r="EO63" s="333"/>
      <c r="EP63" s="333"/>
      <c r="EQ63" s="333"/>
      <c r="ER63" s="333"/>
      <c r="ES63" s="333"/>
      <c r="ET63" s="333"/>
      <c r="EU63" s="333"/>
      <c r="EV63" s="333"/>
      <c r="EW63" s="333"/>
      <c r="EX63" s="333"/>
      <c r="EY63" s="333"/>
      <c r="EZ63" s="333"/>
      <c r="FA63" s="333"/>
      <c r="FB63" s="333"/>
      <c r="FC63" s="333"/>
      <c r="FD63" s="333"/>
      <c r="FE63" s="333"/>
      <c r="FF63" s="333"/>
      <c r="FG63" s="333"/>
      <c r="FH63" s="333"/>
      <c r="FI63" s="333"/>
      <c r="FJ63" s="333"/>
      <c r="FK63" s="333"/>
      <c r="FL63" s="333"/>
      <c r="FM63" s="333"/>
      <c r="FN63" s="333"/>
      <c r="FO63" s="333"/>
      <c r="FP63" s="333"/>
      <c r="FQ63" s="333"/>
      <c r="FR63" s="333"/>
      <c r="FS63" s="333"/>
      <c r="FT63" s="333"/>
      <c r="FU63" s="333"/>
      <c r="FV63" s="333"/>
      <c r="FW63" s="333"/>
      <c r="FX63" s="333"/>
      <c r="FY63" s="333"/>
      <c r="FZ63" s="333"/>
      <c r="GA63" s="333"/>
      <c r="GB63" s="333"/>
      <c r="GC63" s="333"/>
      <c r="GD63" s="333"/>
      <c r="GE63" s="333"/>
      <c r="GF63" s="333"/>
      <c r="GG63" s="333"/>
      <c r="GH63" s="333"/>
      <c r="GI63" s="333"/>
      <c r="GJ63" s="333"/>
      <c r="GK63" s="333"/>
      <c r="GL63" s="333"/>
      <c r="GM63" s="333"/>
      <c r="GN63" s="333"/>
      <c r="GO63" s="333"/>
      <c r="GP63" s="333"/>
      <c r="GQ63" s="333"/>
      <c r="GR63" s="333"/>
      <c r="GS63" s="333"/>
      <c r="GT63" s="333"/>
      <c r="GU63" s="333"/>
      <c r="GV63" s="333"/>
      <c r="GW63" s="333"/>
      <c r="GX63" s="333"/>
      <c r="GY63" s="333"/>
      <c r="GZ63" s="333"/>
      <c r="HA63" s="333"/>
      <c r="HB63" s="333"/>
      <c r="HC63" s="333"/>
      <c r="HD63" s="333"/>
      <c r="HE63" s="333"/>
      <c r="HF63" s="333"/>
      <c r="HG63" s="333"/>
      <c r="HH63" s="333"/>
      <c r="HI63" s="333"/>
      <c r="HJ63" s="333"/>
      <c r="HK63" s="333"/>
      <c r="HL63" s="333"/>
      <c r="HM63" s="333"/>
      <c r="HN63" s="333"/>
      <c r="HO63" s="333"/>
      <c r="HP63" s="333"/>
      <c r="HQ63" s="333"/>
      <c r="HR63" s="333"/>
      <c r="HS63" s="333"/>
      <c r="HT63" s="333"/>
      <c r="HU63" s="333"/>
      <c r="HV63" s="333"/>
      <c r="HW63" s="333"/>
      <c r="HX63" s="333"/>
      <c r="HY63" s="333"/>
      <c r="HZ63" s="333"/>
      <c r="IA63" s="333"/>
      <c r="IB63" s="333"/>
    </row>
    <row r="64" spans="1:236" x14ac:dyDescent="0.2">
      <c r="A64" s="344"/>
      <c r="B64" s="381"/>
      <c r="C64" s="381"/>
      <c r="D64" s="381"/>
      <c r="E64" s="381"/>
      <c r="F64" s="381"/>
      <c r="G64" s="381"/>
      <c r="H64" s="381"/>
      <c r="I64" s="381" t="s">
        <v>121</v>
      </c>
      <c r="J64" s="381"/>
      <c r="K64" s="381"/>
      <c r="L64" s="422"/>
      <c r="M64" s="422"/>
      <c r="N64" s="422"/>
      <c r="O64" s="422">
        <f>ROUND(IF($C$15&lt;1,0,O57/($C$15*100)*10000),2)</f>
        <v>0</v>
      </c>
      <c r="P64" s="367" t="s">
        <v>87</v>
      </c>
      <c r="Q64" s="333"/>
      <c r="R64" s="333"/>
      <c r="S64" s="333"/>
      <c r="T64" s="333"/>
      <c r="U64" s="333"/>
      <c r="V64" s="333"/>
      <c r="W64" s="333"/>
      <c r="X64" s="333"/>
      <c r="Y64" s="333"/>
      <c r="Z64" s="333"/>
      <c r="AA64" s="333"/>
      <c r="AB64" s="333"/>
      <c r="AC64" s="333"/>
      <c r="AD64" s="333"/>
      <c r="AE64" s="333"/>
      <c r="AF64" s="333"/>
      <c r="AG64" s="333"/>
      <c r="AH64" s="333"/>
      <c r="AI64" s="333"/>
      <c r="AJ64" s="333"/>
      <c r="AK64" s="333"/>
      <c r="AL64" s="333"/>
      <c r="AM64" s="333"/>
      <c r="AN64" s="333"/>
      <c r="AO64" s="333"/>
      <c r="AP64" s="333"/>
      <c r="AQ64" s="333"/>
      <c r="AR64" s="333"/>
      <c r="AS64" s="333"/>
      <c r="AT64" s="333"/>
      <c r="HE64" s="333"/>
      <c r="HF64" s="333"/>
      <c r="HG64" s="333"/>
      <c r="HH64" s="333"/>
      <c r="HI64" s="333"/>
      <c r="HJ64" s="333"/>
      <c r="HK64" s="333"/>
      <c r="HL64" s="333"/>
      <c r="HM64" s="333"/>
      <c r="HN64" s="333"/>
    </row>
    <row r="65" spans="2:37" x14ac:dyDescent="0.2">
      <c r="B65" s="333"/>
      <c r="C65" s="333"/>
      <c r="D65" s="333"/>
      <c r="E65" s="333"/>
      <c r="F65" s="333"/>
      <c r="G65" s="333"/>
      <c r="H65" s="441"/>
      <c r="I65" s="423" t="s">
        <v>190</v>
      </c>
      <c r="J65" s="333"/>
      <c r="K65" s="333"/>
      <c r="L65" s="333"/>
      <c r="M65" s="333"/>
      <c r="N65" s="333"/>
      <c r="O65" s="424">
        <f>ROUND(IF($C$15&lt;1,0,(L57)/($C$15*100)*10000),2)</f>
        <v>0</v>
      </c>
      <c r="P65" s="336" t="s">
        <v>87</v>
      </c>
      <c r="Q65" s="333"/>
      <c r="R65" s="333"/>
      <c r="S65" s="333"/>
      <c r="T65" s="333"/>
      <c r="U65" s="333"/>
      <c r="V65" s="333"/>
      <c r="W65" s="333"/>
      <c r="X65" s="333"/>
      <c r="Y65" s="333"/>
      <c r="Z65" s="333"/>
      <c r="AA65" s="333"/>
      <c r="AB65" s="333"/>
      <c r="AC65" s="333"/>
      <c r="AD65" s="333"/>
      <c r="AE65" s="333"/>
      <c r="AF65" s="333"/>
      <c r="AG65" s="333"/>
      <c r="AH65" s="333"/>
      <c r="AI65" s="333"/>
      <c r="AJ65" s="333"/>
      <c r="AK65" s="333"/>
    </row>
  </sheetData>
  <sheetProtection algorithmName="SHA-512" hashValue="BG76Roo+svbcACq97HyMptO+MmuRB1dOfZQZnk7j7FYSTeutfCMBlqpMBcfRyr31JGF6vVyQM9LPXlPbu4FZEA==" saltValue="h+TdSKeHrv19zl8Ung6X3w=="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45409" r:id="rId3" name="Button 1">
              <controlPr defaultSize="0" print="0" autoFill="0" autoPict="0" macro="[0]!Info">
                <anchor moveWithCells="1">
                  <from>
                    <xdr:col>0</xdr:col>
                    <xdr:colOff>66675</xdr:colOff>
                    <xdr:row>0</xdr:row>
                    <xdr:rowOff>38100</xdr:rowOff>
                  </from>
                  <to>
                    <xdr:col>0</xdr:col>
                    <xdr:colOff>571500</xdr:colOff>
                    <xdr:row>1</xdr:row>
                    <xdr:rowOff>85725</xdr:rowOff>
                  </to>
                </anchor>
              </controlPr>
            </control>
          </mc:Choice>
        </mc:AlternateContent>
        <mc:AlternateContent xmlns:mc="http://schemas.openxmlformats.org/markup-compatibility/2006">
          <mc:Choice Requires="x14">
            <control shapeId="145410" r:id="rId4" name="Button 2">
              <controlPr defaultSize="0" print="0" autoFill="0" autoPict="0" macro="[0]!Info">
                <anchor moveWithCells="1">
                  <from>
                    <xdr:col>15</xdr:col>
                    <xdr:colOff>295275</xdr:colOff>
                    <xdr:row>72</xdr:row>
                    <xdr:rowOff>76200</xdr:rowOff>
                  </from>
                  <to>
                    <xdr:col>15</xdr:col>
                    <xdr:colOff>809625</xdr:colOff>
                    <xdr:row>73</xdr:row>
                    <xdr:rowOff>152400</xdr:rowOff>
                  </to>
                </anchor>
              </controlPr>
            </control>
          </mc:Choice>
        </mc:AlternateContent>
        <mc:AlternateContent xmlns:mc="http://schemas.openxmlformats.org/markup-compatibility/2006">
          <mc:Choice Requires="x14">
            <control shapeId="145411" r:id="rId5" name="Button 3">
              <controlPr defaultSize="0" print="0" autoFill="0" autoPict="0" macro="[0]!Info">
                <anchor moveWithCells="1">
                  <from>
                    <xdr:col>0</xdr:col>
                    <xdr:colOff>66675</xdr:colOff>
                    <xdr:row>0</xdr:row>
                    <xdr:rowOff>76200</xdr:rowOff>
                  </from>
                  <to>
                    <xdr:col>0</xdr:col>
                    <xdr:colOff>581025</xdr:colOff>
                    <xdr:row>1</xdr:row>
                    <xdr:rowOff>152400</xdr:rowOff>
                  </to>
                </anchor>
              </controlPr>
            </control>
          </mc:Choice>
        </mc:AlternateContent>
        <mc:AlternateContent xmlns:mc="http://schemas.openxmlformats.org/markup-compatibility/2006">
          <mc:Choice Requires="x14">
            <control shapeId="145412" r:id="rId6" name="Button 4">
              <controlPr defaultSize="0" print="0" autoFill="0" autoPict="0" macro="[0]!Info">
                <anchor moveWithCells="1">
                  <from>
                    <xdr:col>0</xdr:col>
                    <xdr:colOff>66675</xdr:colOff>
                    <xdr:row>0</xdr:row>
                    <xdr:rowOff>76200</xdr:rowOff>
                  </from>
                  <to>
                    <xdr:col>0</xdr:col>
                    <xdr:colOff>581025</xdr:colOff>
                    <xdr:row>1</xdr:row>
                    <xdr:rowOff>152400</xdr:rowOff>
                  </to>
                </anchor>
              </controlPr>
            </control>
          </mc:Choice>
        </mc:AlternateContent>
        <mc:AlternateContent xmlns:mc="http://schemas.openxmlformats.org/markup-compatibility/2006">
          <mc:Choice Requires="x14">
            <control shapeId="145413" r:id="rId7" name="Button 5">
              <controlPr defaultSize="0" print="0" autoFill="0" autoPict="0" macro="[0]!Info">
                <anchor moveWithCells="1">
                  <from>
                    <xdr:col>0</xdr:col>
                    <xdr:colOff>66675</xdr:colOff>
                    <xdr:row>0</xdr:row>
                    <xdr:rowOff>76200</xdr:rowOff>
                  </from>
                  <to>
                    <xdr:col>0</xdr:col>
                    <xdr:colOff>581025</xdr:colOff>
                    <xdr:row>1</xdr:row>
                    <xdr:rowOff>152400</xdr:rowOff>
                  </to>
                </anchor>
              </controlPr>
            </control>
          </mc:Choice>
        </mc:AlternateContent>
        <mc:AlternateContent xmlns:mc="http://schemas.openxmlformats.org/markup-compatibility/2006">
          <mc:Choice Requires="x14">
            <control shapeId="145414" r:id="rId8" name="Button 6">
              <controlPr defaultSize="0" print="0" autoFill="0" autoPict="0" macro="[0]!Info">
                <anchor moveWithCells="1">
                  <from>
                    <xdr:col>0</xdr:col>
                    <xdr:colOff>66675</xdr:colOff>
                    <xdr:row>0</xdr:row>
                    <xdr:rowOff>76200</xdr:rowOff>
                  </from>
                  <to>
                    <xdr:col>0</xdr:col>
                    <xdr:colOff>581025</xdr:colOff>
                    <xdr:row>1</xdr:row>
                    <xdr:rowOff>152400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5B5CE-CAC8-4267-8438-3A926DEA98BC}">
  <sheetPr codeName="Sheet11"/>
  <dimension ref="A1:IB65"/>
  <sheetViews>
    <sheetView topLeftCell="A30" zoomScale="85" zoomScaleNormal="85" workbookViewId="0">
      <selection sqref="A1:P1"/>
    </sheetView>
  </sheetViews>
  <sheetFormatPr defaultColWidth="8.5703125" defaultRowHeight="12.75" x14ac:dyDescent="0.2"/>
  <cols>
    <col min="1" max="1" width="31" style="329" customWidth="1"/>
    <col min="2" max="2" width="2.140625" style="329" customWidth="1"/>
    <col min="3" max="3" width="21.140625" style="329" customWidth="1"/>
    <col min="4" max="4" width="15.42578125" style="329" customWidth="1"/>
    <col min="5" max="5" width="10.140625" style="329" customWidth="1"/>
    <col min="6" max="6" width="5.5703125" style="329" customWidth="1"/>
    <col min="7" max="8" width="13.42578125" style="329" customWidth="1"/>
    <col min="9" max="9" width="14.5703125" style="329" customWidth="1"/>
    <col min="10" max="10" width="13.42578125" style="329" customWidth="1"/>
    <col min="11" max="11" width="7" style="329" customWidth="1"/>
    <col min="12" max="12" width="15.140625" style="329" customWidth="1"/>
    <col min="13" max="13" width="17.42578125" style="329" bestFit="1" customWidth="1"/>
    <col min="14" max="14" width="16.5703125" style="329" customWidth="1"/>
    <col min="15" max="15" width="19.140625" style="329" bestFit="1" customWidth="1"/>
    <col min="16" max="16" width="12.85546875" style="329" bestFit="1" customWidth="1"/>
    <col min="17" max="17" width="8.5703125" style="329"/>
    <col min="18" max="18" width="9.140625" style="329" hidden="1" customWidth="1"/>
    <col min="19" max="26" width="10.42578125" style="329" hidden="1" customWidth="1"/>
    <col min="27" max="27" width="10.5703125" style="329" hidden="1" customWidth="1"/>
    <col min="28" max="30" width="10.42578125" style="329" hidden="1" customWidth="1"/>
    <col min="31" max="16384" width="8.5703125" style="329"/>
  </cols>
  <sheetData>
    <row r="1" spans="1:30" ht="20.25" x14ac:dyDescent="0.3">
      <c r="A1" s="504" t="s">
        <v>120</v>
      </c>
      <c r="B1" s="504"/>
      <c r="C1" s="504"/>
      <c r="D1" s="504"/>
      <c r="E1" s="504"/>
      <c r="F1" s="504"/>
      <c r="G1" s="504"/>
      <c r="H1" s="504"/>
      <c r="I1" s="504"/>
      <c r="J1" s="504"/>
      <c r="K1" s="504"/>
      <c r="L1" s="504"/>
      <c r="M1" s="504"/>
      <c r="N1" s="504"/>
      <c r="O1" s="504"/>
      <c r="P1" s="504"/>
    </row>
    <row r="2" spans="1:30" ht="20.25" x14ac:dyDescent="0.3">
      <c r="A2" s="504" t="s">
        <v>277</v>
      </c>
      <c r="B2" s="504"/>
      <c r="C2" s="504"/>
      <c r="D2" s="504"/>
      <c r="E2" s="504"/>
      <c r="F2" s="504"/>
      <c r="G2" s="504"/>
      <c r="H2" s="504"/>
      <c r="I2" s="504"/>
      <c r="J2" s="504"/>
      <c r="K2" s="504"/>
      <c r="L2" s="504"/>
      <c r="M2" s="504"/>
      <c r="N2" s="504"/>
      <c r="O2" s="504"/>
      <c r="P2" s="504"/>
    </row>
    <row r="3" spans="1:30" ht="18" x14ac:dyDescent="0.25">
      <c r="A3" s="505" t="s">
        <v>327</v>
      </c>
      <c r="B3" s="505"/>
      <c r="C3" s="505"/>
      <c r="D3" s="505"/>
      <c r="E3" s="505"/>
      <c r="F3" s="505"/>
      <c r="G3" s="505"/>
      <c r="H3" s="505"/>
      <c r="I3" s="505"/>
      <c r="J3" s="505"/>
      <c r="K3" s="505"/>
      <c r="L3" s="505"/>
      <c r="M3" s="505"/>
      <c r="N3" s="505"/>
      <c r="O3" s="505"/>
      <c r="P3" s="505"/>
    </row>
    <row r="4" spans="1:30" ht="15.75" x14ac:dyDescent="0.25">
      <c r="A4" s="506" t="str">
        <f>'Customer Info'!B11</f>
        <v>Breakdown of Charges Based on Entered Information</v>
      </c>
      <c r="B4" s="506"/>
      <c r="C4" s="506"/>
      <c r="D4" s="506"/>
      <c r="E4" s="506"/>
      <c r="F4" s="506"/>
      <c r="G4" s="506"/>
      <c r="H4" s="506"/>
      <c r="I4" s="506"/>
      <c r="J4" s="506"/>
      <c r="K4" s="506"/>
      <c r="L4" s="506"/>
      <c r="M4" s="506"/>
      <c r="N4" s="506"/>
      <c r="O4" s="506"/>
      <c r="P4" s="506"/>
    </row>
    <row r="5" spans="1:30" ht="15" x14ac:dyDescent="0.2">
      <c r="A5" s="330"/>
      <c r="B5" s="330"/>
      <c r="C5" s="330"/>
      <c r="D5" s="330"/>
      <c r="E5" s="330"/>
      <c r="F5" s="330"/>
      <c r="G5" s="330"/>
      <c r="H5" s="330"/>
      <c r="I5" s="330"/>
      <c r="J5" s="330"/>
      <c r="K5" s="330"/>
    </row>
    <row r="6" spans="1:30" x14ac:dyDescent="0.2">
      <c r="A6" s="331">
        <f ca="1">TODAY()</f>
        <v>45944</v>
      </c>
      <c r="B6" s="384" t="s">
        <v>325</v>
      </c>
      <c r="C6" s="331"/>
      <c r="D6" s="331"/>
      <c r="E6" s="331"/>
      <c r="F6" s="331"/>
      <c r="G6" s="331"/>
      <c r="H6" s="331"/>
      <c r="I6" s="331"/>
    </row>
    <row r="7" spans="1:30" ht="26.25" x14ac:dyDescent="0.4">
      <c r="A7" s="512"/>
      <c r="B7" s="512"/>
      <c r="C7" s="512"/>
      <c r="D7" s="512"/>
      <c r="E7" s="512"/>
      <c r="F7" s="512"/>
      <c r="G7" s="512"/>
      <c r="H7" s="512"/>
      <c r="I7" s="512"/>
      <c r="J7" s="512"/>
      <c r="K7" s="512"/>
      <c r="L7" s="512"/>
      <c r="M7" s="512"/>
      <c r="N7" s="512"/>
      <c r="O7" s="512"/>
      <c r="P7" s="512"/>
    </row>
    <row r="8" spans="1:30" x14ac:dyDescent="0.2">
      <c r="C8" s="333"/>
      <c r="D8" s="333"/>
      <c r="E8" s="333"/>
      <c r="F8" s="333"/>
      <c r="G8" s="333"/>
      <c r="H8" s="333"/>
      <c r="I8" s="333"/>
      <c r="J8" s="333"/>
      <c r="K8" s="333"/>
    </row>
    <row r="9" spans="1:30" ht="15" x14ac:dyDescent="0.2">
      <c r="A9" s="334" t="s">
        <v>2</v>
      </c>
      <c r="B9" s="335"/>
      <c r="C9" s="336">
        <f>'Customer Info'!B7</f>
        <v>0</v>
      </c>
      <c r="I9" s="337"/>
    </row>
    <row r="10" spans="1:30" ht="15" x14ac:dyDescent="0.2">
      <c r="A10" s="338" t="s">
        <v>26</v>
      </c>
      <c r="B10" s="335"/>
      <c r="C10" s="336">
        <f>'Customer Info'!B8</f>
        <v>0</v>
      </c>
    </row>
    <row r="11" spans="1:30" x14ac:dyDescent="0.2">
      <c r="A11" s="334" t="s">
        <v>3</v>
      </c>
      <c r="B11" s="339">
        <f>'Customer Info'!B9</f>
        <v>11</v>
      </c>
      <c r="C11" s="340" t="str">
        <f>LOOKUP(B11,R11:AD11,R12:AD12)</f>
        <v>November</v>
      </c>
      <c r="D11" s="341">
        <f>'Customer Info'!C9</f>
        <v>2025</v>
      </c>
      <c r="S11" s="329">
        <v>1</v>
      </c>
      <c r="T11" s="329">
        <v>2</v>
      </c>
      <c r="U11" s="329">
        <v>3</v>
      </c>
      <c r="V11" s="329">
        <v>4</v>
      </c>
      <c r="W11" s="329">
        <v>5</v>
      </c>
      <c r="X11" s="329">
        <v>6</v>
      </c>
      <c r="Y11" s="329">
        <v>7</v>
      </c>
      <c r="Z11" s="329">
        <v>8</v>
      </c>
      <c r="AA11" s="329">
        <v>9</v>
      </c>
      <c r="AB11" s="329">
        <v>10</v>
      </c>
      <c r="AC11" s="329">
        <v>11</v>
      </c>
      <c r="AD11" s="329">
        <v>12</v>
      </c>
    </row>
    <row r="12" spans="1:30" x14ac:dyDescent="0.2">
      <c r="A12" s="508"/>
      <c r="B12" s="508"/>
      <c r="C12" s="508"/>
      <c r="D12" s="508"/>
      <c r="E12" s="508"/>
      <c r="F12" s="508"/>
      <c r="G12" s="508"/>
      <c r="H12" s="508"/>
      <c r="I12" s="508"/>
      <c r="J12" s="377"/>
      <c r="K12" s="377"/>
      <c r="L12" s="425"/>
      <c r="M12" s="425"/>
      <c r="N12" s="425"/>
      <c r="O12" s="425"/>
      <c r="P12" s="425"/>
      <c r="R12" s="329" t="s">
        <v>115</v>
      </c>
      <c r="S12" s="343" t="s">
        <v>102</v>
      </c>
      <c r="T12" s="343" t="s">
        <v>103</v>
      </c>
      <c r="U12" s="343" t="s">
        <v>104</v>
      </c>
      <c r="V12" s="343" t="s">
        <v>105</v>
      </c>
      <c r="W12" s="343" t="s">
        <v>106</v>
      </c>
      <c r="X12" s="343" t="s">
        <v>107</v>
      </c>
      <c r="Y12" s="343" t="s">
        <v>108</v>
      </c>
      <c r="Z12" s="343" t="s">
        <v>109</v>
      </c>
      <c r="AA12" s="343" t="s">
        <v>110</v>
      </c>
      <c r="AB12" s="343" t="s">
        <v>112</v>
      </c>
      <c r="AC12" s="343" t="s">
        <v>111</v>
      </c>
      <c r="AD12" s="343" t="s">
        <v>113</v>
      </c>
    </row>
    <row r="13" spans="1:30" x14ac:dyDescent="0.2">
      <c r="A13" s="350" t="s">
        <v>27</v>
      </c>
      <c r="B13" s="351"/>
      <c r="C13" s="351"/>
      <c r="D13" s="351"/>
      <c r="E13" s="351"/>
      <c r="F13" s="351"/>
      <c r="G13" s="351"/>
      <c r="H13" s="351"/>
      <c r="I13" s="351"/>
      <c r="R13" s="349" t="s">
        <v>187</v>
      </c>
      <c r="S13" s="329">
        <f>'Rider Rates'!$C$22</f>
        <v>7.6880000000000004E-2</v>
      </c>
      <c r="T13" s="329">
        <f>'Rider Rates'!$C$22</f>
        <v>7.6880000000000004E-2</v>
      </c>
      <c r="U13" s="329">
        <f>'Rider Rates'!$C$22</f>
        <v>7.6880000000000004E-2</v>
      </c>
      <c r="V13" s="329">
        <f>'Rider Rates'!$C$22</f>
        <v>7.6880000000000004E-2</v>
      </c>
      <c r="W13" s="329">
        <f>'Rider Rates'!$C$22</f>
        <v>7.6880000000000004E-2</v>
      </c>
      <c r="X13" s="329">
        <f>'Rider Rates'!$B$22</f>
        <v>7.6880000000000004E-2</v>
      </c>
      <c r="Y13" s="329">
        <f>'Rider Rates'!$B$22</f>
        <v>7.6880000000000004E-2</v>
      </c>
      <c r="Z13" s="329">
        <f>'Rider Rates'!$B$22</f>
        <v>7.6880000000000004E-2</v>
      </c>
      <c r="AA13" s="329">
        <f>'Rider Rates'!$B$22</f>
        <v>7.6880000000000004E-2</v>
      </c>
      <c r="AB13" s="329">
        <f>'Rider Rates'!$C$22</f>
        <v>7.6880000000000004E-2</v>
      </c>
      <c r="AC13" s="329">
        <f>'Rider Rates'!$C$22</f>
        <v>7.6880000000000004E-2</v>
      </c>
      <c r="AD13" s="329">
        <f>'Rider Rates'!$C$22</f>
        <v>7.6880000000000004E-2</v>
      </c>
    </row>
    <row r="14" spans="1:30" x14ac:dyDescent="0.2">
      <c r="A14" s="333"/>
      <c r="B14" s="333"/>
      <c r="C14" s="333"/>
      <c r="D14" s="333"/>
      <c r="E14" s="333"/>
      <c r="F14" s="333"/>
      <c r="G14" s="333"/>
      <c r="H14" s="333"/>
      <c r="I14" s="333"/>
      <c r="R14" s="333"/>
      <c r="S14" s="345"/>
      <c r="T14" s="345"/>
      <c r="U14" s="345"/>
      <c r="V14" s="345"/>
      <c r="W14" s="345"/>
      <c r="X14" s="345"/>
      <c r="Y14" s="345"/>
      <c r="Z14" s="345"/>
      <c r="AA14" s="345"/>
      <c r="AB14" s="345"/>
      <c r="AC14" s="345"/>
      <c r="AD14" s="345"/>
    </row>
    <row r="15" spans="1:30" x14ac:dyDescent="0.2">
      <c r="A15" s="347" t="s">
        <v>52</v>
      </c>
      <c r="B15" s="347"/>
      <c r="C15" s="426">
        <f>IF('Customer Info'!B21+'Customer Info'!B22-'Customer Info'!B23&lt;0,0,'Customer Info'!B21+'Customer Info'!B22-'Customer Info'!B23)</f>
        <v>0</v>
      </c>
      <c r="D15" s="347" t="s">
        <v>41</v>
      </c>
      <c r="E15" s="347"/>
      <c r="F15" s="348"/>
      <c r="G15" s="347"/>
      <c r="H15" s="347"/>
      <c r="I15" s="347"/>
      <c r="R15" s="333"/>
      <c r="S15" s="345"/>
      <c r="T15" s="345"/>
      <c r="U15" s="345"/>
      <c r="V15" s="345"/>
      <c r="W15" s="345"/>
      <c r="X15" s="345"/>
      <c r="Y15" s="345"/>
      <c r="Z15" s="345"/>
      <c r="AA15" s="345"/>
      <c r="AB15" s="345"/>
      <c r="AC15" s="345"/>
      <c r="AD15" s="345"/>
    </row>
    <row r="16" spans="1:30" x14ac:dyDescent="0.2">
      <c r="A16" s="347" t="s">
        <v>225</v>
      </c>
      <c r="B16" s="347"/>
      <c r="C16" s="426">
        <f>'Customer Info'!B21</f>
        <v>0</v>
      </c>
      <c r="D16" s="347" t="s">
        <v>41</v>
      </c>
      <c r="E16" s="347"/>
      <c r="F16" s="348"/>
      <c r="G16" s="334" t="s">
        <v>15</v>
      </c>
      <c r="H16" s="347"/>
    </row>
    <row r="17" spans="1:221" x14ac:dyDescent="0.2">
      <c r="A17" s="347" t="s">
        <v>226</v>
      </c>
      <c r="B17" s="347"/>
      <c r="C17" s="426">
        <f>'Customer Info'!B22</f>
        <v>0</v>
      </c>
      <c r="D17" s="427" t="s">
        <v>41</v>
      </c>
      <c r="E17" s="348"/>
      <c r="F17" s="348"/>
      <c r="G17" s="334" t="s">
        <v>15</v>
      </c>
      <c r="H17" s="347"/>
      <c r="I17" s="428" t="s">
        <v>15</v>
      </c>
    </row>
    <row r="19" spans="1:221" x14ac:dyDescent="0.2">
      <c r="A19" s="350" t="s">
        <v>31</v>
      </c>
      <c r="B19" s="351"/>
      <c r="C19" s="351"/>
      <c r="D19" s="351"/>
      <c r="E19" s="351"/>
      <c r="F19" s="351"/>
      <c r="G19" s="500" t="s">
        <v>68</v>
      </c>
      <c r="H19" s="501"/>
      <c r="I19" s="501"/>
      <c r="J19" s="502"/>
      <c r="K19" s="351"/>
      <c r="L19" s="503" t="s">
        <v>69</v>
      </c>
      <c r="M19" s="503"/>
      <c r="N19" s="503"/>
      <c r="O19" s="503"/>
    </row>
    <row r="20" spans="1:221" x14ac:dyDescent="0.2">
      <c r="A20" s="333"/>
      <c r="B20" s="333"/>
      <c r="C20" s="333"/>
      <c r="D20" s="333"/>
      <c r="E20" s="333"/>
      <c r="F20" s="333"/>
      <c r="G20" s="352" t="s">
        <v>65</v>
      </c>
      <c r="H20" s="352" t="s">
        <v>66</v>
      </c>
      <c r="I20" s="352" t="s">
        <v>67</v>
      </c>
      <c r="J20" s="353" t="s">
        <v>34</v>
      </c>
      <c r="K20" s="333"/>
      <c r="L20" s="354" t="s">
        <v>65</v>
      </c>
      <c r="M20" s="354" t="s">
        <v>66</v>
      </c>
      <c r="N20" s="354" t="s">
        <v>67</v>
      </c>
      <c r="O20" s="354" t="s">
        <v>34</v>
      </c>
      <c r="P20" s="355" t="s">
        <v>57</v>
      </c>
    </row>
    <row r="21" spans="1:221" x14ac:dyDescent="0.2">
      <c r="A21" s="329" t="s">
        <v>32</v>
      </c>
      <c r="G21" s="429"/>
      <c r="H21" s="429"/>
      <c r="I21" s="429">
        <f>'Rider Rates'!B145</f>
        <v>138.5</v>
      </c>
      <c r="J21" s="429">
        <f>SUM(G21:I21)</f>
        <v>138.5</v>
      </c>
      <c r="L21" s="430"/>
      <c r="M21" s="430"/>
      <c r="N21" s="430">
        <f>I21</f>
        <v>138.5</v>
      </c>
      <c r="O21" s="405">
        <f>SUM(L21:N21)</f>
        <v>138.5</v>
      </c>
      <c r="P21" s="358">
        <v>44531</v>
      </c>
    </row>
    <row r="22" spans="1:221" x14ac:dyDescent="0.2">
      <c r="A22" s="431" t="s">
        <v>132</v>
      </c>
      <c r="D22" s="360">
        <f>C15</f>
        <v>0</v>
      </c>
      <c r="E22" s="361" t="s">
        <v>41</v>
      </c>
      <c r="F22" s="362" t="s">
        <v>8</v>
      </c>
      <c r="G22" s="404"/>
      <c r="H22" s="404"/>
      <c r="I22" s="442">
        <f>'Rider Rates'!C145</f>
        <v>1.3832199999999999E-2</v>
      </c>
      <c r="J22" s="404">
        <f>SUM(G22:I22)</f>
        <v>1.3832199999999999E-2</v>
      </c>
      <c r="K22" s="364" t="s">
        <v>42</v>
      </c>
      <c r="L22" s="405"/>
      <c r="M22" s="405"/>
      <c r="N22" s="405">
        <f>IF(C15&lt;0,0,ROUND($D22*I22,2))</f>
        <v>0</v>
      </c>
      <c r="O22" s="405">
        <f>SUM(L22:N22)</f>
        <v>0</v>
      </c>
      <c r="P22" s="358">
        <f>'Rider Rates'!H145</f>
        <v>45444</v>
      </c>
    </row>
    <row r="23" spans="1:221" x14ac:dyDescent="0.2">
      <c r="A23" s="367" t="s">
        <v>50</v>
      </c>
      <c r="B23" s="367"/>
      <c r="C23" s="367"/>
      <c r="D23" s="368"/>
      <c r="E23" s="368"/>
      <c r="F23" s="367"/>
      <c r="G23" s="367"/>
      <c r="H23" s="367"/>
      <c r="I23" s="367"/>
      <c r="J23" s="367"/>
      <c r="K23" s="370"/>
      <c r="L23" s="369"/>
      <c r="M23" s="369"/>
      <c r="N23" s="369">
        <f>SUM(N21:N22)</f>
        <v>138.5</v>
      </c>
      <c r="O23" s="369">
        <f>SUM(O21:O22)</f>
        <v>138.5</v>
      </c>
    </row>
    <row r="24" spans="1:221" x14ac:dyDescent="0.2">
      <c r="A24" s="432"/>
      <c r="B24" s="432"/>
      <c r="C24" s="433"/>
      <c r="D24" s="433"/>
      <c r="E24" s="433"/>
      <c r="F24" s="433"/>
      <c r="G24" s="434"/>
      <c r="H24" s="434"/>
      <c r="I24" s="434"/>
      <c r="J24" s="434"/>
      <c r="K24" s="432"/>
      <c r="L24" s="432"/>
      <c r="M24" s="432"/>
      <c r="N24" s="432"/>
      <c r="O24" s="432"/>
      <c r="P24" s="432"/>
    </row>
    <row r="25" spans="1:221" x14ac:dyDescent="0.2">
      <c r="A25" s="344" t="s">
        <v>70</v>
      </c>
      <c r="B25" s="381"/>
      <c r="C25" s="381"/>
      <c r="D25" s="382"/>
      <c r="E25" s="382"/>
      <c r="F25" s="381"/>
      <c r="G25" s="382"/>
      <c r="H25" s="382"/>
      <c r="I25" s="382"/>
      <c r="J25" s="382"/>
      <c r="K25" s="382"/>
      <c r="L25" s="382"/>
      <c r="M25" s="382"/>
      <c r="N25" s="382"/>
      <c r="O25" s="382"/>
      <c r="P25" s="421"/>
      <c r="Q25" s="333"/>
      <c r="R25" s="333"/>
      <c r="S25" s="333"/>
      <c r="T25" s="333"/>
      <c r="U25" s="333"/>
      <c r="V25" s="333"/>
      <c r="W25" s="333"/>
      <c r="X25" s="333"/>
      <c r="Y25" s="333"/>
      <c r="Z25" s="333"/>
      <c r="AA25" s="333"/>
      <c r="AB25" s="333"/>
      <c r="AC25" s="333"/>
      <c r="AD25" s="333"/>
      <c r="AE25" s="333"/>
      <c r="AF25" s="333"/>
      <c r="AG25" s="333"/>
      <c r="AH25" s="333"/>
      <c r="AI25" s="333"/>
      <c r="AJ25" s="333"/>
      <c r="AK25" s="333"/>
      <c r="AL25" s="333"/>
      <c r="AM25" s="333"/>
      <c r="AN25" s="333"/>
      <c r="AO25" s="333"/>
      <c r="AP25" s="333"/>
      <c r="AQ25" s="333"/>
      <c r="AR25" s="333"/>
      <c r="AS25" s="333"/>
      <c r="AT25" s="333"/>
      <c r="AU25" s="333"/>
      <c r="AV25" s="333"/>
      <c r="AW25" s="333"/>
      <c r="AX25" s="333"/>
      <c r="AY25" s="333"/>
      <c r="AZ25" s="333"/>
      <c r="BA25" s="333"/>
      <c r="BB25" s="333"/>
      <c r="BC25" s="333"/>
      <c r="BD25" s="333"/>
      <c r="BE25" s="333"/>
      <c r="BF25" s="333"/>
      <c r="BG25" s="333"/>
      <c r="BH25" s="333"/>
      <c r="BI25" s="333"/>
      <c r="BJ25" s="333"/>
      <c r="BK25" s="333"/>
      <c r="BL25" s="333"/>
      <c r="BM25" s="333"/>
      <c r="BN25" s="333"/>
      <c r="BO25" s="333"/>
      <c r="BP25" s="333"/>
      <c r="BQ25" s="333"/>
      <c r="BR25" s="333"/>
      <c r="BS25" s="333"/>
      <c r="BT25" s="333"/>
      <c r="BU25" s="333"/>
      <c r="BV25" s="333"/>
      <c r="BW25" s="333"/>
      <c r="BX25" s="333"/>
      <c r="BY25" s="333"/>
      <c r="BZ25" s="333"/>
      <c r="CA25" s="333"/>
      <c r="CB25" s="333"/>
      <c r="CC25" s="333"/>
      <c r="CD25" s="333"/>
      <c r="CE25" s="333"/>
      <c r="CF25" s="333"/>
      <c r="CG25" s="333"/>
      <c r="CH25" s="333"/>
      <c r="CI25" s="333"/>
      <c r="CJ25" s="333"/>
      <c r="CK25" s="333"/>
      <c r="CL25" s="333"/>
      <c r="CM25" s="333"/>
      <c r="CN25" s="333"/>
      <c r="CO25" s="333"/>
      <c r="CP25" s="333"/>
      <c r="CQ25" s="333"/>
      <c r="CR25" s="333"/>
      <c r="CS25" s="333"/>
      <c r="CT25" s="333"/>
      <c r="CU25" s="333"/>
      <c r="CV25" s="333"/>
      <c r="CW25" s="333"/>
      <c r="CX25" s="333"/>
      <c r="CY25" s="333"/>
      <c r="CZ25" s="333"/>
      <c r="DA25" s="333"/>
      <c r="DB25" s="333"/>
      <c r="DC25" s="333"/>
      <c r="DD25" s="333"/>
      <c r="DE25" s="333"/>
      <c r="DF25" s="333"/>
      <c r="DG25" s="333"/>
      <c r="DH25" s="333"/>
      <c r="DI25" s="333"/>
      <c r="DJ25" s="333"/>
      <c r="DK25" s="333"/>
      <c r="DL25" s="333"/>
      <c r="DM25" s="333"/>
      <c r="DN25" s="333"/>
      <c r="DO25" s="333"/>
      <c r="DP25" s="333"/>
      <c r="DQ25" s="333"/>
      <c r="DR25" s="333"/>
      <c r="DS25" s="333"/>
      <c r="DT25" s="333"/>
      <c r="DU25" s="333"/>
      <c r="DV25" s="333"/>
      <c r="DW25" s="333"/>
      <c r="DX25" s="333"/>
      <c r="DY25" s="333"/>
      <c r="DZ25" s="333"/>
      <c r="EA25" s="333"/>
      <c r="EB25" s="333"/>
      <c r="EC25" s="333"/>
      <c r="ED25" s="333"/>
      <c r="EE25" s="333"/>
      <c r="EF25" s="333"/>
      <c r="EG25" s="333"/>
      <c r="EH25" s="333"/>
      <c r="EI25" s="333"/>
      <c r="EJ25" s="333"/>
      <c r="EK25" s="333"/>
      <c r="EL25" s="333"/>
      <c r="EM25" s="333"/>
      <c r="EN25" s="333"/>
      <c r="EO25" s="333"/>
      <c r="EP25" s="333"/>
      <c r="EQ25" s="333"/>
      <c r="ER25" s="333"/>
      <c r="ES25" s="333"/>
      <c r="ET25" s="333"/>
      <c r="EU25" s="333"/>
      <c r="EV25" s="333"/>
      <c r="EW25" s="333"/>
      <c r="EX25" s="333"/>
      <c r="EY25" s="333"/>
      <c r="EZ25" s="333"/>
      <c r="FA25" s="333"/>
      <c r="FB25" s="333"/>
      <c r="FC25" s="333"/>
      <c r="FD25" s="333"/>
      <c r="FE25" s="333"/>
      <c r="FF25" s="333"/>
      <c r="FG25" s="333"/>
      <c r="FH25" s="333"/>
      <c r="FI25" s="333"/>
      <c r="FJ25" s="333"/>
      <c r="FK25" s="333"/>
      <c r="FL25" s="333"/>
      <c r="FM25" s="333"/>
      <c r="FN25" s="333"/>
      <c r="FO25" s="333"/>
      <c r="FP25" s="333"/>
      <c r="FQ25" s="333"/>
      <c r="FR25" s="333"/>
      <c r="FS25" s="333"/>
      <c r="FT25" s="333"/>
      <c r="FU25" s="333"/>
      <c r="FV25" s="333"/>
      <c r="FW25" s="333"/>
      <c r="FX25" s="333"/>
      <c r="FY25" s="333"/>
      <c r="FZ25" s="333"/>
      <c r="GA25" s="333"/>
      <c r="GB25" s="333"/>
      <c r="GC25" s="333"/>
      <c r="GD25" s="333"/>
      <c r="GE25" s="333"/>
      <c r="GF25" s="333"/>
      <c r="GG25" s="333"/>
      <c r="GH25" s="333"/>
      <c r="GI25" s="333"/>
      <c r="GJ25" s="333"/>
      <c r="GK25" s="333"/>
      <c r="GL25" s="333"/>
      <c r="GM25" s="333"/>
      <c r="GN25" s="333"/>
      <c r="GO25" s="333"/>
      <c r="GP25" s="333"/>
      <c r="GQ25" s="333"/>
      <c r="GR25" s="333"/>
      <c r="GS25" s="333"/>
      <c r="GT25" s="333"/>
      <c r="GU25" s="333"/>
      <c r="GV25" s="333"/>
      <c r="GW25" s="333"/>
      <c r="GX25" s="333"/>
      <c r="GY25" s="333"/>
      <c r="GZ25" s="333"/>
      <c r="HA25" s="333"/>
      <c r="HB25" s="333"/>
      <c r="HC25" s="333"/>
      <c r="HD25" s="333"/>
      <c r="HE25" s="333"/>
      <c r="HF25" s="333"/>
      <c r="HG25" s="333"/>
      <c r="HH25" s="333"/>
      <c r="HI25" s="333"/>
      <c r="HJ25" s="333"/>
      <c r="HK25" s="333"/>
      <c r="HL25" s="333"/>
      <c r="HM25" s="333"/>
    </row>
    <row r="26" spans="1:221" x14ac:dyDescent="0.2">
      <c r="P26" s="435"/>
      <c r="Q26" s="383"/>
      <c r="R26" s="373"/>
      <c r="S26" s="374"/>
      <c r="T26" s="375"/>
      <c r="U26" s="333"/>
      <c r="V26" s="376"/>
      <c r="W26" s="333"/>
      <c r="X26" s="333"/>
      <c r="Y26" s="333"/>
      <c r="Z26" s="333"/>
      <c r="AA26" s="333"/>
      <c r="AB26" s="333"/>
      <c r="AC26" s="333"/>
      <c r="AD26" s="333"/>
      <c r="AE26" s="333"/>
      <c r="AF26" s="333"/>
      <c r="AG26" s="333"/>
      <c r="AH26" s="333"/>
      <c r="AI26" s="333"/>
      <c r="AJ26" s="333"/>
      <c r="AK26" s="333"/>
      <c r="AL26" s="333"/>
      <c r="AM26" s="333"/>
      <c r="AN26" s="333"/>
      <c r="AO26" s="333"/>
      <c r="AP26" s="333"/>
      <c r="AQ26" s="333"/>
      <c r="AR26" s="333"/>
      <c r="AS26" s="333"/>
      <c r="AT26" s="333"/>
      <c r="AU26" s="333"/>
      <c r="AV26" s="333"/>
      <c r="AW26" s="333"/>
      <c r="AX26" s="333"/>
      <c r="AY26" s="333"/>
      <c r="AZ26" s="333"/>
      <c r="BA26" s="333"/>
      <c r="BB26" s="333"/>
      <c r="BC26" s="333"/>
      <c r="BD26" s="333"/>
      <c r="BE26" s="333"/>
      <c r="BF26" s="333"/>
      <c r="BG26" s="333"/>
      <c r="BH26" s="333"/>
      <c r="BI26" s="333"/>
      <c r="BJ26" s="333"/>
      <c r="BK26" s="333"/>
      <c r="BL26" s="333"/>
      <c r="BM26" s="333"/>
      <c r="BN26" s="333"/>
      <c r="BO26" s="333"/>
      <c r="BP26" s="333"/>
      <c r="BQ26" s="333"/>
      <c r="BR26" s="333"/>
      <c r="BS26" s="333"/>
      <c r="BT26" s="333"/>
      <c r="BU26" s="333"/>
      <c r="BV26" s="333"/>
      <c r="BW26" s="333"/>
      <c r="BX26" s="333"/>
      <c r="BY26" s="333"/>
      <c r="BZ26" s="333"/>
      <c r="CA26" s="333"/>
      <c r="CB26" s="333"/>
      <c r="CC26" s="333"/>
      <c r="CD26" s="333"/>
      <c r="CE26" s="333"/>
      <c r="CF26" s="333"/>
      <c r="CG26" s="333"/>
      <c r="CH26" s="333"/>
      <c r="CI26" s="333"/>
      <c r="CJ26" s="333"/>
      <c r="CK26" s="333"/>
      <c r="CL26" s="333"/>
      <c r="CM26" s="333"/>
      <c r="CN26" s="333"/>
      <c r="CO26" s="333"/>
      <c r="CP26" s="333"/>
      <c r="CQ26" s="333"/>
      <c r="CR26" s="333"/>
      <c r="CS26" s="333"/>
      <c r="CT26" s="333"/>
      <c r="CU26" s="333"/>
      <c r="CV26" s="333"/>
      <c r="CW26" s="333"/>
      <c r="CX26" s="333"/>
      <c r="CY26" s="333"/>
      <c r="CZ26" s="333"/>
      <c r="DA26" s="333"/>
      <c r="DB26" s="333"/>
      <c r="DC26" s="333"/>
      <c r="DD26" s="333"/>
      <c r="DE26" s="333"/>
      <c r="DF26" s="333"/>
      <c r="DG26" s="333"/>
      <c r="DH26" s="333"/>
      <c r="DI26" s="333"/>
      <c r="DJ26" s="333"/>
      <c r="DK26" s="333"/>
      <c r="DL26" s="333"/>
      <c r="DM26" s="333"/>
      <c r="DN26" s="333"/>
      <c r="DO26" s="333"/>
      <c r="DP26" s="333"/>
      <c r="DQ26" s="333"/>
      <c r="DR26" s="333"/>
      <c r="DS26" s="333"/>
      <c r="DT26" s="333"/>
      <c r="DU26" s="333"/>
      <c r="DV26" s="333"/>
      <c r="DW26" s="333"/>
      <c r="DX26" s="333"/>
      <c r="DY26" s="333"/>
      <c r="DZ26" s="333"/>
      <c r="EA26" s="333"/>
      <c r="EB26" s="333"/>
      <c r="EC26" s="333"/>
      <c r="ED26" s="333"/>
      <c r="EE26" s="333"/>
      <c r="EF26" s="333"/>
      <c r="EG26" s="333"/>
      <c r="EH26" s="333"/>
      <c r="EI26" s="333"/>
      <c r="EJ26" s="333"/>
      <c r="EK26" s="333"/>
      <c r="EL26" s="333"/>
      <c r="EM26" s="333"/>
      <c r="EN26" s="333"/>
      <c r="EO26" s="333"/>
      <c r="EP26" s="333"/>
      <c r="EQ26" s="333"/>
      <c r="ER26" s="333"/>
      <c r="ES26" s="333"/>
      <c r="ET26" s="333"/>
      <c r="EU26" s="333"/>
      <c r="EV26" s="333"/>
      <c r="EW26" s="333"/>
      <c r="EX26" s="333"/>
      <c r="EY26" s="333"/>
      <c r="EZ26" s="333"/>
      <c r="FA26" s="333"/>
      <c r="FB26" s="333"/>
      <c r="FC26" s="333"/>
      <c r="FD26" s="333"/>
      <c r="FE26" s="333"/>
      <c r="FF26" s="333"/>
      <c r="FG26" s="333"/>
      <c r="FH26" s="333"/>
      <c r="FI26" s="333"/>
      <c r="FJ26" s="333"/>
      <c r="FK26" s="333"/>
      <c r="FL26" s="333"/>
      <c r="FM26" s="333"/>
      <c r="FN26" s="333"/>
      <c r="FO26" s="333"/>
      <c r="FP26" s="333"/>
      <c r="FQ26" s="333"/>
      <c r="FR26" s="333"/>
      <c r="FS26" s="333"/>
      <c r="FT26" s="333"/>
      <c r="FU26" s="333"/>
      <c r="FV26" s="333"/>
      <c r="FW26" s="333"/>
      <c r="FX26" s="333"/>
      <c r="FY26" s="333"/>
      <c r="FZ26" s="333"/>
      <c r="GA26" s="333"/>
      <c r="GB26" s="333"/>
      <c r="GC26" s="333"/>
      <c r="GD26" s="333"/>
      <c r="GE26" s="333"/>
      <c r="GF26" s="333"/>
      <c r="GG26" s="333"/>
      <c r="GH26" s="333"/>
      <c r="GI26" s="333"/>
      <c r="GJ26" s="333"/>
      <c r="GK26" s="333"/>
      <c r="GL26" s="333"/>
      <c r="GM26" s="333"/>
      <c r="GN26" s="333"/>
      <c r="GO26" s="333"/>
      <c r="GP26" s="333"/>
      <c r="GQ26" s="333"/>
      <c r="GR26" s="333"/>
      <c r="GS26" s="333"/>
      <c r="GT26" s="333"/>
      <c r="GU26" s="333"/>
      <c r="GV26" s="333"/>
      <c r="GW26" s="333"/>
      <c r="GX26" s="333"/>
      <c r="GY26" s="333"/>
      <c r="GZ26" s="333"/>
      <c r="HA26" s="333"/>
      <c r="HB26" s="333"/>
      <c r="HC26" s="333"/>
      <c r="HD26" s="333"/>
      <c r="HE26" s="333"/>
      <c r="HF26" s="333"/>
      <c r="HG26" s="333"/>
      <c r="HH26" s="333"/>
      <c r="HI26" s="333"/>
      <c r="HJ26" s="333"/>
      <c r="HK26" s="333"/>
      <c r="HL26" s="333"/>
      <c r="HM26" s="333"/>
    </row>
    <row r="27" spans="1:221" x14ac:dyDescent="0.2">
      <c r="A27" s="384" t="s">
        <v>79</v>
      </c>
      <c r="B27" s="385"/>
      <c r="C27" s="385"/>
      <c r="D27" s="360">
        <f>IF($C$15&lt;0,0,IF($C$15&gt;833000,833000,$C$15))</f>
        <v>0</v>
      </c>
      <c r="E27" s="361" t="s">
        <v>41</v>
      </c>
      <c r="F27" s="362" t="s">
        <v>8</v>
      </c>
      <c r="G27" s="386"/>
      <c r="H27" s="386"/>
      <c r="I27" s="386">
        <f>'Rider Rates'!$B$4</f>
        <v>4.6278999999999999E-3</v>
      </c>
      <c r="J27" s="386">
        <f t="shared" ref="J27:J47" si="0">SUM(G27:I27)</f>
        <v>4.6278999999999999E-3</v>
      </c>
      <c r="K27" s="364" t="s">
        <v>42</v>
      </c>
      <c r="L27" s="250"/>
      <c r="M27" s="250"/>
      <c r="N27" s="250">
        <f t="shared" ref="N27:N32" si="1">ROUND(D27*I27,2)</f>
        <v>0</v>
      </c>
      <c r="O27" s="250">
        <f t="shared" ref="O27:O48" si="2">SUM(L27:N27)</f>
        <v>0</v>
      </c>
      <c r="P27" s="358">
        <f>'Rider Rates'!$D$4</f>
        <v>45657</v>
      </c>
      <c r="Q27" s="383"/>
      <c r="R27" s="380"/>
      <c r="S27" s="374"/>
      <c r="T27" s="375"/>
      <c r="U27" s="333"/>
      <c r="V27" s="376"/>
      <c r="W27" s="333"/>
      <c r="X27" s="333"/>
      <c r="Y27" s="333"/>
      <c r="Z27" s="333"/>
      <c r="AA27" s="333"/>
      <c r="AB27" s="333"/>
      <c r="AC27" s="333"/>
      <c r="AD27" s="333"/>
      <c r="AE27" s="333"/>
      <c r="AF27" s="333"/>
      <c r="AG27" s="333"/>
      <c r="AH27" s="333"/>
      <c r="AI27" s="333"/>
      <c r="AJ27" s="333"/>
      <c r="AK27" s="333"/>
      <c r="AL27" s="333"/>
      <c r="AM27" s="333"/>
      <c r="AN27" s="333"/>
      <c r="AO27" s="333"/>
      <c r="AP27" s="333"/>
      <c r="AQ27" s="333"/>
      <c r="AR27" s="333"/>
      <c r="AS27" s="333"/>
      <c r="AT27" s="333"/>
      <c r="AU27" s="333"/>
      <c r="AV27" s="333"/>
      <c r="AW27" s="333"/>
      <c r="AX27" s="333"/>
      <c r="AY27" s="333"/>
      <c r="AZ27" s="333"/>
      <c r="BA27" s="333"/>
      <c r="BB27" s="333"/>
      <c r="BC27" s="333"/>
      <c r="BD27" s="333"/>
      <c r="BE27" s="333"/>
      <c r="BF27" s="333"/>
      <c r="BG27" s="333"/>
      <c r="BH27" s="333"/>
      <c r="BI27" s="333"/>
      <c r="BJ27" s="333"/>
      <c r="BK27" s="333"/>
      <c r="BL27" s="333"/>
      <c r="BM27" s="333"/>
      <c r="BN27" s="333"/>
      <c r="BO27" s="333"/>
      <c r="BP27" s="333"/>
      <c r="BQ27" s="333"/>
      <c r="BR27" s="333"/>
      <c r="BS27" s="333"/>
      <c r="BT27" s="333"/>
      <c r="BU27" s="333"/>
      <c r="BV27" s="333"/>
      <c r="BW27" s="333"/>
      <c r="BX27" s="333"/>
      <c r="BY27" s="333"/>
      <c r="BZ27" s="333"/>
      <c r="CA27" s="333"/>
      <c r="CB27" s="333"/>
      <c r="CC27" s="333"/>
      <c r="CD27" s="333"/>
      <c r="CE27" s="333"/>
      <c r="CF27" s="333"/>
      <c r="CG27" s="333"/>
      <c r="CH27" s="333"/>
      <c r="CI27" s="333"/>
      <c r="CJ27" s="333"/>
      <c r="CK27" s="333"/>
      <c r="CL27" s="333"/>
      <c r="CM27" s="333"/>
      <c r="CN27" s="333"/>
      <c r="CO27" s="333"/>
      <c r="CP27" s="333"/>
      <c r="CQ27" s="333"/>
      <c r="CR27" s="333"/>
      <c r="CS27" s="333"/>
      <c r="CT27" s="333"/>
      <c r="CU27" s="333"/>
      <c r="CV27" s="333"/>
      <c r="CW27" s="333"/>
      <c r="CX27" s="333"/>
      <c r="CY27" s="333"/>
      <c r="CZ27" s="333"/>
      <c r="DA27" s="333"/>
      <c r="DB27" s="333"/>
      <c r="DC27" s="333"/>
      <c r="DD27" s="333"/>
      <c r="DE27" s="333"/>
      <c r="DF27" s="333"/>
      <c r="DG27" s="333"/>
      <c r="DH27" s="333"/>
      <c r="DI27" s="333"/>
      <c r="DJ27" s="333"/>
      <c r="DK27" s="333"/>
      <c r="DL27" s="333"/>
      <c r="DM27" s="333"/>
      <c r="DN27" s="333"/>
      <c r="DO27" s="333"/>
      <c r="DP27" s="333"/>
      <c r="DQ27" s="333"/>
      <c r="DR27" s="333"/>
      <c r="DS27" s="333"/>
      <c r="DT27" s="333"/>
      <c r="DU27" s="333"/>
      <c r="DV27" s="333"/>
      <c r="DW27" s="333"/>
      <c r="DX27" s="333"/>
      <c r="DY27" s="333"/>
      <c r="DZ27" s="333"/>
      <c r="EA27" s="333"/>
      <c r="EB27" s="333"/>
      <c r="EC27" s="333"/>
      <c r="ED27" s="333"/>
      <c r="EE27" s="333"/>
      <c r="EF27" s="333"/>
      <c r="EG27" s="333"/>
      <c r="EH27" s="333"/>
      <c r="EI27" s="333"/>
      <c r="EJ27" s="333"/>
      <c r="EK27" s="333"/>
      <c r="EL27" s="333"/>
      <c r="EM27" s="333"/>
      <c r="EN27" s="333"/>
      <c r="EO27" s="333"/>
      <c r="EP27" s="333"/>
      <c r="EQ27" s="333"/>
      <c r="ER27" s="333"/>
      <c r="ES27" s="333"/>
      <c r="ET27" s="333"/>
      <c r="EU27" s="333"/>
      <c r="EV27" s="333"/>
      <c r="EW27" s="333"/>
      <c r="EX27" s="333"/>
      <c r="EY27" s="333"/>
      <c r="EZ27" s="333"/>
      <c r="FA27" s="333"/>
      <c r="FB27" s="333"/>
      <c r="FC27" s="333"/>
      <c r="FD27" s="333"/>
      <c r="FE27" s="333"/>
      <c r="FF27" s="333"/>
      <c r="FG27" s="333"/>
      <c r="FH27" s="333"/>
      <c r="FI27" s="333"/>
      <c r="FJ27" s="333"/>
      <c r="FK27" s="333"/>
      <c r="FL27" s="333"/>
      <c r="FM27" s="333"/>
      <c r="FN27" s="333"/>
      <c r="FO27" s="333"/>
      <c r="FP27" s="333"/>
      <c r="FQ27" s="333"/>
      <c r="FR27" s="333"/>
      <c r="FS27" s="333"/>
      <c r="FT27" s="333"/>
      <c r="FU27" s="333"/>
      <c r="FV27" s="333"/>
      <c r="FW27" s="333"/>
      <c r="FX27" s="333"/>
      <c r="FY27" s="333"/>
      <c r="FZ27" s="333"/>
      <c r="GA27" s="333"/>
      <c r="GB27" s="333"/>
      <c r="GC27" s="333"/>
      <c r="GD27" s="333"/>
      <c r="GE27" s="333"/>
      <c r="GF27" s="333"/>
      <c r="GG27" s="333"/>
      <c r="GH27" s="333"/>
      <c r="GI27" s="333"/>
      <c r="GJ27" s="333"/>
      <c r="GK27" s="333"/>
      <c r="GL27" s="333"/>
      <c r="GM27" s="333"/>
      <c r="GN27" s="333"/>
      <c r="GO27" s="333"/>
      <c r="GP27" s="333"/>
      <c r="GQ27" s="333"/>
      <c r="GR27" s="333"/>
      <c r="GS27" s="333"/>
      <c r="GT27" s="333"/>
      <c r="GU27" s="333"/>
      <c r="GV27" s="333"/>
      <c r="GW27" s="333"/>
      <c r="GX27" s="333"/>
      <c r="GY27" s="333"/>
      <c r="GZ27" s="333"/>
      <c r="HA27" s="333"/>
      <c r="HB27" s="333"/>
      <c r="HC27" s="333"/>
      <c r="HD27" s="333"/>
      <c r="HE27" s="333"/>
      <c r="HF27" s="333"/>
      <c r="HG27" s="333"/>
      <c r="HH27" s="333"/>
      <c r="HI27" s="333"/>
      <c r="HJ27" s="333"/>
      <c r="HK27" s="333"/>
      <c r="HL27" s="333"/>
      <c r="HM27" s="333"/>
    </row>
    <row r="28" spans="1:221" x14ac:dyDescent="0.2">
      <c r="A28" s="384" t="s">
        <v>80</v>
      </c>
      <c r="B28" s="333"/>
      <c r="C28" s="333"/>
      <c r="D28" s="388">
        <f>IF($C$15&gt;833000,$C$15-833000,0)</f>
        <v>0</v>
      </c>
      <c r="E28" s="361" t="s">
        <v>41</v>
      </c>
      <c r="F28" s="362" t="s">
        <v>8</v>
      </c>
      <c r="G28" s="386"/>
      <c r="H28" s="386"/>
      <c r="I28" s="386">
        <f>'Rider Rates'!$B$5</f>
        <v>1.7560000000000001E-4</v>
      </c>
      <c r="J28" s="386">
        <f t="shared" si="0"/>
        <v>1.7560000000000001E-4</v>
      </c>
      <c r="K28" s="364" t="s">
        <v>42</v>
      </c>
      <c r="L28" s="250"/>
      <c r="M28" s="250"/>
      <c r="N28" s="250">
        <f t="shared" si="1"/>
        <v>0</v>
      </c>
      <c r="O28" s="250">
        <f t="shared" si="2"/>
        <v>0</v>
      </c>
      <c r="P28" s="358">
        <f>'Rider Rates'!$D$4</f>
        <v>45657</v>
      </c>
      <c r="Q28" s="383"/>
      <c r="R28" s="380"/>
      <c r="S28" s="374"/>
      <c r="T28" s="375"/>
      <c r="U28" s="333"/>
      <c r="V28" s="376"/>
      <c r="W28" s="333"/>
      <c r="X28" s="333"/>
      <c r="Y28" s="333"/>
      <c r="Z28" s="333"/>
      <c r="AA28" s="333"/>
      <c r="AB28" s="333"/>
      <c r="AC28" s="333"/>
      <c r="AD28" s="333"/>
      <c r="AE28" s="333"/>
      <c r="AF28" s="333"/>
      <c r="AG28" s="333"/>
      <c r="AH28" s="333"/>
      <c r="AI28" s="333"/>
      <c r="AJ28" s="333"/>
      <c r="AK28" s="333"/>
      <c r="AL28" s="333"/>
      <c r="AM28" s="333"/>
      <c r="AN28" s="333"/>
      <c r="AO28" s="333"/>
      <c r="AP28" s="333"/>
      <c r="AQ28" s="333"/>
      <c r="AR28" s="333"/>
      <c r="AS28" s="333"/>
      <c r="AT28" s="333"/>
      <c r="AU28" s="333"/>
      <c r="AV28" s="333"/>
      <c r="AW28" s="333"/>
      <c r="AX28" s="333"/>
      <c r="AY28" s="333"/>
      <c r="AZ28" s="333"/>
      <c r="BA28" s="333"/>
      <c r="BB28" s="333"/>
      <c r="BC28" s="333"/>
      <c r="BD28" s="333"/>
      <c r="BE28" s="333"/>
      <c r="BF28" s="333"/>
      <c r="BG28" s="333"/>
      <c r="BH28" s="333"/>
      <c r="BI28" s="333"/>
      <c r="BJ28" s="333"/>
      <c r="BK28" s="333"/>
      <c r="BL28" s="333"/>
      <c r="BM28" s="333"/>
      <c r="BN28" s="333"/>
      <c r="BO28" s="333"/>
      <c r="BP28" s="333"/>
      <c r="BQ28" s="333"/>
      <c r="BR28" s="333"/>
      <c r="BS28" s="333"/>
      <c r="BT28" s="333"/>
      <c r="BU28" s="333"/>
      <c r="BV28" s="333"/>
      <c r="BW28" s="333"/>
      <c r="BX28" s="333"/>
      <c r="BY28" s="333"/>
      <c r="BZ28" s="333"/>
      <c r="CA28" s="333"/>
      <c r="CB28" s="333"/>
      <c r="CC28" s="333"/>
      <c r="CD28" s="333"/>
      <c r="CE28" s="333"/>
      <c r="CF28" s="333"/>
      <c r="CG28" s="333"/>
      <c r="CH28" s="333"/>
      <c r="CI28" s="333"/>
      <c r="CJ28" s="333"/>
      <c r="CK28" s="333"/>
      <c r="CL28" s="333"/>
      <c r="CM28" s="333"/>
      <c r="CN28" s="333"/>
      <c r="CO28" s="333"/>
      <c r="CP28" s="333"/>
      <c r="CQ28" s="333"/>
      <c r="CR28" s="333"/>
      <c r="CS28" s="333"/>
      <c r="CT28" s="333"/>
      <c r="CU28" s="333"/>
      <c r="CV28" s="333"/>
      <c r="CW28" s="333"/>
      <c r="CX28" s="333"/>
      <c r="CY28" s="333"/>
      <c r="CZ28" s="333"/>
      <c r="DA28" s="333"/>
      <c r="DB28" s="333"/>
      <c r="DC28" s="333"/>
      <c r="DD28" s="333"/>
      <c r="DE28" s="333"/>
      <c r="DF28" s="333"/>
      <c r="DG28" s="333"/>
      <c r="DH28" s="333"/>
      <c r="DI28" s="333"/>
      <c r="DJ28" s="333"/>
      <c r="DK28" s="333"/>
      <c r="DL28" s="333"/>
      <c r="DM28" s="333"/>
      <c r="DN28" s="333"/>
      <c r="DO28" s="333"/>
      <c r="DP28" s="333"/>
      <c r="DQ28" s="333"/>
      <c r="DR28" s="333"/>
      <c r="DS28" s="333"/>
      <c r="DT28" s="333"/>
      <c r="DU28" s="333"/>
      <c r="DV28" s="333"/>
      <c r="DW28" s="333"/>
      <c r="DX28" s="333"/>
      <c r="DY28" s="333"/>
      <c r="DZ28" s="333"/>
      <c r="EA28" s="333"/>
      <c r="EB28" s="333"/>
      <c r="EC28" s="333"/>
      <c r="ED28" s="333"/>
      <c r="EE28" s="333"/>
      <c r="EF28" s="333"/>
      <c r="EG28" s="333"/>
      <c r="EH28" s="333"/>
      <c r="EI28" s="333"/>
      <c r="EJ28" s="333"/>
      <c r="EK28" s="333"/>
      <c r="EL28" s="333"/>
      <c r="EM28" s="333"/>
      <c r="EN28" s="333"/>
      <c r="EO28" s="333"/>
      <c r="EP28" s="333"/>
      <c r="EQ28" s="333"/>
      <c r="ER28" s="333"/>
      <c r="ES28" s="333"/>
      <c r="ET28" s="333"/>
      <c r="EU28" s="333"/>
      <c r="EV28" s="333"/>
      <c r="EW28" s="333"/>
      <c r="EX28" s="333"/>
      <c r="EY28" s="333"/>
      <c r="EZ28" s="333"/>
      <c r="FA28" s="333"/>
      <c r="FB28" s="333"/>
      <c r="FC28" s="333"/>
      <c r="FD28" s="333"/>
      <c r="FE28" s="333"/>
      <c r="FF28" s="333"/>
      <c r="FG28" s="333"/>
      <c r="FH28" s="333"/>
      <c r="FI28" s="333"/>
      <c r="FJ28" s="333"/>
      <c r="FK28" s="333"/>
      <c r="FL28" s="333"/>
      <c r="FM28" s="333"/>
      <c r="FN28" s="333"/>
      <c r="FO28" s="333"/>
      <c r="FP28" s="333"/>
      <c r="FQ28" s="333"/>
      <c r="FR28" s="333"/>
      <c r="FS28" s="333"/>
      <c r="FT28" s="333"/>
      <c r="FU28" s="333"/>
      <c r="FV28" s="333"/>
      <c r="FW28" s="333"/>
      <c r="FX28" s="333"/>
      <c r="FY28" s="333"/>
      <c r="FZ28" s="333"/>
      <c r="GA28" s="333"/>
      <c r="GB28" s="333"/>
      <c r="GC28" s="333"/>
      <c r="GD28" s="333"/>
      <c r="GE28" s="333"/>
      <c r="GF28" s="333"/>
      <c r="GG28" s="333"/>
      <c r="GH28" s="333"/>
      <c r="GI28" s="333"/>
      <c r="GJ28" s="333"/>
      <c r="GK28" s="333"/>
      <c r="GL28" s="333"/>
      <c r="GM28" s="333"/>
      <c r="GN28" s="333"/>
      <c r="GO28" s="333"/>
      <c r="GP28" s="333"/>
      <c r="GQ28" s="333"/>
      <c r="GR28" s="333"/>
      <c r="GS28" s="333"/>
      <c r="GT28" s="333"/>
      <c r="GU28" s="333"/>
      <c r="GV28" s="333"/>
      <c r="GW28" s="333"/>
      <c r="GX28" s="333"/>
      <c r="GY28" s="333"/>
      <c r="GZ28" s="333"/>
      <c r="HA28" s="333"/>
      <c r="HB28" s="333"/>
      <c r="HC28" s="333"/>
      <c r="HD28" s="333"/>
      <c r="HE28" s="333"/>
      <c r="HF28" s="333"/>
      <c r="HG28" s="333"/>
      <c r="HH28" s="333"/>
      <c r="HI28" s="333"/>
      <c r="HJ28" s="333"/>
      <c r="HK28" s="333"/>
      <c r="HL28" s="333"/>
      <c r="HM28" s="333"/>
    </row>
    <row r="29" spans="1:221" x14ac:dyDescent="0.2">
      <c r="A29" s="384" t="s">
        <v>97</v>
      </c>
      <c r="B29" s="333"/>
      <c r="C29" s="333"/>
      <c r="D29" s="360">
        <f>IF('Customer Info'!$C$32=TRUE,0,IF($C$15&lt;0,0,IF($C$15&gt;2000,2000,$C$15)))</f>
        <v>0</v>
      </c>
      <c r="E29" s="361" t="s">
        <v>41</v>
      </c>
      <c r="F29" s="362" t="s">
        <v>8</v>
      </c>
      <c r="G29" s="386"/>
      <c r="H29" s="386"/>
      <c r="I29" s="389">
        <f>'Rider Rates'!$B$8</f>
        <v>4.6499999999999996E-3</v>
      </c>
      <c r="J29" s="389">
        <f t="shared" si="0"/>
        <v>4.6499999999999996E-3</v>
      </c>
      <c r="K29" s="364" t="s">
        <v>42</v>
      </c>
      <c r="L29" s="250"/>
      <c r="M29" s="250"/>
      <c r="N29" s="250">
        <f t="shared" si="1"/>
        <v>0</v>
      </c>
      <c r="O29" s="250">
        <f t="shared" si="2"/>
        <v>0</v>
      </c>
      <c r="P29" s="358">
        <f>'Rider Rates'!$D$7</f>
        <v>44531</v>
      </c>
      <c r="Q29" s="383"/>
      <c r="R29" s="380"/>
      <c r="S29" s="374"/>
      <c r="T29" s="375"/>
      <c r="U29" s="333"/>
      <c r="V29" s="376"/>
      <c r="W29" s="333"/>
      <c r="X29" s="333"/>
      <c r="Y29" s="333"/>
      <c r="Z29" s="333"/>
      <c r="AA29" s="333"/>
      <c r="AB29" s="333"/>
      <c r="AC29" s="333"/>
      <c r="AD29" s="333"/>
      <c r="AE29" s="333"/>
      <c r="AF29" s="333"/>
      <c r="AG29" s="333"/>
      <c r="AH29" s="333"/>
      <c r="AI29" s="333"/>
      <c r="AJ29" s="333"/>
      <c r="AK29" s="333"/>
      <c r="AL29" s="333"/>
      <c r="AM29" s="333"/>
      <c r="AN29" s="333"/>
      <c r="AO29" s="333"/>
      <c r="AP29" s="333"/>
      <c r="AQ29" s="333"/>
      <c r="AR29" s="333"/>
      <c r="AS29" s="333"/>
      <c r="AT29" s="333"/>
      <c r="AU29" s="333"/>
      <c r="AV29" s="333"/>
      <c r="AW29" s="333"/>
      <c r="AX29" s="333"/>
      <c r="AY29" s="333"/>
      <c r="AZ29" s="333"/>
      <c r="BA29" s="333"/>
      <c r="BB29" s="333"/>
      <c r="BC29" s="333"/>
      <c r="BD29" s="333"/>
      <c r="BE29" s="333"/>
      <c r="BF29" s="333"/>
      <c r="BG29" s="333"/>
      <c r="BH29" s="333"/>
      <c r="BI29" s="333"/>
      <c r="BJ29" s="333"/>
      <c r="BK29" s="333"/>
      <c r="BL29" s="333"/>
      <c r="BM29" s="333"/>
      <c r="BN29" s="333"/>
      <c r="BO29" s="333"/>
      <c r="BP29" s="333"/>
      <c r="BQ29" s="333"/>
      <c r="BR29" s="333"/>
      <c r="BS29" s="333"/>
      <c r="BT29" s="333"/>
      <c r="BU29" s="333"/>
      <c r="BV29" s="333"/>
      <c r="BW29" s="333"/>
      <c r="BX29" s="333"/>
      <c r="BY29" s="333"/>
      <c r="BZ29" s="333"/>
      <c r="CA29" s="333"/>
      <c r="CB29" s="333"/>
      <c r="CC29" s="333"/>
      <c r="CD29" s="333"/>
      <c r="CE29" s="333"/>
      <c r="CF29" s="333"/>
      <c r="CG29" s="333"/>
      <c r="CH29" s="333"/>
      <c r="CI29" s="333"/>
      <c r="CJ29" s="333"/>
      <c r="CK29" s="333"/>
      <c r="CL29" s="333"/>
      <c r="CM29" s="333"/>
      <c r="CN29" s="333"/>
      <c r="CO29" s="333"/>
      <c r="CP29" s="333"/>
      <c r="CQ29" s="333"/>
      <c r="CR29" s="333"/>
      <c r="CS29" s="333"/>
      <c r="CT29" s="333"/>
      <c r="CU29" s="333"/>
      <c r="CV29" s="333"/>
      <c r="CW29" s="333"/>
      <c r="CX29" s="333"/>
      <c r="CY29" s="333"/>
      <c r="CZ29" s="333"/>
      <c r="DA29" s="333"/>
      <c r="DB29" s="333"/>
      <c r="DC29" s="333"/>
      <c r="DD29" s="333"/>
      <c r="DE29" s="333"/>
      <c r="DF29" s="333"/>
      <c r="DG29" s="333"/>
      <c r="DH29" s="333"/>
      <c r="DI29" s="333"/>
      <c r="DJ29" s="333"/>
      <c r="DK29" s="333"/>
      <c r="DL29" s="333"/>
      <c r="DM29" s="333"/>
      <c r="DN29" s="333"/>
      <c r="DO29" s="333"/>
      <c r="DP29" s="333"/>
      <c r="DQ29" s="333"/>
      <c r="DR29" s="333"/>
      <c r="DS29" s="333"/>
      <c r="DT29" s="333"/>
      <c r="DU29" s="333"/>
      <c r="DV29" s="333"/>
      <c r="DW29" s="333"/>
      <c r="DX29" s="333"/>
      <c r="DY29" s="333"/>
      <c r="DZ29" s="333"/>
      <c r="EA29" s="333"/>
      <c r="EB29" s="333"/>
      <c r="EC29" s="333"/>
      <c r="ED29" s="333"/>
      <c r="EE29" s="333"/>
      <c r="EF29" s="333"/>
      <c r="EG29" s="333"/>
      <c r="EH29" s="333"/>
      <c r="EI29" s="333"/>
      <c r="EJ29" s="333"/>
      <c r="EK29" s="333"/>
      <c r="EL29" s="333"/>
      <c r="EM29" s="333"/>
      <c r="EN29" s="333"/>
      <c r="EO29" s="333"/>
      <c r="EP29" s="333"/>
      <c r="EQ29" s="333"/>
      <c r="ER29" s="333"/>
      <c r="ES29" s="333"/>
      <c r="ET29" s="333"/>
      <c r="EU29" s="333"/>
      <c r="EV29" s="333"/>
      <c r="EW29" s="333"/>
      <c r="EX29" s="333"/>
      <c r="EY29" s="333"/>
      <c r="EZ29" s="333"/>
      <c r="FA29" s="333"/>
      <c r="FB29" s="333"/>
      <c r="FC29" s="333"/>
      <c r="FD29" s="333"/>
      <c r="FE29" s="333"/>
      <c r="FF29" s="333"/>
      <c r="FG29" s="333"/>
      <c r="FH29" s="333"/>
      <c r="FI29" s="333"/>
      <c r="FJ29" s="333"/>
      <c r="FK29" s="333"/>
      <c r="FL29" s="333"/>
      <c r="FM29" s="333"/>
      <c r="FN29" s="333"/>
      <c r="FO29" s="333"/>
      <c r="FP29" s="333"/>
      <c r="FQ29" s="333"/>
      <c r="FR29" s="333"/>
      <c r="FS29" s="333"/>
      <c r="FT29" s="333"/>
      <c r="FU29" s="333"/>
      <c r="FV29" s="333"/>
      <c r="FW29" s="333"/>
      <c r="FX29" s="333"/>
      <c r="FY29" s="333"/>
      <c r="FZ29" s="333"/>
      <c r="GA29" s="333"/>
      <c r="GB29" s="333"/>
      <c r="GC29" s="333"/>
      <c r="GD29" s="333"/>
      <c r="GE29" s="333"/>
      <c r="GF29" s="333"/>
      <c r="GG29" s="333"/>
      <c r="GH29" s="333"/>
      <c r="GI29" s="333"/>
      <c r="GJ29" s="333"/>
      <c r="GK29" s="333"/>
      <c r="GL29" s="333"/>
      <c r="GM29" s="333"/>
      <c r="GN29" s="333"/>
      <c r="GO29" s="333"/>
      <c r="GP29" s="333"/>
      <c r="GQ29" s="333"/>
      <c r="GR29" s="333"/>
      <c r="GS29" s="333"/>
      <c r="GT29" s="333"/>
      <c r="GU29" s="333"/>
      <c r="GV29" s="333"/>
      <c r="GW29" s="333"/>
      <c r="GX29" s="333"/>
      <c r="GY29" s="333"/>
      <c r="GZ29" s="333"/>
      <c r="HA29" s="333"/>
      <c r="HB29" s="333"/>
      <c r="HC29" s="333"/>
      <c r="HD29" s="333"/>
      <c r="HE29" s="333"/>
      <c r="HF29" s="333"/>
      <c r="HG29" s="333"/>
      <c r="HH29" s="333"/>
      <c r="HI29" s="333"/>
      <c r="HJ29" s="333"/>
      <c r="HK29" s="333"/>
      <c r="HL29" s="333"/>
      <c r="HM29" s="333"/>
    </row>
    <row r="30" spans="1:221" x14ac:dyDescent="0.2">
      <c r="A30" s="384" t="s">
        <v>98</v>
      </c>
      <c r="B30" s="333"/>
      <c r="C30" s="333"/>
      <c r="D30" s="360">
        <f>IF('Customer Info'!$C$32=TRUE,0,IF($C$15&lt;=2000,0,IF($C$15=0,0,IF($C$15-2000&gt;13000,13000,$C$15-2000))))</f>
        <v>0</v>
      </c>
      <c r="E30" s="361" t="s">
        <v>41</v>
      </c>
      <c r="F30" s="362" t="s">
        <v>8</v>
      </c>
      <c r="G30" s="386"/>
      <c r="H30" s="386"/>
      <c r="I30" s="389">
        <f>'Rider Rates'!$B$9</f>
        <v>4.1900000000000001E-3</v>
      </c>
      <c r="J30" s="389">
        <f t="shared" si="0"/>
        <v>4.1900000000000001E-3</v>
      </c>
      <c r="K30" s="364" t="s">
        <v>42</v>
      </c>
      <c r="L30" s="250"/>
      <c r="M30" s="250"/>
      <c r="N30" s="250">
        <f t="shared" si="1"/>
        <v>0</v>
      </c>
      <c r="O30" s="250">
        <f t="shared" si="2"/>
        <v>0</v>
      </c>
      <c r="P30" s="358">
        <f>'Rider Rates'!$D$7</f>
        <v>44531</v>
      </c>
      <c r="Q30" s="383"/>
      <c r="R30" s="380"/>
      <c r="S30" s="374"/>
      <c r="T30" s="375"/>
      <c r="U30" s="333"/>
      <c r="V30" s="376"/>
      <c r="W30" s="333"/>
      <c r="X30" s="333"/>
      <c r="Y30" s="333"/>
      <c r="Z30" s="333"/>
      <c r="AA30" s="333"/>
      <c r="AB30" s="333"/>
      <c r="AC30" s="333"/>
      <c r="AD30" s="333"/>
      <c r="AE30" s="333"/>
      <c r="AF30" s="333"/>
      <c r="AG30" s="333"/>
      <c r="AH30" s="333"/>
      <c r="AI30" s="333"/>
      <c r="AJ30" s="333"/>
      <c r="AK30" s="333"/>
      <c r="AL30" s="333"/>
      <c r="AM30" s="333"/>
      <c r="AN30" s="333"/>
      <c r="AO30" s="333"/>
      <c r="AP30" s="333"/>
      <c r="AQ30" s="333"/>
      <c r="AR30" s="333"/>
      <c r="AS30" s="333"/>
      <c r="AT30" s="333"/>
      <c r="AU30" s="333"/>
      <c r="AV30" s="333"/>
      <c r="AW30" s="333"/>
      <c r="AX30" s="333"/>
      <c r="AY30" s="333"/>
      <c r="AZ30" s="333"/>
      <c r="BA30" s="333"/>
      <c r="BB30" s="333"/>
      <c r="BC30" s="333"/>
      <c r="BD30" s="333"/>
      <c r="BE30" s="333"/>
      <c r="BF30" s="333"/>
      <c r="BG30" s="333"/>
      <c r="BH30" s="333"/>
      <c r="BI30" s="333"/>
      <c r="BJ30" s="333"/>
      <c r="BK30" s="333"/>
      <c r="BL30" s="333"/>
      <c r="BM30" s="333"/>
      <c r="BN30" s="333"/>
      <c r="BO30" s="333"/>
      <c r="BP30" s="333"/>
      <c r="BQ30" s="333"/>
      <c r="BR30" s="333"/>
      <c r="BS30" s="333"/>
      <c r="BT30" s="333"/>
      <c r="BU30" s="333"/>
      <c r="BV30" s="333"/>
      <c r="BW30" s="333"/>
      <c r="BX30" s="333"/>
      <c r="BY30" s="333"/>
      <c r="BZ30" s="333"/>
      <c r="CA30" s="333"/>
      <c r="CB30" s="333"/>
      <c r="CC30" s="333"/>
      <c r="CD30" s="333"/>
      <c r="CE30" s="333"/>
      <c r="CF30" s="333"/>
      <c r="CG30" s="333"/>
      <c r="CH30" s="333"/>
      <c r="CI30" s="333"/>
      <c r="CJ30" s="333"/>
      <c r="CK30" s="333"/>
      <c r="CL30" s="333"/>
      <c r="CM30" s="333"/>
      <c r="CN30" s="333"/>
      <c r="CO30" s="333"/>
      <c r="CP30" s="333"/>
      <c r="CQ30" s="333"/>
      <c r="CR30" s="333"/>
      <c r="CS30" s="333"/>
      <c r="CT30" s="333"/>
      <c r="CU30" s="333"/>
      <c r="CV30" s="333"/>
      <c r="CW30" s="333"/>
      <c r="CX30" s="333"/>
      <c r="CY30" s="333"/>
      <c r="CZ30" s="333"/>
      <c r="DA30" s="333"/>
      <c r="DB30" s="333"/>
      <c r="DC30" s="333"/>
      <c r="DD30" s="333"/>
      <c r="DE30" s="333"/>
      <c r="DF30" s="333"/>
      <c r="DG30" s="333"/>
      <c r="DH30" s="333"/>
      <c r="DI30" s="333"/>
      <c r="DJ30" s="333"/>
      <c r="DK30" s="333"/>
      <c r="DL30" s="333"/>
      <c r="DM30" s="333"/>
      <c r="DN30" s="333"/>
      <c r="DO30" s="333"/>
      <c r="DP30" s="333"/>
      <c r="DQ30" s="333"/>
      <c r="DR30" s="333"/>
      <c r="DS30" s="333"/>
      <c r="DT30" s="333"/>
      <c r="DU30" s="333"/>
      <c r="DV30" s="333"/>
      <c r="DW30" s="333"/>
      <c r="DX30" s="333"/>
      <c r="DY30" s="333"/>
      <c r="DZ30" s="333"/>
      <c r="EA30" s="333"/>
      <c r="EB30" s="333"/>
      <c r="EC30" s="333"/>
      <c r="ED30" s="333"/>
      <c r="EE30" s="333"/>
      <c r="EF30" s="333"/>
      <c r="EG30" s="333"/>
      <c r="EH30" s="333"/>
      <c r="EI30" s="333"/>
      <c r="EJ30" s="333"/>
      <c r="EK30" s="333"/>
      <c r="EL30" s="333"/>
      <c r="EM30" s="333"/>
      <c r="EN30" s="333"/>
      <c r="EO30" s="333"/>
      <c r="EP30" s="333"/>
      <c r="EQ30" s="333"/>
      <c r="ER30" s="333"/>
      <c r="ES30" s="333"/>
      <c r="ET30" s="333"/>
      <c r="EU30" s="333"/>
      <c r="EV30" s="333"/>
      <c r="EW30" s="333"/>
      <c r="EX30" s="333"/>
      <c r="EY30" s="333"/>
      <c r="EZ30" s="333"/>
      <c r="FA30" s="333"/>
      <c r="FB30" s="333"/>
      <c r="FC30" s="333"/>
      <c r="FD30" s="333"/>
      <c r="FE30" s="333"/>
      <c r="FF30" s="333"/>
      <c r="FG30" s="333"/>
      <c r="FH30" s="333"/>
      <c r="FI30" s="333"/>
      <c r="FJ30" s="333"/>
      <c r="FK30" s="333"/>
      <c r="FL30" s="333"/>
      <c r="FM30" s="333"/>
      <c r="FN30" s="333"/>
      <c r="FO30" s="333"/>
      <c r="FP30" s="333"/>
      <c r="FQ30" s="333"/>
      <c r="FR30" s="333"/>
      <c r="FS30" s="333"/>
      <c r="FT30" s="333"/>
      <c r="FU30" s="333"/>
      <c r="FV30" s="333"/>
      <c r="FW30" s="333"/>
      <c r="FX30" s="333"/>
      <c r="FY30" s="333"/>
      <c r="FZ30" s="333"/>
      <c r="GA30" s="333"/>
      <c r="GB30" s="333"/>
      <c r="GC30" s="333"/>
      <c r="GD30" s="333"/>
      <c r="GE30" s="333"/>
      <c r="GF30" s="333"/>
      <c r="GG30" s="333"/>
      <c r="GH30" s="333"/>
      <c r="GI30" s="333"/>
      <c r="GJ30" s="333"/>
      <c r="GK30" s="333"/>
      <c r="GL30" s="333"/>
      <c r="GM30" s="333"/>
      <c r="GN30" s="333"/>
      <c r="GO30" s="333"/>
      <c r="GP30" s="333"/>
      <c r="GQ30" s="333"/>
      <c r="GR30" s="333"/>
      <c r="GS30" s="333"/>
      <c r="GT30" s="333"/>
      <c r="GU30" s="333"/>
      <c r="GV30" s="333"/>
      <c r="GW30" s="333"/>
      <c r="GX30" s="333"/>
      <c r="GY30" s="333"/>
      <c r="GZ30" s="333"/>
      <c r="HA30" s="333"/>
      <c r="HB30" s="333"/>
      <c r="HC30" s="333"/>
      <c r="HD30" s="333"/>
      <c r="HE30" s="333"/>
      <c r="HF30" s="333"/>
      <c r="HG30" s="333"/>
      <c r="HH30" s="333"/>
      <c r="HI30" s="333"/>
      <c r="HJ30" s="333"/>
      <c r="HK30" s="333"/>
      <c r="HL30" s="333"/>
      <c r="HM30" s="333"/>
    </row>
    <row r="31" spans="1:221" x14ac:dyDescent="0.2">
      <c r="A31" s="384" t="s">
        <v>99</v>
      </c>
      <c r="B31" s="333"/>
      <c r="C31" s="333"/>
      <c r="D31" s="360">
        <f>IF('Customer Info'!$C$32=TRUE,0,IF($C$15=0,0,IF($C$15-15000&gt;=0,$C$15-15000,0)))</f>
        <v>0</v>
      </c>
      <c r="E31" s="361" t="s">
        <v>41</v>
      </c>
      <c r="F31" s="362" t="s">
        <v>8</v>
      </c>
      <c r="G31" s="386"/>
      <c r="H31" s="386"/>
      <c r="I31" s="389">
        <f>'Rider Rates'!$B$10</f>
        <v>3.63E-3</v>
      </c>
      <c r="J31" s="389">
        <f t="shared" si="0"/>
        <v>3.63E-3</v>
      </c>
      <c r="K31" s="364" t="s">
        <v>42</v>
      </c>
      <c r="L31" s="250"/>
      <c r="M31" s="250"/>
      <c r="N31" s="250">
        <f t="shared" si="1"/>
        <v>0</v>
      </c>
      <c r="O31" s="250">
        <f t="shared" si="2"/>
        <v>0</v>
      </c>
      <c r="P31" s="358">
        <f>'Rider Rates'!$D$7</f>
        <v>44531</v>
      </c>
      <c r="Q31" s="383"/>
      <c r="R31" s="380"/>
      <c r="S31" s="374"/>
      <c r="T31" s="375"/>
      <c r="U31" s="333"/>
      <c r="V31" s="376"/>
      <c r="W31" s="333"/>
      <c r="X31" s="333"/>
      <c r="Y31" s="333"/>
      <c r="Z31" s="333"/>
      <c r="AA31" s="333"/>
      <c r="AB31" s="333"/>
      <c r="AC31" s="333"/>
      <c r="AD31" s="333"/>
      <c r="AE31" s="333"/>
      <c r="AF31" s="333"/>
      <c r="AG31" s="333"/>
      <c r="AH31" s="333"/>
      <c r="AI31" s="333"/>
      <c r="AJ31" s="333"/>
      <c r="AK31" s="333"/>
      <c r="AL31" s="333"/>
      <c r="AM31" s="333"/>
      <c r="AN31" s="333"/>
      <c r="AO31" s="333"/>
      <c r="AP31" s="333"/>
      <c r="AQ31" s="333"/>
      <c r="AR31" s="333"/>
      <c r="AS31" s="333"/>
      <c r="AT31" s="333"/>
      <c r="AU31" s="333"/>
      <c r="AV31" s="333"/>
      <c r="AW31" s="333"/>
      <c r="AX31" s="333"/>
      <c r="AY31" s="333"/>
      <c r="AZ31" s="333"/>
      <c r="BA31" s="333"/>
      <c r="BB31" s="333"/>
      <c r="BC31" s="333"/>
      <c r="BD31" s="333"/>
      <c r="BE31" s="333"/>
      <c r="BF31" s="333"/>
      <c r="BG31" s="333"/>
      <c r="BH31" s="333"/>
      <c r="BI31" s="333"/>
      <c r="BJ31" s="333"/>
      <c r="BK31" s="333"/>
      <c r="BL31" s="333"/>
      <c r="BM31" s="333"/>
      <c r="BN31" s="333"/>
      <c r="BO31" s="333"/>
      <c r="BP31" s="333"/>
      <c r="BQ31" s="333"/>
      <c r="BR31" s="333"/>
      <c r="BS31" s="333"/>
      <c r="BT31" s="333"/>
      <c r="BU31" s="333"/>
      <c r="BV31" s="333"/>
      <c r="BW31" s="333"/>
      <c r="BX31" s="333"/>
      <c r="BY31" s="333"/>
      <c r="BZ31" s="333"/>
      <c r="CA31" s="333"/>
      <c r="CB31" s="333"/>
      <c r="CC31" s="333"/>
      <c r="CD31" s="333"/>
      <c r="CE31" s="333"/>
      <c r="CF31" s="333"/>
      <c r="CG31" s="333"/>
      <c r="CH31" s="333"/>
      <c r="CI31" s="333"/>
      <c r="CJ31" s="333"/>
      <c r="CK31" s="333"/>
      <c r="CL31" s="333"/>
      <c r="CM31" s="333"/>
      <c r="CN31" s="333"/>
      <c r="CO31" s="333"/>
      <c r="CP31" s="333"/>
      <c r="CQ31" s="333"/>
      <c r="CR31" s="333"/>
      <c r="CS31" s="333"/>
      <c r="CT31" s="333"/>
      <c r="CU31" s="333"/>
      <c r="CV31" s="333"/>
      <c r="CW31" s="333"/>
      <c r="CX31" s="333"/>
      <c r="CY31" s="333"/>
      <c r="CZ31" s="333"/>
      <c r="DA31" s="333"/>
      <c r="DB31" s="333"/>
      <c r="DC31" s="333"/>
      <c r="DD31" s="333"/>
      <c r="DE31" s="333"/>
      <c r="DF31" s="333"/>
      <c r="DG31" s="333"/>
      <c r="DH31" s="333"/>
      <c r="DI31" s="333"/>
      <c r="DJ31" s="333"/>
      <c r="DK31" s="333"/>
      <c r="DL31" s="333"/>
      <c r="DM31" s="333"/>
      <c r="DN31" s="333"/>
      <c r="DO31" s="333"/>
      <c r="DP31" s="333"/>
      <c r="DQ31" s="333"/>
      <c r="DR31" s="333"/>
      <c r="DS31" s="333"/>
      <c r="DT31" s="333"/>
      <c r="DU31" s="333"/>
      <c r="DV31" s="333"/>
      <c r="DW31" s="333"/>
      <c r="DX31" s="333"/>
      <c r="DY31" s="333"/>
      <c r="DZ31" s="333"/>
      <c r="EA31" s="333"/>
      <c r="EB31" s="333"/>
      <c r="EC31" s="333"/>
      <c r="ED31" s="333"/>
      <c r="EE31" s="333"/>
      <c r="EF31" s="333"/>
      <c r="EG31" s="333"/>
      <c r="EH31" s="333"/>
      <c r="EI31" s="333"/>
      <c r="EJ31" s="333"/>
      <c r="EK31" s="333"/>
      <c r="EL31" s="333"/>
      <c r="EM31" s="333"/>
      <c r="EN31" s="333"/>
      <c r="EO31" s="333"/>
      <c r="EP31" s="333"/>
      <c r="EQ31" s="333"/>
      <c r="ER31" s="333"/>
      <c r="ES31" s="333"/>
      <c r="ET31" s="333"/>
      <c r="EU31" s="333"/>
      <c r="EV31" s="333"/>
      <c r="EW31" s="333"/>
      <c r="EX31" s="333"/>
      <c r="EY31" s="333"/>
      <c r="EZ31" s="333"/>
      <c r="FA31" s="333"/>
      <c r="FB31" s="333"/>
      <c r="FC31" s="333"/>
      <c r="FD31" s="333"/>
      <c r="FE31" s="333"/>
      <c r="FF31" s="333"/>
      <c r="FG31" s="333"/>
      <c r="FH31" s="333"/>
      <c r="FI31" s="333"/>
      <c r="FJ31" s="333"/>
      <c r="FK31" s="333"/>
      <c r="FL31" s="333"/>
      <c r="FM31" s="333"/>
      <c r="FN31" s="333"/>
      <c r="FO31" s="333"/>
      <c r="FP31" s="333"/>
      <c r="FQ31" s="333"/>
      <c r="FR31" s="333"/>
      <c r="FS31" s="333"/>
      <c r="FT31" s="333"/>
      <c r="FU31" s="333"/>
      <c r="FV31" s="333"/>
      <c r="FW31" s="333"/>
      <c r="FX31" s="333"/>
      <c r="FY31" s="333"/>
      <c r="FZ31" s="333"/>
      <c r="GA31" s="333"/>
      <c r="GB31" s="333"/>
      <c r="GC31" s="333"/>
      <c r="GD31" s="333"/>
      <c r="GE31" s="333"/>
      <c r="GF31" s="333"/>
      <c r="GG31" s="333"/>
      <c r="GH31" s="333"/>
      <c r="GI31" s="333"/>
      <c r="GJ31" s="333"/>
      <c r="GK31" s="333"/>
      <c r="GL31" s="333"/>
      <c r="GM31" s="333"/>
      <c r="GN31" s="333"/>
      <c r="GO31" s="333"/>
      <c r="GP31" s="333"/>
      <c r="GQ31" s="333"/>
      <c r="GR31" s="333"/>
      <c r="GS31" s="333"/>
      <c r="GT31" s="333"/>
      <c r="GU31" s="333"/>
      <c r="GV31" s="333"/>
      <c r="GW31" s="333"/>
      <c r="GX31" s="333"/>
      <c r="GY31" s="333"/>
      <c r="GZ31" s="333"/>
      <c r="HA31" s="333"/>
      <c r="HB31" s="333"/>
      <c r="HC31" s="333"/>
      <c r="HD31" s="333"/>
      <c r="HE31" s="333"/>
      <c r="HF31" s="333"/>
      <c r="HG31" s="333"/>
      <c r="HH31" s="333"/>
      <c r="HI31" s="333"/>
      <c r="HJ31" s="333"/>
      <c r="HK31" s="333"/>
      <c r="HL31" s="333"/>
      <c r="HM31" s="333"/>
    </row>
    <row r="32" spans="1:221" x14ac:dyDescent="0.2">
      <c r="A32" s="392" t="s">
        <v>159</v>
      </c>
      <c r="B32" s="333"/>
      <c r="C32" s="333"/>
      <c r="D32" s="360">
        <f>IF($C$15&lt;0,0,$C$15)</f>
        <v>0</v>
      </c>
      <c r="E32" s="361" t="s">
        <v>41</v>
      </c>
      <c r="F32" s="362" t="s">
        <v>8</v>
      </c>
      <c r="G32" s="386"/>
      <c r="H32" s="386"/>
      <c r="I32" s="386">
        <f>'Rider Rates'!$B$16</f>
        <v>0</v>
      </c>
      <c r="J32" s="386">
        <f>SUM(G32:I32)</f>
        <v>0</v>
      </c>
      <c r="K32" s="364" t="s">
        <v>42</v>
      </c>
      <c r="L32" s="250"/>
      <c r="M32" s="250"/>
      <c r="N32" s="250">
        <f t="shared" si="1"/>
        <v>0</v>
      </c>
      <c r="O32" s="250">
        <f t="shared" si="2"/>
        <v>0</v>
      </c>
      <c r="P32" s="358">
        <f>'Rider Rates'!$D$16</f>
        <v>45322</v>
      </c>
      <c r="Q32" s="383"/>
      <c r="R32" s="380"/>
      <c r="S32" s="374"/>
      <c r="T32" s="375"/>
      <c r="U32" s="333"/>
      <c r="V32" s="376"/>
      <c r="W32" s="333"/>
      <c r="X32" s="333"/>
      <c r="Y32" s="333"/>
      <c r="Z32" s="333"/>
      <c r="AA32" s="333"/>
      <c r="AB32" s="333"/>
      <c r="AC32" s="333"/>
      <c r="AD32" s="333"/>
      <c r="AE32" s="333"/>
      <c r="AF32" s="333"/>
      <c r="AG32" s="333"/>
      <c r="AH32" s="333"/>
      <c r="AI32" s="333"/>
      <c r="AJ32" s="333"/>
      <c r="AK32" s="333"/>
      <c r="AL32" s="333"/>
      <c r="AM32" s="333"/>
      <c r="AN32" s="333"/>
      <c r="AO32" s="333"/>
      <c r="AP32" s="333"/>
      <c r="AQ32" s="333"/>
      <c r="AR32" s="333"/>
      <c r="AS32" s="333"/>
      <c r="AT32" s="333"/>
      <c r="AU32" s="333"/>
      <c r="AV32" s="333"/>
      <c r="AW32" s="333"/>
      <c r="AX32" s="333"/>
      <c r="AY32" s="333"/>
      <c r="AZ32" s="333"/>
      <c r="BA32" s="333"/>
      <c r="BB32" s="333"/>
      <c r="BC32" s="333"/>
      <c r="BD32" s="333"/>
      <c r="BE32" s="333"/>
      <c r="BF32" s="333"/>
      <c r="BG32" s="333"/>
      <c r="BH32" s="333"/>
      <c r="BI32" s="333"/>
      <c r="BJ32" s="333"/>
      <c r="BK32" s="333"/>
      <c r="BL32" s="333"/>
      <c r="BM32" s="333"/>
      <c r="BN32" s="333"/>
      <c r="BO32" s="333"/>
      <c r="BP32" s="333"/>
      <c r="BQ32" s="333"/>
      <c r="BR32" s="333"/>
      <c r="BS32" s="333"/>
      <c r="BT32" s="333"/>
      <c r="BU32" s="333"/>
      <c r="BV32" s="333"/>
      <c r="BW32" s="333"/>
      <c r="BX32" s="333"/>
      <c r="BY32" s="333"/>
      <c r="BZ32" s="333"/>
      <c r="CA32" s="333"/>
      <c r="CB32" s="333"/>
      <c r="CC32" s="333"/>
      <c r="CD32" s="333"/>
      <c r="CE32" s="333"/>
      <c r="CF32" s="333"/>
      <c r="CG32" s="333"/>
      <c r="CH32" s="333"/>
      <c r="CI32" s="333"/>
      <c r="CJ32" s="333"/>
      <c r="CK32" s="333"/>
      <c r="CL32" s="333"/>
      <c r="CM32" s="333"/>
      <c r="CN32" s="333"/>
      <c r="CO32" s="333"/>
      <c r="CP32" s="333"/>
      <c r="CQ32" s="333"/>
      <c r="CR32" s="333"/>
      <c r="CS32" s="333"/>
      <c r="CT32" s="333"/>
      <c r="CU32" s="333"/>
      <c r="CV32" s="333"/>
      <c r="CW32" s="333"/>
      <c r="CX32" s="333"/>
      <c r="CY32" s="333"/>
      <c r="CZ32" s="333"/>
      <c r="DA32" s="333"/>
      <c r="DB32" s="333"/>
      <c r="DC32" s="333"/>
      <c r="DD32" s="333"/>
      <c r="DE32" s="333"/>
      <c r="DF32" s="333"/>
      <c r="DG32" s="333"/>
      <c r="DH32" s="333"/>
      <c r="DI32" s="333"/>
      <c r="DJ32" s="333"/>
      <c r="DK32" s="333"/>
      <c r="DL32" s="333"/>
      <c r="DM32" s="333"/>
      <c r="DN32" s="333"/>
      <c r="DO32" s="333"/>
      <c r="DP32" s="333"/>
      <c r="DQ32" s="333"/>
      <c r="DR32" s="333"/>
      <c r="DS32" s="333"/>
      <c r="DT32" s="333"/>
      <c r="DU32" s="333"/>
      <c r="DV32" s="333"/>
      <c r="DW32" s="333"/>
      <c r="DX32" s="333"/>
      <c r="DY32" s="333"/>
      <c r="DZ32" s="333"/>
      <c r="EA32" s="333"/>
      <c r="EB32" s="333"/>
      <c r="EC32" s="333"/>
      <c r="ED32" s="333"/>
      <c r="EE32" s="333"/>
      <c r="EF32" s="333"/>
      <c r="EG32" s="333"/>
      <c r="EH32" s="333"/>
      <c r="EI32" s="333"/>
      <c r="EJ32" s="333"/>
      <c r="EK32" s="333"/>
      <c r="EL32" s="333"/>
      <c r="EM32" s="333"/>
      <c r="EN32" s="333"/>
      <c r="EO32" s="333"/>
      <c r="EP32" s="333"/>
      <c r="EQ32" s="333"/>
      <c r="ER32" s="333"/>
      <c r="ES32" s="333"/>
      <c r="ET32" s="333"/>
      <c r="EU32" s="333"/>
      <c r="EV32" s="333"/>
      <c r="EW32" s="333"/>
      <c r="EX32" s="333"/>
      <c r="EY32" s="333"/>
      <c r="EZ32" s="333"/>
      <c r="FA32" s="333"/>
      <c r="FB32" s="333"/>
      <c r="FC32" s="333"/>
      <c r="FD32" s="333"/>
      <c r="FE32" s="333"/>
      <c r="FF32" s="333"/>
      <c r="FG32" s="333"/>
      <c r="FH32" s="333"/>
      <c r="FI32" s="333"/>
      <c r="FJ32" s="333"/>
      <c r="FK32" s="333"/>
      <c r="FL32" s="333"/>
      <c r="FM32" s="333"/>
      <c r="FN32" s="333"/>
      <c r="FO32" s="333"/>
      <c r="FP32" s="333"/>
      <c r="FQ32" s="333"/>
      <c r="FR32" s="333"/>
      <c r="FS32" s="333"/>
      <c r="FT32" s="333"/>
      <c r="FU32" s="333"/>
      <c r="FV32" s="333"/>
      <c r="FW32" s="333"/>
      <c r="FX32" s="333"/>
      <c r="FY32" s="333"/>
      <c r="FZ32" s="333"/>
      <c r="GA32" s="333"/>
      <c r="GB32" s="333"/>
      <c r="GC32" s="333"/>
      <c r="GD32" s="333"/>
      <c r="GE32" s="333"/>
      <c r="GF32" s="333"/>
      <c r="GG32" s="333"/>
      <c r="GH32" s="333"/>
      <c r="GI32" s="333"/>
      <c r="GJ32" s="333"/>
      <c r="GK32" s="333"/>
      <c r="GL32" s="333"/>
      <c r="GM32" s="333"/>
      <c r="GN32" s="333"/>
      <c r="GO32" s="333"/>
      <c r="GP32" s="333"/>
      <c r="GQ32" s="333"/>
      <c r="GR32" s="333"/>
      <c r="GS32" s="333"/>
      <c r="GT32" s="333"/>
      <c r="GU32" s="333"/>
      <c r="GV32" s="333"/>
      <c r="GW32" s="333"/>
      <c r="GX32" s="333"/>
      <c r="GY32" s="333"/>
      <c r="GZ32" s="333"/>
      <c r="HA32" s="333"/>
      <c r="HB32" s="333"/>
      <c r="HC32" s="333"/>
      <c r="HD32" s="333"/>
      <c r="HE32" s="333"/>
      <c r="HF32" s="333"/>
      <c r="HG32" s="333"/>
      <c r="HH32" s="333"/>
      <c r="HI32" s="333"/>
      <c r="HJ32" s="333"/>
      <c r="HK32" s="333"/>
      <c r="HL32" s="333"/>
      <c r="HM32" s="333"/>
    </row>
    <row r="33" spans="1:221" x14ac:dyDescent="0.2">
      <c r="A33" s="392" t="s">
        <v>237</v>
      </c>
      <c r="B33" s="333"/>
      <c r="C33" s="333"/>
      <c r="D33" s="390">
        <f>$N$23</f>
        <v>138.5</v>
      </c>
      <c r="E33" s="361" t="s">
        <v>122</v>
      </c>
      <c r="F33" s="362" t="s">
        <v>8</v>
      </c>
      <c r="G33" s="386"/>
      <c r="H33" s="386"/>
      <c r="I33" s="391">
        <f>'Rider Rates'!$B$18+'Rider Rates'!$E$18</f>
        <v>0</v>
      </c>
      <c r="J33" s="391">
        <f>SUM(G33:I33)</f>
        <v>0</v>
      </c>
      <c r="K33" s="364"/>
      <c r="L33" s="250"/>
      <c r="M33" s="250"/>
      <c r="N33" s="250">
        <f>ROUND($D$33*'Rider Rates'!$B$18,2)+ROUND($D$33*'Rider Rates'!$E$18,2)</f>
        <v>0</v>
      </c>
      <c r="O33" s="250">
        <f t="shared" si="2"/>
        <v>0</v>
      </c>
      <c r="P33" s="358">
        <f>MAX('Rider Rates'!$D$18,'Rider Rates'!$F$18)</f>
        <v>44531</v>
      </c>
      <c r="Q33" s="383"/>
      <c r="R33" s="380"/>
      <c r="S33" s="374"/>
      <c r="T33" s="375"/>
      <c r="U33" s="333"/>
      <c r="V33" s="376"/>
      <c r="W33" s="333"/>
      <c r="X33" s="333"/>
      <c r="Y33" s="333"/>
      <c r="Z33" s="333"/>
      <c r="AA33" s="333"/>
      <c r="AB33" s="333"/>
      <c r="AC33" s="333"/>
      <c r="AD33" s="333"/>
      <c r="AE33" s="333"/>
      <c r="AF33" s="333"/>
      <c r="AG33" s="333"/>
      <c r="AH33" s="333"/>
      <c r="AI33" s="333"/>
      <c r="AJ33" s="333"/>
      <c r="AK33" s="333"/>
      <c r="AL33" s="333"/>
      <c r="AM33" s="333"/>
      <c r="AN33" s="333"/>
      <c r="AO33" s="333"/>
      <c r="AP33" s="333"/>
      <c r="AQ33" s="333"/>
      <c r="AR33" s="333"/>
      <c r="AS33" s="333"/>
      <c r="AT33" s="333"/>
      <c r="AU33" s="333"/>
      <c r="AV33" s="333"/>
      <c r="AW33" s="333"/>
      <c r="AX33" s="333"/>
      <c r="AY33" s="333"/>
      <c r="AZ33" s="333"/>
      <c r="BA33" s="333"/>
      <c r="BB33" s="333"/>
      <c r="BC33" s="333"/>
      <c r="BD33" s="333"/>
      <c r="BE33" s="333"/>
      <c r="BF33" s="333"/>
      <c r="BG33" s="333"/>
      <c r="BH33" s="333"/>
      <c r="BI33" s="333"/>
      <c r="BJ33" s="333"/>
      <c r="BK33" s="333"/>
      <c r="BL33" s="333"/>
      <c r="BM33" s="333"/>
      <c r="BN33" s="333"/>
      <c r="BO33" s="333"/>
      <c r="BP33" s="333"/>
      <c r="BQ33" s="333"/>
      <c r="BR33" s="333"/>
      <c r="BS33" s="333"/>
      <c r="BT33" s="333"/>
      <c r="BU33" s="333"/>
      <c r="BV33" s="333"/>
      <c r="BW33" s="333"/>
      <c r="BX33" s="333"/>
      <c r="BY33" s="333"/>
      <c r="BZ33" s="333"/>
      <c r="CA33" s="333"/>
      <c r="CB33" s="333"/>
      <c r="CC33" s="333"/>
      <c r="CD33" s="333"/>
      <c r="CE33" s="333"/>
      <c r="CF33" s="333"/>
      <c r="CG33" s="333"/>
      <c r="CH33" s="333"/>
      <c r="CI33" s="333"/>
      <c r="CJ33" s="333"/>
      <c r="CK33" s="333"/>
      <c r="CL33" s="333"/>
      <c r="CM33" s="333"/>
      <c r="CN33" s="333"/>
      <c r="CO33" s="333"/>
      <c r="CP33" s="333"/>
      <c r="CQ33" s="333"/>
      <c r="CR33" s="333"/>
      <c r="CS33" s="333"/>
      <c r="CT33" s="333"/>
      <c r="CU33" s="333"/>
      <c r="CV33" s="333"/>
      <c r="CW33" s="333"/>
      <c r="CX33" s="333"/>
      <c r="CY33" s="333"/>
      <c r="CZ33" s="333"/>
      <c r="DA33" s="333"/>
      <c r="DB33" s="333"/>
      <c r="DC33" s="333"/>
      <c r="DD33" s="333"/>
      <c r="DE33" s="333"/>
      <c r="DF33" s="333"/>
      <c r="DG33" s="333"/>
      <c r="DH33" s="333"/>
      <c r="DI33" s="333"/>
      <c r="DJ33" s="333"/>
      <c r="DK33" s="333"/>
      <c r="DL33" s="333"/>
      <c r="DM33" s="333"/>
      <c r="DN33" s="333"/>
      <c r="DO33" s="333"/>
      <c r="DP33" s="333"/>
      <c r="DQ33" s="333"/>
      <c r="DR33" s="333"/>
      <c r="DS33" s="333"/>
      <c r="DT33" s="333"/>
      <c r="DU33" s="333"/>
      <c r="DV33" s="333"/>
      <c r="DW33" s="333"/>
      <c r="DX33" s="333"/>
      <c r="DY33" s="333"/>
      <c r="DZ33" s="333"/>
      <c r="EA33" s="333"/>
      <c r="EB33" s="333"/>
      <c r="EC33" s="333"/>
      <c r="ED33" s="333"/>
      <c r="EE33" s="333"/>
      <c r="EF33" s="333"/>
      <c r="EG33" s="333"/>
      <c r="EH33" s="333"/>
      <c r="EI33" s="333"/>
      <c r="EJ33" s="333"/>
      <c r="EK33" s="333"/>
      <c r="EL33" s="333"/>
      <c r="EM33" s="333"/>
      <c r="EN33" s="333"/>
      <c r="EO33" s="333"/>
      <c r="EP33" s="333"/>
      <c r="EQ33" s="333"/>
      <c r="ER33" s="333"/>
      <c r="ES33" s="333"/>
      <c r="ET33" s="333"/>
      <c r="EU33" s="333"/>
      <c r="EV33" s="333"/>
      <c r="EW33" s="333"/>
      <c r="EX33" s="333"/>
      <c r="EY33" s="333"/>
      <c r="EZ33" s="333"/>
      <c r="FA33" s="333"/>
      <c r="FB33" s="333"/>
      <c r="FC33" s="333"/>
      <c r="FD33" s="333"/>
      <c r="FE33" s="333"/>
      <c r="FF33" s="333"/>
      <c r="FG33" s="333"/>
      <c r="FH33" s="333"/>
      <c r="FI33" s="333"/>
      <c r="FJ33" s="333"/>
      <c r="FK33" s="333"/>
      <c r="FL33" s="333"/>
      <c r="FM33" s="333"/>
      <c r="FN33" s="333"/>
      <c r="FO33" s="333"/>
      <c r="FP33" s="333"/>
      <c r="FQ33" s="333"/>
      <c r="FR33" s="333"/>
      <c r="FS33" s="333"/>
      <c r="FT33" s="333"/>
      <c r="FU33" s="333"/>
      <c r="FV33" s="333"/>
      <c r="FW33" s="333"/>
      <c r="FX33" s="333"/>
      <c r="FY33" s="333"/>
      <c r="FZ33" s="333"/>
      <c r="GA33" s="333"/>
      <c r="GB33" s="333"/>
      <c r="GC33" s="333"/>
      <c r="GD33" s="333"/>
      <c r="GE33" s="333"/>
      <c r="GF33" s="333"/>
      <c r="GG33" s="333"/>
      <c r="GH33" s="333"/>
      <c r="GI33" s="333"/>
      <c r="GJ33" s="333"/>
      <c r="GK33" s="333"/>
      <c r="GL33" s="333"/>
      <c r="GM33" s="333"/>
      <c r="GN33" s="333"/>
      <c r="GO33" s="333"/>
      <c r="GP33" s="333"/>
      <c r="GQ33" s="333"/>
      <c r="GR33" s="333"/>
      <c r="GS33" s="333"/>
      <c r="GT33" s="333"/>
      <c r="GU33" s="333"/>
      <c r="GV33" s="333"/>
      <c r="GW33" s="333"/>
      <c r="GX33" s="333"/>
      <c r="GY33" s="333"/>
      <c r="GZ33" s="333"/>
      <c r="HA33" s="333"/>
      <c r="HB33" s="333"/>
      <c r="HC33" s="333"/>
      <c r="HD33" s="333"/>
      <c r="HE33" s="333"/>
      <c r="HF33" s="333"/>
      <c r="HG33" s="333"/>
      <c r="HH33" s="333"/>
      <c r="HI33" s="333"/>
      <c r="HJ33" s="333"/>
      <c r="HK33" s="333"/>
      <c r="HL33" s="333"/>
      <c r="HM33" s="333"/>
    </row>
    <row r="34" spans="1:221" x14ac:dyDescent="0.2">
      <c r="A34" s="392" t="s">
        <v>186</v>
      </c>
      <c r="B34" s="333"/>
      <c r="C34" s="333"/>
      <c r="D34" s="360">
        <f>C15</f>
        <v>0</v>
      </c>
      <c r="E34" s="361" t="s">
        <v>41</v>
      </c>
      <c r="F34" s="362" t="s">
        <v>8</v>
      </c>
      <c r="G34" s="386">
        <f>'Rider Rates'!B24</f>
        <v>7.4289999999999995E-2</v>
      </c>
      <c r="H34" s="386"/>
      <c r="I34" s="386"/>
      <c r="J34" s="393">
        <f>SUM(G34:H34)</f>
        <v>7.4289999999999995E-2</v>
      </c>
      <c r="K34" s="364" t="s">
        <v>42</v>
      </c>
      <c r="L34" s="250">
        <f>ROUND(D34*G34,2)</f>
        <v>0</v>
      </c>
      <c r="M34" s="250"/>
      <c r="N34" s="250"/>
      <c r="O34" s="250">
        <f t="shared" si="2"/>
        <v>0</v>
      </c>
      <c r="P34" s="358">
        <f>'Rider Rates'!$D$22</f>
        <v>45809</v>
      </c>
      <c r="Q34" s="383"/>
      <c r="R34" s="380"/>
      <c r="S34" s="374"/>
      <c r="T34" s="375"/>
      <c r="U34" s="333"/>
      <c r="V34" s="376"/>
      <c r="W34" s="333"/>
      <c r="X34" s="333"/>
      <c r="Y34" s="333"/>
      <c r="Z34" s="333"/>
      <c r="AA34" s="333"/>
      <c r="AB34" s="333"/>
      <c r="AC34" s="333"/>
      <c r="AD34" s="333"/>
      <c r="AE34" s="333"/>
      <c r="AF34" s="333"/>
      <c r="AG34" s="333"/>
      <c r="AH34" s="333"/>
      <c r="AI34" s="333"/>
      <c r="AJ34" s="333"/>
      <c r="AK34" s="333"/>
      <c r="AL34" s="333"/>
      <c r="AM34" s="333"/>
      <c r="AN34" s="333"/>
      <c r="AO34" s="333"/>
      <c r="AP34" s="333"/>
      <c r="AQ34" s="333"/>
      <c r="AR34" s="333"/>
      <c r="AS34" s="333"/>
      <c r="AT34" s="333"/>
      <c r="AU34" s="333"/>
      <c r="AV34" s="333"/>
      <c r="AW34" s="333"/>
      <c r="AX34" s="333"/>
      <c r="AY34" s="333"/>
      <c r="AZ34" s="333"/>
      <c r="BA34" s="333"/>
      <c r="BB34" s="333"/>
      <c r="BC34" s="333"/>
      <c r="BD34" s="333"/>
      <c r="BE34" s="333"/>
      <c r="BF34" s="333"/>
      <c r="BG34" s="333"/>
      <c r="BH34" s="333"/>
      <c r="BI34" s="333"/>
      <c r="BJ34" s="333"/>
      <c r="BK34" s="333"/>
      <c r="BL34" s="333"/>
      <c r="BM34" s="333"/>
      <c r="BN34" s="333"/>
      <c r="BO34" s="333"/>
      <c r="BP34" s="333"/>
      <c r="BQ34" s="333"/>
      <c r="BR34" s="333"/>
      <c r="BS34" s="333"/>
      <c r="BT34" s="333"/>
      <c r="BU34" s="333"/>
      <c r="BV34" s="333"/>
      <c r="BW34" s="333"/>
      <c r="BX34" s="333"/>
      <c r="BY34" s="333"/>
      <c r="BZ34" s="333"/>
      <c r="CA34" s="333"/>
      <c r="CB34" s="333"/>
      <c r="CC34" s="333"/>
      <c r="CD34" s="333"/>
      <c r="CE34" s="333"/>
      <c r="CF34" s="333"/>
      <c r="CG34" s="333"/>
      <c r="CH34" s="333"/>
      <c r="CI34" s="333"/>
      <c r="CJ34" s="333"/>
      <c r="CK34" s="333"/>
      <c r="CL34" s="333"/>
      <c r="CM34" s="333"/>
      <c r="CN34" s="333"/>
      <c r="CO34" s="333"/>
      <c r="CP34" s="333"/>
      <c r="CQ34" s="333"/>
      <c r="CR34" s="333"/>
      <c r="CS34" s="333"/>
      <c r="CT34" s="333"/>
      <c r="CU34" s="333"/>
      <c r="CV34" s="333"/>
      <c r="CW34" s="333"/>
      <c r="CX34" s="333"/>
      <c r="CY34" s="333"/>
      <c r="CZ34" s="333"/>
      <c r="DA34" s="333"/>
      <c r="DB34" s="333"/>
      <c r="DC34" s="333"/>
      <c r="DD34" s="333"/>
      <c r="DE34" s="333"/>
      <c r="DF34" s="333"/>
      <c r="DG34" s="333"/>
      <c r="DH34" s="333"/>
      <c r="DI34" s="333"/>
      <c r="DJ34" s="333"/>
      <c r="DK34" s="333"/>
      <c r="DL34" s="333"/>
      <c r="DM34" s="333"/>
      <c r="DN34" s="333"/>
      <c r="DO34" s="333"/>
      <c r="DP34" s="333"/>
      <c r="DQ34" s="333"/>
      <c r="DR34" s="333"/>
      <c r="DS34" s="333"/>
      <c r="DT34" s="333"/>
      <c r="DU34" s="333"/>
      <c r="DV34" s="333"/>
      <c r="DW34" s="333"/>
      <c r="DX34" s="333"/>
      <c r="DY34" s="333"/>
      <c r="DZ34" s="333"/>
      <c r="EA34" s="333"/>
      <c r="EB34" s="333"/>
      <c r="EC34" s="333"/>
      <c r="ED34" s="333"/>
      <c r="EE34" s="333"/>
      <c r="EF34" s="333"/>
      <c r="EG34" s="333"/>
      <c r="EH34" s="333"/>
      <c r="EI34" s="333"/>
      <c r="EJ34" s="333"/>
      <c r="EK34" s="333"/>
      <c r="EL34" s="333"/>
      <c r="EM34" s="333"/>
      <c r="EN34" s="333"/>
      <c r="EO34" s="333"/>
      <c r="EP34" s="333"/>
      <c r="EQ34" s="333"/>
      <c r="ER34" s="333"/>
      <c r="ES34" s="333"/>
      <c r="ET34" s="333"/>
      <c r="EU34" s="333"/>
      <c r="EV34" s="333"/>
      <c r="EW34" s="333"/>
      <c r="EX34" s="333"/>
      <c r="EY34" s="333"/>
      <c r="EZ34" s="333"/>
      <c r="FA34" s="333"/>
      <c r="FB34" s="333"/>
      <c r="FC34" s="333"/>
      <c r="FD34" s="333"/>
      <c r="FE34" s="333"/>
      <c r="FF34" s="333"/>
      <c r="FG34" s="333"/>
      <c r="FH34" s="333"/>
      <c r="FI34" s="333"/>
      <c r="FJ34" s="333"/>
      <c r="FK34" s="333"/>
      <c r="FL34" s="333"/>
      <c r="FM34" s="333"/>
      <c r="FN34" s="333"/>
      <c r="FO34" s="333"/>
      <c r="FP34" s="333"/>
      <c r="FQ34" s="333"/>
      <c r="FR34" s="333"/>
      <c r="FS34" s="333"/>
      <c r="FT34" s="333"/>
      <c r="FU34" s="333"/>
      <c r="FV34" s="333"/>
      <c r="FW34" s="333"/>
      <c r="FX34" s="333"/>
      <c r="FY34" s="333"/>
      <c r="FZ34" s="333"/>
      <c r="GA34" s="333"/>
      <c r="GB34" s="333"/>
      <c r="GC34" s="333"/>
      <c r="GD34" s="333"/>
      <c r="GE34" s="333"/>
      <c r="GF34" s="333"/>
      <c r="GG34" s="333"/>
      <c r="GH34" s="333"/>
      <c r="GI34" s="333"/>
      <c r="GJ34" s="333"/>
      <c r="GK34" s="333"/>
      <c r="GL34" s="333"/>
      <c r="GM34" s="333"/>
      <c r="GN34" s="333"/>
      <c r="GO34" s="333"/>
      <c r="GP34" s="333"/>
      <c r="GQ34" s="333"/>
      <c r="GR34" s="333"/>
      <c r="GS34" s="333"/>
      <c r="GT34" s="333"/>
      <c r="GU34" s="333"/>
      <c r="GV34" s="333"/>
      <c r="GW34" s="333"/>
      <c r="GX34" s="333"/>
      <c r="GY34" s="333"/>
      <c r="GZ34" s="333"/>
      <c r="HA34" s="333"/>
      <c r="HB34" s="333"/>
      <c r="HC34" s="333"/>
      <c r="HD34" s="333"/>
      <c r="HE34" s="333"/>
      <c r="HF34" s="333"/>
      <c r="HG34" s="333"/>
      <c r="HH34" s="333"/>
      <c r="HI34" s="333"/>
      <c r="HJ34" s="333"/>
      <c r="HK34" s="333"/>
      <c r="HL34" s="333"/>
      <c r="HM34" s="333"/>
    </row>
    <row r="35" spans="1:221" x14ac:dyDescent="0.2">
      <c r="A35" s="392" t="s">
        <v>162</v>
      </c>
      <c r="B35" s="333"/>
      <c r="C35" s="333"/>
      <c r="D35" s="360">
        <f t="shared" ref="D35:D36" si="3">C16</f>
        <v>0</v>
      </c>
      <c r="E35" s="361" t="s">
        <v>41</v>
      </c>
      <c r="F35" s="362" t="s">
        <v>8</v>
      </c>
      <c r="G35" s="386">
        <f>'Rider Rates'!B42</f>
        <v>1.6396899999999999E-2</v>
      </c>
      <c r="H35" s="386"/>
      <c r="I35" s="386"/>
      <c r="J35" s="393">
        <f>SUM(G35:H35)</f>
        <v>1.6396899999999999E-2</v>
      </c>
      <c r="K35" s="364" t="s">
        <v>42</v>
      </c>
      <c r="L35" s="250">
        <f>ROUND(D35*G35,2)</f>
        <v>0</v>
      </c>
      <c r="M35" s="250"/>
      <c r="N35" s="250"/>
      <c r="O35" s="250">
        <f t="shared" si="2"/>
        <v>0</v>
      </c>
      <c r="P35" s="358">
        <f>'Rider Rates'!$D$35</f>
        <v>45809</v>
      </c>
      <c r="Q35" s="383"/>
      <c r="R35" s="380"/>
      <c r="S35" s="374"/>
      <c r="T35" s="375"/>
      <c r="U35" s="333"/>
      <c r="V35" s="376"/>
      <c r="W35" s="333"/>
      <c r="X35" s="333"/>
      <c r="Y35" s="333"/>
      <c r="Z35" s="333"/>
      <c r="AA35" s="333"/>
      <c r="AB35" s="333"/>
      <c r="AC35" s="333"/>
      <c r="AD35" s="333"/>
      <c r="AE35" s="333"/>
      <c r="AF35" s="333"/>
      <c r="AG35" s="333"/>
      <c r="AH35" s="333"/>
      <c r="AI35" s="333"/>
      <c r="AJ35" s="333"/>
      <c r="AK35" s="333"/>
      <c r="AL35" s="333"/>
      <c r="AM35" s="333"/>
      <c r="AN35" s="333"/>
      <c r="AO35" s="333"/>
      <c r="AP35" s="333"/>
      <c r="AQ35" s="333"/>
      <c r="AR35" s="333"/>
      <c r="AS35" s="333"/>
      <c r="AT35" s="333"/>
      <c r="AU35" s="333"/>
      <c r="AV35" s="333"/>
      <c r="AW35" s="333"/>
      <c r="AX35" s="333"/>
      <c r="AY35" s="333"/>
      <c r="AZ35" s="333"/>
      <c r="BA35" s="333"/>
      <c r="BB35" s="333"/>
      <c r="BC35" s="333"/>
      <c r="BD35" s="333"/>
      <c r="BE35" s="333"/>
      <c r="BF35" s="333"/>
      <c r="BG35" s="333"/>
      <c r="BH35" s="333"/>
      <c r="BI35" s="333"/>
      <c r="BJ35" s="333"/>
      <c r="BK35" s="333"/>
      <c r="BL35" s="333"/>
      <c r="BM35" s="333"/>
      <c r="BN35" s="333"/>
      <c r="BO35" s="333"/>
      <c r="BP35" s="333"/>
      <c r="BQ35" s="333"/>
      <c r="BR35" s="333"/>
      <c r="BS35" s="333"/>
      <c r="BT35" s="333"/>
      <c r="BU35" s="333"/>
      <c r="BV35" s="333"/>
      <c r="BW35" s="333"/>
      <c r="BX35" s="333"/>
      <c r="BY35" s="333"/>
      <c r="BZ35" s="333"/>
      <c r="CA35" s="333"/>
      <c r="CB35" s="333"/>
      <c r="CC35" s="333"/>
      <c r="CD35" s="333"/>
      <c r="CE35" s="333"/>
      <c r="CF35" s="333"/>
      <c r="CG35" s="333"/>
      <c r="CH35" s="333"/>
      <c r="CI35" s="333"/>
      <c r="CJ35" s="333"/>
      <c r="CK35" s="333"/>
      <c r="CL35" s="333"/>
      <c r="CM35" s="333"/>
      <c r="CN35" s="333"/>
      <c r="CO35" s="333"/>
      <c r="CP35" s="333"/>
      <c r="CQ35" s="333"/>
      <c r="CR35" s="333"/>
      <c r="CS35" s="333"/>
      <c r="CT35" s="333"/>
      <c r="CU35" s="333"/>
      <c r="CV35" s="333"/>
      <c r="CW35" s="333"/>
      <c r="CX35" s="333"/>
      <c r="CY35" s="333"/>
      <c r="CZ35" s="333"/>
      <c r="DA35" s="333"/>
      <c r="DB35" s="333"/>
      <c r="DC35" s="333"/>
      <c r="DD35" s="333"/>
      <c r="DE35" s="333"/>
      <c r="DF35" s="333"/>
      <c r="DG35" s="333"/>
      <c r="DH35" s="333"/>
      <c r="DI35" s="333"/>
      <c r="DJ35" s="333"/>
      <c r="DK35" s="333"/>
      <c r="DL35" s="333"/>
      <c r="DM35" s="333"/>
      <c r="DN35" s="333"/>
      <c r="DO35" s="333"/>
      <c r="DP35" s="333"/>
      <c r="DQ35" s="333"/>
      <c r="DR35" s="333"/>
      <c r="DS35" s="333"/>
      <c r="DT35" s="333"/>
      <c r="DU35" s="333"/>
      <c r="DV35" s="333"/>
      <c r="DW35" s="333"/>
      <c r="DX35" s="333"/>
      <c r="DY35" s="333"/>
      <c r="DZ35" s="333"/>
      <c r="EA35" s="333"/>
      <c r="EB35" s="333"/>
      <c r="EC35" s="333"/>
      <c r="ED35" s="333"/>
      <c r="EE35" s="333"/>
      <c r="EF35" s="333"/>
      <c r="EG35" s="333"/>
      <c r="EH35" s="333"/>
      <c r="EI35" s="333"/>
      <c r="EJ35" s="333"/>
      <c r="EK35" s="333"/>
      <c r="EL35" s="333"/>
      <c r="EM35" s="333"/>
      <c r="EN35" s="333"/>
      <c r="EO35" s="333"/>
      <c r="EP35" s="333"/>
      <c r="EQ35" s="333"/>
      <c r="ER35" s="333"/>
      <c r="ES35" s="333"/>
      <c r="ET35" s="333"/>
      <c r="EU35" s="333"/>
      <c r="EV35" s="333"/>
      <c r="EW35" s="333"/>
      <c r="EX35" s="333"/>
      <c r="EY35" s="333"/>
      <c r="EZ35" s="333"/>
      <c r="FA35" s="333"/>
      <c r="FB35" s="333"/>
      <c r="FC35" s="333"/>
      <c r="FD35" s="333"/>
      <c r="FE35" s="333"/>
      <c r="FF35" s="333"/>
      <c r="FG35" s="333"/>
      <c r="FH35" s="333"/>
      <c r="FI35" s="333"/>
      <c r="FJ35" s="333"/>
      <c r="FK35" s="333"/>
      <c r="FL35" s="333"/>
      <c r="FM35" s="333"/>
      <c r="FN35" s="333"/>
      <c r="FO35" s="333"/>
      <c r="FP35" s="333"/>
      <c r="FQ35" s="333"/>
      <c r="FR35" s="333"/>
      <c r="FS35" s="333"/>
      <c r="FT35" s="333"/>
      <c r="FU35" s="333"/>
      <c r="FV35" s="333"/>
      <c r="FW35" s="333"/>
      <c r="FX35" s="333"/>
      <c r="FY35" s="333"/>
      <c r="FZ35" s="333"/>
      <c r="GA35" s="333"/>
      <c r="GB35" s="333"/>
      <c r="GC35" s="333"/>
      <c r="GD35" s="333"/>
      <c r="GE35" s="333"/>
      <c r="GF35" s="333"/>
      <c r="GG35" s="333"/>
      <c r="GH35" s="333"/>
      <c r="GI35" s="333"/>
      <c r="GJ35" s="333"/>
      <c r="GK35" s="333"/>
      <c r="GL35" s="333"/>
      <c r="GM35" s="333"/>
      <c r="GN35" s="333"/>
      <c r="GO35" s="333"/>
      <c r="GP35" s="333"/>
      <c r="GQ35" s="333"/>
      <c r="GR35" s="333"/>
      <c r="GS35" s="333"/>
      <c r="GT35" s="333"/>
      <c r="GU35" s="333"/>
      <c r="GV35" s="333"/>
      <c r="GW35" s="333"/>
      <c r="GX35" s="333"/>
      <c r="GY35" s="333"/>
      <c r="GZ35" s="333"/>
      <c r="HA35" s="333"/>
      <c r="HB35" s="333"/>
      <c r="HC35" s="333"/>
      <c r="HD35" s="333"/>
      <c r="HE35" s="333"/>
      <c r="HF35" s="333"/>
      <c r="HG35" s="333"/>
      <c r="HH35" s="333"/>
      <c r="HI35" s="333"/>
      <c r="HJ35" s="333"/>
      <c r="HK35" s="333"/>
      <c r="HL35" s="333"/>
      <c r="HM35" s="333"/>
    </row>
    <row r="36" spans="1:221" x14ac:dyDescent="0.2">
      <c r="A36" s="392" t="s">
        <v>219</v>
      </c>
      <c r="B36" s="333"/>
      <c r="C36" s="333"/>
      <c r="D36" s="360">
        <f t="shared" si="3"/>
        <v>0</v>
      </c>
      <c r="E36" s="361" t="s">
        <v>41</v>
      </c>
      <c r="F36" s="355" t="s">
        <v>8</v>
      </c>
      <c r="G36" s="386">
        <f>'Rider Rates'!C42</f>
        <v>6.9249999999999997E-3</v>
      </c>
      <c r="H36" s="386"/>
      <c r="I36" s="386"/>
      <c r="J36" s="393">
        <f>SUM(G36:H36)</f>
        <v>6.9249999999999997E-3</v>
      </c>
      <c r="K36" s="364" t="s">
        <v>42</v>
      </c>
      <c r="L36" s="250">
        <f>ROUND(D36*G36,2)</f>
        <v>0</v>
      </c>
      <c r="M36" s="250"/>
      <c r="N36" s="250"/>
      <c r="O36" s="250">
        <f t="shared" si="2"/>
        <v>0</v>
      </c>
      <c r="P36" s="358">
        <f>'Rider Rates'!D36</f>
        <v>45809</v>
      </c>
      <c r="Q36" s="383"/>
      <c r="R36" s="380"/>
      <c r="S36" s="374"/>
      <c r="T36" s="375"/>
      <c r="U36" s="333"/>
      <c r="V36" s="376"/>
      <c r="W36" s="333"/>
      <c r="X36" s="333"/>
      <c r="Y36" s="333"/>
      <c r="Z36" s="333"/>
      <c r="AA36" s="333"/>
      <c r="AB36" s="333"/>
      <c r="AC36" s="333"/>
      <c r="AD36" s="333"/>
      <c r="AE36" s="333"/>
      <c r="AF36" s="333"/>
      <c r="AG36" s="333"/>
      <c r="AH36" s="333"/>
      <c r="AI36" s="333"/>
      <c r="AJ36" s="333"/>
      <c r="AK36" s="333"/>
      <c r="AL36" s="333"/>
      <c r="AM36" s="333"/>
      <c r="AN36" s="333"/>
      <c r="AO36" s="333"/>
      <c r="AP36" s="333"/>
      <c r="AQ36" s="333"/>
      <c r="AR36" s="333"/>
      <c r="AS36" s="333"/>
      <c r="AT36" s="333"/>
      <c r="AU36" s="333"/>
      <c r="AV36" s="333"/>
      <c r="AW36" s="333"/>
      <c r="AX36" s="333"/>
      <c r="AY36" s="333"/>
      <c r="AZ36" s="333"/>
      <c r="BA36" s="333"/>
      <c r="BB36" s="333"/>
      <c r="BC36" s="333"/>
      <c r="BD36" s="333"/>
      <c r="BE36" s="333"/>
      <c r="BF36" s="333"/>
      <c r="BG36" s="333"/>
      <c r="BH36" s="333"/>
      <c r="BI36" s="333"/>
      <c r="BJ36" s="333"/>
      <c r="BK36" s="333"/>
      <c r="BL36" s="333"/>
      <c r="BM36" s="333"/>
      <c r="BN36" s="333"/>
      <c r="BO36" s="333"/>
      <c r="BP36" s="333"/>
      <c r="BQ36" s="333"/>
      <c r="BR36" s="333"/>
      <c r="BS36" s="333"/>
      <c r="BT36" s="333"/>
      <c r="BU36" s="333"/>
      <c r="BV36" s="333"/>
      <c r="BW36" s="333"/>
      <c r="BX36" s="333"/>
      <c r="BY36" s="333"/>
      <c r="BZ36" s="333"/>
      <c r="CA36" s="333"/>
      <c r="CB36" s="333"/>
      <c r="CC36" s="333"/>
      <c r="CD36" s="333"/>
      <c r="CE36" s="333"/>
      <c r="CF36" s="333"/>
      <c r="CG36" s="333"/>
      <c r="CH36" s="333"/>
      <c r="CI36" s="333"/>
      <c r="CJ36" s="333"/>
      <c r="CK36" s="333"/>
      <c r="CL36" s="333"/>
      <c r="CM36" s="333"/>
      <c r="CN36" s="333"/>
      <c r="CO36" s="333"/>
      <c r="CP36" s="333"/>
      <c r="CQ36" s="333"/>
      <c r="CR36" s="333"/>
      <c r="CS36" s="333"/>
      <c r="CT36" s="333"/>
      <c r="CU36" s="333"/>
      <c r="CV36" s="333"/>
      <c r="CW36" s="333"/>
      <c r="CX36" s="333"/>
      <c r="CY36" s="333"/>
      <c r="CZ36" s="333"/>
      <c r="DA36" s="333"/>
      <c r="DB36" s="333"/>
      <c r="DC36" s="333"/>
      <c r="DD36" s="333"/>
      <c r="DE36" s="333"/>
      <c r="DF36" s="333"/>
      <c r="DG36" s="333"/>
      <c r="DH36" s="333"/>
      <c r="DI36" s="333"/>
      <c r="DJ36" s="333"/>
      <c r="DK36" s="333"/>
      <c r="DL36" s="333"/>
      <c r="DM36" s="333"/>
      <c r="DN36" s="333"/>
      <c r="DO36" s="333"/>
      <c r="DP36" s="333"/>
      <c r="DQ36" s="333"/>
      <c r="DR36" s="333"/>
      <c r="DS36" s="333"/>
      <c r="DT36" s="333"/>
      <c r="DU36" s="333"/>
      <c r="DV36" s="333"/>
      <c r="DW36" s="333"/>
      <c r="DX36" s="333"/>
      <c r="DY36" s="333"/>
      <c r="DZ36" s="333"/>
      <c r="EA36" s="333"/>
      <c r="EB36" s="333"/>
      <c r="EC36" s="333"/>
      <c r="ED36" s="333"/>
      <c r="EE36" s="333"/>
      <c r="EF36" s="333"/>
      <c r="EG36" s="333"/>
      <c r="EH36" s="333"/>
      <c r="EI36" s="333"/>
      <c r="EJ36" s="333"/>
      <c r="EK36" s="333"/>
      <c r="EL36" s="333"/>
      <c r="EM36" s="333"/>
      <c r="EN36" s="333"/>
      <c r="EO36" s="333"/>
      <c r="EP36" s="333"/>
      <c r="EQ36" s="333"/>
      <c r="ER36" s="333"/>
      <c r="ES36" s="333"/>
      <c r="ET36" s="333"/>
      <c r="EU36" s="333"/>
      <c r="EV36" s="333"/>
      <c r="EW36" s="333"/>
      <c r="EX36" s="333"/>
      <c r="EY36" s="333"/>
      <c r="EZ36" s="333"/>
      <c r="FA36" s="333"/>
      <c r="FB36" s="333"/>
      <c r="FC36" s="333"/>
      <c r="FD36" s="333"/>
      <c r="FE36" s="333"/>
      <c r="FF36" s="333"/>
      <c r="FG36" s="333"/>
      <c r="FH36" s="333"/>
      <c r="FI36" s="333"/>
      <c r="FJ36" s="333"/>
      <c r="FK36" s="333"/>
      <c r="FL36" s="333"/>
      <c r="FM36" s="333"/>
      <c r="FN36" s="333"/>
      <c r="FO36" s="333"/>
      <c r="FP36" s="333"/>
      <c r="FQ36" s="333"/>
      <c r="FR36" s="333"/>
      <c r="FS36" s="333"/>
      <c r="FT36" s="333"/>
      <c r="FU36" s="333"/>
      <c r="FV36" s="333"/>
      <c r="FW36" s="333"/>
      <c r="FX36" s="333"/>
      <c r="FY36" s="333"/>
      <c r="FZ36" s="333"/>
      <c r="GA36" s="333"/>
      <c r="GB36" s="333"/>
      <c r="GC36" s="333"/>
      <c r="GD36" s="333"/>
      <c r="GE36" s="333"/>
      <c r="GF36" s="333"/>
      <c r="GG36" s="333"/>
      <c r="GH36" s="333"/>
      <c r="GI36" s="333"/>
      <c r="GJ36" s="333"/>
      <c r="GK36" s="333"/>
      <c r="GL36" s="333"/>
      <c r="GM36" s="333"/>
      <c r="GN36" s="333"/>
      <c r="GO36" s="333"/>
      <c r="GP36" s="333"/>
      <c r="GQ36" s="333"/>
      <c r="GR36" s="333"/>
      <c r="GS36" s="333"/>
      <c r="GT36" s="333"/>
      <c r="GU36" s="333"/>
      <c r="GV36" s="333"/>
      <c r="GW36" s="333"/>
      <c r="GX36" s="333"/>
      <c r="GY36" s="333"/>
      <c r="GZ36" s="333"/>
      <c r="HA36" s="333"/>
      <c r="HB36" s="333"/>
      <c r="HC36" s="333"/>
      <c r="HD36" s="333"/>
      <c r="HE36" s="333"/>
      <c r="HF36" s="333"/>
      <c r="HG36" s="333"/>
      <c r="HH36" s="333"/>
      <c r="HI36" s="333"/>
      <c r="HJ36" s="333"/>
      <c r="HK36" s="333"/>
      <c r="HL36" s="333"/>
      <c r="HM36" s="333"/>
    </row>
    <row r="37" spans="1:221" x14ac:dyDescent="0.2">
      <c r="A37" s="392" t="s">
        <v>193</v>
      </c>
      <c r="B37" s="333"/>
      <c r="C37" s="333"/>
      <c r="D37" s="360">
        <f>C16+C17</f>
        <v>0</v>
      </c>
      <c r="E37" s="361" t="s">
        <v>41</v>
      </c>
      <c r="F37" s="362" t="s">
        <v>8</v>
      </c>
      <c r="G37" s="386">
        <f>'Rider Rates'!$B$45</f>
        <v>-5.7597000000000004E-3</v>
      </c>
      <c r="H37" s="386"/>
      <c r="I37" s="386"/>
      <c r="J37" s="393">
        <f>SUM(G37:H37)</f>
        <v>-5.7597000000000004E-3</v>
      </c>
      <c r="K37" s="364" t="s">
        <v>42</v>
      </c>
      <c r="L37" s="250">
        <f>ROUND(D37*G37,2)</f>
        <v>0</v>
      </c>
      <c r="M37" s="250"/>
      <c r="N37" s="250"/>
      <c r="O37" s="250">
        <f t="shared" si="2"/>
        <v>0</v>
      </c>
      <c r="P37" s="358">
        <f>'Rider Rates'!$D$45</f>
        <v>45929</v>
      </c>
      <c r="Q37" s="383"/>
      <c r="R37" s="380"/>
      <c r="S37" s="374"/>
      <c r="T37" s="375"/>
      <c r="U37" s="333"/>
      <c r="V37" s="376"/>
      <c r="W37" s="333"/>
      <c r="X37" s="333"/>
      <c r="Y37" s="333"/>
      <c r="Z37" s="333"/>
      <c r="AA37" s="333"/>
      <c r="AB37" s="333"/>
      <c r="AC37" s="333"/>
      <c r="AD37" s="333"/>
      <c r="AE37" s="333"/>
      <c r="AF37" s="333"/>
      <c r="AG37" s="333"/>
      <c r="AH37" s="333"/>
      <c r="AI37" s="333"/>
      <c r="AJ37" s="333"/>
      <c r="AK37" s="333"/>
      <c r="AL37" s="333"/>
      <c r="AM37" s="333"/>
      <c r="AN37" s="333"/>
      <c r="AO37" s="333"/>
      <c r="AP37" s="333"/>
      <c r="AQ37" s="333"/>
      <c r="AR37" s="333"/>
      <c r="AS37" s="333"/>
      <c r="AT37" s="333"/>
      <c r="AU37" s="333"/>
      <c r="AV37" s="333"/>
      <c r="AW37" s="333"/>
      <c r="AX37" s="333"/>
      <c r="AY37" s="333"/>
      <c r="AZ37" s="333"/>
      <c r="BA37" s="333"/>
      <c r="BB37" s="333"/>
      <c r="BC37" s="333"/>
      <c r="BD37" s="333"/>
      <c r="BE37" s="333"/>
      <c r="BF37" s="333"/>
      <c r="BG37" s="333"/>
      <c r="BH37" s="333"/>
      <c r="BI37" s="333"/>
      <c r="BJ37" s="333"/>
      <c r="BK37" s="333"/>
      <c r="BL37" s="333"/>
      <c r="BM37" s="333"/>
      <c r="BN37" s="333"/>
      <c r="BO37" s="333"/>
      <c r="BP37" s="333"/>
      <c r="BQ37" s="333"/>
      <c r="BR37" s="333"/>
      <c r="BS37" s="333"/>
      <c r="BT37" s="333"/>
      <c r="BU37" s="333"/>
      <c r="BV37" s="333"/>
      <c r="BW37" s="333"/>
      <c r="BX37" s="333"/>
      <c r="BY37" s="333"/>
      <c r="BZ37" s="333"/>
      <c r="CA37" s="333"/>
      <c r="CB37" s="333"/>
      <c r="CC37" s="333"/>
      <c r="CD37" s="333"/>
      <c r="CE37" s="333"/>
      <c r="CF37" s="333"/>
      <c r="CG37" s="333"/>
      <c r="CH37" s="333"/>
      <c r="CI37" s="333"/>
      <c r="CJ37" s="333"/>
      <c r="CK37" s="333"/>
      <c r="CL37" s="333"/>
      <c r="CM37" s="333"/>
      <c r="CN37" s="333"/>
      <c r="CO37" s="333"/>
      <c r="CP37" s="333"/>
      <c r="CQ37" s="333"/>
      <c r="CR37" s="333"/>
      <c r="CS37" s="333"/>
      <c r="CT37" s="333"/>
      <c r="CU37" s="333"/>
      <c r="CV37" s="333"/>
      <c r="CW37" s="333"/>
      <c r="CX37" s="333"/>
      <c r="CY37" s="333"/>
      <c r="CZ37" s="333"/>
      <c r="DA37" s="333"/>
      <c r="DB37" s="333"/>
      <c r="DC37" s="333"/>
      <c r="DD37" s="333"/>
      <c r="DE37" s="333"/>
      <c r="DF37" s="333"/>
      <c r="DG37" s="333"/>
      <c r="DH37" s="333"/>
      <c r="DI37" s="333"/>
      <c r="DJ37" s="333"/>
      <c r="DK37" s="333"/>
      <c r="DL37" s="333"/>
      <c r="DM37" s="333"/>
      <c r="DN37" s="333"/>
      <c r="DO37" s="333"/>
      <c r="DP37" s="333"/>
      <c r="DQ37" s="333"/>
      <c r="DR37" s="333"/>
      <c r="DS37" s="333"/>
      <c r="DT37" s="333"/>
      <c r="DU37" s="333"/>
      <c r="DV37" s="333"/>
      <c r="DW37" s="333"/>
      <c r="DX37" s="333"/>
      <c r="DY37" s="333"/>
      <c r="DZ37" s="333"/>
      <c r="EA37" s="333"/>
      <c r="EB37" s="333"/>
      <c r="EC37" s="333"/>
      <c r="ED37" s="333"/>
      <c r="EE37" s="333"/>
      <c r="EF37" s="333"/>
      <c r="EG37" s="333"/>
      <c r="EH37" s="333"/>
      <c r="EI37" s="333"/>
      <c r="EJ37" s="333"/>
      <c r="EK37" s="333"/>
      <c r="EL37" s="333"/>
      <c r="EM37" s="333"/>
      <c r="EN37" s="333"/>
      <c r="EO37" s="333"/>
      <c r="EP37" s="333"/>
      <c r="EQ37" s="333"/>
      <c r="ER37" s="333"/>
      <c r="ES37" s="333"/>
      <c r="ET37" s="333"/>
      <c r="EU37" s="333"/>
      <c r="EV37" s="333"/>
      <c r="EW37" s="333"/>
      <c r="EX37" s="333"/>
      <c r="EY37" s="333"/>
      <c r="EZ37" s="333"/>
      <c r="FA37" s="333"/>
      <c r="FB37" s="333"/>
      <c r="FC37" s="333"/>
      <c r="FD37" s="333"/>
      <c r="FE37" s="333"/>
      <c r="FF37" s="333"/>
      <c r="FG37" s="333"/>
      <c r="FH37" s="333"/>
      <c r="FI37" s="333"/>
      <c r="FJ37" s="333"/>
      <c r="FK37" s="333"/>
      <c r="FL37" s="333"/>
      <c r="FM37" s="333"/>
      <c r="FN37" s="333"/>
      <c r="FO37" s="333"/>
      <c r="FP37" s="333"/>
      <c r="FQ37" s="333"/>
      <c r="FR37" s="333"/>
      <c r="FS37" s="333"/>
      <c r="FT37" s="333"/>
      <c r="FU37" s="333"/>
      <c r="FV37" s="333"/>
      <c r="FW37" s="333"/>
      <c r="FX37" s="333"/>
      <c r="FY37" s="333"/>
      <c r="FZ37" s="333"/>
      <c r="GA37" s="333"/>
      <c r="GB37" s="333"/>
      <c r="GC37" s="333"/>
      <c r="GD37" s="333"/>
      <c r="GE37" s="333"/>
      <c r="GF37" s="333"/>
      <c r="GG37" s="333"/>
      <c r="GH37" s="333"/>
      <c r="GI37" s="333"/>
      <c r="GJ37" s="333"/>
      <c r="GK37" s="333"/>
      <c r="GL37" s="333"/>
      <c r="GM37" s="333"/>
      <c r="GN37" s="333"/>
      <c r="GO37" s="333"/>
      <c r="GP37" s="333"/>
      <c r="GQ37" s="333"/>
      <c r="GR37" s="333"/>
      <c r="GS37" s="333"/>
      <c r="GT37" s="333"/>
      <c r="GU37" s="333"/>
      <c r="GV37" s="333"/>
      <c r="GW37" s="333"/>
      <c r="GX37" s="333"/>
      <c r="GY37" s="333"/>
      <c r="GZ37" s="333"/>
      <c r="HA37" s="333"/>
      <c r="HB37" s="333"/>
      <c r="HC37" s="333"/>
      <c r="HD37" s="333"/>
      <c r="HE37" s="333"/>
      <c r="HF37" s="333"/>
      <c r="HG37" s="333"/>
      <c r="HH37" s="333"/>
      <c r="HI37" s="333"/>
      <c r="HJ37" s="333"/>
      <c r="HK37" s="333"/>
      <c r="HL37" s="333"/>
      <c r="HM37" s="333"/>
    </row>
    <row r="38" spans="1:221" x14ac:dyDescent="0.2">
      <c r="A38" s="394" t="s">
        <v>210</v>
      </c>
      <c r="B38" s="333"/>
      <c r="C38" s="333"/>
      <c r="D38" s="360">
        <f>IF($C$15&lt;0,0,IF($C$15&gt;833000,833000,$C$15))</f>
        <v>0</v>
      </c>
      <c r="E38" s="361" t="s">
        <v>41</v>
      </c>
      <c r="F38" s="362" t="s">
        <v>8</v>
      </c>
      <c r="G38" s="386"/>
      <c r="H38" s="386"/>
      <c r="I38" s="386">
        <f>'Rider Rates'!D49</f>
        <v>0</v>
      </c>
      <c r="J38" s="386">
        <f>SUM(G38:I38)</f>
        <v>0</v>
      </c>
      <c r="K38" s="364" t="s">
        <v>42</v>
      </c>
      <c r="L38" s="250"/>
      <c r="M38" s="250"/>
      <c r="N38" s="250">
        <f>D38*J38</f>
        <v>0</v>
      </c>
      <c r="O38" s="250">
        <f t="shared" si="2"/>
        <v>0</v>
      </c>
      <c r="P38" s="358">
        <f>'Rider Rates'!E49</f>
        <v>45883</v>
      </c>
      <c r="Q38" s="383"/>
      <c r="R38" s="380"/>
      <c r="S38" s="374"/>
      <c r="T38" s="375"/>
      <c r="U38" s="333"/>
      <c r="V38" s="376"/>
      <c r="W38" s="333"/>
      <c r="X38" s="333"/>
      <c r="Y38" s="333"/>
      <c r="Z38" s="333"/>
      <c r="AA38" s="333"/>
      <c r="AB38" s="333"/>
      <c r="AC38" s="333"/>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333"/>
      <c r="BB38" s="333"/>
      <c r="BC38" s="333"/>
      <c r="BD38" s="333"/>
      <c r="BE38" s="333"/>
      <c r="BF38" s="333"/>
      <c r="BG38" s="333"/>
      <c r="BH38" s="333"/>
      <c r="BI38" s="333"/>
      <c r="BJ38" s="333"/>
      <c r="BK38" s="333"/>
      <c r="BL38" s="333"/>
      <c r="BM38" s="333"/>
      <c r="BN38" s="333"/>
      <c r="BO38" s="333"/>
      <c r="BP38" s="333"/>
      <c r="BQ38" s="333"/>
      <c r="BR38" s="333"/>
      <c r="BS38" s="333"/>
      <c r="BT38" s="333"/>
      <c r="BU38" s="333"/>
      <c r="BV38" s="333"/>
      <c r="BW38" s="333"/>
      <c r="BX38" s="333"/>
      <c r="BY38" s="333"/>
      <c r="BZ38" s="333"/>
      <c r="CA38" s="333"/>
      <c r="CB38" s="333"/>
      <c r="CC38" s="333"/>
      <c r="CD38" s="333"/>
      <c r="CE38" s="333"/>
      <c r="CF38" s="333"/>
      <c r="CG38" s="333"/>
      <c r="CH38" s="333"/>
      <c r="CI38" s="333"/>
      <c r="CJ38" s="333"/>
      <c r="CK38" s="333"/>
      <c r="CL38" s="333"/>
      <c r="CM38" s="333"/>
      <c r="CN38" s="333"/>
      <c r="CO38" s="333"/>
      <c r="CP38" s="333"/>
      <c r="CQ38" s="333"/>
      <c r="CR38" s="333"/>
      <c r="CS38" s="333"/>
      <c r="CT38" s="333"/>
      <c r="CU38" s="333"/>
      <c r="CV38" s="333"/>
      <c r="CW38" s="333"/>
      <c r="CX38" s="333"/>
      <c r="CY38" s="333"/>
      <c r="CZ38" s="333"/>
      <c r="DA38" s="333"/>
      <c r="DB38" s="333"/>
      <c r="DC38" s="333"/>
      <c r="DD38" s="333"/>
      <c r="DE38" s="333"/>
      <c r="DF38" s="333"/>
      <c r="DG38" s="333"/>
      <c r="DH38" s="333"/>
      <c r="DI38" s="333"/>
      <c r="DJ38" s="333"/>
      <c r="DK38" s="333"/>
      <c r="DL38" s="333"/>
      <c r="DM38" s="333"/>
      <c r="DN38" s="333"/>
      <c r="DO38" s="333"/>
      <c r="DP38" s="333"/>
      <c r="DQ38" s="333"/>
      <c r="DR38" s="333"/>
      <c r="DS38" s="333"/>
      <c r="DT38" s="333"/>
      <c r="DU38" s="333"/>
      <c r="DV38" s="333"/>
      <c r="DW38" s="333"/>
      <c r="DX38" s="333"/>
      <c r="DY38" s="333"/>
      <c r="DZ38" s="333"/>
      <c r="EA38" s="333"/>
      <c r="EB38" s="333"/>
      <c r="EC38" s="333"/>
      <c r="ED38" s="333"/>
      <c r="EE38" s="333"/>
      <c r="EF38" s="333"/>
      <c r="EG38" s="333"/>
      <c r="EH38" s="333"/>
      <c r="EI38" s="333"/>
      <c r="EJ38" s="333"/>
      <c r="EK38" s="333"/>
      <c r="EL38" s="333"/>
      <c r="EM38" s="333"/>
      <c r="EN38" s="333"/>
      <c r="EO38" s="333"/>
      <c r="EP38" s="333"/>
      <c r="EQ38" s="333"/>
      <c r="ER38" s="333"/>
      <c r="ES38" s="333"/>
      <c r="ET38" s="333"/>
      <c r="EU38" s="333"/>
      <c r="EV38" s="333"/>
      <c r="EW38" s="333"/>
      <c r="EX38" s="333"/>
      <c r="EY38" s="333"/>
      <c r="EZ38" s="333"/>
      <c r="FA38" s="333"/>
      <c r="FB38" s="333"/>
      <c r="FC38" s="333"/>
      <c r="FD38" s="333"/>
      <c r="FE38" s="333"/>
      <c r="FF38" s="333"/>
      <c r="FG38" s="333"/>
      <c r="FH38" s="333"/>
      <c r="FI38" s="333"/>
      <c r="FJ38" s="333"/>
      <c r="FK38" s="333"/>
      <c r="FL38" s="333"/>
      <c r="FM38" s="333"/>
      <c r="FN38" s="333"/>
      <c r="FO38" s="333"/>
      <c r="FP38" s="333"/>
      <c r="FQ38" s="333"/>
      <c r="FR38" s="333"/>
      <c r="FS38" s="333"/>
      <c r="FT38" s="333"/>
      <c r="FU38" s="333"/>
      <c r="FV38" s="333"/>
      <c r="FW38" s="333"/>
      <c r="FX38" s="333"/>
      <c r="FY38" s="333"/>
      <c r="FZ38" s="333"/>
      <c r="GA38" s="333"/>
      <c r="GB38" s="333"/>
      <c r="GC38" s="333"/>
      <c r="GD38" s="333"/>
      <c r="GE38" s="333"/>
      <c r="GF38" s="333"/>
      <c r="GG38" s="333"/>
      <c r="GH38" s="333"/>
      <c r="GI38" s="333"/>
      <c r="GJ38" s="333"/>
      <c r="GK38" s="333"/>
      <c r="GL38" s="333"/>
      <c r="GM38" s="333"/>
      <c r="GN38" s="333"/>
      <c r="GO38" s="333"/>
      <c r="GP38" s="333"/>
      <c r="GQ38" s="333"/>
      <c r="GR38" s="333"/>
      <c r="GS38" s="333"/>
      <c r="GT38" s="333"/>
      <c r="GU38" s="333"/>
      <c r="GV38" s="333"/>
      <c r="GW38" s="333"/>
      <c r="GX38" s="333"/>
      <c r="GY38" s="333"/>
      <c r="GZ38" s="333"/>
      <c r="HA38" s="333"/>
      <c r="HB38" s="333"/>
      <c r="HC38" s="333"/>
      <c r="HD38" s="333"/>
      <c r="HE38" s="333"/>
      <c r="HF38" s="333"/>
      <c r="HG38" s="333"/>
      <c r="HH38" s="333"/>
      <c r="HI38" s="333"/>
      <c r="HJ38" s="333"/>
      <c r="HK38" s="333"/>
      <c r="HL38" s="333"/>
      <c r="HM38" s="333"/>
    </row>
    <row r="39" spans="1:221" x14ac:dyDescent="0.2">
      <c r="A39" s="392" t="s">
        <v>189</v>
      </c>
      <c r="B39" s="333"/>
      <c r="C39" s="333"/>
      <c r="D39" s="360">
        <f>IF($C$15&lt;0,0,$C$15)</f>
        <v>0</v>
      </c>
      <c r="E39" s="395" t="s">
        <v>41</v>
      </c>
      <c r="F39" s="362" t="s">
        <v>8</v>
      </c>
      <c r="G39" s="386"/>
      <c r="H39" s="386">
        <f>'Rider Rates'!$B$56</f>
        <v>2.1561400000000001E-2</v>
      </c>
      <c r="I39" s="386"/>
      <c r="J39" s="386">
        <f>SUM(G39:I39)</f>
        <v>2.1561400000000001E-2</v>
      </c>
      <c r="K39" s="364" t="s">
        <v>42</v>
      </c>
      <c r="L39" s="250"/>
      <c r="M39" s="250">
        <f>ROUND(D39*H39,2)</f>
        <v>0</v>
      </c>
      <c r="N39" s="396"/>
      <c r="O39" s="250">
        <f t="shared" si="2"/>
        <v>0</v>
      </c>
      <c r="P39" s="358">
        <f>'Rider Rates'!$D$56</f>
        <v>45929</v>
      </c>
      <c r="Q39" s="383"/>
      <c r="R39" s="380"/>
      <c r="S39" s="374"/>
      <c r="T39" s="375"/>
      <c r="U39" s="333"/>
      <c r="V39" s="376"/>
      <c r="W39" s="333"/>
      <c r="X39" s="333"/>
      <c r="Y39" s="333"/>
      <c r="Z39" s="333"/>
      <c r="AA39" s="333"/>
      <c r="AB39" s="333"/>
      <c r="AC39" s="333"/>
      <c r="AD39" s="333"/>
      <c r="AE39" s="333"/>
      <c r="AF39" s="333"/>
      <c r="AG39" s="333"/>
      <c r="AH39" s="333"/>
      <c r="AI39" s="333"/>
      <c r="AJ39" s="333"/>
      <c r="AK39" s="333"/>
      <c r="AL39" s="333"/>
      <c r="AM39" s="333"/>
      <c r="AN39" s="333"/>
      <c r="AO39" s="333"/>
      <c r="AP39" s="333"/>
      <c r="AQ39" s="333"/>
      <c r="AR39" s="333"/>
      <c r="AS39" s="333"/>
      <c r="AT39" s="333"/>
      <c r="AU39" s="333"/>
      <c r="AV39" s="333"/>
      <c r="AW39" s="333"/>
      <c r="AX39" s="333"/>
      <c r="AY39" s="333"/>
      <c r="AZ39" s="333"/>
      <c r="BA39" s="333"/>
      <c r="BB39" s="333"/>
      <c r="BC39" s="333"/>
      <c r="BD39" s="333"/>
      <c r="BE39" s="333"/>
      <c r="BF39" s="333"/>
      <c r="BG39" s="333"/>
      <c r="BH39" s="333"/>
      <c r="BI39" s="333"/>
      <c r="BJ39" s="333"/>
      <c r="BK39" s="333"/>
      <c r="BL39" s="333"/>
      <c r="BM39" s="333"/>
      <c r="BN39" s="333"/>
      <c r="BO39" s="333"/>
      <c r="BP39" s="333"/>
      <c r="BQ39" s="333"/>
      <c r="BR39" s="333"/>
      <c r="BS39" s="333"/>
      <c r="BT39" s="333"/>
      <c r="BU39" s="333"/>
      <c r="BV39" s="333"/>
      <c r="BW39" s="333"/>
      <c r="BX39" s="333"/>
      <c r="BY39" s="333"/>
      <c r="BZ39" s="333"/>
      <c r="CA39" s="333"/>
      <c r="CB39" s="333"/>
      <c r="CC39" s="333"/>
      <c r="CD39" s="333"/>
      <c r="CE39" s="333"/>
      <c r="CF39" s="333"/>
      <c r="CG39" s="333"/>
      <c r="CH39" s="333"/>
      <c r="CI39" s="333"/>
      <c r="CJ39" s="333"/>
      <c r="CK39" s="333"/>
      <c r="CL39" s="333"/>
      <c r="CM39" s="333"/>
      <c r="CN39" s="333"/>
      <c r="CO39" s="333"/>
      <c r="CP39" s="333"/>
      <c r="CQ39" s="333"/>
      <c r="CR39" s="333"/>
      <c r="CS39" s="333"/>
      <c r="CT39" s="333"/>
      <c r="CU39" s="333"/>
      <c r="CV39" s="333"/>
      <c r="CW39" s="333"/>
      <c r="CX39" s="333"/>
      <c r="CY39" s="333"/>
      <c r="CZ39" s="333"/>
      <c r="DA39" s="333"/>
      <c r="DB39" s="333"/>
      <c r="DC39" s="333"/>
      <c r="DD39" s="333"/>
      <c r="DE39" s="333"/>
      <c r="DF39" s="333"/>
      <c r="DG39" s="333"/>
      <c r="DH39" s="333"/>
      <c r="DI39" s="333"/>
      <c r="DJ39" s="333"/>
      <c r="DK39" s="333"/>
      <c r="DL39" s="333"/>
      <c r="DM39" s="333"/>
      <c r="DN39" s="333"/>
      <c r="DO39" s="333"/>
      <c r="DP39" s="333"/>
      <c r="DQ39" s="333"/>
      <c r="DR39" s="333"/>
      <c r="DS39" s="333"/>
      <c r="DT39" s="333"/>
      <c r="DU39" s="333"/>
      <c r="DV39" s="333"/>
      <c r="DW39" s="333"/>
      <c r="DX39" s="333"/>
      <c r="DY39" s="333"/>
      <c r="DZ39" s="333"/>
      <c r="EA39" s="333"/>
      <c r="EB39" s="333"/>
      <c r="EC39" s="333"/>
      <c r="ED39" s="333"/>
      <c r="EE39" s="333"/>
      <c r="EF39" s="333"/>
      <c r="EG39" s="333"/>
      <c r="EH39" s="333"/>
      <c r="EI39" s="333"/>
      <c r="EJ39" s="333"/>
      <c r="EK39" s="333"/>
      <c r="EL39" s="333"/>
      <c r="EM39" s="333"/>
      <c r="EN39" s="333"/>
      <c r="EO39" s="333"/>
      <c r="EP39" s="333"/>
      <c r="EQ39" s="333"/>
      <c r="ER39" s="333"/>
      <c r="ES39" s="333"/>
      <c r="ET39" s="333"/>
      <c r="EU39" s="333"/>
      <c r="EV39" s="333"/>
      <c r="EW39" s="333"/>
      <c r="EX39" s="333"/>
      <c r="EY39" s="333"/>
      <c r="EZ39" s="333"/>
      <c r="FA39" s="333"/>
      <c r="FB39" s="333"/>
      <c r="FC39" s="333"/>
      <c r="FD39" s="333"/>
      <c r="FE39" s="333"/>
      <c r="FF39" s="333"/>
      <c r="FG39" s="333"/>
      <c r="FH39" s="333"/>
      <c r="FI39" s="333"/>
      <c r="FJ39" s="333"/>
      <c r="FK39" s="333"/>
      <c r="FL39" s="333"/>
      <c r="FM39" s="333"/>
      <c r="FN39" s="333"/>
      <c r="FO39" s="333"/>
      <c r="FP39" s="333"/>
      <c r="FQ39" s="333"/>
      <c r="FR39" s="333"/>
      <c r="FS39" s="333"/>
      <c r="FT39" s="333"/>
      <c r="FU39" s="333"/>
      <c r="FV39" s="333"/>
      <c r="FW39" s="333"/>
      <c r="FX39" s="333"/>
      <c r="FY39" s="333"/>
      <c r="FZ39" s="333"/>
      <c r="GA39" s="333"/>
      <c r="GB39" s="333"/>
      <c r="GC39" s="333"/>
      <c r="GD39" s="333"/>
      <c r="GE39" s="333"/>
      <c r="GF39" s="333"/>
      <c r="GG39" s="333"/>
      <c r="GH39" s="333"/>
      <c r="GI39" s="333"/>
      <c r="GJ39" s="333"/>
      <c r="GK39" s="333"/>
      <c r="GL39" s="333"/>
      <c r="GM39" s="333"/>
      <c r="GN39" s="333"/>
      <c r="GO39" s="333"/>
      <c r="GP39" s="333"/>
      <c r="GQ39" s="333"/>
      <c r="GR39" s="333"/>
      <c r="GS39" s="333"/>
      <c r="GT39" s="333"/>
      <c r="GU39" s="333"/>
      <c r="GV39" s="333"/>
      <c r="GW39" s="333"/>
      <c r="GX39" s="333"/>
      <c r="GY39" s="333"/>
      <c r="GZ39" s="333"/>
      <c r="HA39" s="333"/>
      <c r="HB39" s="333"/>
      <c r="HC39" s="333"/>
      <c r="HD39" s="333"/>
      <c r="HE39" s="333"/>
      <c r="HF39" s="333"/>
      <c r="HG39" s="333"/>
      <c r="HH39" s="333"/>
      <c r="HI39" s="333"/>
      <c r="HJ39" s="333"/>
      <c r="HK39" s="333"/>
      <c r="HL39" s="333"/>
      <c r="HM39" s="333"/>
    </row>
    <row r="40" spans="1:221" x14ac:dyDescent="0.2">
      <c r="A40" s="384" t="s">
        <v>96</v>
      </c>
      <c r="B40" s="333"/>
      <c r="C40" s="333"/>
      <c r="D40" s="360">
        <f>IF('Customer Info'!C34=TRUE,0,IF($C$15&lt;0,0,$C$15))</f>
        <v>0</v>
      </c>
      <c r="E40" s="361" t="s">
        <v>41</v>
      </c>
      <c r="F40" s="362" t="s">
        <v>8</v>
      </c>
      <c r="G40" s="386"/>
      <c r="H40" s="386"/>
      <c r="I40" s="386">
        <f>'Rider Rates'!$B$70+'Rider Rates'!$C$70</f>
        <v>0</v>
      </c>
      <c r="J40" s="386">
        <f t="shared" si="0"/>
        <v>0</v>
      </c>
      <c r="K40" s="364" t="s">
        <v>42</v>
      </c>
      <c r="L40" s="250"/>
      <c r="M40" s="250"/>
      <c r="N40" s="250">
        <f>ROUND($D$40*'Rider Rates'!$B$70,2)+ROUND($D$40*'Rider Rates'!$C$70,2)</f>
        <v>0</v>
      </c>
      <c r="O40" s="250">
        <f t="shared" si="2"/>
        <v>0</v>
      </c>
      <c r="P40" s="358">
        <f>'Rider Rates'!$D$70</f>
        <v>45444</v>
      </c>
      <c r="Q40" s="383"/>
      <c r="R40" s="380"/>
      <c r="S40" s="374"/>
      <c r="T40" s="375"/>
      <c r="U40" s="333"/>
      <c r="V40" s="376"/>
      <c r="W40" s="333"/>
      <c r="X40" s="333"/>
      <c r="Y40" s="333"/>
      <c r="Z40" s="333"/>
      <c r="AA40" s="333"/>
      <c r="AB40" s="333"/>
      <c r="AC40" s="333"/>
      <c r="AD40" s="333"/>
      <c r="AE40" s="333"/>
      <c r="AF40" s="333"/>
      <c r="AG40" s="333"/>
      <c r="AH40" s="333"/>
      <c r="AI40" s="333"/>
      <c r="AJ40" s="333"/>
      <c r="AK40" s="333"/>
      <c r="AL40" s="333"/>
      <c r="AM40" s="333"/>
      <c r="AN40" s="333"/>
      <c r="AO40" s="333"/>
      <c r="AP40" s="333"/>
      <c r="AQ40" s="333"/>
      <c r="AR40" s="333"/>
      <c r="AS40" s="333"/>
      <c r="AT40" s="333"/>
      <c r="AU40" s="333"/>
      <c r="AV40" s="333"/>
      <c r="AW40" s="333"/>
      <c r="AX40" s="333"/>
      <c r="AY40" s="333"/>
      <c r="AZ40" s="333"/>
      <c r="BA40" s="333"/>
      <c r="BB40" s="333"/>
      <c r="BC40" s="333"/>
      <c r="BD40" s="333"/>
      <c r="BE40" s="333"/>
      <c r="BF40" s="333"/>
      <c r="BG40" s="333"/>
      <c r="BH40" s="333"/>
      <c r="BI40" s="333"/>
      <c r="BJ40" s="333"/>
      <c r="BK40" s="333"/>
      <c r="BL40" s="333"/>
      <c r="BM40" s="333"/>
      <c r="BN40" s="333"/>
      <c r="BO40" s="333"/>
      <c r="BP40" s="333"/>
      <c r="BQ40" s="333"/>
      <c r="BR40" s="333"/>
      <c r="BS40" s="333"/>
      <c r="BT40" s="333"/>
      <c r="BU40" s="333"/>
      <c r="BV40" s="333"/>
      <c r="BW40" s="333"/>
      <c r="BX40" s="333"/>
      <c r="BY40" s="333"/>
      <c r="BZ40" s="333"/>
      <c r="CA40" s="333"/>
      <c r="CB40" s="333"/>
      <c r="CC40" s="333"/>
      <c r="CD40" s="333"/>
      <c r="CE40" s="333"/>
      <c r="CF40" s="333"/>
      <c r="CG40" s="333"/>
      <c r="CH40" s="333"/>
      <c r="CI40" s="333"/>
      <c r="CJ40" s="333"/>
      <c r="CK40" s="333"/>
      <c r="CL40" s="333"/>
      <c r="CM40" s="333"/>
      <c r="CN40" s="333"/>
      <c r="CO40" s="333"/>
      <c r="CP40" s="333"/>
      <c r="CQ40" s="333"/>
      <c r="CR40" s="333"/>
      <c r="CS40" s="333"/>
      <c r="CT40" s="333"/>
      <c r="CU40" s="333"/>
      <c r="CV40" s="333"/>
      <c r="CW40" s="333"/>
      <c r="CX40" s="333"/>
      <c r="CY40" s="333"/>
      <c r="CZ40" s="333"/>
      <c r="DA40" s="333"/>
      <c r="DB40" s="333"/>
      <c r="DC40" s="333"/>
      <c r="DD40" s="333"/>
      <c r="DE40" s="333"/>
      <c r="DF40" s="333"/>
      <c r="DG40" s="333"/>
      <c r="DH40" s="333"/>
      <c r="DI40" s="333"/>
      <c r="DJ40" s="333"/>
      <c r="DK40" s="333"/>
      <c r="DL40" s="333"/>
      <c r="DM40" s="333"/>
      <c r="DN40" s="333"/>
      <c r="DO40" s="333"/>
      <c r="DP40" s="333"/>
      <c r="DQ40" s="333"/>
      <c r="DR40" s="333"/>
      <c r="DS40" s="333"/>
      <c r="DT40" s="333"/>
      <c r="DU40" s="333"/>
      <c r="DV40" s="333"/>
      <c r="DW40" s="333"/>
      <c r="DX40" s="333"/>
      <c r="DY40" s="333"/>
      <c r="DZ40" s="333"/>
      <c r="EA40" s="333"/>
      <c r="EB40" s="333"/>
      <c r="EC40" s="333"/>
      <c r="ED40" s="333"/>
      <c r="EE40" s="333"/>
      <c r="EF40" s="333"/>
      <c r="EG40" s="333"/>
      <c r="EH40" s="333"/>
      <c r="EI40" s="333"/>
      <c r="EJ40" s="333"/>
      <c r="EK40" s="333"/>
      <c r="EL40" s="333"/>
      <c r="EM40" s="333"/>
      <c r="EN40" s="333"/>
      <c r="EO40" s="333"/>
      <c r="EP40" s="333"/>
      <c r="EQ40" s="333"/>
      <c r="ER40" s="333"/>
      <c r="ES40" s="333"/>
      <c r="ET40" s="333"/>
      <c r="EU40" s="333"/>
      <c r="EV40" s="333"/>
      <c r="EW40" s="333"/>
      <c r="EX40" s="333"/>
      <c r="EY40" s="333"/>
      <c r="EZ40" s="333"/>
      <c r="FA40" s="333"/>
      <c r="FB40" s="333"/>
      <c r="FC40" s="333"/>
      <c r="FD40" s="333"/>
      <c r="FE40" s="333"/>
      <c r="FF40" s="333"/>
      <c r="FG40" s="333"/>
      <c r="FH40" s="333"/>
      <c r="FI40" s="333"/>
      <c r="FJ40" s="333"/>
      <c r="FK40" s="333"/>
      <c r="FL40" s="333"/>
      <c r="FM40" s="333"/>
      <c r="FN40" s="333"/>
      <c r="FO40" s="333"/>
      <c r="FP40" s="333"/>
      <c r="FQ40" s="333"/>
      <c r="FR40" s="333"/>
      <c r="FS40" s="333"/>
      <c r="FT40" s="333"/>
      <c r="FU40" s="333"/>
      <c r="FV40" s="333"/>
      <c r="FW40" s="333"/>
      <c r="FX40" s="333"/>
      <c r="FY40" s="333"/>
      <c r="FZ40" s="333"/>
      <c r="GA40" s="333"/>
      <c r="GB40" s="333"/>
      <c r="GC40" s="333"/>
      <c r="GD40" s="333"/>
      <c r="GE40" s="333"/>
      <c r="GF40" s="333"/>
      <c r="GG40" s="333"/>
      <c r="GH40" s="333"/>
      <c r="GI40" s="333"/>
      <c r="GJ40" s="333"/>
      <c r="GK40" s="333"/>
      <c r="GL40" s="333"/>
      <c r="GM40" s="333"/>
      <c r="GN40" s="333"/>
      <c r="GO40" s="333"/>
      <c r="GP40" s="333"/>
      <c r="GQ40" s="333"/>
      <c r="GR40" s="333"/>
      <c r="GS40" s="333"/>
      <c r="GT40" s="333"/>
      <c r="GU40" s="333"/>
      <c r="GV40" s="333"/>
      <c r="GW40" s="333"/>
      <c r="GX40" s="333"/>
      <c r="GY40" s="333"/>
      <c r="GZ40" s="333"/>
      <c r="HA40" s="333"/>
      <c r="HB40" s="333"/>
      <c r="HC40" s="333"/>
      <c r="HD40" s="333"/>
      <c r="HE40" s="333"/>
      <c r="HF40" s="333"/>
      <c r="HG40" s="333"/>
      <c r="HH40" s="333"/>
      <c r="HI40" s="333"/>
      <c r="HJ40" s="333"/>
      <c r="HK40" s="333"/>
      <c r="HL40" s="333"/>
      <c r="HM40" s="333"/>
    </row>
    <row r="41" spans="1:221" x14ac:dyDescent="0.2">
      <c r="A41" s="384" t="s">
        <v>96</v>
      </c>
      <c r="B41" s="333"/>
      <c r="C41" s="333"/>
      <c r="D41" s="360"/>
      <c r="E41" s="361" t="s">
        <v>115</v>
      </c>
      <c r="F41" s="362"/>
      <c r="G41" s="386"/>
      <c r="H41" s="386"/>
      <c r="I41" s="400">
        <f>'Rider Rates'!$B$77</f>
        <v>0</v>
      </c>
      <c r="J41" s="400">
        <f>IF('Customer Info'!C34=TRUE,0,SUM(G41:I41))</f>
        <v>0</v>
      </c>
      <c r="K41" s="364"/>
      <c r="L41" s="250"/>
      <c r="M41" s="250"/>
      <c r="N41" s="250">
        <f>J41</f>
        <v>0</v>
      </c>
      <c r="O41" s="250">
        <f>SUM(L41:N41)</f>
        <v>0</v>
      </c>
      <c r="P41" s="358">
        <f>'Rider Rates'!$D$77</f>
        <v>45444</v>
      </c>
      <c r="Q41" s="383"/>
      <c r="R41" s="380"/>
      <c r="S41" s="374"/>
      <c r="T41" s="375"/>
      <c r="U41" s="333"/>
      <c r="V41" s="376"/>
      <c r="W41" s="333"/>
      <c r="X41" s="333"/>
      <c r="Y41" s="333"/>
      <c r="Z41" s="333"/>
      <c r="AA41" s="333"/>
      <c r="AB41" s="333"/>
      <c r="AC41" s="333"/>
      <c r="AD41" s="333"/>
      <c r="AE41" s="333"/>
      <c r="AF41" s="333"/>
      <c r="AG41" s="333"/>
      <c r="AH41" s="333"/>
      <c r="AI41" s="333"/>
      <c r="AJ41" s="333"/>
      <c r="AK41" s="333"/>
      <c r="AL41" s="333"/>
      <c r="AM41" s="333"/>
      <c r="AN41" s="333"/>
      <c r="AO41" s="333"/>
      <c r="AP41" s="333"/>
      <c r="AQ41" s="333"/>
      <c r="AR41" s="333"/>
      <c r="AS41" s="333"/>
      <c r="AT41" s="333"/>
      <c r="AU41" s="333"/>
      <c r="AV41" s="333"/>
      <c r="AW41" s="333"/>
      <c r="AX41" s="333"/>
      <c r="AY41" s="333"/>
      <c r="AZ41" s="333"/>
      <c r="BA41" s="333"/>
      <c r="BB41" s="333"/>
      <c r="BC41" s="333"/>
      <c r="BD41" s="333"/>
      <c r="BE41" s="333"/>
      <c r="BF41" s="333"/>
      <c r="BG41" s="333"/>
      <c r="BH41" s="333"/>
      <c r="BI41" s="333"/>
      <c r="BJ41" s="333"/>
      <c r="BK41" s="333"/>
      <c r="BL41" s="333"/>
      <c r="BM41" s="333"/>
      <c r="BN41" s="333"/>
      <c r="BO41" s="333"/>
      <c r="BP41" s="333"/>
      <c r="BQ41" s="333"/>
      <c r="BR41" s="333"/>
      <c r="BS41" s="333"/>
      <c r="BT41" s="333"/>
      <c r="BU41" s="333"/>
      <c r="BV41" s="333"/>
      <c r="BW41" s="333"/>
      <c r="BX41" s="333"/>
      <c r="BY41" s="333"/>
      <c r="BZ41" s="333"/>
      <c r="CA41" s="333"/>
      <c r="CB41" s="333"/>
      <c r="CC41" s="333"/>
      <c r="CD41" s="333"/>
      <c r="CE41" s="333"/>
      <c r="CF41" s="333"/>
      <c r="CG41" s="333"/>
      <c r="CH41" s="333"/>
      <c r="CI41" s="333"/>
      <c r="CJ41" s="333"/>
      <c r="CK41" s="333"/>
      <c r="CL41" s="333"/>
      <c r="CM41" s="333"/>
      <c r="CN41" s="333"/>
      <c r="CO41" s="333"/>
      <c r="CP41" s="333"/>
      <c r="CQ41" s="333"/>
      <c r="CR41" s="333"/>
      <c r="CS41" s="333"/>
      <c r="CT41" s="333"/>
      <c r="CU41" s="333"/>
      <c r="CV41" s="333"/>
      <c r="CW41" s="333"/>
      <c r="CX41" s="333"/>
      <c r="CY41" s="333"/>
      <c r="CZ41" s="333"/>
      <c r="DA41" s="333"/>
      <c r="DB41" s="333"/>
      <c r="DC41" s="333"/>
      <c r="DD41" s="333"/>
      <c r="DE41" s="333"/>
      <c r="DF41" s="333"/>
      <c r="DG41" s="333"/>
      <c r="DH41" s="333"/>
      <c r="DI41" s="333"/>
      <c r="DJ41" s="333"/>
      <c r="DK41" s="333"/>
      <c r="DL41" s="333"/>
      <c r="DM41" s="333"/>
      <c r="DN41" s="333"/>
      <c r="DO41" s="333"/>
      <c r="DP41" s="333"/>
      <c r="DQ41" s="333"/>
      <c r="DR41" s="333"/>
      <c r="DS41" s="333"/>
      <c r="DT41" s="333"/>
      <c r="DU41" s="333"/>
      <c r="DV41" s="333"/>
      <c r="DW41" s="333"/>
      <c r="DX41" s="333"/>
      <c r="DY41" s="333"/>
      <c r="DZ41" s="333"/>
      <c r="EA41" s="333"/>
      <c r="EB41" s="333"/>
      <c r="EC41" s="333"/>
      <c r="ED41" s="333"/>
      <c r="EE41" s="333"/>
      <c r="EF41" s="333"/>
      <c r="EG41" s="333"/>
      <c r="EH41" s="333"/>
      <c r="EI41" s="333"/>
      <c r="EJ41" s="333"/>
      <c r="EK41" s="333"/>
      <c r="EL41" s="333"/>
      <c r="EM41" s="333"/>
      <c r="EN41" s="333"/>
      <c r="EO41" s="333"/>
      <c r="EP41" s="333"/>
      <c r="EQ41" s="333"/>
      <c r="ER41" s="333"/>
      <c r="ES41" s="333"/>
      <c r="ET41" s="333"/>
      <c r="EU41" s="333"/>
      <c r="EV41" s="333"/>
      <c r="EW41" s="333"/>
      <c r="EX41" s="333"/>
      <c r="EY41" s="333"/>
      <c r="EZ41" s="333"/>
      <c r="FA41" s="333"/>
      <c r="FB41" s="333"/>
      <c r="FC41" s="333"/>
      <c r="FD41" s="333"/>
      <c r="FE41" s="333"/>
      <c r="FF41" s="333"/>
      <c r="FG41" s="333"/>
      <c r="FH41" s="333"/>
      <c r="FI41" s="333"/>
      <c r="FJ41" s="333"/>
      <c r="FK41" s="333"/>
      <c r="FL41" s="333"/>
      <c r="FM41" s="333"/>
      <c r="FN41" s="333"/>
      <c r="FO41" s="333"/>
      <c r="FP41" s="333"/>
      <c r="FQ41" s="333"/>
      <c r="FR41" s="333"/>
      <c r="FS41" s="333"/>
      <c r="FT41" s="333"/>
      <c r="FU41" s="333"/>
      <c r="FV41" s="333"/>
      <c r="FW41" s="333"/>
      <c r="FX41" s="333"/>
      <c r="FY41" s="333"/>
      <c r="FZ41" s="333"/>
      <c r="GA41" s="333"/>
      <c r="GB41" s="333"/>
      <c r="GC41" s="333"/>
      <c r="GD41" s="333"/>
      <c r="GE41" s="333"/>
      <c r="GF41" s="333"/>
      <c r="GG41" s="333"/>
      <c r="GH41" s="333"/>
      <c r="GI41" s="333"/>
      <c r="GJ41" s="333"/>
      <c r="GK41" s="333"/>
      <c r="GL41" s="333"/>
      <c r="GM41" s="333"/>
      <c r="GN41" s="333"/>
      <c r="GO41" s="333"/>
      <c r="GP41" s="333"/>
      <c r="GQ41" s="333"/>
      <c r="GR41" s="333"/>
      <c r="GS41" s="333"/>
      <c r="GT41" s="333"/>
      <c r="GU41" s="333"/>
      <c r="GV41" s="333"/>
      <c r="GW41" s="333"/>
      <c r="GX41" s="333"/>
      <c r="GY41" s="333"/>
      <c r="GZ41" s="333"/>
      <c r="HA41" s="333"/>
      <c r="HB41" s="333"/>
      <c r="HC41" s="333"/>
      <c r="HD41" s="333"/>
      <c r="HE41" s="333"/>
      <c r="HF41" s="333"/>
      <c r="HG41" s="333"/>
      <c r="HH41" s="333"/>
      <c r="HI41" s="333"/>
      <c r="HJ41" s="333"/>
      <c r="HK41" s="333"/>
      <c r="HL41" s="333"/>
      <c r="HM41" s="333"/>
    </row>
    <row r="42" spans="1:221" x14ac:dyDescent="0.2">
      <c r="A42" s="384" t="s">
        <v>81</v>
      </c>
      <c r="B42" s="333"/>
      <c r="C42" s="333"/>
      <c r="D42" s="390">
        <f>$N$23</f>
        <v>138.5</v>
      </c>
      <c r="E42" s="361" t="s">
        <v>122</v>
      </c>
      <c r="F42" s="362" t="s">
        <v>8</v>
      </c>
      <c r="G42" s="397"/>
      <c r="H42" s="353"/>
      <c r="I42" s="398">
        <f>'Rider Rates'!$B$85</f>
        <v>3.5344300000000002E-2</v>
      </c>
      <c r="J42" s="398">
        <f t="shared" si="0"/>
        <v>3.5344300000000002E-2</v>
      </c>
      <c r="K42" s="364"/>
      <c r="L42" s="250"/>
      <c r="M42" s="250"/>
      <c r="N42" s="250">
        <f>ROUND(D42*I42,2)</f>
        <v>4.9000000000000004</v>
      </c>
      <c r="O42" s="250">
        <f t="shared" si="2"/>
        <v>4.9000000000000004</v>
      </c>
      <c r="P42" s="358">
        <f>'Rider Rates'!$D$85</f>
        <v>45929</v>
      </c>
      <c r="Q42" s="383"/>
      <c r="R42" s="380"/>
      <c r="S42" s="374"/>
      <c r="T42" s="375"/>
      <c r="U42" s="333"/>
      <c r="V42" s="376"/>
      <c r="W42" s="333"/>
      <c r="X42" s="333"/>
      <c r="Y42" s="333"/>
      <c r="Z42" s="333"/>
      <c r="AA42" s="333"/>
      <c r="AB42" s="333"/>
      <c r="AC42" s="333"/>
      <c r="AD42" s="333"/>
      <c r="AE42" s="333"/>
      <c r="AF42" s="333"/>
      <c r="AG42" s="333"/>
      <c r="AH42" s="333"/>
      <c r="AI42" s="333"/>
      <c r="AJ42" s="333"/>
      <c r="AK42" s="333"/>
      <c r="AL42" s="333"/>
      <c r="AM42" s="333"/>
      <c r="AN42" s="333"/>
      <c r="AO42" s="333"/>
      <c r="AP42" s="333"/>
      <c r="AQ42" s="333"/>
      <c r="AR42" s="333"/>
      <c r="AS42" s="333"/>
      <c r="AT42" s="333"/>
      <c r="AU42" s="333"/>
      <c r="AV42" s="333"/>
      <c r="AW42" s="333"/>
      <c r="AX42" s="333"/>
      <c r="AY42" s="333"/>
      <c r="AZ42" s="333"/>
      <c r="BA42" s="333"/>
      <c r="BB42" s="333"/>
      <c r="BC42" s="333"/>
      <c r="BD42" s="333"/>
      <c r="BE42" s="333"/>
      <c r="BF42" s="333"/>
      <c r="BG42" s="333"/>
      <c r="BH42" s="333"/>
      <c r="BI42" s="333"/>
      <c r="BJ42" s="333"/>
      <c r="BK42" s="333"/>
      <c r="BL42" s="333"/>
      <c r="BM42" s="333"/>
      <c r="BN42" s="333"/>
      <c r="BO42" s="333"/>
      <c r="BP42" s="333"/>
      <c r="BQ42" s="333"/>
      <c r="BR42" s="333"/>
      <c r="BS42" s="333"/>
      <c r="BT42" s="333"/>
      <c r="BU42" s="333"/>
      <c r="BV42" s="333"/>
      <c r="BW42" s="333"/>
      <c r="BX42" s="333"/>
      <c r="BY42" s="333"/>
      <c r="BZ42" s="333"/>
      <c r="CA42" s="333"/>
      <c r="CB42" s="333"/>
      <c r="CC42" s="333"/>
      <c r="CD42" s="333"/>
      <c r="CE42" s="333"/>
      <c r="CF42" s="333"/>
      <c r="CG42" s="333"/>
      <c r="CH42" s="333"/>
      <c r="CI42" s="333"/>
      <c r="CJ42" s="333"/>
      <c r="CK42" s="333"/>
      <c r="CL42" s="333"/>
      <c r="CM42" s="333"/>
      <c r="CN42" s="333"/>
      <c r="CO42" s="333"/>
      <c r="CP42" s="333"/>
      <c r="CQ42" s="333"/>
      <c r="CR42" s="333"/>
      <c r="CS42" s="333"/>
      <c r="CT42" s="333"/>
      <c r="CU42" s="333"/>
      <c r="CV42" s="333"/>
      <c r="CW42" s="333"/>
      <c r="CX42" s="333"/>
      <c r="CY42" s="333"/>
      <c r="CZ42" s="333"/>
      <c r="DA42" s="333"/>
      <c r="DB42" s="333"/>
      <c r="DC42" s="333"/>
      <c r="DD42" s="333"/>
      <c r="DE42" s="333"/>
      <c r="DF42" s="333"/>
      <c r="DG42" s="333"/>
      <c r="DH42" s="333"/>
      <c r="DI42" s="333"/>
      <c r="DJ42" s="333"/>
      <c r="DK42" s="333"/>
      <c r="DL42" s="333"/>
      <c r="DM42" s="333"/>
      <c r="DN42" s="333"/>
      <c r="DO42" s="333"/>
      <c r="DP42" s="333"/>
      <c r="DQ42" s="333"/>
      <c r="DR42" s="333"/>
      <c r="DS42" s="333"/>
      <c r="DT42" s="333"/>
      <c r="DU42" s="333"/>
      <c r="DV42" s="333"/>
      <c r="DW42" s="333"/>
      <c r="DX42" s="333"/>
      <c r="DY42" s="333"/>
      <c r="DZ42" s="333"/>
      <c r="EA42" s="333"/>
      <c r="EB42" s="333"/>
      <c r="EC42" s="333"/>
      <c r="ED42" s="333"/>
      <c r="EE42" s="333"/>
      <c r="EF42" s="333"/>
      <c r="EG42" s="333"/>
      <c r="EH42" s="333"/>
      <c r="EI42" s="333"/>
      <c r="EJ42" s="333"/>
      <c r="EK42" s="333"/>
      <c r="EL42" s="333"/>
      <c r="EM42" s="333"/>
      <c r="EN42" s="333"/>
      <c r="EO42" s="333"/>
      <c r="EP42" s="333"/>
      <c r="EQ42" s="333"/>
      <c r="ER42" s="333"/>
      <c r="ES42" s="333"/>
      <c r="ET42" s="333"/>
      <c r="EU42" s="333"/>
      <c r="EV42" s="333"/>
      <c r="EW42" s="333"/>
      <c r="EX42" s="333"/>
      <c r="EY42" s="333"/>
      <c r="EZ42" s="333"/>
      <c r="FA42" s="333"/>
      <c r="FB42" s="333"/>
      <c r="FC42" s="333"/>
      <c r="FD42" s="333"/>
      <c r="FE42" s="333"/>
      <c r="FF42" s="333"/>
      <c r="FG42" s="333"/>
      <c r="FH42" s="333"/>
      <c r="FI42" s="333"/>
      <c r="FJ42" s="333"/>
      <c r="FK42" s="333"/>
      <c r="FL42" s="333"/>
      <c r="FM42" s="333"/>
      <c r="FN42" s="333"/>
      <c r="FO42" s="333"/>
      <c r="FP42" s="333"/>
      <c r="FQ42" s="333"/>
      <c r="FR42" s="333"/>
      <c r="FS42" s="333"/>
      <c r="FT42" s="333"/>
      <c r="FU42" s="333"/>
      <c r="FV42" s="333"/>
      <c r="FW42" s="333"/>
      <c r="FX42" s="333"/>
      <c r="FY42" s="333"/>
      <c r="FZ42" s="333"/>
      <c r="GA42" s="333"/>
      <c r="GB42" s="333"/>
      <c r="GC42" s="333"/>
      <c r="GD42" s="333"/>
      <c r="GE42" s="333"/>
      <c r="GF42" s="333"/>
      <c r="GG42" s="333"/>
      <c r="GH42" s="333"/>
      <c r="GI42" s="333"/>
      <c r="GJ42" s="333"/>
      <c r="GK42" s="333"/>
      <c r="GL42" s="333"/>
      <c r="GM42" s="333"/>
      <c r="GN42" s="333"/>
      <c r="GO42" s="333"/>
      <c r="GP42" s="333"/>
      <c r="GQ42" s="333"/>
      <c r="GR42" s="333"/>
      <c r="GS42" s="333"/>
      <c r="GT42" s="333"/>
      <c r="GU42" s="333"/>
      <c r="GV42" s="333"/>
      <c r="GW42" s="333"/>
      <c r="GX42" s="333"/>
      <c r="GY42" s="333"/>
      <c r="GZ42" s="333"/>
      <c r="HA42" s="333"/>
      <c r="HB42" s="333"/>
      <c r="HC42" s="333"/>
      <c r="HD42" s="333"/>
      <c r="HE42" s="333"/>
      <c r="HF42" s="333"/>
      <c r="HG42" s="333"/>
      <c r="HH42" s="333"/>
      <c r="HI42" s="333"/>
      <c r="HJ42" s="333"/>
      <c r="HK42" s="333"/>
      <c r="HL42" s="333"/>
      <c r="HM42" s="333"/>
    </row>
    <row r="43" spans="1:221" x14ac:dyDescent="0.2">
      <c r="A43" s="384" t="s">
        <v>82</v>
      </c>
      <c r="B43" s="333"/>
      <c r="C43" s="333"/>
      <c r="D43" s="390">
        <f>$N$23</f>
        <v>138.5</v>
      </c>
      <c r="E43" s="361" t="s">
        <v>122</v>
      </c>
      <c r="F43" s="362" t="s">
        <v>8</v>
      </c>
      <c r="G43" s="399"/>
      <c r="H43" s="353"/>
      <c r="I43" s="398">
        <f>'Rider Rates'!$B$87</f>
        <v>6.6985699999999995E-2</v>
      </c>
      <c r="J43" s="398">
        <f t="shared" si="0"/>
        <v>6.6985699999999995E-2</v>
      </c>
      <c r="K43" s="364"/>
      <c r="L43" s="250"/>
      <c r="M43" s="250"/>
      <c r="N43" s="250">
        <f>ROUND(D43*I43,2)</f>
        <v>9.2799999999999994</v>
      </c>
      <c r="O43" s="250">
        <f t="shared" si="2"/>
        <v>9.2799999999999994</v>
      </c>
      <c r="P43" s="358">
        <f>'Rider Rates'!$D$87</f>
        <v>45167</v>
      </c>
      <c r="Q43" s="383"/>
      <c r="R43" s="380"/>
      <c r="S43" s="374"/>
      <c r="T43" s="375"/>
      <c r="U43" s="333"/>
      <c r="V43" s="376"/>
      <c r="W43" s="333"/>
      <c r="X43" s="333"/>
      <c r="Y43" s="333"/>
      <c r="Z43" s="333"/>
      <c r="AA43" s="333"/>
      <c r="AB43" s="333"/>
      <c r="AC43" s="333"/>
      <c r="AD43" s="333"/>
      <c r="AE43" s="333"/>
      <c r="AF43" s="333"/>
      <c r="AG43" s="333"/>
      <c r="AH43" s="333"/>
      <c r="AI43" s="333"/>
      <c r="AJ43" s="333"/>
      <c r="AK43" s="333"/>
      <c r="AL43" s="333"/>
      <c r="AM43" s="333"/>
      <c r="AN43" s="333"/>
      <c r="AO43" s="333"/>
      <c r="AP43" s="333"/>
      <c r="AQ43" s="333"/>
      <c r="AR43" s="333"/>
      <c r="AS43" s="333"/>
      <c r="AT43" s="333"/>
      <c r="AU43" s="333"/>
      <c r="AV43" s="333"/>
      <c r="AW43" s="333"/>
      <c r="AX43" s="333"/>
      <c r="AY43" s="333"/>
      <c r="AZ43" s="333"/>
      <c r="BA43" s="333"/>
      <c r="BB43" s="333"/>
      <c r="BC43" s="333"/>
      <c r="BD43" s="333"/>
      <c r="BE43" s="333"/>
      <c r="BF43" s="333"/>
      <c r="BG43" s="333"/>
      <c r="BH43" s="333"/>
      <c r="BI43" s="333"/>
      <c r="BJ43" s="333"/>
      <c r="BK43" s="333"/>
      <c r="BL43" s="333"/>
      <c r="BM43" s="333"/>
      <c r="BN43" s="333"/>
      <c r="BO43" s="333"/>
      <c r="BP43" s="333"/>
      <c r="BQ43" s="333"/>
      <c r="BR43" s="333"/>
      <c r="BS43" s="333"/>
      <c r="BT43" s="333"/>
      <c r="BU43" s="333"/>
      <c r="BV43" s="333"/>
      <c r="BW43" s="333"/>
      <c r="BX43" s="333"/>
      <c r="BY43" s="333"/>
      <c r="BZ43" s="333"/>
      <c r="CA43" s="333"/>
      <c r="CB43" s="333"/>
      <c r="CC43" s="333"/>
      <c r="CD43" s="333"/>
      <c r="CE43" s="333"/>
      <c r="CF43" s="333"/>
      <c r="CG43" s="333"/>
      <c r="CH43" s="333"/>
      <c r="CI43" s="333"/>
      <c r="CJ43" s="333"/>
      <c r="CK43" s="333"/>
      <c r="CL43" s="333"/>
      <c r="CM43" s="333"/>
      <c r="CN43" s="333"/>
      <c r="CO43" s="333"/>
      <c r="CP43" s="333"/>
      <c r="CQ43" s="333"/>
      <c r="CR43" s="333"/>
      <c r="CS43" s="333"/>
      <c r="CT43" s="333"/>
      <c r="CU43" s="333"/>
      <c r="CV43" s="333"/>
      <c r="CW43" s="333"/>
      <c r="CX43" s="333"/>
      <c r="CY43" s="333"/>
      <c r="CZ43" s="333"/>
      <c r="DA43" s="333"/>
      <c r="DB43" s="333"/>
      <c r="DC43" s="333"/>
      <c r="DD43" s="333"/>
      <c r="DE43" s="333"/>
      <c r="DF43" s="333"/>
      <c r="DG43" s="333"/>
      <c r="DH43" s="333"/>
      <c r="DI43" s="333"/>
      <c r="DJ43" s="333"/>
      <c r="DK43" s="333"/>
      <c r="DL43" s="333"/>
      <c r="DM43" s="333"/>
      <c r="DN43" s="333"/>
      <c r="DO43" s="333"/>
      <c r="DP43" s="333"/>
      <c r="DQ43" s="333"/>
      <c r="DR43" s="333"/>
      <c r="DS43" s="333"/>
      <c r="DT43" s="333"/>
      <c r="DU43" s="333"/>
      <c r="DV43" s="333"/>
      <c r="DW43" s="333"/>
      <c r="DX43" s="333"/>
      <c r="DY43" s="333"/>
      <c r="DZ43" s="333"/>
      <c r="EA43" s="333"/>
      <c r="EB43" s="333"/>
      <c r="EC43" s="333"/>
      <c r="ED43" s="333"/>
      <c r="EE43" s="333"/>
      <c r="EF43" s="333"/>
      <c r="EG43" s="333"/>
      <c r="EH43" s="333"/>
      <c r="EI43" s="333"/>
      <c r="EJ43" s="333"/>
      <c r="EK43" s="333"/>
      <c r="EL43" s="333"/>
      <c r="EM43" s="333"/>
      <c r="EN43" s="333"/>
      <c r="EO43" s="333"/>
      <c r="EP43" s="333"/>
      <c r="EQ43" s="333"/>
      <c r="ER43" s="333"/>
      <c r="ES43" s="333"/>
      <c r="ET43" s="333"/>
      <c r="EU43" s="333"/>
      <c r="EV43" s="333"/>
      <c r="EW43" s="333"/>
      <c r="EX43" s="333"/>
      <c r="EY43" s="333"/>
      <c r="EZ43" s="333"/>
      <c r="FA43" s="333"/>
      <c r="FB43" s="333"/>
      <c r="FC43" s="333"/>
      <c r="FD43" s="333"/>
      <c r="FE43" s="333"/>
      <c r="FF43" s="333"/>
      <c r="FG43" s="333"/>
      <c r="FH43" s="333"/>
      <c r="FI43" s="333"/>
      <c r="FJ43" s="333"/>
      <c r="FK43" s="333"/>
      <c r="FL43" s="333"/>
      <c r="FM43" s="333"/>
      <c r="FN43" s="333"/>
      <c r="FO43" s="333"/>
      <c r="FP43" s="333"/>
      <c r="FQ43" s="333"/>
      <c r="FR43" s="333"/>
      <c r="FS43" s="333"/>
      <c r="FT43" s="333"/>
      <c r="FU43" s="333"/>
      <c r="FV43" s="333"/>
      <c r="FW43" s="333"/>
      <c r="FX43" s="333"/>
      <c r="FY43" s="333"/>
      <c r="FZ43" s="333"/>
      <c r="GA43" s="333"/>
      <c r="GB43" s="333"/>
      <c r="GC43" s="333"/>
      <c r="GD43" s="333"/>
      <c r="GE43" s="333"/>
      <c r="GF43" s="333"/>
      <c r="GG43" s="333"/>
      <c r="GH43" s="333"/>
      <c r="GI43" s="333"/>
      <c r="GJ43" s="333"/>
      <c r="GK43" s="333"/>
      <c r="GL43" s="333"/>
      <c r="GM43" s="333"/>
      <c r="GN43" s="333"/>
      <c r="GO43" s="333"/>
      <c r="GP43" s="333"/>
      <c r="GQ43" s="333"/>
      <c r="GR43" s="333"/>
      <c r="GS43" s="333"/>
      <c r="GT43" s="333"/>
      <c r="GU43" s="333"/>
      <c r="GV43" s="333"/>
      <c r="GW43" s="333"/>
      <c r="GX43" s="333"/>
      <c r="GY43" s="333"/>
      <c r="GZ43" s="333"/>
      <c r="HA43" s="333"/>
      <c r="HB43" s="333"/>
      <c r="HC43" s="333"/>
      <c r="HD43" s="333"/>
      <c r="HE43" s="333"/>
      <c r="HF43" s="333"/>
      <c r="HG43" s="333"/>
      <c r="HH43" s="333"/>
      <c r="HI43" s="333"/>
      <c r="HJ43" s="333"/>
      <c r="HK43" s="333"/>
      <c r="HL43" s="333"/>
      <c r="HM43" s="333"/>
    </row>
    <row r="44" spans="1:221" x14ac:dyDescent="0.2">
      <c r="A44" s="392" t="s">
        <v>206</v>
      </c>
      <c r="B44" s="333"/>
      <c r="C44" s="333"/>
      <c r="D44" s="390"/>
      <c r="E44" s="395" t="s">
        <v>115</v>
      </c>
      <c r="F44" s="383"/>
      <c r="G44" s="399"/>
      <c r="H44" s="353"/>
      <c r="I44" s="400">
        <f>'Rider Rates'!$B$91</f>
        <v>20.75</v>
      </c>
      <c r="J44" s="400">
        <f t="shared" si="0"/>
        <v>20.75</v>
      </c>
      <c r="K44" s="364"/>
      <c r="L44" s="250"/>
      <c r="M44" s="250"/>
      <c r="N44" s="250">
        <f>I44</f>
        <v>20.75</v>
      </c>
      <c r="O44" s="250">
        <f t="shared" si="2"/>
        <v>20.75</v>
      </c>
      <c r="P44" s="358">
        <f>'Rider Rates'!$D$91</f>
        <v>45929</v>
      </c>
      <c r="Q44" s="383"/>
      <c r="R44" s="380"/>
      <c r="S44" s="374"/>
      <c r="T44" s="375"/>
      <c r="U44" s="333"/>
      <c r="V44" s="376"/>
      <c r="W44" s="333"/>
      <c r="X44" s="333"/>
      <c r="Y44" s="333"/>
      <c r="Z44" s="333"/>
      <c r="AA44" s="333"/>
      <c r="AB44" s="333"/>
      <c r="AC44" s="333"/>
      <c r="AD44" s="333"/>
      <c r="AE44" s="333"/>
      <c r="AF44" s="333"/>
      <c r="AG44" s="333"/>
      <c r="AH44" s="333"/>
      <c r="AI44" s="333"/>
      <c r="AJ44" s="333"/>
      <c r="AK44" s="333"/>
      <c r="AL44" s="333"/>
      <c r="AM44" s="333"/>
      <c r="AN44" s="333"/>
      <c r="AO44" s="333"/>
      <c r="AP44" s="333"/>
      <c r="AQ44" s="333"/>
      <c r="AR44" s="333"/>
      <c r="AS44" s="333"/>
      <c r="AT44" s="333"/>
      <c r="AU44" s="333"/>
      <c r="AV44" s="333"/>
      <c r="AW44" s="333"/>
      <c r="AX44" s="333"/>
      <c r="AY44" s="333"/>
      <c r="AZ44" s="333"/>
      <c r="BA44" s="333"/>
      <c r="BB44" s="333"/>
      <c r="BC44" s="333"/>
      <c r="BD44" s="333"/>
      <c r="BE44" s="333"/>
      <c r="BF44" s="333"/>
      <c r="BG44" s="333"/>
      <c r="BH44" s="333"/>
      <c r="BI44" s="333"/>
      <c r="BJ44" s="333"/>
      <c r="BK44" s="333"/>
      <c r="BL44" s="333"/>
      <c r="BM44" s="333"/>
      <c r="BN44" s="333"/>
      <c r="BO44" s="333"/>
      <c r="BP44" s="333"/>
      <c r="BQ44" s="333"/>
      <c r="BR44" s="333"/>
      <c r="BS44" s="333"/>
      <c r="BT44" s="333"/>
      <c r="BU44" s="333"/>
      <c r="BV44" s="333"/>
      <c r="BW44" s="333"/>
      <c r="BX44" s="333"/>
      <c r="BY44" s="333"/>
      <c r="BZ44" s="333"/>
      <c r="CA44" s="333"/>
      <c r="CB44" s="333"/>
      <c r="CC44" s="333"/>
      <c r="CD44" s="333"/>
      <c r="CE44" s="333"/>
      <c r="CF44" s="333"/>
      <c r="CG44" s="333"/>
      <c r="CH44" s="333"/>
      <c r="CI44" s="333"/>
      <c r="CJ44" s="333"/>
      <c r="CK44" s="333"/>
      <c r="CL44" s="333"/>
      <c r="CM44" s="333"/>
      <c r="CN44" s="333"/>
      <c r="CO44" s="333"/>
      <c r="CP44" s="333"/>
      <c r="CQ44" s="333"/>
      <c r="CR44" s="333"/>
      <c r="CS44" s="333"/>
      <c r="CT44" s="333"/>
      <c r="CU44" s="333"/>
      <c r="CV44" s="333"/>
      <c r="CW44" s="333"/>
      <c r="CX44" s="333"/>
      <c r="CY44" s="333"/>
      <c r="CZ44" s="333"/>
      <c r="DA44" s="333"/>
      <c r="DB44" s="333"/>
      <c r="DC44" s="333"/>
      <c r="DD44" s="333"/>
      <c r="DE44" s="333"/>
      <c r="DF44" s="333"/>
      <c r="DG44" s="333"/>
      <c r="DH44" s="333"/>
      <c r="DI44" s="333"/>
      <c r="DJ44" s="333"/>
      <c r="DK44" s="333"/>
      <c r="DL44" s="333"/>
      <c r="DM44" s="333"/>
      <c r="DN44" s="333"/>
      <c r="DO44" s="333"/>
      <c r="DP44" s="333"/>
      <c r="DQ44" s="333"/>
      <c r="DR44" s="333"/>
      <c r="DS44" s="333"/>
      <c r="DT44" s="333"/>
      <c r="DU44" s="333"/>
      <c r="DV44" s="333"/>
      <c r="DW44" s="333"/>
      <c r="DX44" s="333"/>
      <c r="DY44" s="333"/>
      <c r="DZ44" s="333"/>
      <c r="EA44" s="333"/>
      <c r="EB44" s="333"/>
      <c r="EC44" s="333"/>
      <c r="ED44" s="333"/>
      <c r="EE44" s="333"/>
      <c r="EF44" s="333"/>
      <c r="EG44" s="333"/>
      <c r="EH44" s="333"/>
      <c r="EI44" s="333"/>
      <c r="EJ44" s="333"/>
      <c r="EK44" s="333"/>
      <c r="EL44" s="333"/>
      <c r="EM44" s="333"/>
      <c r="EN44" s="333"/>
      <c r="EO44" s="333"/>
      <c r="EP44" s="333"/>
      <c r="EQ44" s="333"/>
      <c r="ER44" s="333"/>
      <c r="ES44" s="333"/>
      <c r="ET44" s="333"/>
      <c r="EU44" s="333"/>
      <c r="EV44" s="333"/>
      <c r="EW44" s="333"/>
      <c r="EX44" s="333"/>
      <c r="EY44" s="333"/>
      <c r="EZ44" s="333"/>
      <c r="FA44" s="333"/>
      <c r="FB44" s="333"/>
      <c r="FC44" s="333"/>
      <c r="FD44" s="333"/>
      <c r="FE44" s="333"/>
      <c r="FF44" s="333"/>
      <c r="FG44" s="333"/>
      <c r="FH44" s="333"/>
      <c r="FI44" s="333"/>
      <c r="FJ44" s="333"/>
      <c r="FK44" s="333"/>
      <c r="FL44" s="333"/>
      <c r="FM44" s="333"/>
      <c r="FN44" s="333"/>
      <c r="FO44" s="333"/>
      <c r="FP44" s="333"/>
      <c r="FQ44" s="333"/>
      <c r="FR44" s="333"/>
      <c r="FS44" s="333"/>
      <c r="FT44" s="333"/>
      <c r="FU44" s="333"/>
      <c r="FV44" s="333"/>
      <c r="FW44" s="333"/>
      <c r="FX44" s="333"/>
      <c r="FY44" s="333"/>
      <c r="FZ44" s="333"/>
      <c r="GA44" s="333"/>
      <c r="GB44" s="333"/>
      <c r="GC44" s="333"/>
      <c r="GD44" s="333"/>
      <c r="GE44" s="333"/>
      <c r="GF44" s="333"/>
      <c r="GG44" s="333"/>
      <c r="GH44" s="333"/>
      <c r="GI44" s="333"/>
      <c r="GJ44" s="333"/>
      <c r="GK44" s="333"/>
      <c r="GL44" s="333"/>
      <c r="GM44" s="333"/>
      <c r="GN44" s="333"/>
      <c r="GO44" s="333"/>
      <c r="GP44" s="333"/>
      <c r="GQ44" s="333"/>
      <c r="GR44" s="333"/>
      <c r="GS44" s="333"/>
      <c r="GT44" s="333"/>
      <c r="GU44" s="333"/>
      <c r="GV44" s="333"/>
      <c r="GW44" s="333"/>
      <c r="GX44" s="333"/>
      <c r="GY44" s="333"/>
      <c r="GZ44" s="333"/>
      <c r="HA44" s="333"/>
      <c r="HB44" s="333"/>
      <c r="HC44" s="333"/>
      <c r="HD44" s="333"/>
      <c r="HE44" s="333"/>
      <c r="HF44" s="333"/>
      <c r="HG44" s="333"/>
      <c r="HH44" s="333"/>
      <c r="HI44" s="333"/>
      <c r="HJ44" s="333"/>
      <c r="HK44" s="333"/>
      <c r="HL44" s="333"/>
      <c r="HM44" s="333"/>
    </row>
    <row r="45" spans="1:221" x14ac:dyDescent="0.2">
      <c r="A45" s="392" t="s">
        <v>239</v>
      </c>
      <c r="B45" s="333"/>
      <c r="C45" s="333"/>
      <c r="D45" s="360">
        <f>IF($C$15&lt;0,0,$C$15)</f>
        <v>0</v>
      </c>
      <c r="E45" s="361" t="s">
        <v>41</v>
      </c>
      <c r="F45" s="362" t="s">
        <v>8</v>
      </c>
      <c r="G45" s="386"/>
      <c r="H45" s="386"/>
      <c r="I45" s="386"/>
      <c r="J45" s="386">
        <f>'Rider Rates'!$B$95</f>
        <v>0</v>
      </c>
      <c r="K45" s="364" t="s">
        <v>42</v>
      </c>
      <c r="L45" s="250"/>
      <c r="M45" s="250"/>
      <c r="N45" s="250"/>
      <c r="O45" s="250">
        <f>ROUND($D45*('Rider Rates'!B$95),2)</f>
        <v>0</v>
      </c>
      <c r="P45" s="358">
        <f>'Rider Rates'!$D$95</f>
        <v>44531</v>
      </c>
      <c r="Q45" s="383"/>
      <c r="R45" s="380"/>
      <c r="S45" s="374"/>
      <c r="T45" s="375"/>
      <c r="U45" s="333"/>
      <c r="V45" s="376"/>
      <c r="W45" s="333"/>
      <c r="X45" s="333"/>
      <c r="Y45" s="333"/>
      <c r="Z45" s="333"/>
      <c r="AA45" s="333"/>
      <c r="AB45" s="333"/>
      <c r="AC45" s="333"/>
      <c r="AD45" s="333"/>
      <c r="AE45" s="333"/>
      <c r="AF45" s="333"/>
      <c r="AG45" s="333"/>
      <c r="AH45" s="333"/>
      <c r="AI45" s="333"/>
      <c r="AJ45" s="333"/>
      <c r="AK45" s="333"/>
      <c r="AL45" s="333"/>
      <c r="AM45" s="333"/>
      <c r="AN45" s="333"/>
      <c r="AO45" s="333"/>
      <c r="AP45" s="333"/>
      <c r="AQ45" s="333"/>
      <c r="AR45" s="333"/>
      <c r="AS45" s="333"/>
      <c r="AT45" s="333"/>
      <c r="AU45" s="333"/>
      <c r="AV45" s="333"/>
      <c r="AW45" s="333"/>
      <c r="AX45" s="333"/>
      <c r="AY45" s="333"/>
      <c r="AZ45" s="333"/>
      <c r="BA45" s="333"/>
      <c r="BB45" s="333"/>
      <c r="BC45" s="333"/>
      <c r="BD45" s="333"/>
      <c r="BE45" s="333"/>
      <c r="BF45" s="333"/>
      <c r="BG45" s="333"/>
      <c r="BH45" s="333"/>
      <c r="BI45" s="333"/>
      <c r="BJ45" s="333"/>
      <c r="BK45" s="333"/>
      <c r="BL45" s="333"/>
      <c r="BM45" s="333"/>
      <c r="BN45" s="333"/>
      <c r="BO45" s="333"/>
      <c r="BP45" s="333"/>
      <c r="BQ45" s="333"/>
      <c r="BR45" s="333"/>
      <c r="BS45" s="333"/>
      <c r="BT45" s="333"/>
      <c r="BU45" s="333"/>
      <c r="BV45" s="333"/>
      <c r="BW45" s="333"/>
      <c r="BX45" s="333"/>
      <c r="BY45" s="333"/>
      <c r="BZ45" s="333"/>
      <c r="CA45" s="333"/>
      <c r="CB45" s="333"/>
      <c r="CC45" s="333"/>
      <c r="CD45" s="333"/>
      <c r="CE45" s="333"/>
      <c r="CF45" s="333"/>
      <c r="CG45" s="333"/>
      <c r="CH45" s="333"/>
      <c r="CI45" s="333"/>
      <c r="CJ45" s="333"/>
      <c r="CK45" s="333"/>
      <c r="CL45" s="333"/>
      <c r="CM45" s="333"/>
      <c r="CN45" s="333"/>
      <c r="CO45" s="333"/>
      <c r="CP45" s="333"/>
      <c r="CQ45" s="333"/>
      <c r="CR45" s="333"/>
      <c r="CS45" s="333"/>
      <c r="CT45" s="333"/>
      <c r="CU45" s="333"/>
      <c r="CV45" s="333"/>
      <c r="CW45" s="333"/>
      <c r="CX45" s="333"/>
      <c r="CY45" s="333"/>
      <c r="CZ45" s="333"/>
      <c r="DA45" s="333"/>
      <c r="DB45" s="333"/>
      <c r="DC45" s="333"/>
      <c r="DD45" s="333"/>
      <c r="DE45" s="333"/>
      <c r="DF45" s="333"/>
      <c r="DG45" s="333"/>
      <c r="DH45" s="333"/>
      <c r="DI45" s="333"/>
      <c r="DJ45" s="333"/>
      <c r="DK45" s="333"/>
      <c r="DL45" s="333"/>
      <c r="DM45" s="333"/>
      <c r="DN45" s="333"/>
      <c r="DO45" s="333"/>
      <c r="DP45" s="333"/>
      <c r="DQ45" s="333"/>
      <c r="DR45" s="333"/>
      <c r="DS45" s="333"/>
      <c r="DT45" s="333"/>
      <c r="DU45" s="333"/>
      <c r="DV45" s="333"/>
      <c r="DW45" s="333"/>
      <c r="DX45" s="333"/>
      <c r="DY45" s="333"/>
      <c r="DZ45" s="333"/>
      <c r="EA45" s="333"/>
      <c r="EB45" s="333"/>
      <c r="EC45" s="333"/>
      <c r="ED45" s="333"/>
      <c r="EE45" s="333"/>
      <c r="EF45" s="333"/>
      <c r="EG45" s="333"/>
      <c r="EH45" s="333"/>
      <c r="EI45" s="333"/>
      <c r="EJ45" s="333"/>
      <c r="EK45" s="333"/>
      <c r="EL45" s="333"/>
      <c r="EM45" s="333"/>
      <c r="EN45" s="333"/>
      <c r="EO45" s="333"/>
      <c r="EP45" s="333"/>
      <c r="EQ45" s="333"/>
      <c r="ER45" s="333"/>
      <c r="ES45" s="333"/>
      <c r="ET45" s="333"/>
      <c r="EU45" s="333"/>
      <c r="EV45" s="333"/>
      <c r="EW45" s="333"/>
      <c r="EX45" s="333"/>
      <c r="EY45" s="333"/>
      <c r="EZ45" s="333"/>
      <c r="FA45" s="333"/>
      <c r="FB45" s="333"/>
      <c r="FC45" s="333"/>
      <c r="FD45" s="333"/>
      <c r="FE45" s="333"/>
      <c r="FF45" s="333"/>
      <c r="FG45" s="333"/>
      <c r="FH45" s="333"/>
      <c r="FI45" s="333"/>
      <c r="FJ45" s="333"/>
      <c r="FK45" s="333"/>
      <c r="FL45" s="333"/>
      <c r="FM45" s="333"/>
      <c r="FN45" s="333"/>
      <c r="FO45" s="333"/>
      <c r="FP45" s="333"/>
      <c r="FQ45" s="333"/>
      <c r="FR45" s="333"/>
      <c r="FS45" s="333"/>
      <c r="FT45" s="333"/>
      <c r="FU45" s="333"/>
      <c r="FV45" s="333"/>
      <c r="FW45" s="333"/>
      <c r="FX45" s="333"/>
      <c r="FY45" s="333"/>
      <c r="FZ45" s="333"/>
      <c r="GA45" s="333"/>
      <c r="GB45" s="333"/>
      <c r="GC45" s="333"/>
      <c r="GD45" s="333"/>
      <c r="GE45" s="333"/>
      <c r="GF45" s="333"/>
      <c r="GG45" s="333"/>
      <c r="GH45" s="333"/>
      <c r="GI45" s="333"/>
      <c r="GJ45" s="333"/>
      <c r="GK45" s="333"/>
      <c r="GL45" s="333"/>
      <c r="GM45" s="333"/>
      <c r="GN45" s="333"/>
      <c r="GO45" s="333"/>
      <c r="GP45" s="333"/>
      <c r="GQ45" s="333"/>
      <c r="GR45" s="333"/>
      <c r="GS45" s="333"/>
      <c r="GT45" s="333"/>
      <c r="GU45" s="333"/>
      <c r="GV45" s="333"/>
      <c r="GW45" s="333"/>
      <c r="GX45" s="333"/>
      <c r="GY45" s="333"/>
      <c r="GZ45" s="333"/>
      <c r="HA45" s="333"/>
      <c r="HB45" s="333"/>
      <c r="HC45" s="333"/>
      <c r="HD45" s="333"/>
      <c r="HE45" s="333"/>
      <c r="HF45" s="333"/>
      <c r="HG45" s="333"/>
      <c r="HH45" s="333"/>
      <c r="HI45" s="333"/>
      <c r="HJ45" s="333"/>
      <c r="HK45" s="333"/>
      <c r="HL45" s="333"/>
      <c r="HM45" s="333"/>
    </row>
    <row r="46" spans="1:221" x14ac:dyDescent="0.2">
      <c r="A46" s="384" t="s">
        <v>156</v>
      </c>
      <c r="B46" s="333"/>
      <c r="C46" s="333"/>
      <c r="D46" s="390">
        <f>$N$23</f>
        <v>138.5</v>
      </c>
      <c r="E46" s="361" t="s">
        <v>122</v>
      </c>
      <c r="F46" s="362" t="s">
        <v>8</v>
      </c>
      <c r="G46" s="399"/>
      <c r="H46" s="353"/>
      <c r="I46" s="398">
        <f>'Rider Rates'!$B$105</f>
        <v>0.24516379999999999</v>
      </c>
      <c r="J46" s="398">
        <f t="shared" si="0"/>
        <v>0.24516379999999999</v>
      </c>
      <c r="K46" s="364"/>
      <c r="L46" s="250"/>
      <c r="M46" s="250"/>
      <c r="N46" s="250">
        <f>ROUND(D46*I46,2)</f>
        <v>33.96</v>
      </c>
      <c r="O46" s="250">
        <f t="shared" si="2"/>
        <v>33.96</v>
      </c>
      <c r="P46" s="358">
        <f>'Rider Rates'!$D$105</f>
        <v>45897</v>
      </c>
      <c r="Q46" s="383"/>
      <c r="R46" s="380"/>
      <c r="S46" s="374"/>
      <c r="T46" s="375"/>
      <c r="U46" s="333"/>
      <c r="V46" s="376"/>
      <c r="W46" s="333"/>
      <c r="X46" s="333"/>
      <c r="Y46" s="333"/>
      <c r="Z46" s="333"/>
      <c r="AA46" s="333"/>
      <c r="AB46" s="333"/>
      <c r="AC46" s="333"/>
      <c r="AD46" s="333"/>
      <c r="AE46" s="333"/>
      <c r="AF46" s="333"/>
      <c r="AG46" s="333"/>
      <c r="AH46" s="333"/>
      <c r="AI46" s="333"/>
      <c r="AJ46" s="333"/>
      <c r="AK46" s="333"/>
      <c r="AL46" s="333"/>
      <c r="AM46" s="333"/>
      <c r="AN46" s="333"/>
      <c r="AO46" s="333"/>
      <c r="AP46" s="333"/>
      <c r="AQ46" s="333"/>
      <c r="AR46" s="333"/>
      <c r="AS46" s="333"/>
      <c r="AT46" s="333"/>
      <c r="AU46" s="333"/>
      <c r="AV46" s="333"/>
      <c r="AW46" s="333"/>
      <c r="AX46" s="333"/>
      <c r="AY46" s="333"/>
      <c r="AZ46" s="333"/>
      <c r="BA46" s="333"/>
      <c r="BB46" s="333"/>
      <c r="BC46" s="333"/>
      <c r="BD46" s="333"/>
      <c r="BE46" s="333"/>
      <c r="BF46" s="333"/>
      <c r="BG46" s="333"/>
      <c r="BH46" s="333"/>
      <c r="BI46" s="333"/>
      <c r="BJ46" s="333"/>
      <c r="BK46" s="333"/>
      <c r="BL46" s="333"/>
      <c r="BM46" s="333"/>
      <c r="BN46" s="333"/>
      <c r="BO46" s="333"/>
      <c r="BP46" s="333"/>
      <c r="BQ46" s="333"/>
      <c r="BR46" s="333"/>
      <c r="BS46" s="333"/>
      <c r="BT46" s="333"/>
      <c r="BU46" s="333"/>
      <c r="BV46" s="333"/>
      <c r="BW46" s="333"/>
      <c r="BX46" s="333"/>
      <c r="BY46" s="333"/>
      <c r="BZ46" s="333"/>
      <c r="CA46" s="333"/>
      <c r="CB46" s="333"/>
      <c r="CC46" s="333"/>
      <c r="CD46" s="333"/>
      <c r="CE46" s="333"/>
      <c r="CF46" s="333"/>
      <c r="CG46" s="333"/>
      <c r="CH46" s="333"/>
      <c r="CI46" s="333"/>
      <c r="CJ46" s="333"/>
      <c r="CK46" s="333"/>
      <c r="CL46" s="333"/>
      <c r="CM46" s="333"/>
      <c r="CN46" s="333"/>
      <c r="CO46" s="333"/>
      <c r="CP46" s="333"/>
      <c r="CQ46" s="333"/>
      <c r="CR46" s="333"/>
      <c r="CS46" s="333"/>
      <c r="CT46" s="333"/>
      <c r="CU46" s="333"/>
      <c r="CV46" s="333"/>
      <c r="CW46" s="333"/>
      <c r="CX46" s="333"/>
      <c r="CY46" s="333"/>
      <c r="CZ46" s="333"/>
      <c r="DA46" s="333"/>
      <c r="DB46" s="333"/>
      <c r="DC46" s="333"/>
      <c r="DD46" s="333"/>
      <c r="DE46" s="333"/>
      <c r="DF46" s="333"/>
      <c r="DG46" s="333"/>
      <c r="DH46" s="333"/>
      <c r="DI46" s="333"/>
      <c r="DJ46" s="333"/>
      <c r="DK46" s="333"/>
      <c r="DL46" s="333"/>
      <c r="DM46" s="333"/>
      <c r="DN46" s="333"/>
      <c r="DO46" s="333"/>
      <c r="DP46" s="333"/>
      <c r="DQ46" s="333"/>
      <c r="DR46" s="333"/>
      <c r="DS46" s="333"/>
      <c r="DT46" s="333"/>
      <c r="DU46" s="333"/>
      <c r="DV46" s="333"/>
      <c r="DW46" s="333"/>
      <c r="DX46" s="333"/>
      <c r="DY46" s="333"/>
      <c r="DZ46" s="333"/>
      <c r="EA46" s="333"/>
      <c r="EB46" s="333"/>
      <c r="EC46" s="333"/>
      <c r="ED46" s="333"/>
      <c r="EE46" s="333"/>
      <c r="EF46" s="333"/>
      <c r="EG46" s="333"/>
      <c r="EH46" s="333"/>
      <c r="EI46" s="333"/>
      <c r="EJ46" s="333"/>
      <c r="EK46" s="333"/>
      <c r="EL46" s="333"/>
      <c r="EM46" s="333"/>
      <c r="EN46" s="333"/>
      <c r="EO46" s="333"/>
      <c r="EP46" s="333"/>
      <c r="EQ46" s="333"/>
      <c r="ER46" s="333"/>
      <c r="ES46" s="333"/>
      <c r="ET46" s="333"/>
      <c r="EU46" s="333"/>
      <c r="EV46" s="333"/>
      <c r="EW46" s="333"/>
      <c r="EX46" s="333"/>
      <c r="EY46" s="333"/>
      <c r="EZ46" s="333"/>
      <c r="FA46" s="333"/>
      <c r="FB46" s="333"/>
      <c r="FC46" s="333"/>
      <c r="FD46" s="333"/>
      <c r="FE46" s="333"/>
      <c r="FF46" s="333"/>
      <c r="FG46" s="333"/>
      <c r="FH46" s="333"/>
      <c r="FI46" s="333"/>
      <c r="FJ46" s="333"/>
      <c r="FK46" s="333"/>
      <c r="FL46" s="333"/>
      <c r="FM46" s="333"/>
      <c r="FN46" s="333"/>
      <c r="FO46" s="333"/>
      <c r="FP46" s="333"/>
      <c r="FQ46" s="333"/>
      <c r="FR46" s="333"/>
      <c r="FS46" s="333"/>
      <c r="FT46" s="333"/>
      <c r="FU46" s="333"/>
      <c r="FV46" s="333"/>
      <c r="FW46" s="333"/>
      <c r="FX46" s="333"/>
      <c r="FY46" s="333"/>
      <c r="FZ46" s="333"/>
      <c r="GA46" s="333"/>
      <c r="GB46" s="333"/>
      <c r="GC46" s="333"/>
      <c r="GD46" s="333"/>
      <c r="GE46" s="333"/>
      <c r="GF46" s="333"/>
      <c r="GG46" s="333"/>
      <c r="GH46" s="333"/>
      <c r="GI46" s="333"/>
      <c r="GJ46" s="333"/>
      <c r="GK46" s="333"/>
      <c r="GL46" s="333"/>
      <c r="GM46" s="333"/>
      <c r="GN46" s="333"/>
      <c r="GO46" s="333"/>
      <c r="GP46" s="333"/>
      <c r="GQ46" s="333"/>
      <c r="GR46" s="333"/>
      <c r="GS46" s="333"/>
      <c r="GT46" s="333"/>
      <c r="GU46" s="333"/>
      <c r="GV46" s="333"/>
      <c r="GW46" s="333"/>
      <c r="GX46" s="333"/>
      <c r="GY46" s="333"/>
      <c r="GZ46" s="333"/>
      <c r="HA46" s="333"/>
      <c r="HB46" s="333"/>
      <c r="HC46" s="333"/>
      <c r="HD46" s="333"/>
      <c r="HE46" s="333"/>
      <c r="HF46" s="333"/>
      <c r="HG46" s="333"/>
      <c r="HH46" s="333"/>
      <c r="HI46" s="333"/>
      <c r="HJ46" s="333"/>
      <c r="HK46" s="333"/>
      <c r="HL46" s="333"/>
      <c r="HM46" s="333"/>
    </row>
    <row r="47" spans="1:221" x14ac:dyDescent="0.2">
      <c r="A47" s="392" t="s">
        <v>217</v>
      </c>
      <c r="B47" s="333"/>
      <c r="C47" s="333"/>
      <c r="D47" s="390"/>
      <c r="E47" s="395" t="s">
        <v>115</v>
      </c>
      <c r="F47" s="383"/>
      <c r="G47" s="399"/>
      <c r="H47" s="353"/>
      <c r="I47" s="401">
        <f>'Rider Rates'!B122</f>
        <v>0.99</v>
      </c>
      <c r="J47" s="400">
        <f t="shared" si="0"/>
        <v>0.99</v>
      </c>
      <c r="K47" s="364"/>
      <c r="L47" s="250"/>
      <c r="M47" s="250"/>
      <c r="N47" s="402">
        <f>I47</f>
        <v>0.99</v>
      </c>
      <c r="O47" s="250">
        <f t="shared" si="2"/>
        <v>0.99</v>
      </c>
      <c r="P47" s="358">
        <f>'Rider Rates'!D122</f>
        <v>45958</v>
      </c>
      <c r="Q47" s="383"/>
      <c r="R47" s="380"/>
      <c r="S47" s="374"/>
      <c r="T47" s="375"/>
      <c r="U47" s="333"/>
      <c r="V47" s="376"/>
      <c r="W47" s="333"/>
      <c r="X47" s="333"/>
      <c r="Y47" s="333"/>
      <c r="Z47" s="333"/>
      <c r="AA47" s="333"/>
      <c r="AB47" s="333"/>
      <c r="AC47" s="333"/>
      <c r="AD47" s="333"/>
      <c r="AE47" s="333"/>
      <c r="AF47" s="333"/>
      <c r="AG47" s="333"/>
      <c r="AH47" s="333"/>
      <c r="AI47" s="333"/>
      <c r="AJ47" s="333"/>
      <c r="AK47" s="333"/>
      <c r="AL47" s="333"/>
      <c r="AM47" s="333"/>
      <c r="AN47" s="333"/>
      <c r="AO47" s="333"/>
      <c r="AP47" s="333"/>
      <c r="AQ47" s="333"/>
      <c r="AR47" s="333"/>
      <c r="AS47" s="333"/>
      <c r="AT47" s="333"/>
      <c r="AU47" s="333"/>
      <c r="AV47" s="333"/>
      <c r="AW47" s="333"/>
      <c r="AX47" s="333"/>
      <c r="AY47" s="333"/>
      <c r="AZ47" s="333"/>
      <c r="BA47" s="333"/>
      <c r="BB47" s="333"/>
      <c r="BC47" s="333"/>
      <c r="BD47" s="333"/>
      <c r="BE47" s="333"/>
      <c r="BF47" s="333"/>
      <c r="BG47" s="333"/>
      <c r="BH47" s="333"/>
      <c r="BI47" s="333"/>
      <c r="BJ47" s="333"/>
      <c r="BK47" s="333"/>
      <c r="BL47" s="333"/>
      <c r="BM47" s="333"/>
      <c r="BN47" s="333"/>
      <c r="BO47" s="333"/>
      <c r="BP47" s="333"/>
      <c r="BQ47" s="333"/>
      <c r="BR47" s="333"/>
      <c r="BS47" s="333"/>
      <c r="BT47" s="333"/>
      <c r="BU47" s="333"/>
      <c r="BV47" s="333"/>
      <c r="BW47" s="333"/>
      <c r="BX47" s="333"/>
      <c r="BY47" s="333"/>
      <c r="BZ47" s="333"/>
      <c r="CA47" s="333"/>
      <c r="CB47" s="333"/>
      <c r="CC47" s="333"/>
      <c r="CD47" s="333"/>
      <c r="CE47" s="333"/>
      <c r="CF47" s="333"/>
      <c r="CG47" s="333"/>
      <c r="CH47" s="333"/>
      <c r="CI47" s="333"/>
      <c r="CJ47" s="333"/>
      <c r="CK47" s="333"/>
      <c r="CL47" s="333"/>
      <c r="CM47" s="333"/>
      <c r="CN47" s="333"/>
      <c r="CO47" s="333"/>
      <c r="CP47" s="333"/>
      <c r="CQ47" s="333"/>
      <c r="CR47" s="333"/>
      <c r="CS47" s="333"/>
      <c r="CT47" s="333"/>
      <c r="CU47" s="333"/>
      <c r="CV47" s="333"/>
      <c r="CW47" s="333"/>
      <c r="CX47" s="333"/>
      <c r="CY47" s="333"/>
      <c r="CZ47" s="333"/>
      <c r="DA47" s="333"/>
      <c r="DB47" s="333"/>
      <c r="DC47" s="333"/>
      <c r="DD47" s="333"/>
      <c r="DE47" s="333"/>
      <c r="DF47" s="333"/>
      <c r="DG47" s="333"/>
      <c r="DH47" s="333"/>
      <c r="DI47" s="333"/>
      <c r="DJ47" s="333"/>
      <c r="DK47" s="333"/>
      <c r="DL47" s="333"/>
      <c r="DM47" s="333"/>
      <c r="DN47" s="333"/>
      <c r="DO47" s="333"/>
      <c r="DP47" s="333"/>
      <c r="DQ47" s="333"/>
      <c r="DR47" s="333"/>
      <c r="DS47" s="333"/>
      <c r="DT47" s="333"/>
      <c r="DU47" s="333"/>
      <c r="DV47" s="333"/>
      <c r="DW47" s="333"/>
      <c r="DX47" s="333"/>
      <c r="DY47" s="333"/>
      <c r="DZ47" s="333"/>
      <c r="EA47" s="333"/>
      <c r="EB47" s="333"/>
      <c r="EC47" s="333"/>
      <c r="ED47" s="333"/>
      <c r="EE47" s="333"/>
      <c r="EF47" s="333"/>
      <c r="EG47" s="333"/>
      <c r="EH47" s="333"/>
      <c r="EI47" s="333"/>
      <c r="EJ47" s="333"/>
      <c r="EK47" s="333"/>
      <c r="EL47" s="333"/>
      <c r="EM47" s="333"/>
      <c r="EN47" s="333"/>
      <c r="EO47" s="333"/>
      <c r="EP47" s="333"/>
      <c r="EQ47" s="333"/>
      <c r="ER47" s="333"/>
      <c r="ES47" s="333"/>
      <c r="ET47" s="333"/>
      <c r="EU47" s="333"/>
      <c r="EV47" s="333"/>
      <c r="EW47" s="333"/>
      <c r="EX47" s="333"/>
      <c r="EY47" s="333"/>
      <c r="EZ47" s="333"/>
      <c r="FA47" s="333"/>
      <c r="FB47" s="333"/>
      <c r="FC47" s="333"/>
      <c r="FD47" s="333"/>
      <c r="FE47" s="333"/>
      <c r="FF47" s="333"/>
      <c r="FG47" s="333"/>
      <c r="FH47" s="333"/>
      <c r="FI47" s="333"/>
      <c r="FJ47" s="333"/>
      <c r="FK47" s="333"/>
      <c r="FL47" s="333"/>
      <c r="FM47" s="333"/>
      <c r="FN47" s="333"/>
      <c r="FO47" s="333"/>
      <c r="FP47" s="333"/>
      <c r="FQ47" s="333"/>
      <c r="FR47" s="333"/>
      <c r="FS47" s="333"/>
      <c r="FT47" s="333"/>
      <c r="FU47" s="333"/>
      <c r="FV47" s="333"/>
      <c r="FW47" s="333"/>
      <c r="FX47" s="333"/>
      <c r="FY47" s="333"/>
      <c r="FZ47" s="333"/>
      <c r="GA47" s="333"/>
      <c r="GB47" s="333"/>
      <c r="GC47" s="333"/>
      <c r="GD47" s="333"/>
      <c r="GE47" s="333"/>
      <c r="GF47" s="333"/>
      <c r="GG47" s="333"/>
      <c r="GH47" s="333"/>
      <c r="GI47" s="333"/>
      <c r="GJ47" s="333"/>
      <c r="GK47" s="333"/>
      <c r="GL47" s="333"/>
      <c r="GM47" s="333"/>
      <c r="GN47" s="333"/>
      <c r="GO47" s="333"/>
      <c r="GP47" s="333"/>
      <c r="GQ47" s="333"/>
      <c r="GR47" s="333"/>
      <c r="GS47" s="333"/>
      <c r="GT47" s="333"/>
      <c r="GU47" s="333"/>
      <c r="GV47" s="333"/>
      <c r="GW47" s="333"/>
      <c r="GX47" s="333"/>
      <c r="GY47" s="333"/>
      <c r="GZ47" s="333"/>
      <c r="HA47" s="333"/>
      <c r="HB47" s="333"/>
      <c r="HC47" s="333"/>
      <c r="HD47" s="333"/>
      <c r="HE47" s="333"/>
      <c r="HF47" s="333"/>
      <c r="HG47" s="333"/>
      <c r="HH47" s="333"/>
      <c r="HI47" s="333"/>
      <c r="HJ47" s="333"/>
      <c r="HK47" s="333"/>
      <c r="HL47" s="333"/>
      <c r="HM47" s="333"/>
    </row>
    <row r="48" spans="1:221" x14ac:dyDescent="0.2">
      <c r="A48" s="384" t="s">
        <v>157</v>
      </c>
      <c r="B48" s="333"/>
      <c r="C48" s="333"/>
      <c r="D48" s="360">
        <f>C16+C17</f>
        <v>0</v>
      </c>
      <c r="E48" s="361" t="s">
        <v>41</v>
      </c>
      <c r="F48" s="362" t="s">
        <v>8</v>
      </c>
      <c r="G48" s="386">
        <f>'Rider Rates'!B113</f>
        <v>3.7618E-3</v>
      </c>
      <c r="H48" s="386"/>
      <c r="I48" s="398"/>
      <c r="J48" s="393">
        <f>SUM(G48:H48)</f>
        <v>3.7618E-3</v>
      </c>
      <c r="K48" s="364" t="s">
        <v>42</v>
      </c>
      <c r="L48" s="250">
        <f>ROUND(D48*G48,2)</f>
        <v>0</v>
      </c>
      <c r="M48" s="250"/>
      <c r="N48" s="250"/>
      <c r="O48" s="250">
        <f t="shared" si="2"/>
        <v>0</v>
      </c>
      <c r="P48" s="358">
        <f>'Rider Rates'!$D$112</f>
        <v>44531</v>
      </c>
      <c r="Q48" s="383"/>
      <c r="R48" s="380"/>
      <c r="S48" s="374"/>
      <c r="T48" s="375"/>
      <c r="U48" s="333"/>
      <c r="V48" s="376"/>
      <c r="W48" s="333"/>
      <c r="X48" s="333"/>
      <c r="Y48" s="333"/>
      <c r="Z48" s="333"/>
      <c r="AA48" s="333"/>
      <c r="AB48" s="333"/>
      <c r="AC48" s="333"/>
      <c r="AD48" s="333"/>
      <c r="AE48" s="333"/>
      <c r="AF48" s="333"/>
      <c r="AG48" s="333"/>
      <c r="AH48" s="333"/>
      <c r="AI48" s="333"/>
      <c r="AJ48" s="333"/>
      <c r="AK48" s="333"/>
      <c r="AL48" s="333"/>
      <c r="AM48" s="333"/>
      <c r="AN48" s="333"/>
      <c r="AO48" s="333"/>
      <c r="AP48" s="333"/>
      <c r="AQ48" s="333"/>
      <c r="AR48" s="333"/>
      <c r="AS48" s="333"/>
      <c r="AT48" s="333"/>
      <c r="AU48" s="333"/>
      <c r="AV48" s="333"/>
      <c r="AW48" s="333"/>
      <c r="AX48" s="333"/>
      <c r="AY48" s="333"/>
      <c r="AZ48" s="333"/>
      <c r="BA48" s="333"/>
      <c r="BB48" s="333"/>
      <c r="BC48" s="333"/>
      <c r="BD48" s="333"/>
      <c r="BE48" s="333"/>
      <c r="BF48" s="333"/>
      <c r="BG48" s="333"/>
      <c r="BH48" s="333"/>
      <c r="BI48" s="333"/>
      <c r="BJ48" s="333"/>
      <c r="BK48" s="333"/>
      <c r="BL48" s="333"/>
      <c r="BM48" s="333"/>
      <c r="BN48" s="333"/>
      <c r="BO48" s="333"/>
      <c r="BP48" s="333"/>
      <c r="BQ48" s="333"/>
      <c r="BR48" s="333"/>
      <c r="BS48" s="333"/>
      <c r="BT48" s="333"/>
      <c r="BU48" s="333"/>
      <c r="BV48" s="333"/>
      <c r="BW48" s="333"/>
      <c r="BX48" s="333"/>
      <c r="BY48" s="333"/>
      <c r="BZ48" s="333"/>
      <c r="CA48" s="333"/>
      <c r="CB48" s="333"/>
      <c r="CC48" s="333"/>
      <c r="CD48" s="333"/>
      <c r="CE48" s="333"/>
      <c r="CF48" s="333"/>
      <c r="CG48" s="333"/>
      <c r="CH48" s="333"/>
      <c r="CI48" s="333"/>
      <c r="CJ48" s="333"/>
      <c r="CK48" s="333"/>
      <c r="CL48" s="333"/>
      <c r="CM48" s="333"/>
      <c r="CN48" s="333"/>
      <c r="CO48" s="333"/>
      <c r="CP48" s="333"/>
      <c r="CQ48" s="333"/>
      <c r="CR48" s="333"/>
      <c r="CS48" s="333"/>
      <c r="CT48" s="333"/>
      <c r="CU48" s="333"/>
      <c r="CV48" s="333"/>
      <c r="CW48" s="333"/>
      <c r="CX48" s="333"/>
      <c r="CY48" s="333"/>
      <c r="CZ48" s="333"/>
      <c r="DA48" s="333"/>
      <c r="DB48" s="333"/>
      <c r="DC48" s="333"/>
      <c r="DD48" s="333"/>
      <c r="DE48" s="333"/>
      <c r="DF48" s="333"/>
      <c r="DG48" s="333"/>
      <c r="DH48" s="333"/>
      <c r="DI48" s="333"/>
      <c r="DJ48" s="333"/>
      <c r="DK48" s="333"/>
      <c r="DL48" s="333"/>
      <c r="DM48" s="333"/>
      <c r="DN48" s="333"/>
      <c r="DO48" s="333"/>
      <c r="DP48" s="333"/>
      <c r="DQ48" s="333"/>
      <c r="DR48" s="333"/>
      <c r="DS48" s="333"/>
      <c r="DT48" s="333"/>
      <c r="DU48" s="333"/>
      <c r="DV48" s="333"/>
      <c r="DW48" s="333"/>
      <c r="DX48" s="333"/>
      <c r="DY48" s="333"/>
      <c r="DZ48" s="333"/>
      <c r="EA48" s="333"/>
      <c r="EB48" s="333"/>
      <c r="EC48" s="333"/>
      <c r="ED48" s="333"/>
      <c r="EE48" s="333"/>
      <c r="EF48" s="333"/>
      <c r="EG48" s="333"/>
      <c r="EH48" s="333"/>
      <c r="EI48" s="333"/>
      <c r="EJ48" s="333"/>
      <c r="EK48" s="333"/>
      <c r="EL48" s="333"/>
      <c r="EM48" s="333"/>
      <c r="EN48" s="333"/>
      <c r="EO48" s="333"/>
      <c r="EP48" s="333"/>
      <c r="EQ48" s="333"/>
      <c r="ER48" s="333"/>
      <c r="ES48" s="333"/>
      <c r="ET48" s="333"/>
      <c r="EU48" s="333"/>
      <c r="EV48" s="333"/>
      <c r="EW48" s="333"/>
      <c r="EX48" s="333"/>
      <c r="EY48" s="333"/>
      <c r="EZ48" s="333"/>
      <c r="FA48" s="333"/>
      <c r="FB48" s="333"/>
      <c r="FC48" s="333"/>
      <c r="FD48" s="333"/>
      <c r="FE48" s="333"/>
      <c r="FF48" s="333"/>
      <c r="FG48" s="333"/>
      <c r="FH48" s="333"/>
      <c r="FI48" s="333"/>
      <c r="FJ48" s="333"/>
      <c r="FK48" s="333"/>
      <c r="FL48" s="333"/>
      <c r="FM48" s="333"/>
      <c r="FN48" s="333"/>
      <c r="FO48" s="333"/>
      <c r="FP48" s="333"/>
      <c r="FQ48" s="333"/>
      <c r="FR48" s="333"/>
      <c r="FS48" s="333"/>
      <c r="FT48" s="333"/>
      <c r="FU48" s="333"/>
      <c r="FV48" s="333"/>
      <c r="FW48" s="333"/>
      <c r="FX48" s="333"/>
      <c r="FY48" s="333"/>
      <c r="FZ48" s="333"/>
      <c r="GA48" s="333"/>
      <c r="GB48" s="333"/>
      <c r="GC48" s="333"/>
      <c r="GD48" s="333"/>
      <c r="GE48" s="333"/>
      <c r="GF48" s="333"/>
      <c r="GG48" s="333"/>
      <c r="GH48" s="333"/>
      <c r="GI48" s="333"/>
      <c r="GJ48" s="333"/>
      <c r="GK48" s="333"/>
      <c r="GL48" s="333"/>
      <c r="GM48" s="333"/>
      <c r="GN48" s="333"/>
      <c r="GO48" s="333"/>
      <c r="GP48" s="333"/>
      <c r="GQ48" s="333"/>
      <c r="GR48" s="333"/>
      <c r="GS48" s="333"/>
      <c r="GT48" s="333"/>
      <c r="GU48" s="333"/>
      <c r="GV48" s="333"/>
      <c r="GW48" s="333"/>
      <c r="GX48" s="333"/>
      <c r="GY48" s="333"/>
      <c r="GZ48" s="333"/>
      <c r="HA48" s="333"/>
      <c r="HB48" s="333"/>
      <c r="HC48" s="333"/>
      <c r="HD48" s="333"/>
      <c r="HE48" s="333"/>
      <c r="HF48" s="333"/>
      <c r="HG48" s="333"/>
      <c r="HH48" s="333"/>
      <c r="HI48" s="333"/>
      <c r="HJ48" s="333"/>
      <c r="HK48" s="333"/>
      <c r="HL48" s="333"/>
      <c r="HM48" s="333"/>
    </row>
    <row r="49" spans="1:236" x14ac:dyDescent="0.2">
      <c r="A49" s="392" t="s">
        <v>208</v>
      </c>
      <c r="B49" s="333"/>
      <c r="C49" s="333"/>
      <c r="D49" s="360">
        <f>IF($C$15&lt;1,0,$C$15)</f>
        <v>0</v>
      </c>
      <c r="E49" s="361" t="s">
        <v>41</v>
      </c>
      <c r="F49" s="355" t="s">
        <v>8</v>
      </c>
      <c r="G49" s="363"/>
      <c r="H49" s="363"/>
      <c r="I49" s="403">
        <f>'Rider Rates'!B118</f>
        <v>0</v>
      </c>
      <c r="J49" s="403">
        <f>SUM(G49:I49)</f>
        <v>0</v>
      </c>
      <c r="K49" s="364" t="s">
        <v>42</v>
      </c>
      <c r="L49" s="250"/>
      <c r="M49" s="250"/>
      <c r="N49" s="250">
        <f>D49*J49</f>
        <v>0</v>
      </c>
      <c r="O49" s="250">
        <f>SUM(L49:N49)</f>
        <v>0</v>
      </c>
      <c r="P49" s="358">
        <f>'Rider Rates'!D118</f>
        <v>45657</v>
      </c>
      <c r="Q49" s="383"/>
      <c r="R49" s="380"/>
      <c r="S49" s="374"/>
      <c r="T49" s="375"/>
      <c r="U49" s="333"/>
      <c r="V49" s="376"/>
      <c r="W49" s="333"/>
      <c r="X49" s="333"/>
      <c r="Y49" s="333"/>
      <c r="Z49" s="333"/>
      <c r="AA49" s="333"/>
      <c r="AB49" s="333"/>
      <c r="AC49" s="333"/>
      <c r="AD49" s="333"/>
      <c r="AE49" s="333"/>
      <c r="AF49" s="333"/>
      <c r="AG49" s="333"/>
      <c r="AH49" s="333"/>
      <c r="AI49" s="333"/>
      <c r="AJ49" s="333"/>
      <c r="AK49" s="333"/>
      <c r="AL49" s="333"/>
      <c r="AM49" s="333"/>
      <c r="AN49" s="333"/>
      <c r="AO49" s="333"/>
      <c r="AP49" s="333"/>
      <c r="AQ49" s="333"/>
      <c r="AR49" s="333"/>
      <c r="AS49" s="333"/>
      <c r="AT49" s="333"/>
      <c r="AU49" s="333"/>
      <c r="AV49" s="333"/>
      <c r="AW49" s="333"/>
      <c r="AX49" s="333"/>
      <c r="AY49" s="333"/>
      <c r="AZ49" s="333"/>
      <c r="BA49" s="333"/>
      <c r="BB49" s="333"/>
      <c r="BC49" s="333"/>
      <c r="BD49" s="333"/>
      <c r="BE49" s="333"/>
      <c r="BF49" s="333"/>
      <c r="BG49" s="333"/>
      <c r="BH49" s="333"/>
      <c r="BI49" s="333"/>
      <c r="BJ49" s="333"/>
      <c r="BK49" s="333"/>
      <c r="BL49" s="333"/>
      <c r="BM49" s="333"/>
      <c r="BN49" s="333"/>
      <c r="BO49" s="333"/>
      <c r="BP49" s="333"/>
      <c r="BQ49" s="333"/>
      <c r="BR49" s="333"/>
      <c r="BS49" s="333"/>
      <c r="BT49" s="333"/>
      <c r="BU49" s="333"/>
      <c r="BV49" s="333"/>
      <c r="BW49" s="333"/>
      <c r="BX49" s="333"/>
      <c r="BY49" s="333"/>
      <c r="BZ49" s="333"/>
      <c r="CA49" s="333"/>
      <c r="CB49" s="333"/>
      <c r="CC49" s="333"/>
      <c r="CD49" s="333"/>
      <c r="CE49" s="333"/>
      <c r="CF49" s="333"/>
      <c r="CG49" s="333"/>
      <c r="CH49" s="333"/>
      <c r="CI49" s="333"/>
      <c r="CJ49" s="333"/>
      <c r="CK49" s="333"/>
      <c r="CL49" s="333"/>
      <c r="CM49" s="333"/>
      <c r="CN49" s="333"/>
      <c r="CO49" s="333"/>
      <c r="CP49" s="333"/>
      <c r="CQ49" s="333"/>
      <c r="CR49" s="333"/>
      <c r="CS49" s="333"/>
      <c r="CT49" s="333"/>
      <c r="CU49" s="333"/>
      <c r="CV49" s="333"/>
      <c r="CW49" s="333"/>
      <c r="CX49" s="333"/>
      <c r="CY49" s="333"/>
      <c r="CZ49" s="333"/>
      <c r="DA49" s="333"/>
      <c r="DB49" s="333"/>
      <c r="DC49" s="333"/>
      <c r="DD49" s="333"/>
      <c r="DE49" s="333"/>
      <c r="DF49" s="333"/>
      <c r="DG49" s="333"/>
      <c r="DH49" s="333"/>
      <c r="DI49" s="333"/>
      <c r="DJ49" s="333"/>
      <c r="DK49" s="333"/>
      <c r="DL49" s="333"/>
      <c r="DM49" s="333"/>
      <c r="DN49" s="333"/>
      <c r="DO49" s="333"/>
      <c r="DP49" s="333"/>
      <c r="DQ49" s="333"/>
      <c r="DR49" s="333"/>
      <c r="DS49" s="333"/>
      <c r="DT49" s="333"/>
      <c r="DU49" s="333"/>
      <c r="DV49" s="333"/>
      <c r="DW49" s="333"/>
      <c r="DX49" s="333"/>
      <c r="DY49" s="333"/>
      <c r="DZ49" s="333"/>
      <c r="EA49" s="333"/>
      <c r="EB49" s="333"/>
      <c r="EC49" s="333"/>
      <c r="ED49" s="333"/>
      <c r="EE49" s="333"/>
      <c r="EF49" s="333"/>
      <c r="EG49" s="333"/>
      <c r="EH49" s="333"/>
      <c r="EI49" s="333"/>
      <c r="EJ49" s="333"/>
      <c r="EK49" s="333"/>
      <c r="EL49" s="333"/>
      <c r="EM49" s="333"/>
      <c r="EN49" s="333"/>
      <c r="EO49" s="333"/>
      <c r="EP49" s="333"/>
      <c r="EQ49" s="333"/>
      <c r="ER49" s="333"/>
      <c r="ES49" s="333"/>
      <c r="ET49" s="333"/>
      <c r="EU49" s="333"/>
      <c r="EV49" s="333"/>
      <c r="EW49" s="333"/>
      <c r="EX49" s="333"/>
      <c r="EY49" s="333"/>
      <c r="EZ49" s="333"/>
      <c r="FA49" s="333"/>
      <c r="FB49" s="333"/>
      <c r="FC49" s="333"/>
      <c r="FD49" s="333"/>
      <c r="FE49" s="333"/>
      <c r="FF49" s="333"/>
      <c r="FG49" s="333"/>
      <c r="FH49" s="333"/>
      <c r="FI49" s="333"/>
      <c r="FJ49" s="333"/>
      <c r="FK49" s="333"/>
      <c r="FL49" s="333"/>
      <c r="FM49" s="333"/>
      <c r="FN49" s="333"/>
      <c r="FO49" s="333"/>
      <c r="FP49" s="333"/>
      <c r="FQ49" s="333"/>
      <c r="FR49" s="333"/>
      <c r="FS49" s="333"/>
      <c r="FT49" s="333"/>
      <c r="FU49" s="333"/>
      <c r="FV49" s="333"/>
      <c r="FW49" s="333"/>
      <c r="FX49" s="333"/>
      <c r="FY49" s="333"/>
      <c r="FZ49" s="333"/>
      <c r="GA49" s="333"/>
      <c r="GB49" s="333"/>
      <c r="GC49" s="333"/>
      <c r="GD49" s="333"/>
      <c r="GE49" s="333"/>
      <c r="GF49" s="333"/>
      <c r="GG49" s="333"/>
      <c r="GH49" s="333"/>
      <c r="GI49" s="333"/>
      <c r="GJ49" s="333"/>
      <c r="GK49" s="333"/>
      <c r="GL49" s="333"/>
      <c r="GM49" s="333"/>
      <c r="GN49" s="333"/>
      <c r="GO49" s="333"/>
      <c r="GP49" s="333"/>
      <c r="GQ49" s="333"/>
      <c r="GR49" s="333"/>
      <c r="GS49" s="333"/>
      <c r="GT49" s="333"/>
      <c r="GU49" s="333"/>
      <c r="GV49" s="333"/>
      <c r="GW49" s="333"/>
      <c r="GX49" s="333"/>
      <c r="GY49" s="333"/>
      <c r="GZ49" s="333"/>
      <c r="HA49" s="333"/>
      <c r="HB49" s="333"/>
      <c r="HC49" s="333"/>
      <c r="HD49" s="333"/>
      <c r="HE49" s="333"/>
      <c r="HF49" s="333"/>
      <c r="HG49" s="333"/>
      <c r="HH49" s="333"/>
      <c r="HI49" s="333"/>
      <c r="HJ49" s="333"/>
      <c r="HK49" s="333"/>
      <c r="HL49" s="333"/>
      <c r="HM49" s="333"/>
    </row>
    <row r="50" spans="1:236" x14ac:dyDescent="0.2">
      <c r="A50" s="333" t="s">
        <v>233</v>
      </c>
      <c r="B50" s="333"/>
      <c r="C50" s="333"/>
      <c r="D50" s="360">
        <f>IF(C15&lt;0,0,IF(C15&gt;833000,833000,C15))</f>
        <v>0</v>
      </c>
      <c r="E50" s="361" t="s">
        <v>41</v>
      </c>
      <c r="F50" s="362" t="s">
        <v>8</v>
      </c>
      <c r="G50" s="437"/>
      <c r="H50" s="437"/>
      <c r="I50" s="437">
        <f>'Rider Rates'!$B$126</f>
        <v>0</v>
      </c>
      <c r="J50" s="437">
        <f>SUM(G50:I50)</f>
        <v>0</v>
      </c>
      <c r="K50" s="364" t="s">
        <v>42</v>
      </c>
      <c r="L50" s="438"/>
      <c r="M50" s="438"/>
      <c r="N50" s="438">
        <f>IF(D50*J50&gt;'Rider Rates'!$C$126,'Rider Rates'!$C$126,D50*J50)</f>
        <v>0</v>
      </c>
      <c r="O50" s="438">
        <f>SUM(L50:N50)</f>
        <v>0</v>
      </c>
      <c r="P50" s="406">
        <f>'Rider Rates'!$E$126</f>
        <v>45883</v>
      </c>
      <c r="Q50" s="383"/>
      <c r="R50" s="380"/>
      <c r="S50" s="374"/>
      <c r="T50" s="375"/>
      <c r="U50" s="333"/>
      <c r="V50" s="376"/>
      <c r="W50" s="333"/>
      <c r="X50" s="333"/>
      <c r="Y50" s="333"/>
      <c r="Z50" s="333"/>
      <c r="AA50" s="333"/>
      <c r="AB50" s="333"/>
      <c r="AC50" s="333"/>
      <c r="AD50" s="333"/>
      <c r="AE50" s="333"/>
      <c r="AF50" s="333"/>
      <c r="AG50" s="333"/>
      <c r="AH50" s="333"/>
      <c r="AI50" s="333"/>
      <c r="AJ50" s="333"/>
      <c r="AK50" s="333"/>
      <c r="AL50" s="333"/>
      <c r="AM50" s="333"/>
      <c r="AN50" s="333"/>
      <c r="AO50" s="333"/>
      <c r="AP50" s="333"/>
      <c r="AQ50" s="333"/>
      <c r="AR50" s="333"/>
      <c r="AS50" s="333"/>
      <c r="AT50" s="333"/>
      <c r="AU50" s="333"/>
      <c r="AV50" s="333"/>
      <c r="AW50" s="333"/>
      <c r="AX50" s="333"/>
      <c r="AY50" s="333"/>
      <c r="AZ50" s="333"/>
      <c r="BA50" s="333"/>
      <c r="BB50" s="333"/>
      <c r="BC50" s="333"/>
      <c r="BD50" s="333"/>
      <c r="BE50" s="333"/>
      <c r="BF50" s="333"/>
      <c r="BG50" s="333"/>
      <c r="BH50" s="333"/>
      <c r="BI50" s="333"/>
      <c r="BJ50" s="333"/>
      <c r="BK50" s="333"/>
      <c r="BL50" s="333"/>
      <c r="BM50" s="333"/>
      <c r="BN50" s="333"/>
      <c r="BO50" s="333"/>
      <c r="BP50" s="333"/>
      <c r="BQ50" s="333"/>
      <c r="BR50" s="333"/>
      <c r="BS50" s="333"/>
      <c r="BT50" s="333"/>
      <c r="BU50" s="333"/>
      <c r="BV50" s="333"/>
      <c r="BW50" s="333"/>
      <c r="BX50" s="333"/>
      <c r="BY50" s="333"/>
      <c r="BZ50" s="333"/>
      <c r="CA50" s="333"/>
      <c r="CB50" s="333"/>
      <c r="CC50" s="333"/>
      <c r="CD50" s="333"/>
      <c r="CE50" s="333"/>
      <c r="CF50" s="333"/>
      <c r="CG50" s="333"/>
      <c r="CH50" s="333"/>
      <c r="CI50" s="333"/>
      <c r="CJ50" s="333"/>
      <c r="CK50" s="333"/>
      <c r="CL50" s="333"/>
      <c r="CM50" s="333"/>
      <c r="CN50" s="333"/>
      <c r="CO50" s="333"/>
      <c r="CP50" s="333"/>
      <c r="CQ50" s="333"/>
      <c r="CR50" s="333"/>
      <c r="CS50" s="333"/>
      <c r="CT50" s="333"/>
      <c r="CU50" s="333"/>
      <c r="CV50" s="333"/>
      <c r="CW50" s="333"/>
      <c r="CX50" s="333"/>
      <c r="CY50" s="333"/>
      <c r="CZ50" s="333"/>
      <c r="DA50" s="333"/>
      <c r="DB50" s="333"/>
      <c r="DC50" s="333"/>
      <c r="DD50" s="333"/>
      <c r="DE50" s="333"/>
      <c r="DF50" s="333"/>
      <c r="DG50" s="333"/>
      <c r="DH50" s="333"/>
      <c r="DI50" s="333"/>
      <c r="DJ50" s="333"/>
      <c r="DK50" s="333"/>
      <c r="DL50" s="333"/>
      <c r="DM50" s="333"/>
      <c r="DN50" s="333"/>
      <c r="DO50" s="333"/>
      <c r="DP50" s="333"/>
      <c r="DQ50" s="333"/>
      <c r="DR50" s="333"/>
      <c r="DS50" s="333"/>
      <c r="DT50" s="333"/>
      <c r="DU50" s="333"/>
      <c r="DV50" s="333"/>
      <c r="DW50" s="333"/>
      <c r="DX50" s="333"/>
      <c r="DY50" s="333"/>
      <c r="DZ50" s="333"/>
      <c r="EA50" s="333"/>
      <c r="EB50" s="333"/>
      <c r="EC50" s="333"/>
      <c r="ED50" s="333"/>
      <c r="EE50" s="333"/>
      <c r="EF50" s="333"/>
      <c r="EG50" s="333"/>
      <c r="EH50" s="333"/>
      <c r="EI50" s="333"/>
      <c r="EJ50" s="333"/>
      <c r="EK50" s="333"/>
      <c r="EL50" s="333"/>
      <c r="EM50" s="333"/>
      <c r="EN50" s="333"/>
      <c r="EO50" s="333"/>
      <c r="EP50" s="333"/>
      <c r="EQ50" s="333"/>
      <c r="ER50" s="333"/>
      <c r="ES50" s="333"/>
      <c r="ET50" s="333"/>
      <c r="EU50" s="333"/>
      <c r="EV50" s="333"/>
      <c r="EW50" s="333"/>
      <c r="EX50" s="333"/>
      <c r="EY50" s="333"/>
      <c r="EZ50" s="333"/>
      <c r="FA50" s="333"/>
      <c r="FB50" s="333"/>
      <c r="FC50" s="333"/>
      <c r="FD50" s="333"/>
      <c r="FE50" s="333"/>
      <c r="FF50" s="333"/>
      <c r="FG50" s="333"/>
      <c r="FH50" s="333"/>
      <c r="FI50" s="333"/>
      <c r="FJ50" s="333"/>
      <c r="FK50" s="333"/>
      <c r="FL50" s="333"/>
      <c r="FM50" s="333"/>
      <c r="FN50" s="333"/>
      <c r="FO50" s="333"/>
      <c r="FP50" s="333"/>
      <c r="FQ50" s="333"/>
      <c r="FR50" s="333"/>
      <c r="FS50" s="333"/>
      <c r="FT50" s="333"/>
      <c r="FU50" s="333"/>
      <c r="FV50" s="333"/>
      <c r="FW50" s="333"/>
      <c r="FX50" s="333"/>
      <c r="FY50" s="333"/>
      <c r="FZ50" s="333"/>
      <c r="GA50" s="333"/>
      <c r="GB50" s="333"/>
      <c r="GC50" s="333"/>
      <c r="GD50" s="333"/>
      <c r="GE50" s="333"/>
      <c r="GF50" s="333"/>
      <c r="GG50" s="333"/>
      <c r="GH50" s="333"/>
      <c r="GI50" s="333"/>
      <c r="GJ50" s="333"/>
      <c r="GK50" s="333"/>
      <c r="GL50" s="333"/>
      <c r="GM50" s="333"/>
      <c r="GN50" s="333"/>
      <c r="GO50" s="333"/>
      <c r="GP50" s="333"/>
      <c r="GQ50" s="333"/>
      <c r="GR50" s="333"/>
      <c r="GS50" s="333"/>
      <c r="GT50" s="333"/>
      <c r="GU50" s="333"/>
      <c r="GV50" s="333"/>
      <c r="GW50" s="333"/>
      <c r="GX50" s="333"/>
      <c r="GY50" s="333"/>
      <c r="GZ50" s="333"/>
      <c r="HA50" s="333"/>
      <c r="HB50" s="333"/>
      <c r="HC50" s="333"/>
      <c r="HD50" s="333"/>
      <c r="HE50" s="333"/>
      <c r="HF50" s="333"/>
      <c r="HG50" s="333"/>
      <c r="HH50" s="333"/>
      <c r="HI50" s="333"/>
      <c r="HJ50" s="333"/>
      <c r="HK50" s="333"/>
      <c r="HL50" s="333"/>
      <c r="HM50" s="333"/>
    </row>
    <row r="51" spans="1:236" x14ac:dyDescent="0.2">
      <c r="A51" s="333" t="s">
        <v>234</v>
      </c>
      <c r="B51" s="333"/>
      <c r="C51" s="333"/>
      <c r="D51" s="388">
        <f>IF(C15&gt;833000,C15-833000,0)</f>
        <v>0</v>
      </c>
      <c r="E51" s="361" t="s">
        <v>41</v>
      </c>
      <c r="F51" s="362" t="s">
        <v>8</v>
      </c>
      <c r="G51" s="437"/>
      <c r="H51" s="437"/>
      <c r="I51" s="437">
        <f>'Rider Rates'!$B$127</f>
        <v>0</v>
      </c>
      <c r="J51" s="437">
        <f>SUM(G51:I51)</f>
        <v>0</v>
      </c>
      <c r="K51" s="364" t="s">
        <v>42</v>
      </c>
      <c r="L51" s="438"/>
      <c r="M51" s="438"/>
      <c r="N51" s="438">
        <f>D51*J51</f>
        <v>0</v>
      </c>
      <c r="O51" s="438">
        <f>SUM(L51:N51)</f>
        <v>0</v>
      </c>
      <c r="P51" s="406">
        <f>'Rider Rates'!$E$127</f>
        <v>45883</v>
      </c>
      <c r="Q51" s="383"/>
      <c r="R51" s="380"/>
      <c r="S51" s="374"/>
      <c r="T51" s="375"/>
      <c r="U51" s="333"/>
      <c r="V51" s="376"/>
      <c r="W51" s="333"/>
      <c r="X51" s="333"/>
      <c r="Y51" s="333"/>
      <c r="Z51" s="333"/>
      <c r="AA51" s="333"/>
      <c r="AB51" s="333"/>
      <c r="AC51" s="333"/>
      <c r="AD51" s="333"/>
      <c r="AE51" s="333"/>
      <c r="AF51" s="333"/>
      <c r="AG51" s="333"/>
      <c r="AH51" s="333"/>
      <c r="AI51" s="333"/>
      <c r="AJ51" s="333"/>
      <c r="AK51" s="333"/>
      <c r="AL51" s="333"/>
      <c r="AM51" s="333"/>
      <c r="AN51" s="333"/>
      <c r="AO51" s="333"/>
      <c r="AP51" s="333"/>
      <c r="AQ51" s="333"/>
      <c r="AR51" s="333"/>
      <c r="AS51" s="333"/>
      <c r="AT51" s="333"/>
      <c r="AU51" s="333"/>
      <c r="AV51" s="333"/>
      <c r="AW51" s="333"/>
      <c r="AX51" s="333"/>
      <c r="AY51" s="333"/>
      <c r="AZ51" s="333"/>
      <c r="BA51" s="333"/>
      <c r="BB51" s="333"/>
      <c r="BC51" s="333"/>
      <c r="BD51" s="333"/>
      <c r="BE51" s="333"/>
      <c r="BF51" s="333"/>
      <c r="BG51" s="333"/>
      <c r="BH51" s="333"/>
      <c r="BI51" s="333"/>
      <c r="BJ51" s="333"/>
      <c r="BK51" s="333"/>
      <c r="BL51" s="333"/>
      <c r="BM51" s="333"/>
      <c r="BN51" s="333"/>
      <c r="BO51" s="333"/>
      <c r="BP51" s="333"/>
      <c r="BQ51" s="333"/>
      <c r="BR51" s="333"/>
      <c r="BS51" s="333"/>
      <c r="BT51" s="333"/>
      <c r="BU51" s="333"/>
      <c r="BV51" s="333"/>
      <c r="BW51" s="333"/>
      <c r="BX51" s="333"/>
      <c r="BY51" s="333"/>
      <c r="BZ51" s="333"/>
      <c r="CA51" s="333"/>
      <c r="CB51" s="333"/>
      <c r="CC51" s="333"/>
      <c r="CD51" s="333"/>
      <c r="CE51" s="333"/>
      <c r="CF51" s="333"/>
      <c r="CG51" s="333"/>
      <c r="CH51" s="333"/>
      <c r="CI51" s="333"/>
      <c r="CJ51" s="333"/>
      <c r="CK51" s="333"/>
      <c r="CL51" s="333"/>
      <c r="CM51" s="333"/>
      <c r="CN51" s="333"/>
      <c r="CO51" s="333"/>
      <c r="CP51" s="333"/>
      <c r="CQ51" s="333"/>
      <c r="CR51" s="333"/>
      <c r="CS51" s="333"/>
      <c r="CT51" s="333"/>
      <c r="CU51" s="333"/>
      <c r="CV51" s="333"/>
      <c r="CW51" s="333"/>
      <c r="CX51" s="333"/>
      <c r="CY51" s="333"/>
      <c r="CZ51" s="333"/>
      <c r="DA51" s="333"/>
      <c r="DB51" s="333"/>
      <c r="DC51" s="333"/>
      <c r="DD51" s="333"/>
      <c r="DE51" s="333"/>
      <c r="DF51" s="333"/>
      <c r="DG51" s="333"/>
      <c r="DH51" s="333"/>
      <c r="DI51" s="333"/>
      <c r="DJ51" s="333"/>
      <c r="DK51" s="333"/>
      <c r="DL51" s="333"/>
      <c r="DM51" s="333"/>
      <c r="DN51" s="333"/>
      <c r="DO51" s="333"/>
      <c r="DP51" s="333"/>
      <c r="DQ51" s="333"/>
      <c r="DR51" s="333"/>
      <c r="DS51" s="333"/>
      <c r="DT51" s="333"/>
      <c r="DU51" s="333"/>
      <c r="DV51" s="333"/>
      <c r="DW51" s="333"/>
      <c r="DX51" s="333"/>
      <c r="DY51" s="333"/>
      <c r="DZ51" s="333"/>
      <c r="EA51" s="333"/>
      <c r="EB51" s="333"/>
      <c r="EC51" s="333"/>
      <c r="ED51" s="333"/>
      <c r="EE51" s="333"/>
      <c r="EF51" s="333"/>
      <c r="EG51" s="333"/>
      <c r="EH51" s="333"/>
      <c r="EI51" s="333"/>
      <c r="EJ51" s="333"/>
      <c r="EK51" s="333"/>
      <c r="EL51" s="333"/>
      <c r="EM51" s="333"/>
      <c r="EN51" s="333"/>
      <c r="EO51" s="333"/>
      <c r="EP51" s="333"/>
      <c r="EQ51" s="333"/>
      <c r="ER51" s="333"/>
      <c r="ES51" s="333"/>
      <c r="ET51" s="333"/>
      <c r="EU51" s="333"/>
      <c r="EV51" s="333"/>
      <c r="EW51" s="333"/>
      <c r="EX51" s="333"/>
      <c r="EY51" s="333"/>
      <c r="EZ51" s="333"/>
      <c r="FA51" s="333"/>
      <c r="FB51" s="333"/>
      <c r="FC51" s="333"/>
      <c r="FD51" s="333"/>
      <c r="FE51" s="333"/>
      <c r="FF51" s="333"/>
      <c r="FG51" s="333"/>
      <c r="FH51" s="333"/>
      <c r="FI51" s="333"/>
      <c r="FJ51" s="333"/>
      <c r="FK51" s="333"/>
      <c r="FL51" s="333"/>
      <c r="FM51" s="333"/>
      <c r="FN51" s="333"/>
      <c r="FO51" s="333"/>
      <c r="FP51" s="333"/>
      <c r="FQ51" s="333"/>
      <c r="FR51" s="333"/>
      <c r="FS51" s="333"/>
      <c r="FT51" s="333"/>
      <c r="FU51" s="333"/>
      <c r="FV51" s="333"/>
      <c r="FW51" s="333"/>
      <c r="FX51" s="333"/>
      <c r="FY51" s="333"/>
      <c r="FZ51" s="333"/>
      <c r="GA51" s="333"/>
      <c r="GB51" s="333"/>
      <c r="GC51" s="333"/>
      <c r="GD51" s="333"/>
      <c r="GE51" s="333"/>
      <c r="GF51" s="333"/>
      <c r="GG51" s="333"/>
      <c r="GH51" s="333"/>
      <c r="GI51" s="333"/>
      <c r="GJ51" s="333"/>
      <c r="GK51" s="333"/>
      <c r="GL51" s="333"/>
      <c r="GM51" s="333"/>
      <c r="GN51" s="333"/>
      <c r="GO51" s="333"/>
      <c r="GP51" s="333"/>
      <c r="GQ51" s="333"/>
      <c r="GR51" s="333"/>
      <c r="GS51" s="333"/>
      <c r="GT51" s="333"/>
      <c r="GU51" s="333"/>
      <c r="GV51" s="333"/>
      <c r="GW51" s="333"/>
      <c r="GX51" s="333"/>
      <c r="GY51" s="333"/>
      <c r="GZ51" s="333"/>
      <c r="HA51" s="333"/>
      <c r="HB51" s="333"/>
      <c r="HC51" s="333"/>
      <c r="HD51" s="333"/>
      <c r="HE51" s="333"/>
      <c r="HF51" s="333"/>
      <c r="HG51" s="333"/>
      <c r="HH51" s="333"/>
      <c r="HI51" s="333"/>
      <c r="HJ51" s="333"/>
      <c r="HK51" s="333"/>
      <c r="HL51" s="333"/>
      <c r="HM51" s="333"/>
    </row>
    <row r="52" spans="1:236" x14ac:dyDescent="0.2">
      <c r="A52" s="394" t="s">
        <v>242</v>
      </c>
      <c r="B52" s="333"/>
      <c r="C52" s="333"/>
      <c r="D52" s="360">
        <f>C15</f>
        <v>0</v>
      </c>
      <c r="E52" s="361" t="s">
        <v>41</v>
      </c>
      <c r="F52" s="355" t="s">
        <v>8</v>
      </c>
      <c r="G52" s="386"/>
      <c r="H52" s="386"/>
      <c r="I52" s="386">
        <f>'Rider Rates'!$B$131</f>
        <v>0</v>
      </c>
      <c r="J52" s="393">
        <f>SUM(G52:I52)</f>
        <v>0</v>
      </c>
      <c r="K52" s="364" t="s">
        <v>42</v>
      </c>
      <c r="L52" s="250"/>
      <c r="M52" s="250"/>
      <c r="N52" s="250">
        <f>D52*J52</f>
        <v>0</v>
      </c>
      <c r="O52" s="250">
        <f>SUM(L52:N52)</f>
        <v>0</v>
      </c>
      <c r="P52" s="358">
        <f>'Rider Rates'!$D$131</f>
        <v>44531</v>
      </c>
      <c r="Q52" s="383"/>
      <c r="R52" s="380"/>
      <c r="S52" s="374"/>
      <c r="T52" s="375"/>
      <c r="U52" s="333"/>
      <c r="V52" s="376"/>
      <c r="W52" s="333"/>
      <c r="X52" s="333"/>
      <c r="Y52" s="333"/>
      <c r="Z52" s="333"/>
      <c r="AA52" s="333"/>
      <c r="AB52" s="333"/>
      <c r="AC52" s="333"/>
      <c r="AD52" s="333"/>
      <c r="AE52" s="333"/>
      <c r="AF52" s="333"/>
      <c r="AG52" s="333"/>
      <c r="AH52" s="333"/>
      <c r="AI52" s="333"/>
      <c r="AJ52" s="333"/>
      <c r="AK52" s="333"/>
      <c r="AL52" s="333"/>
      <c r="AM52" s="333"/>
      <c r="AN52" s="333"/>
      <c r="AO52" s="333"/>
      <c r="AP52" s="333"/>
      <c r="AQ52" s="333"/>
      <c r="AR52" s="333"/>
      <c r="AS52" s="333"/>
      <c r="AT52" s="333"/>
      <c r="AU52" s="333"/>
      <c r="AV52" s="333"/>
      <c r="AW52" s="333"/>
      <c r="AX52" s="333"/>
      <c r="AY52" s="333"/>
      <c r="AZ52" s="333"/>
      <c r="BA52" s="333"/>
      <c r="BB52" s="333"/>
      <c r="BC52" s="333"/>
      <c r="BD52" s="333"/>
      <c r="BE52" s="333"/>
      <c r="BF52" s="333"/>
      <c r="BG52" s="333"/>
      <c r="BH52" s="333"/>
      <c r="BI52" s="333"/>
      <c r="BJ52" s="333"/>
      <c r="BK52" s="333"/>
      <c r="BL52" s="333"/>
      <c r="BM52" s="333"/>
      <c r="BN52" s="333"/>
      <c r="BO52" s="333"/>
      <c r="BP52" s="333"/>
      <c r="BQ52" s="333"/>
      <c r="BR52" s="333"/>
      <c r="BS52" s="333"/>
      <c r="BT52" s="333"/>
      <c r="BU52" s="333"/>
      <c r="BV52" s="333"/>
      <c r="BW52" s="333"/>
      <c r="BX52" s="333"/>
      <c r="BY52" s="333"/>
      <c r="BZ52" s="333"/>
      <c r="CA52" s="333"/>
      <c r="CB52" s="333"/>
      <c r="CC52" s="333"/>
      <c r="CD52" s="333"/>
      <c r="CE52" s="333"/>
      <c r="CF52" s="333"/>
      <c r="CG52" s="333"/>
      <c r="CH52" s="333"/>
      <c r="CI52" s="333"/>
      <c r="CJ52" s="333"/>
      <c r="CK52" s="333"/>
      <c r="CL52" s="333"/>
      <c r="CM52" s="333"/>
      <c r="CN52" s="333"/>
      <c r="CO52" s="333"/>
      <c r="CP52" s="333"/>
      <c r="CQ52" s="333"/>
      <c r="CR52" s="333"/>
      <c r="CS52" s="333"/>
      <c r="CT52" s="333"/>
      <c r="CU52" s="333"/>
      <c r="CV52" s="333"/>
      <c r="CW52" s="333"/>
      <c r="CX52" s="333"/>
      <c r="CY52" s="333"/>
      <c r="CZ52" s="333"/>
      <c r="DA52" s="333"/>
      <c r="DB52" s="333"/>
      <c r="DC52" s="333"/>
      <c r="DD52" s="333"/>
      <c r="DE52" s="333"/>
      <c r="DF52" s="333"/>
      <c r="DG52" s="333"/>
      <c r="DH52" s="333"/>
      <c r="DI52" s="333"/>
      <c r="DJ52" s="333"/>
      <c r="DK52" s="333"/>
      <c r="DL52" s="333"/>
      <c r="DM52" s="333"/>
      <c r="DN52" s="333"/>
      <c r="DO52" s="333"/>
      <c r="DP52" s="333"/>
      <c r="DQ52" s="333"/>
      <c r="DR52" s="333"/>
      <c r="DS52" s="333"/>
      <c r="DT52" s="333"/>
      <c r="DU52" s="333"/>
      <c r="DV52" s="333"/>
      <c r="DW52" s="333"/>
      <c r="DX52" s="333"/>
      <c r="DY52" s="333"/>
      <c r="DZ52" s="333"/>
      <c r="EA52" s="333"/>
      <c r="EB52" s="333"/>
      <c r="EC52" s="333"/>
      <c r="ED52" s="333"/>
      <c r="EE52" s="333"/>
      <c r="EF52" s="333"/>
      <c r="EG52" s="333"/>
      <c r="EH52" s="333"/>
      <c r="EI52" s="333"/>
      <c r="EJ52" s="333"/>
      <c r="EK52" s="333"/>
      <c r="EL52" s="333"/>
      <c r="EM52" s="333"/>
      <c r="EN52" s="333"/>
      <c r="EO52" s="333"/>
      <c r="EP52" s="333"/>
      <c r="EQ52" s="333"/>
      <c r="ER52" s="333"/>
      <c r="ES52" s="333"/>
      <c r="ET52" s="333"/>
      <c r="EU52" s="333"/>
      <c r="EV52" s="333"/>
      <c r="EW52" s="333"/>
      <c r="EX52" s="333"/>
      <c r="EY52" s="333"/>
      <c r="EZ52" s="333"/>
      <c r="FA52" s="333"/>
      <c r="FB52" s="333"/>
      <c r="FC52" s="333"/>
      <c r="FD52" s="333"/>
      <c r="FE52" s="333"/>
      <c r="FF52" s="333"/>
      <c r="FG52" s="333"/>
      <c r="FH52" s="333"/>
      <c r="FI52" s="333"/>
      <c r="FJ52" s="333"/>
      <c r="FK52" s="333"/>
      <c r="FL52" s="333"/>
      <c r="FM52" s="333"/>
      <c r="FN52" s="333"/>
      <c r="FO52" s="333"/>
      <c r="FP52" s="333"/>
      <c r="FQ52" s="333"/>
      <c r="FR52" s="333"/>
      <c r="FS52" s="333"/>
      <c r="FT52" s="333"/>
      <c r="FU52" s="333"/>
      <c r="FV52" s="333"/>
      <c r="FW52" s="333"/>
      <c r="FX52" s="333"/>
      <c r="FY52" s="333"/>
      <c r="FZ52" s="333"/>
      <c r="GA52" s="333"/>
      <c r="GB52" s="333"/>
      <c r="GC52" s="333"/>
      <c r="GD52" s="333"/>
      <c r="GE52" s="333"/>
      <c r="GF52" s="333"/>
      <c r="GG52" s="333"/>
      <c r="GH52" s="333"/>
      <c r="GI52" s="333"/>
      <c r="GJ52" s="333"/>
      <c r="GK52" s="333"/>
      <c r="GL52" s="333"/>
      <c r="GM52" s="333"/>
      <c r="GN52" s="333"/>
      <c r="GO52" s="333"/>
      <c r="GP52" s="333"/>
      <c r="GQ52" s="333"/>
      <c r="GR52" s="333"/>
      <c r="GS52" s="333"/>
      <c r="GT52" s="333"/>
      <c r="GU52" s="333"/>
      <c r="GV52" s="333"/>
      <c r="GW52" s="333"/>
      <c r="GX52" s="333"/>
      <c r="GY52" s="333"/>
      <c r="GZ52" s="333"/>
      <c r="HA52" s="333"/>
      <c r="HB52" s="333"/>
      <c r="HC52" s="333"/>
      <c r="HD52" s="333"/>
      <c r="HE52" s="333"/>
      <c r="HF52" s="333"/>
      <c r="HG52" s="333"/>
      <c r="HH52" s="333"/>
      <c r="HI52" s="333"/>
      <c r="HJ52" s="333"/>
      <c r="HK52" s="333"/>
      <c r="HL52" s="333"/>
      <c r="HM52" s="333"/>
    </row>
    <row r="53" spans="1:236" x14ac:dyDescent="0.2">
      <c r="A53" s="394" t="s">
        <v>241</v>
      </c>
      <c r="B53" s="333"/>
      <c r="C53" s="333"/>
      <c r="D53" s="360"/>
      <c r="E53" s="361" t="s">
        <v>115</v>
      </c>
      <c r="F53" s="362" t="s">
        <v>8</v>
      </c>
      <c r="G53" s="404"/>
      <c r="H53" s="404"/>
      <c r="I53" s="404">
        <f>'Rider Rates'!$B$138</f>
        <v>0</v>
      </c>
      <c r="J53" s="404">
        <f>SUM(G53:I53)</f>
        <v>0</v>
      </c>
      <c r="K53" s="364"/>
      <c r="L53" s="405"/>
      <c r="M53" s="405"/>
      <c r="N53" s="405">
        <f>J53</f>
        <v>0</v>
      </c>
      <c r="O53" s="405">
        <f>SUM(L53:N53)</f>
        <v>0</v>
      </c>
      <c r="P53" s="406">
        <f>'Rider Rates'!$D$138</f>
        <v>44531</v>
      </c>
      <c r="Q53" s="383"/>
      <c r="R53" s="380"/>
      <c r="S53" s="374"/>
      <c r="T53" s="375"/>
      <c r="U53" s="333"/>
      <c r="V53" s="376"/>
      <c r="W53" s="333"/>
      <c r="X53" s="333"/>
      <c r="Y53" s="333"/>
      <c r="Z53" s="333"/>
      <c r="AA53" s="333"/>
      <c r="AB53" s="333"/>
      <c r="AC53" s="333"/>
      <c r="AD53" s="333"/>
      <c r="AE53" s="333"/>
      <c r="AF53" s="333"/>
      <c r="AG53" s="333"/>
      <c r="AH53" s="333"/>
      <c r="AI53" s="333"/>
      <c r="AJ53" s="333"/>
      <c r="AK53" s="333"/>
      <c r="AL53" s="333"/>
      <c r="AM53" s="333"/>
      <c r="AN53" s="333"/>
      <c r="AO53" s="333"/>
      <c r="AP53" s="333"/>
      <c r="AQ53" s="333"/>
      <c r="AR53" s="333"/>
      <c r="AS53" s="333"/>
      <c r="AT53" s="333"/>
      <c r="AU53" s="333"/>
      <c r="AV53" s="333"/>
      <c r="AW53" s="333"/>
      <c r="AX53" s="333"/>
      <c r="AY53" s="333"/>
      <c r="AZ53" s="333"/>
      <c r="BA53" s="333"/>
      <c r="BB53" s="333"/>
      <c r="BC53" s="333"/>
      <c r="BD53" s="333"/>
      <c r="BE53" s="333"/>
      <c r="BF53" s="333"/>
      <c r="BG53" s="333"/>
      <c r="BH53" s="333"/>
      <c r="BI53" s="333"/>
      <c r="BJ53" s="333"/>
      <c r="BK53" s="333"/>
      <c r="BL53" s="333"/>
      <c r="BM53" s="333"/>
      <c r="BN53" s="333"/>
      <c r="BO53" s="333"/>
      <c r="BP53" s="333"/>
      <c r="BQ53" s="333"/>
      <c r="BR53" s="333"/>
      <c r="BS53" s="333"/>
      <c r="BT53" s="333"/>
      <c r="BU53" s="333"/>
      <c r="BV53" s="333"/>
      <c r="BW53" s="333"/>
      <c r="BX53" s="333"/>
      <c r="BY53" s="333"/>
      <c r="BZ53" s="333"/>
      <c r="CA53" s="333"/>
      <c r="CB53" s="333"/>
      <c r="CC53" s="333"/>
      <c r="CD53" s="333"/>
      <c r="CE53" s="333"/>
      <c r="CF53" s="333"/>
      <c r="CG53" s="333"/>
      <c r="CH53" s="333"/>
      <c r="CI53" s="333"/>
      <c r="CJ53" s="333"/>
      <c r="CK53" s="333"/>
      <c r="CL53" s="333"/>
      <c r="CM53" s="333"/>
      <c r="CN53" s="333"/>
      <c r="CO53" s="333"/>
      <c r="CP53" s="333"/>
      <c r="CQ53" s="333"/>
      <c r="CR53" s="333"/>
      <c r="CS53" s="333"/>
      <c r="CT53" s="333"/>
      <c r="CU53" s="333"/>
      <c r="CV53" s="333"/>
      <c r="CW53" s="333"/>
      <c r="CX53" s="333"/>
      <c r="CY53" s="333"/>
      <c r="CZ53" s="333"/>
      <c r="DA53" s="333"/>
      <c r="DB53" s="333"/>
      <c r="DC53" s="333"/>
      <c r="DD53" s="333"/>
      <c r="DE53" s="333"/>
      <c r="DF53" s="333"/>
      <c r="DG53" s="333"/>
      <c r="DH53" s="333"/>
      <c r="DI53" s="333"/>
      <c r="DJ53" s="333"/>
      <c r="DK53" s="333"/>
      <c r="DL53" s="333"/>
      <c r="DM53" s="333"/>
      <c r="DN53" s="333"/>
      <c r="DO53" s="333"/>
      <c r="DP53" s="333"/>
      <c r="DQ53" s="333"/>
      <c r="DR53" s="333"/>
      <c r="DS53" s="333"/>
      <c r="DT53" s="333"/>
      <c r="DU53" s="333"/>
      <c r="DV53" s="333"/>
      <c r="DW53" s="333"/>
      <c r="DX53" s="333"/>
      <c r="DY53" s="333"/>
      <c r="DZ53" s="333"/>
      <c r="EA53" s="333"/>
      <c r="EB53" s="333"/>
      <c r="EC53" s="333"/>
      <c r="ED53" s="333"/>
      <c r="EE53" s="333"/>
      <c r="EF53" s="333"/>
      <c r="EG53" s="333"/>
      <c r="EH53" s="333"/>
      <c r="EI53" s="333"/>
      <c r="EJ53" s="333"/>
      <c r="EK53" s="333"/>
      <c r="EL53" s="333"/>
      <c r="EM53" s="333"/>
      <c r="EN53" s="333"/>
      <c r="EO53" s="333"/>
      <c r="EP53" s="333"/>
      <c r="EQ53" s="333"/>
      <c r="ER53" s="333"/>
      <c r="ES53" s="333"/>
      <c r="ET53" s="333"/>
      <c r="EU53" s="333"/>
      <c r="EV53" s="333"/>
      <c r="EW53" s="333"/>
      <c r="EX53" s="333"/>
      <c r="EY53" s="333"/>
      <c r="EZ53" s="333"/>
      <c r="FA53" s="333"/>
      <c r="FB53" s="333"/>
      <c r="FC53" s="333"/>
      <c r="FD53" s="333"/>
      <c r="FE53" s="333"/>
      <c r="FF53" s="333"/>
      <c r="FG53" s="333"/>
      <c r="FH53" s="333"/>
      <c r="FI53" s="333"/>
      <c r="FJ53" s="333"/>
      <c r="FK53" s="333"/>
      <c r="FL53" s="333"/>
      <c r="FM53" s="333"/>
      <c r="FN53" s="333"/>
      <c r="FO53" s="333"/>
      <c r="FP53" s="333"/>
      <c r="FQ53" s="333"/>
      <c r="FR53" s="333"/>
      <c r="FS53" s="333"/>
      <c r="FT53" s="333"/>
      <c r="FU53" s="333"/>
      <c r="FV53" s="333"/>
      <c r="FW53" s="333"/>
      <c r="FX53" s="333"/>
      <c r="FY53" s="333"/>
      <c r="FZ53" s="333"/>
      <c r="GA53" s="333"/>
      <c r="GB53" s="333"/>
      <c r="GC53" s="333"/>
      <c r="GD53" s="333"/>
      <c r="GE53" s="333"/>
      <c r="GF53" s="333"/>
      <c r="GG53" s="333"/>
      <c r="GH53" s="333"/>
      <c r="GI53" s="333"/>
      <c r="GJ53" s="333"/>
      <c r="GK53" s="333"/>
      <c r="GL53" s="333"/>
      <c r="GM53" s="333"/>
      <c r="GN53" s="333"/>
      <c r="GO53" s="333"/>
      <c r="GP53" s="333"/>
      <c r="GQ53" s="333"/>
      <c r="GR53" s="333"/>
      <c r="GS53" s="333"/>
      <c r="GT53" s="333"/>
      <c r="GU53" s="333"/>
      <c r="GV53" s="333"/>
      <c r="GW53" s="333"/>
      <c r="GX53" s="333"/>
      <c r="GY53" s="333"/>
      <c r="GZ53" s="333"/>
      <c r="HA53" s="333"/>
      <c r="HB53" s="333"/>
      <c r="HC53" s="333"/>
      <c r="HD53" s="333"/>
      <c r="HE53" s="333"/>
      <c r="HF53" s="333"/>
      <c r="HG53" s="333"/>
      <c r="HH53" s="333"/>
      <c r="HI53" s="333"/>
      <c r="HJ53" s="333"/>
      <c r="HK53" s="333"/>
      <c r="HL53" s="333"/>
      <c r="HM53" s="333"/>
    </row>
    <row r="54" spans="1:236" x14ac:dyDescent="0.2">
      <c r="A54" s="394" t="s">
        <v>243</v>
      </c>
      <c r="B54" s="333"/>
      <c r="C54" s="333"/>
      <c r="D54" s="360"/>
      <c r="E54" s="361"/>
      <c r="F54" s="362"/>
      <c r="G54" s="404"/>
      <c r="H54" s="404"/>
      <c r="I54" s="404"/>
      <c r="J54" s="404"/>
      <c r="K54" s="364"/>
      <c r="L54" s="405"/>
      <c r="M54" s="405"/>
      <c r="N54" s="405"/>
      <c r="O54" s="405"/>
      <c r="P54" s="406"/>
      <c r="Q54" s="383"/>
      <c r="R54" s="380"/>
      <c r="S54" s="374"/>
      <c r="T54" s="375"/>
      <c r="U54" s="333"/>
      <c r="V54" s="376"/>
      <c r="W54" s="333"/>
      <c r="X54" s="333"/>
      <c r="Y54" s="333"/>
      <c r="Z54" s="333"/>
      <c r="AA54" s="333"/>
      <c r="AB54" s="333"/>
      <c r="AC54" s="333"/>
      <c r="AD54" s="333"/>
      <c r="AE54" s="333"/>
      <c r="AF54" s="333"/>
      <c r="AG54" s="333"/>
      <c r="AH54" s="333"/>
      <c r="AI54" s="333"/>
      <c r="AJ54" s="333"/>
      <c r="AK54" s="333"/>
      <c r="AL54" s="333"/>
      <c r="AM54" s="333"/>
      <c r="AN54" s="333"/>
      <c r="AO54" s="333"/>
      <c r="AP54" s="333"/>
      <c r="AQ54" s="333"/>
      <c r="AR54" s="333"/>
      <c r="AS54" s="333"/>
      <c r="AT54" s="333"/>
      <c r="AU54" s="333"/>
      <c r="AV54" s="333"/>
      <c r="AW54" s="333"/>
      <c r="AX54" s="333"/>
      <c r="AY54" s="333"/>
      <c r="AZ54" s="333"/>
      <c r="BA54" s="333"/>
      <c r="BB54" s="333"/>
      <c r="BC54" s="333"/>
      <c r="BD54" s="333"/>
      <c r="BE54" s="333"/>
      <c r="BF54" s="333"/>
      <c r="BG54" s="333"/>
      <c r="BH54" s="333"/>
      <c r="BI54" s="333"/>
      <c r="BJ54" s="333"/>
      <c r="BK54" s="333"/>
      <c r="BL54" s="333"/>
      <c r="BM54" s="333"/>
      <c r="BN54" s="333"/>
      <c r="BO54" s="333"/>
      <c r="BP54" s="333"/>
      <c r="BQ54" s="333"/>
      <c r="BR54" s="333"/>
      <c r="BS54" s="333"/>
      <c r="BT54" s="333"/>
      <c r="BU54" s="333"/>
      <c r="BV54" s="333"/>
      <c r="BW54" s="333"/>
      <c r="BX54" s="333"/>
      <c r="BY54" s="333"/>
      <c r="BZ54" s="333"/>
      <c r="CA54" s="333"/>
      <c r="CB54" s="333"/>
      <c r="CC54" s="333"/>
      <c r="CD54" s="333"/>
      <c r="CE54" s="333"/>
      <c r="CF54" s="333"/>
      <c r="CG54" s="333"/>
      <c r="CH54" s="333"/>
      <c r="CI54" s="333"/>
      <c r="CJ54" s="333"/>
      <c r="CK54" s="333"/>
      <c r="CL54" s="333"/>
      <c r="CM54" s="333"/>
      <c r="CN54" s="333"/>
      <c r="CO54" s="333"/>
      <c r="CP54" s="333"/>
      <c r="CQ54" s="333"/>
      <c r="CR54" s="333"/>
      <c r="CS54" s="333"/>
      <c r="CT54" s="333"/>
      <c r="CU54" s="333"/>
      <c r="CV54" s="333"/>
      <c r="CW54" s="333"/>
      <c r="CX54" s="333"/>
      <c r="CY54" s="333"/>
      <c r="CZ54" s="333"/>
      <c r="DA54" s="333"/>
      <c r="DB54" s="333"/>
      <c r="DC54" s="333"/>
      <c r="DD54" s="333"/>
      <c r="DE54" s="333"/>
      <c r="DF54" s="333"/>
      <c r="DG54" s="333"/>
      <c r="DH54" s="333"/>
      <c r="DI54" s="333"/>
      <c r="DJ54" s="333"/>
      <c r="DK54" s="333"/>
      <c r="DL54" s="333"/>
      <c r="DM54" s="333"/>
      <c r="DN54" s="333"/>
      <c r="DO54" s="333"/>
      <c r="DP54" s="333"/>
      <c r="DQ54" s="333"/>
      <c r="DR54" s="333"/>
      <c r="DS54" s="333"/>
      <c r="DT54" s="333"/>
      <c r="DU54" s="333"/>
      <c r="DV54" s="333"/>
      <c r="DW54" s="333"/>
      <c r="DX54" s="333"/>
      <c r="DY54" s="333"/>
      <c r="DZ54" s="333"/>
      <c r="EA54" s="333"/>
      <c r="EB54" s="333"/>
      <c r="EC54" s="333"/>
      <c r="ED54" s="333"/>
      <c r="EE54" s="333"/>
      <c r="EF54" s="333"/>
      <c r="EG54" s="333"/>
      <c r="EH54" s="333"/>
      <c r="EI54" s="333"/>
      <c r="EJ54" s="333"/>
      <c r="EK54" s="333"/>
      <c r="EL54" s="333"/>
      <c r="EM54" s="333"/>
      <c r="EN54" s="333"/>
      <c r="EO54" s="333"/>
      <c r="EP54" s="333"/>
      <c r="EQ54" s="333"/>
      <c r="ER54" s="333"/>
      <c r="ES54" s="333"/>
      <c r="ET54" s="333"/>
      <c r="EU54" s="333"/>
      <c r="EV54" s="333"/>
      <c r="EW54" s="333"/>
      <c r="EX54" s="333"/>
      <c r="EY54" s="333"/>
      <c r="EZ54" s="333"/>
      <c r="FA54" s="333"/>
      <c r="FB54" s="333"/>
      <c r="FC54" s="333"/>
      <c r="FD54" s="333"/>
      <c r="FE54" s="333"/>
      <c r="FF54" s="333"/>
      <c r="FG54" s="333"/>
      <c r="FH54" s="333"/>
      <c r="FI54" s="333"/>
      <c r="FJ54" s="333"/>
      <c r="FK54" s="333"/>
      <c r="FL54" s="333"/>
      <c r="FM54" s="333"/>
      <c r="FN54" s="333"/>
      <c r="FO54" s="333"/>
      <c r="FP54" s="333"/>
      <c r="FQ54" s="333"/>
      <c r="FR54" s="333"/>
      <c r="FS54" s="333"/>
      <c r="FT54" s="333"/>
      <c r="FU54" s="333"/>
      <c r="FV54" s="333"/>
      <c r="FW54" s="333"/>
      <c r="FX54" s="333"/>
      <c r="FY54" s="333"/>
      <c r="FZ54" s="333"/>
      <c r="GA54" s="333"/>
      <c r="GB54" s="333"/>
      <c r="GC54" s="333"/>
      <c r="GD54" s="333"/>
      <c r="GE54" s="333"/>
      <c r="GF54" s="333"/>
      <c r="GG54" s="333"/>
      <c r="GH54" s="333"/>
      <c r="GI54" s="333"/>
      <c r="GJ54" s="333"/>
      <c r="GK54" s="333"/>
      <c r="GL54" s="333"/>
      <c r="GM54" s="333"/>
      <c r="GN54" s="333"/>
      <c r="GO54" s="333"/>
      <c r="GP54" s="333"/>
      <c r="GQ54" s="333"/>
      <c r="GR54" s="333"/>
      <c r="GS54" s="333"/>
      <c r="GT54" s="333"/>
      <c r="GU54" s="333"/>
      <c r="GV54" s="333"/>
      <c r="GW54" s="333"/>
      <c r="GX54" s="333"/>
      <c r="GY54" s="333"/>
      <c r="GZ54" s="333"/>
      <c r="HA54" s="333"/>
      <c r="HB54" s="333"/>
      <c r="HC54" s="333"/>
      <c r="HD54" s="333"/>
      <c r="HE54" s="333"/>
      <c r="HF54" s="333"/>
      <c r="HG54" s="333"/>
      <c r="HH54" s="333"/>
      <c r="HI54" s="333"/>
      <c r="HJ54" s="333"/>
      <c r="HK54" s="333"/>
      <c r="HL54" s="333"/>
      <c r="HM54" s="333"/>
    </row>
    <row r="55" spans="1:236" x14ac:dyDescent="0.2">
      <c r="A55" s="407" t="s">
        <v>71</v>
      </c>
      <c r="B55" s="344"/>
      <c r="C55" s="344"/>
      <c r="D55" s="408"/>
      <c r="E55" s="409"/>
      <c r="F55" s="410"/>
      <c r="G55" s="410"/>
      <c r="H55" s="410"/>
      <c r="I55" s="410"/>
      <c r="J55" s="410"/>
      <c r="K55" s="411"/>
      <c r="L55" s="412">
        <f>SUM(L27:L54)</f>
        <v>0</v>
      </c>
      <c r="M55" s="412">
        <f t="shared" ref="M55:O55" si="4">SUM(M27:M54)</f>
        <v>0</v>
      </c>
      <c r="N55" s="412">
        <f t="shared" si="4"/>
        <v>69.88</v>
      </c>
      <c r="O55" s="412">
        <f t="shared" si="4"/>
        <v>69.88</v>
      </c>
      <c r="P55" s="413"/>
      <c r="Q55" s="383"/>
      <c r="R55" s="380"/>
      <c r="S55" s="374"/>
      <c r="T55" s="375"/>
      <c r="U55" s="333"/>
      <c r="V55" s="376"/>
      <c r="W55" s="333"/>
      <c r="X55" s="333"/>
      <c r="Y55" s="333"/>
      <c r="Z55" s="333"/>
      <c r="AA55" s="333"/>
      <c r="AB55" s="333"/>
      <c r="AC55" s="333"/>
      <c r="AD55" s="333"/>
      <c r="AE55" s="333"/>
      <c r="AF55" s="333"/>
      <c r="AG55" s="333"/>
      <c r="AH55" s="333"/>
      <c r="AI55" s="333"/>
      <c r="AJ55" s="333"/>
      <c r="AK55" s="333"/>
      <c r="AL55" s="333"/>
      <c r="AM55" s="333"/>
      <c r="AN55" s="333"/>
      <c r="AO55" s="333"/>
      <c r="AP55" s="333"/>
      <c r="AQ55" s="333"/>
      <c r="AR55" s="333"/>
      <c r="AS55" s="333"/>
      <c r="AT55" s="333"/>
      <c r="AU55" s="333"/>
      <c r="AV55" s="333"/>
      <c r="AW55" s="333"/>
      <c r="AX55" s="333"/>
      <c r="AY55" s="333"/>
      <c r="AZ55" s="333"/>
      <c r="BA55" s="333"/>
      <c r="BB55" s="333"/>
      <c r="BC55" s="333"/>
      <c r="BD55" s="333"/>
      <c r="BE55" s="333"/>
      <c r="BF55" s="333"/>
      <c r="BG55" s="333"/>
      <c r="BH55" s="333"/>
      <c r="BI55" s="333"/>
      <c r="BJ55" s="333"/>
      <c r="BK55" s="333"/>
      <c r="BL55" s="333"/>
      <c r="BM55" s="333"/>
      <c r="BN55" s="333"/>
      <c r="BO55" s="333"/>
      <c r="BP55" s="333"/>
      <c r="BQ55" s="333"/>
      <c r="BR55" s="333"/>
      <c r="BS55" s="333"/>
      <c r="BT55" s="333"/>
      <c r="BU55" s="333"/>
      <c r="BV55" s="333"/>
      <c r="BW55" s="333"/>
      <c r="BX55" s="333"/>
      <c r="BY55" s="333"/>
      <c r="BZ55" s="333"/>
      <c r="CA55" s="333"/>
      <c r="CB55" s="333"/>
      <c r="CC55" s="333"/>
      <c r="CD55" s="333"/>
      <c r="CE55" s="333"/>
      <c r="CF55" s="333"/>
      <c r="CG55" s="333"/>
      <c r="CH55" s="333"/>
      <c r="CI55" s="333"/>
      <c r="CJ55" s="333"/>
      <c r="CK55" s="333"/>
      <c r="CL55" s="333"/>
      <c r="CM55" s="333"/>
      <c r="CN55" s="333"/>
      <c r="CO55" s="333"/>
      <c r="CP55" s="333"/>
      <c r="CQ55" s="333"/>
      <c r="CR55" s="333"/>
      <c r="CS55" s="333"/>
      <c r="CT55" s="333"/>
      <c r="CU55" s="333"/>
      <c r="CV55" s="333"/>
      <c r="CW55" s="333"/>
      <c r="CX55" s="333"/>
      <c r="CY55" s="333"/>
      <c r="CZ55" s="333"/>
      <c r="DA55" s="333"/>
      <c r="DB55" s="333"/>
      <c r="DC55" s="333"/>
      <c r="DD55" s="333"/>
      <c r="DE55" s="333"/>
      <c r="DF55" s="333"/>
      <c r="DG55" s="333"/>
      <c r="DH55" s="333"/>
      <c r="DI55" s="333"/>
      <c r="DJ55" s="333"/>
      <c r="DK55" s="333"/>
      <c r="DL55" s="333"/>
      <c r="DM55" s="333"/>
      <c r="DN55" s="333"/>
      <c r="DO55" s="333"/>
      <c r="DP55" s="333"/>
      <c r="DQ55" s="333"/>
      <c r="DR55" s="333"/>
      <c r="DS55" s="333"/>
      <c r="DT55" s="333"/>
      <c r="DU55" s="333"/>
      <c r="DV55" s="333"/>
      <c r="DW55" s="333"/>
      <c r="DX55" s="333"/>
      <c r="DY55" s="333"/>
      <c r="DZ55" s="333"/>
      <c r="EA55" s="333"/>
      <c r="EB55" s="333"/>
      <c r="EC55" s="333"/>
      <c r="ED55" s="333"/>
      <c r="EE55" s="333"/>
      <c r="EF55" s="333"/>
      <c r="EG55" s="333"/>
      <c r="EH55" s="333"/>
      <c r="EI55" s="333"/>
      <c r="EJ55" s="333"/>
      <c r="EK55" s="333"/>
      <c r="EL55" s="333"/>
      <c r="EM55" s="333"/>
      <c r="EN55" s="333"/>
      <c r="EO55" s="333"/>
      <c r="EP55" s="333"/>
      <c r="EQ55" s="333"/>
      <c r="ER55" s="333"/>
      <c r="ES55" s="333"/>
      <c r="ET55" s="333"/>
      <c r="EU55" s="333"/>
      <c r="EV55" s="333"/>
      <c r="EW55" s="333"/>
      <c r="EX55" s="333"/>
      <c r="EY55" s="333"/>
      <c r="EZ55" s="333"/>
      <c r="FA55" s="333"/>
      <c r="FB55" s="333"/>
      <c r="FC55" s="333"/>
      <c r="FD55" s="333"/>
      <c r="FE55" s="333"/>
      <c r="FF55" s="333"/>
      <c r="FG55" s="333"/>
      <c r="FH55" s="333"/>
      <c r="FI55" s="333"/>
      <c r="FJ55" s="333"/>
      <c r="FK55" s="333"/>
      <c r="FL55" s="333"/>
      <c r="FM55" s="333"/>
      <c r="FN55" s="333"/>
      <c r="FO55" s="333"/>
      <c r="FP55" s="333"/>
      <c r="FQ55" s="333"/>
      <c r="FR55" s="333"/>
      <c r="FS55" s="333"/>
      <c r="FT55" s="333"/>
      <c r="FU55" s="333"/>
      <c r="FV55" s="333"/>
      <c r="FW55" s="333"/>
      <c r="FX55" s="333"/>
      <c r="FY55" s="333"/>
      <c r="FZ55" s="333"/>
      <c r="GA55" s="333"/>
      <c r="GB55" s="333"/>
      <c r="GC55" s="333"/>
      <c r="GD55" s="333"/>
      <c r="GE55" s="333"/>
      <c r="GF55" s="333"/>
      <c r="GG55" s="333"/>
      <c r="GH55" s="333"/>
      <c r="GI55" s="333"/>
      <c r="GJ55" s="333"/>
      <c r="GK55" s="333"/>
      <c r="GL55" s="333"/>
      <c r="GM55" s="333"/>
      <c r="GN55" s="333"/>
      <c r="GO55" s="333"/>
      <c r="GP55" s="333"/>
      <c r="GQ55" s="333"/>
      <c r="GR55" s="333"/>
      <c r="GS55" s="333"/>
      <c r="GT55" s="333"/>
      <c r="GU55" s="333"/>
      <c r="GV55" s="333"/>
      <c r="GW55" s="333"/>
      <c r="GX55" s="333"/>
      <c r="GY55" s="333"/>
      <c r="GZ55" s="333"/>
      <c r="HA55" s="333"/>
      <c r="HB55" s="333"/>
      <c r="HC55" s="333"/>
      <c r="HD55" s="333"/>
      <c r="HE55" s="333"/>
      <c r="HF55" s="333"/>
      <c r="HG55" s="333"/>
      <c r="HH55" s="333"/>
      <c r="HI55" s="333"/>
      <c r="HJ55" s="333"/>
      <c r="HK55" s="333"/>
      <c r="HL55" s="333"/>
      <c r="HM55" s="333"/>
    </row>
    <row r="56" spans="1:236" x14ac:dyDescent="0.2">
      <c r="A56" s="333"/>
      <c r="B56" s="333"/>
      <c r="C56" s="333"/>
      <c r="D56" s="360"/>
      <c r="E56" s="395"/>
      <c r="F56" s="383"/>
      <c r="G56" s="383"/>
      <c r="H56" s="383"/>
      <c r="I56" s="383"/>
      <c r="J56" s="380"/>
      <c r="K56" s="364"/>
      <c r="L56" s="383"/>
      <c r="M56" s="383"/>
      <c r="N56" s="383"/>
      <c r="O56" s="383"/>
      <c r="P56" s="415"/>
      <c r="Q56" s="383"/>
      <c r="R56" s="380"/>
      <c r="S56" s="374"/>
      <c r="T56" s="375"/>
      <c r="U56" s="333"/>
      <c r="V56" s="376"/>
      <c r="W56" s="333"/>
      <c r="X56" s="333"/>
      <c r="Y56" s="333"/>
      <c r="Z56" s="333"/>
      <c r="AA56" s="333"/>
      <c r="AB56" s="333"/>
      <c r="AC56" s="333"/>
      <c r="AD56" s="333"/>
      <c r="AE56" s="333"/>
      <c r="AF56" s="333"/>
      <c r="AG56" s="333"/>
      <c r="AH56" s="333"/>
      <c r="AI56" s="333"/>
      <c r="AJ56" s="333"/>
      <c r="AK56" s="333"/>
      <c r="AL56" s="333"/>
      <c r="AM56" s="333"/>
      <c r="AN56" s="333"/>
      <c r="AO56" s="333"/>
      <c r="AP56" s="333"/>
      <c r="AQ56" s="333"/>
      <c r="AR56" s="333"/>
      <c r="AS56" s="333"/>
      <c r="AT56" s="333"/>
      <c r="AU56" s="333"/>
      <c r="AV56" s="333"/>
      <c r="AW56" s="333"/>
      <c r="AX56" s="333"/>
      <c r="AY56" s="333"/>
      <c r="AZ56" s="333"/>
      <c r="BA56" s="333"/>
      <c r="BB56" s="333"/>
      <c r="BC56" s="333"/>
      <c r="BD56" s="333"/>
      <c r="BE56" s="333"/>
      <c r="BF56" s="333"/>
      <c r="BG56" s="333"/>
      <c r="BH56" s="333"/>
      <c r="BI56" s="333"/>
      <c r="BJ56" s="333"/>
      <c r="BK56" s="333"/>
      <c r="BL56" s="333"/>
      <c r="BM56" s="333"/>
      <c r="BN56" s="333"/>
      <c r="BO56" s="333"/>
      <c r="BP56" s="333"/>
      <c r="BQ56" s="333"/>
      <c r="BR56" s="333"/>
      <c r="BS56" s="333"/>
      <c r="BT56" s="333"/>
      <c r="BU56" s="333"/>
      <c r="BV56" s="333"/>
      <c r="BW56" s="333"/>
      <c r="BX56" s="333"/>
      <c r="BY56" s="333"/>
      <c r="BZ56" s="333"/>
      <c r="CA56" s="333"/>
      <c r="CB56" s="333"/>
      <c r="CC56" s="333"/>
      <c r="CD56" s="333"/>
      <c r="CE56" s="333"/>
      <c r="CF56" s="333"/>
      <c r="CG56" s="333"/>
      <c r="CH56" s="333"/>
      <c r="CI56" s="333"/>
      <c r="CJ56" s="333"/>
      <c r="CK56" s="333"/>
      <c r="CL56" s="333"/>
      <c r="CM56" s="333"/>
      <c r="CN56" s="333"/>
      <c r="CO56" s="333"/>
      <c r="CP56" s="333"/>
      <c r="CQ56" s="333"/>
      <c r="CR56" s="333"/>
      <c r="CS56" s="333"/>
      <c r="CT56" s="333"/>
      <c r="CU56" s="333"/>
      <c r="CV56" s="333"/>
      <c r="CW56" s="333"/>
      <c r="CX56" s="333"/>
      <c r="CY56" s="333"/>
      <c r="CZ56" s="333"/>
      <c r="DA56" s="333"/>
      <c r="DB56" s="333"/>
      <c r="DC56" s="333"/>
      <c r="DD56" s="333"/>
      <c r="DE56" s="333"/>
      <c r="DF56" s="333"/>
      <c r="DG56" s="333"/>
      <c r="DH56" s="333"/>
      <c r="DI56" s="333"/>
      <c r="DJ56" s="333"/>
      <c r="DK56" s="333"/>
      <c r="DL56" s="333"/>
      <c r="DM56" s="333"/>
      <c r="DN56" s="333"/>
      <c r="DO56" s="333"/>
      <c r="DP56" s="333"/>
      <c r="DQ56" s="333"/>
      <c r="DR56" s="333"/>
      <c r="DS56" s="333"/>
      <c r="DT56" s="333"/>
      <c r="DU56" s="333"/>
      <c r="DV56" s="333"/>
      <c r="DW56" s="333"/>
      <c r="DX56" s="333"/>
      <c r="DY56" s="333"/>
      <c r="DZ56" s="333"/>
      <c r="EA56" s="333"/>
      <c r="EB56" s="333"/>
      <c r="EC56" s="333"/>
      <c r="ED56" s="333"/>
      <c r="EE56" s="333"/>
      <c r="EF56" s="333"/>
      <c r="EG56" s="333"/>
      <c r="EH56" s="333"/>
      <c r="EI56" s="333"/>
      <c r="EJ56" s="333"/>
      <c r="EK56" s="333"/>
      <c r="EL56" s="333"/>
      <c r="EM56" s="333"/>
      <c r="EN56" s="333"/>
      <c r="EO56" s="333"/>
      <c r="EP56" s="333"/>
      <c r="EQ56" s="333"/>
      <c r="ER56" s="333"/>
      <c r="ES56" s="333"/>
      <c r="ET56" s="333"/>
      <c r="EU56" s="333"/>
      <c r="EV56" s="333"/>
      <c r="EW56" s="333"/>
      <c r="EX56" s="333"/>
      <c r="EY56" s="333"/>
      <c r="EZ56" s="333"/>
      <c r="FA56" s="333"/>
      <c r="FB56" s="333"/>
      <c r="FC56" s="333"/>
      <c r="FD56" s="333"/>
      <c r="FE56" s="333"/>
      <c r="FF56" s="333"/>
      <c r="FG56" s="333"/>
      <c r="FH56" s="333"/>
      <c r="FI56" s="333"/>
      <c r="FJ56" s="333"/>
      <c r="FK56" s="333"/>
      <c r="FL56" s="333"/>
      <c r="FM56" s="333"/>
      <c r="FN56" s="333"/>
      <c r="FO56" s="333"/>
      <c r="FP56" s="333"/>
      <c r="FQ56" s="333"/>
      <c r="FR56" s="333"/>
      <c r="FS56" s="333"/>
      <c r="FT56" s="333"/>
      <c r="FU56" s="333"/>
      <c r="FV56" s="333"/>
      <c r="FW56" s="333"/>
      <c r="FX56" s="333"/>
      <c r="FY56" s="333"/>
      <c r="FZ56" s="333"/>
      <c r="GA56" s="333"/>
      <c r="GB56" s="333"/>
      <c r="GC56" s="333"/>
      <c r="GD56" s="333"/>
      <c r="GE56" s="333"/>
      <c r="GF56" s="333"/>
      <c r="GG56" s="333"/>
      <c r="GH56" s="333"/>
      <c r="GI56" s="333"/>
      <c r="GJ56" s="333"/>
      <c r="GK56" s="333"/>
      <c r="GL56" s="333"/>
      <c r="GM56" s="333"/>
      <c r="GN56" s="333"/>
      <c r="GO56" s="333"/>
      <c r="GP56" s="333"/>
      <c r="GQ56" s="333"/>
      <c r="GR56" s="333"/>
      <c r="GS56" s="333"/>
      <c r="GT56" s="333"/>
      <c r="GU56" s="333"/>
      <c r="GV56" s="333"/>
      <c r="GW56" s="333"/>
      <c r="GX56" s="333"/>
      <c r="GY56" s="333"/>
      <c r="GZ56" s="333"/>
      <c r="HA56" s="333"/>
      <c r="HB56" s="333"/>
      <c r="HC56" s="333"/>
      <c r="HD56" s="333"/>
      <c r="HE56" s="333"/>
      <c r="HF56" s="333"/>
      <c r="HG56" s="333"/>
      <c r="HH56" s="333"/>
      <c r="HI56" s="333"/>
      <c r="HJ56" s="333"/>
      <c r="HK56" s="333"/>
      <c r="HL56" s="333"/>
      <c r="HM56" s="333"/>
    </row>
    <row r="57" spans="1:236" x14ac:dyDescent="0.2">
      <c r="A57" s="439" t="s">
        <v>94</v>
      </c>
      <c r="B57" s="377"/>
      <c r="C57" s="377"/>
      <c r="D57" s="377"/>
      <c r="E57" s="377"/>
      <c r="F57" s="377"/>
      <c r="G57" s="377"/>
      <c r="H57" s="377"/>
      <c r="I57" s="377"/>
      <c r="J57" s="377"/>
      <c r="K57" s="377"/>
      <c r="L57" s="416">
        <f>L23+L55</f>
        <v>0</v>
      </c>
      <c r="M57" s="416">
        <f>M23+M55</f>
        <v>0</v>
      </c>
      <c r="N57" s="416">
        <f>N23+N55</f>
        <v>208.38</v>
      </c>
      <c r="O57" s="417">
        <f>O23+O55</f>
        <v>208.38</v>
      </c>
      <c r="P57" s="417"/>
      <c r="Q57" s="383"/>
      <c r="R57" s="440"/>
      <c r="S57" s="374"/>
      <c r="T57" s="375"/>
      <c r="U57" s="333"/>
      <c r="V57" s="374"/>
      <c r="W57" s="333"/>
      <c r="X57" s="333"/>
      <c r="Y57" s="333"/>
      <c r="Z57" s="333"/>
      <c r="AA57" s="333"/>
      <c r="AB57" s="333"/>
      <c r="AC57" s="333"/>
      <c r="AD57" s="333"/>
      <c r="AE57" s="333"/>
      <c r="AF57" s="333"/>
      <c r="AG57" s="333"/>
      <c r="AH57" s="333"/>
      <c r="AI57" s="333"/>
      <c r="AJ57" s="333"/>
      <c r="AK57" s="333"/>
      <c r="AL57" s="333"/>
      <c r="AM57" s="333"/>
      <c r="AN57" s="333"/>
      <c r="AO57" s="333"/>
      <c r="AP57" s="333"/>
      <c r="AQ57" s="333"/>
      <c r="AR57" s="333"/>
      <c r="AS57" s="333"/>
      <c r="AT57" s="333"/>
      <c r="AU57" s="333"/>
      <c r="AV57" s="333"/>
      <c r="AW57" s="333"/>
      <c r="AX57" s="333"/>
      <c r="AY57" s="333"/>
      <c r="AZ57" s="333"/>
      <c r="BA57" s="333"/>
      <c r="BB57" s="333"/>
      <c r="BC57" s="333"/>
      <c r="BD57" s="333"/>
      <c r="BE57" s="333"/>
      <c r="BF57" s="333"/>
      <c r="BG57" s="333"/>
      <c r="BH57" s="333"/>
      <c r="BI57" s="333"/>
      <c r="BJ57" s="333"/>
      <c r="BK57" s="333"/>
      <c r="BL57" s="333"/>
      <c r="BM57" s="333"/>
      <c r="BN57" s="333"/>
      <c r="BO57" s="333"/>
      <c r="BP57" s="333"/>
      <c r="BQ57" s="333"/>
      <c r="BR57" s="333"/>
      <c r="BS57" s="333"/>
      <c r="BT57" s="333"/>
      <c r="BU57" s="333"/>
      <c r="BV57" s="333"/>
      <c r="BW57" s="333"/>
      <c r="BX57" s="333"/>
      <c r="BY57" s="333"/>
      <c r="BZ57" s="333"/>
      <c r="CA57" s="333"/>
      <c r="CB57" s="333"/>
      <c r="CC57" s="333"/>
      <c r="CD57" s="333"/>
      <c r="CE57" s="333"/>
      <c r="CF57" s="333"/>
      <c r="CG57" s="333"/>
      <c r="CH57" s="333"/>
      <c r="CI57" s="333"/>
      <c r="CJ57" s="333"/>
      <c r="CK57" s="333"/>
      <c r="CL57" s="333"/>
      <c r="CM57" s="333"/>
      <c r="CN57" s="333"/>
      <c r="CO57" s="333"/>
      <c r="CP57" s="333"/>
      <c r="CQ57" s="333"/>
      <c r="CR57" s="333"/>
      <c r="CS57" s="333"/>
      <c r="CT57" s="333"/>
      <c r="CU57" s="333"/>
      <c r="CV57" s="333"/>
      <c r="CW57" s="333"/>
      <c r="CX57" s="333"/>
      <c r="CY57" s="333"/>
      <c r="CZ57" s="333"/>
      <c r="DA57" s="333"/>
      <c r="DB57" s="333"/>
      <c r="DC57" s="333"/>
      <c r="DD57" s="333"/>
      <c r="DE57" s="333"/>
      <c r="DF57" s="333"/>
      <c r="DG57" s="333"/>
      <c r="DH57" s="333"/>
      <c r="DI57" s="333"/>
      <c r="DJ57" s="333"/>
      <c r="DK57" s="333"/>
      <c r="DL57" s="333"/>
      <c r="DM57" s="333"/>
      <c r="DN57" s="333"/>
      <c r="DO57" s="333"/>
      <c r="DP57" s="333"/>
      <c r="DQ57" s="333"/>
      <c r="DR57" s="333"/>
      <c r="DS57" s="333"/>
      <c r="DT57" s="333"/>
      <c r="DU57" s="333"/>
      <c r="DV57" s="333"/>
      <c r="DW57" s="333"/>
      <c r="DX57" s="333"/>
      <c r="DY57" s="333"/>
      <c r="DZ57" s="333"/>
      <c r="EA57" s="333"/>
      <c r="EB57" s="333"/>
      <c r="EC57" s="333"/>
      <c r="ED57" s="333"/>
      <c r="EE57" s="333"/>
      <c r="EF57" s="333"/>
      <c r="EG57" s="333"/>
      <c r="EH57" s="333"/>
      <c r="EI57" s="333"/>
      <c r="EJ57" s="333"/>
      <c r="EK57" s="333"/>
      <c r="EL57" s="333"/>
      <c r="EM57" s="333"/>
      <c r="EN57" s="333"/>
      <c r="EO57" s="333"/>
      <c r="EP57" s="333"/>
      <c r="EQ57" s="333"/>
      <c r="ER57" s="333"/>
      <c r="ES57" s="333"/>
      <c r="ET57" s="333"/>
      <c r="EU57" s="333"/>
      <c r="EV57" s="333"/>
      <c r="EW57" s="333"/>
      <c r="EX57" s="333"/>
      <c r="EY57" s="333"/>
      <c r="EZ57" s="333"/>
      <c r="FA57" s="333"/>
      <c r="FB57" s="333"/>
      <c r="FC57" s="333"/>
      <c r="FD57" s="333"/>
      <c r="FE57" s="333"/>
      <c r="FF57" s="333"/>
      <c r="FG57" s="333"/>
      <c r="FH57" s="333"/>
      <c r="FI57" s="333"/>
      <c r="FJ57" s="333"/>
      <c r="FK57" s="333"/>
      <c r="FL57" s="333"/>
      <c r="FM57" s="333"/>
      <c r="FN57" s="333"/>
      <c r="FO57" s="333"/>
      <c r="FP57" s="333"/>
      <c r="FQ57" s="333"/>
      <c r="FR57" s="333"/>
      <c r="FS57" s="333"/>
      <c r="FT57" s="333"/>
      <c r="FU57" s="333"/>
      <c r="FV57" s="333"/>
      <c r="FW57" s="333"/>
      <c r="FX57" s="333"/>
      <c r="FY57" s="333"/>
      <c r="FZ57" s="333"/>
      <c r="GA57" s="333"/>
      <c r="GB57" s="333"/>
      <c r="GC57" s="333"/>
      <c r="GD57" s="333"/>
      <c r="GE57" s="333"/>
      <c r="GF57" s="333"/>
      <c r="GG57" s="333"/>
      <c r="GH57" s="333"/>
      <c r="GI57" s="333"/>
      <c r="GJ57" s="333"/>
      <c r="GK57" s="333"/>
      <c r="GL57" s="333"/>
      <c r="GM57" s="333"/>
      <c r="GN57" s="333"/>
      <c r="GO57" s="333"/>
      <c r="GP57" s="333"/>
      <c r="GQ57" s="333"/>
      <c r="GR57" s="333"/>
      <c r="GS57" s="333"/>
      <c r="GT57" s="333"/>
      <c r="GU57" s="333"/>
      <c r="GV57" s="333"/>
      <c r="GW57" s="333"/>
      <c r="GX57" s="333"/>
      <c r="GY57" s="333"/>
      <c r="GZ57" s="333"/>
      <c r="HA57" s="333"/>
      <c r="HB57" s="333"/>
      <c r="HC57" s="333"/>
      <c r="HD57" s="333"/>
      <c r="HE57" s="333"/>
      <c r="HF57" s="333"/>
      <c r="HG57" s="333"/>
      <c r="HH57" s="333"/>
      <c r="HI57" s="333"/>
      <c r="HJ57" s="333"/>
      <c r="HK57" s="333"/>
      <c r="HL57" s="333"/>
      <c r="HM57" s="333"/>
    </row>
    <row r="58" spans="1:236" x14ac:dyDescent="0.2">
      <c r="A58" s="333"/>
      <c r="B58" s="333"/>
      <c r="C58" s="333"/>
      <c r="D58" s="333"/>
      <c r="E58" s="333"/>
      <c r="F58" s="333"/>
      <c r="G58" s="333"/>
      <c r="H58" s="333"/>
      <c r="I58" s="333"/>
      <c r="J58" s="333"/>
      <c r="K58" s="333"/>
      <c r="L58" s="333"/>
      <c r="M58" s="333"/>
      <c r="Q58" s="381"/>
      <c r="R58" s="381"/>
      <c r="S58" s="381"/>
      <c r="T58" s="414"/>
      <c r="U58" s="333"/>
      <c r="V58" s="333"/>
      <c r="W58" s="333"/>
      <c r="X58" s="333"/>
      <c r="Y58" s="333"/>
      <c r="Z58" s="333"/>
      <c r="AA58" s="333"/>
      <c r="AB58" s="333"/>
      <c r="AC58" s="333"/>
      <c r="AD58" s="333"/>
      <c r="AE58" s="333"/>
      <c r="AF58" s="333"/>
      <c r="AG58" s="333"/>
      <c r="AH58" s="333"/>
      <c r="AI58" s="333"/>
      <c r="AJ58" s="333"/>
      <c r="AK58" s="333"/>
      <c r="AL58" s="333"/>
      <c r="AM58" s="333"/>
      <c r="AN58" s="333"/>
      <c r="AO58" s="333"/>
      <c r="AP58" s="333"/>
      <c r="AQ58" s="333"/>
      <c r="AR58" s="333"/>
      <c r="AS58" s="333"/>
      <c r="AT58" s="333"/>
      <c r="AU58" s="333"/>
      <c r="AV58" s="333"/>
      <c r="AW58" s="333"/>
      <c r="AX58" s="333"/>
      <c r="AY58" s="333"/>
      <c r="AZ58" s="333"/>
      <c r="BA58" s="333"/>
      <c r="BB58" s="333"/>
      <c r="BC58" s="333"/>
      <c r="BD58" s="333"/>
      <c r="BE58" s="333"/>
      <c r="BF58" s="333"/>
      <c r="BG58" s="333"/>
      <c r="BH58" s="333"/>
      <c r="BI58" s="333"/>
      <c r="BJ58" s="333"/>
      <c r="BK58" s="333"/>
      <c r="BL58" s="333"/>
      <c r="BM58" s="333"/>
      <c r="BN58" s="333"/>
      <c r="BO58" s="333"/>
      <c r="BP58" s="333"/>
      <c r="BQ58" s="333"/>
      <c r="BR58" s="333"/>
      <c r="BS58" s="333"/>
      <c r="BT58" s="333"/>
      <c r="BU58" s="333"/>
      <c r="BV58" s="333"/>
      <c r="BW58" s="333"/>
      <c r="BX58" s="333"/>
      <c r="BY58" s="333"/>
      <c r="BZ58" s="333"/>
      <c r="CA58" s="333"/>
      <c r="CB58" s="333"/>
      <c r="CC58" s="333"/>
      <c r="CD58" s="333"/>
      <c r="CE58" s="333"/>
      <c r="CF58" s="333"/>
      <c r="CG58" s="333"/>
      <c r="CH58" s="333"/>
      <c r="CI58" s="333"/>
      <c r="CJ58" s="333"/>
      <c r="CK58" s="333"/>
      <c r="CL58" s="333"/>
      <c r="CM58" s="333"/>
      <c r="CN58" s="333"/>
      <c r="CO58" s="333"/>
      <c r="CP58" s="333"/>
      <c r="CQ58" s="333"/>
      <c r="CR58" s="333"/>
      <c r="CS58" s="333"/>
      <c r="CT58" s="333"/>
      <c r="CU58" s="333"/>
      <c r="CV58" s="333"/>
      <c r="CW58" s="333"/>
      <c r="CX58" s="333"/>
      <c r="CY58" s="333"/>
      <c r="CZ58" s="333"/>
      <c r="DA58" s="333"/>
      <c r="DB58" s="333"/>
      <c r="DC58" s="333"/>
      <c r="DD58" s="333"/>
      <c r="DE58" s="333"/>
      <c r="DF58" s="333"/>
      <c r="DG58" s="333"/>
      <c r="DH58" s="333"/>
      <c r="DI58" s="333"/>
      <c r="DJ58" s="333"/>
      <c r="DK58" s="333"/>
      <c r="DL58" s="333"/>
      <c r="DM58" s="333"/>
      <c r="DN58" s="333"/>
      <c r="DO58" s="333"/>
      <c r="DP58" s="333"/>
      <c r="DQ58" s="333"/>
      <c r="DR58" s="333"/>
      <c r="DS58" s="333"/>
      <c r="DT58" s="333"/>
      <c r="DU58" s="333"/>
      <c r="DV58" s="333"/>
      <c r="DW58" s="333"/>
      <c r="DX58" s="333"/>
      <c r="DY58" s="333"/>
      <c r="DZ58" s="333"/>
      <c r="EA58" s="333"/>
      <c r="EB58" s="333"/>
      <c r="EC58" s="333"/>
      <c r="ED58" s="333"/>
      <c r="EE58" s="333"/>
      <c r="EF58" s="333"/>
      <c r="EG58" s="333"/>
      <c r="EH58" s="333"/>
      <c r="EI58" s="333"/>
      <c r="EJ58" s="333"/>
      <c r="EK58" s="333"/>
      <c r="EL58" s="333"/>
      <c r="EM58" s="333"/>
      <c r="EN58" s="333"/>
      <c r="EO58" s="333"/>
      <c r="EP58" s="333"/>
      <c r="EQ58" s="333"/>
      <c r="ER58" s="333"/>
      <c r="ES58" s="333"/>
      <c r="ET58" s="333"/>
      <c r="EU58" s="333"/>
      <c r="EV58" s="333"/>
      <c r="EW58" s="333"/>
      <c r="EX58" s="333"/>
      <c r="EY58" s="333"/>
      <c r="EZ58" s="333"/>
      <c r="FA58" s="333"/>
      <c r="FB58" s="333"/>
      <c r="FC58" s="333"/>
      <c r="FD58" s="333"/>
      <c r="FE58" s="333"/>
      <c r="FF58" s="333"/>
      <c r="FG58" s="333"/>
      <c r="FH58" s="333"/>
      <c r="FI58" s="333"/>
      <c r="FJ58" s="333"/>
      <c r="FK58" s="333"/>
      <c r="FL58" s="333"/>
      <c r="FM58" s="333"/>
      <c r="FN58" s="333"/>
      <c r="FO58" s="333"/>
      <c r="FP58" s="333"/>
      <c r="FQ58" s="333"/>
      <c r="FR58" s="333"/>
      <c r="FS58" s="333"/>
      <c r="FT58" s="333"/>
      <c r="FU58" s="333"/>
      <c r="FV58" s="333"/>
      <c r="FW58" s="333"/>
      <c r="FX58" s="333"/>
      <c r="FY58" s="333"/>
      <c r="FZ58" s="333"/>
      <c r="GA58" s="333"/>
      <c r="GB58" s="333"/>
      <c r="GC58" s="333"/>
      <c r="GD58" s="333"/>
      <c r="GE58" s="333"/>
      <c r="GF58" s="333"/>
      <c r="GG58" s="333"/>
      <c r="GH58" s="333"/>
      <c r="GI58" s="333"/>
      <c r="GJ58" s="333"/>
      <c r="GK58" s="333"/>
      <c r="GL58" s="333"/>
      <c r="GM58" s="333"/>
      <c r="GN58" s="333"/>
      <c r="GO58" s="333"/>
      <c r="GP58" s="333"/>
      <c r="GQ58" s="333"/>
      <c r="GR58" s="333"/>
      <c r="GS58" s="333"/>
      <c r="GT58" s="333"/>
      <c r="GU58" s="333"/>
      <c r="GV58" s="333"/>
      <c r="GW58" s="333"/>
      <c r="GX58" s="333"/>
      <c r="GY58" s="333"/>
      <c r="GZ58" s="333"/>
      <c r="HA58" s="333"/>
      <c r="HB58" s="333"/>
      <c r="HC58" s="333"/>
      <c r="HD58" s="333"/>
      <c r="HE58" s="333"/>
      <c r="HF58" s="333"/>
      <c r="HG58" s="333"/>
      <c r="HH58" s="333"/>
      <c r="HI58" s="333"/>
      <c r="HJ58" s="333"/>
      <c r="HK58" s="333"/>
      <c r="HL58" s="333"/>
      <c r="HM58" s="333"/>
    </row>
    <row r="59" spans="1:236" x14ac:dyDescent="0.2">
      <c r="A59" s="333"/>
      <c r="B59" s="333"/>
      <c r="C59" s="333"/>
      <c r="D59" s="333"/>
      <c r="E59" s="333"/>
      <c r="F59" s="333"/>
      <c r="G59" s="333"/>
      <c r="H59" s="333"/>
      <c r="I59" s="333"/>
      <c r="J59" s="333"/>
      <c r="K59" s="333"/>
      <c r="L59" s="333"/>
      <c r="M59" s="333"/>
      <c r="Q59" s="381"/>
      <c r="R59" s="381"/>
      <c r="S59" s="381"/>
      <c r="T59" s="414"/>
      <c r="U59" s="333"/>
      <c r="V59" s="333"/>
      <c r="W59" s="333"/>
      <c r="X59" s="333"/>
      <c r="Y59" s="333"/>
      <c r="Z59" s="333"/>
      <c r="AA59" s="333"/>
      <c r="AB59" s="333"/>
      <c r="AC59" s="333"/>
      <c r="AD59" s="333"/>
      <c r="AE59" s="333"/>
      <c r="AF59" s="333"/>
      <c r="AG59" s="333"/>
      <c r="AH59" s="333"/>
      <c r="AI59" s="333"/>
      <c r="AJ59" s="333"/>
      <c r="AK59" s="333"/>
      <c r="AL59" s="333"/>
      <c r="AM59" s="333"/>
      <c r="AN59" s="333"/>
      <c r="AO59" s="333"/>
      <c r="AP59" s="333"/>
      <c r="AQ59" s="333"/>
      <c r="AR59" s="333"/>
      <c r="AS59" s="333"/>
      <c r="AT59" s="333"/>
      <c r="AU59" s="333"/>
      <c r="AV59" s="333"/>
      <c r="AW59" s="333"/>
      <c r="AX59" s="333"/>
      <c r="AY59" s="333"/>
      <c r="AZ59" s="333"/>
      <c r="BA59" s="333"/>
      <c r="BB59" s="333"/>
      <c r="BC59" s="333"/>
      <c r="BD59" s="333"/>
      <c r="BE59" s="333"/>
      <c r="BF59" s="333"/>
      <c r="BG59" s="333"/>
      <c r="BH59" s="333"/>
      <c r="BI59" s="333"/>
      <c r="BJ59" s="333"/>
      <c r="BK59" s="333"/>
      <c r="BL59" s="333"/>
      <c r="BM59" s="333"/>
      <c r="BN59" s="333"/>
      <c r="BO59" s="333"/>
      <c r="BP59" s="333"/>
      <c r="BQ59" s="333"/>
      <c r="BR59" s="333"/>
      <c r="BS59" s="333"/>
      <c r="BT59" s="333"/>
      <c r="BU59" s="333"/>
      <c r="BV59" s="333"/>
      <c r="BW59" s="333"/>
      <c r="BX59" s="333"/>
      <c r="BY59" s="333"/>
      <c r="BZ59" s="333"/>
      <c r="CA59" s="333"/>
      <c r="CB59" s="333"/>
      <c r="CC59" s="333"/>
      <c r="CD59" s="333"/>
      <c r="CE59" s="333"/>
      <c r="CF59" s="333"/>
      <c r="CG59" s="333"/>
      <c r="CH59" s="333"/>
      <c r="CI59" s="333"/>
      <c r="CJ59" s="333"/>
      <c r="CK59" s="333"/>
      <c r="CL59" s="333"/>
      <c r="CM59" s="333"/>
      <c r="CN59" s="333"/>
      <c r="CO59" s="333"/>
      <c r="CP59" s="333"/>
      <c r="CQ59" s="333"/>
      <c r="CR59" s="333"/>
      <c r="CS59" s="333"/>
      <c r="CT59" s="333"/>
      <c r="CU59" s="333"/>
      <c r="CV59" s="333"/>
      <c r="CW59" s="333"/>
      <c r="CX59" s="333"/>
      <c r="CY59" s="333"/>
      <c r="CZ59" s="333"/>
      <c r="DA59" s="333"/>
      <c r="DB59" s="333"/>
      <c r="DC59" s="333"/>
      <c r="DD59" s="333"/>
      <c r="DE59" s="333"/>
      <c r="DF59" s="333"/>
      <c r="DG59" s="333"/>
      <c r="DH59" s="333"/>
      <c r="DI59" s="333"/>
      <c r="DJ59" s="333"/>
      <c r="DK59" s="333"/>
      <c r="DL59" s="333"/>
      <c r="DM59" s="333"/>
      <c r="DN59" s="333"/>
      <c r="DO59" s="333"/>
      <c r="DP59" s="333"/>
      <c r="DQ59" s="333"/>
      <c r="DR59" s="333"/>
      <c r="DS59" s="333"/>
      <c r="DT59" s="333"/>
      <c r="DU59" s="333"/>
      <c r="DV59" s="333"/>
      <c r="DW59" s="333"/>
      <c r="DX59" s="333"/>
      <c r="DY59" s="333"/>
      <c r="DZ59" s="333"/>
      <c r="EA59" s="333"/>
      <c r="EB59" s="333"/>
      <c r="EC59" s="333"/>
      <c r="ED59" s="333"/>
      <c r="EE59" s="333"/>
      <c r="EF59" s="333"/>
      <c r="EG59" s="333"/>
      <c r="EH59" s="333"/>
      <c r="EI59" s="333"/>
      <c r="EJ59" s="333"/>
      <c r="EK59" s="333"/>
      <c r="EL59" s="333"/>
      <c r="EM59" s="333"/>
      <c r="EN59" s="333"/>
      <c r="EO59" s="333"/>
      <c r="EP59" s="333"/>
      <c r="EQ59" s="333"/>
      <c r="ER59" s="333"/>
      <c r="ES59" s="333"/>
      <c r="ET59" s="333"/>
      <c r="EU59" s="333"/>
      <c r="EV59" s="333"/>
      <c r="EW59" s="333"/>
      <c r="EX59" s="333"/>
      <c r="EY59" s="333"/>
      <c r="EZ59" s="333"/>
      <c r="FA59" s="333"/>
      <c r="FB59" s="333"/>
      <c r="FC59" s="333"/>
      <c r="FD59" s="333"/>
      <c r="FE59" s="333"/>
      <c r="FF59" s="333"/>
      <c r="FG59" s="333"/>
      <c r="FH59" s="333"/>
      <c r="FI59" s="333"/>
      <c r="FJ59" s="333"/>
      <c r="FK59" s="333"/>
      <c r="FL59" s="333"/>
      <c r="FM59" s="333"/>
      <c r="FN59" s="333"/>
      <c r="FO59" s="333"/>
      <c r="FP59" s="333"/>
      <c r="FQ59" s="333"/>
      <c r="FR59" s="333"/>
      <c r="FS59" s="333"/>
      <c r="FT59" s="333"/>
      <c r="FU59" s="333"/>
      <c r="FV59" s="333"/>
      <c r="FW59" s="333"/>
      <c r="FX59" s="333"/>
      <c r="FY59" s="333"/>
      <c r="FZ59" s="333"/>
      <c r="GA59" s="333"/>
      <c r="GB59" s="333"/>
      <c r="GC59" s="333"/>
      <c r="GD59" s="333"/>
      <c r="GE59" s="333"/>
      <c r="GF59" s="333"/>
      <c r="GG59" s="333"/>
      <c r="GH59" s="333"/>
      <c r="GI59" s="333"/>
      <c r="GJ59" s="333"/>
      <c r="GK59" s="333"/>
      <c r="GL59" s="333"/>
      <c r="GM59" s="333"/>
      <c r="GN59" s="333"/>
      <c r="GO59" s="333"/>
      <c r="GP59" s="333"/>
      <c r="GQ59" s="333"/>
      <c r="GR59" s="333"/>
      <c r="GS59" s="333"/>
      <c r="GT59" s="333"/>
      <c r="GU59" s="333"/>
      <c r="GV59" s="333"/>
      <c r="GW59" s="333"/>
      <c r="GX59" s="333"/>
      <c r="GY59" s="333"/>
      <c r="GZ59" s="333"/>
      <c r="HA59" s="333"/>
      <c r="HB59" s="333"/>
      <c r="HC59" s="333"/>
      <c r="HD59" s="333"/>
      <c r="HE59" s="333"/>
      <c r="HF59" s="333"/>
      <c r="HG59" s="333"/>
      <c r="HH59" s="333"/>
      <c r="HI59" s="333"/>
      <c r="HJ59" s="333"/>
      <c r="HK59" s="333"/>
      <c r="HL59" s="333"/>
      <c r="HM59" s="333"/>
    </row>
    <row r="60" spans="1:236" x14ac:dyDescent="0.2">
      <c r="A60" s="381" t="s">
        <v>93</v>
      </c>
      <c r="B60" s="333"/>
      <c r="C60" s="333"/>
      <c r="D60" s="333"/>
      <c r="E60" s="333"/>
      <c r="F60" s="333"/>
      <c r="G60" s="333"/>
      <c r="H60" s="333"/>
      <c r="I60" s="333"/>
      <c r="J60" s="333"/>
      <c r="K60" s="333"/>
      <c r="L60" s="333"/>
      <c r="M60" s="333"/>
      <c r="N60" s="333"/>
      <c r="O60" s="375">
        <f>O21+O55</f>
        <v>208.38</v>
      </c>
      <c r="Q60" s="381"/>
      <c r="R60" s="381"/>
      <c r="S60" s="381"/>
      <c r="T60" s="414"/>
      <c r="U60" s="333"/>
      <c r="V60" s="333"/>
      <c r="W60" s="333"/>
      <c r="X60" s="333"/>
      <c r="Y60" s="333"/>
      <c r="Z60" s="333"/>
      <c r="AA60" s="333"/>
      <c r="AB60" s="333"/>
      <c r="AC60" s="333"/>
      <c r="AD60" s="333"/>
      <c r="AE60" s="333"/>
      <c r="AF60" s="333"/>
      <c r="AG60" s="333"/>
      <c r="AH60" s="333"/>
      <c r="AI60" s="333"/>
      <c r="AJ60" s="333"/>
      <c r="AK60" s="333"/>
      <c r="AL60" s="333"/>
      <c r="AM60" s="333"/>
      <c r="AN60" s="333"/>
      <c r="AO60" s="333"/>
      <c r="AP60" s="333"/>
      <c r="AQ60" s="333"/>
      <c r="AR60" s="333"/>
      <c r="AS60" s="333"/>
      <c r="AT60" s="333"/>
      <c r="AU60" s="333"/>
      <c r="AV60" s="333"/>
      <c r="AW60" s="333"/>
      <c r="AX60" s="333"/>
      <c r="AY60" s="333"/>
      <c r="AZ60" s="333"/>
      <c r="BA60" s="333"/>
      <c r="BB60" s="333"/>
      <c r="BC60" s="333"/>
      <c r="BD60" s="333"/>
      <c r="BE60" s="333"/>
      <c r="BF60" s="333"/>
      <c r="BG60" s="333"/>
      <c r="BH60" s="333"/>
      <c r="BI60" s="333"/>
      <c r="BJ60" s="333"/>
      <c r="BK60" s="333"/>
      <c r="BL60" s="333"/>
      <c r="BM60" s="333"/>
      <c r="BN60" s="333"/>
      <c r="BO60" s="333"/>
      <c r="BP60" s="333"/>
      <c r="BQ60" s="333"/>
      <c r="BR60" s="333"/>
      <c r="BS60" s="333"/>
      <c r="BT60" s="333"/>
      <c r="BU60" s="333"/>
      <c r="BV60" s="333"/>
      <c r="BW60" s="333"/>
      <c r="BX60" s="333"/>
      <c r="BY60" s="333"/>
      <c r="BZ60" s="333"/>
      <c r="CA60" s="333"/>
      <c r="CB60" s="333"/>
      <c r="CC60" s="333"/>
      <c r="CD60" s="333"/>
      <c r="CE60" s="333"/>
      <c r="CF60" s="333"/>
      <c r="CG60" s="333"/>
      <c r="CH60" s="333"/>
      <c r="CI60" s="333"/>
      <c r="CJ60" s="333"/>
      <c r="CK60" s="333"/>
      <c r="CL60" s="333"/>
      <c r="CM60" s="333"/>
      <c r="CN60" s="333"/>
      <c r="CO60" s="333"/>
      <c r="CP60" s="333"/>
      <c r="CQ60" s="333"/>
      <c r="CR60" s="333"/>
      <c r="CS60" s="333"/>
      <c r="CT60" s="333"/>
      <c r="CU60" s="333"/>
      <c r="CV60" s="333"/>
      <c r="CW60" s="333"/>
      <c r="CX60" s="333"/>
      <c r="CY60" s="333"/>
      <c r="CZ60" s="333"/>
      <c r="DA60" s="333"/>
      <c r="DB60" s="333"/>
      <c r="DC60" s="333"/>
      <c r="DD60" s="333"/>
      <c r="DE60" s="333"/>
      <c r="DF60" s="333"/>
      <c r="DG60" s="333"/>
      <c r="DH60" s="333"/>
      <c r="DI60" s="333"/>
      <c r="DJ60" s="333"/>
      <c r="DK60" s="333"/>
      <c r="DL60" s="333"/>
      <c r="DM60" s="333"/>
      <c r="DN60" s="333"/>
      <c r="DO60" s="333"/>
      <c r="DP60" s="333"/>
      <c r="DQ60" s="333"/>
      <c r="DR60" s="333"/>
      <c r="DS60" s="333"/>
      <c r="DT60" s="333"/>
      <c r="DU60" s="333"/>
      <c r="DV60" s="333"/>
      <c r="DW60" s="333"/>
      <c r="DX60" s="333"/>
      <c r="DY60" s="333"/>
      <c r="DZ60" s="333"/>
      <c r="EA60" s="333"/>
      <c r="EB60" s="333"/>
      <c r="EC60" s="333"/>
      <c r="ED60" s="333"/>
      <c r="EE60" s="333"/>
      <c r="EF60" s="333"/>
      <c r="EG60" s="333"/>
      <c r="EH60" s="333"/>
      <c r="EI60" s="333"/>
      <c r="EJ60" s="333"/>
      <c r="EK60" s="333"/>
      <c r="EL60" s="333"/>
      <c r="EM60" s="333"/>
      <c r="EN60" s="333"/>
      <c r="EO60" s="333"/>
      <c r="EP60" s="333"/>
      <c r="EQ60" s="333"/>
      <c r="ER60" s="333"/>
      <c r="ES60" s="333"/>
      <c r="ET60" s="333"/>
      <c r="EU60" s="333"/>
      <c r="EV60" s="333"/>
      <c r="EW60" s="333"/>
      <c r="EX60" s="333"/>
      <c r="EY60" s="333"/>
      <c r="EZ60" s="333"/>
      <c r="FA60" s="333"/>
      <c r="FB60" s="333"/>
      <c r="FC60" s="333"/>
      <c r="FD60" s="333"/>
      <c r="FE60" s="333"/>
      <c r="FF60" s="333"/>
      <c r="FG60" s="333"/>
      <c r="FH60" s="333"/>
      <c r="FI60" s="333"/>
      <c r="FJ60" s="333"/>
      <c r="FK60" s="333"/>
      <c r="FL60" s="333"/>
      <c r="FM60" s="333"/>
      <c r="FN60" s="333"/>
      <c r="FO60" s="333"/>
      <c r="FP60" s="333"/>
      <c r="FQ60" s="333"/>
      <c r="FR60" s="333"/>
      <c r="FS60" s="333"/>
      <c r="FT60" s="333"/>
      <c r="FU60" s="333"/>
      <c r="FV60" s="333"/>
      <c r="FW60" s="333"/>
      <c r="FX60" s="333"/>
      <c r="FY60" s="333"/>
      <c r="FZ60" s="333"/>
      <c r="GA60" s="333"/>
      <c r="GB60" s="333"/>
      <c r="GC60" s="333"/>
      <c r="GD60" s="333"/>
      <c r="GE60" s="333"/>
      <c r="GF60" s="333"/>
      <c r="GG60" s="333"/>
      <c r="GH60" s="333"/>
      <c r="GI60" s="333"/>
      <c r="GJ60" s="333"/>
      <c r="GK60" s="333"/>
      <c r="GL60" s="333"/>
      <c r="GM60" s="333"/>
      <c r="GN60" s="333"/>
      <c r="GO60" s="333"/>
      <c r="GP60" s="333"/>
      <c r="GQ60" s="333"/>
      <c r="GR60" s="333"/>
      <c r="GS60" s="333"/>
      <c r="GT60" s="333"/>
      <c r="GU60" s="333"/>
      <c r="GV60" s="333"/>
      <c r="GW60" s="333"/>
      <c r="GX60" s="333"/>
      <c r="GY60" s="333"/>
      <c r="GZ60" s="333"/>
      <c r="HA60" s="333"/>
      <c r="HB60" s="333"/>
      <c r="HC60" s="333"/>
      <c r="HD60" s="333"/>
      <c r="HE60" s="333"/>
      <c r="HF60" s="333"/>
      <c r="HG60" s="333"/>
      <c r="HH60" s="333"/>
      <c r="HI60" s="333"/>
      <c r="HJ60" s="333"/>
      <c r="HK60" s="333"/>
      <c r="HL60" s="333"/>
      <c r="HM60" s="333"/>
    </row>
    <row r="61" spans="1:236" x14ac:dyDescent="0.2">
      <c r="A61" s="381" t="s">
        <v>15</v>
      </c>
      <c r="B61" s="381"/>
      <c r="C61" s="381"/>
      <c r="D61" s="381"/>
      <c r="E61" s="381"/>
      <c r="F61" s="381"/>
      <c r="G61" s="381"/>
      <c r="H61" s="381"/>
      <c r="I61" s="333"/>
      <c r="J61" s="333"/>
      <c r="K61" s="333"/>
      <c r="L61" s="333"/>
      <c r="M61" s="333"/>
      <c r="Q61" s="333"/>
      <c r="R61" s="333"/>
      <c r="S61" s="333"/>
      <c r="T61" s="333"/>
      <c r="U61" s="333"/>
      <c r="V61" s="333"/>
      <c r="W61" s="333"/>
      <c r="X61" s="333"/>
      <c r="Y61" s="333"/>
      <c r="Z61" s="333"/>
      <c r="AA61" s="333"/>
      <c r="AB61" s="333"/>
      <c r="AC61" s="333"/>
      <c r="AD61" s="333"/>
      <c r="AE61" s="333"/>
      <c r="AF61" s="333"/>
      <c r="AG61" s="333"/>
      <c r="AH61" s="333"/>
      <c r="AI61" s="333"/>
      <c r="AJ61" s="333"/>
      <c r="AK61" s="333"/>
      <c r="AL61" s="333"/>
      <c r="AM61" s="333"/>
      <c r="AN61" s="333"/>
      <c r="AO61" s="333"/>
      <c r="AP61" s="333"/>
      <c r="AQ61" s="333"/>
      <c r="AR61" s="333"/>
      <c r="AS61" s="333"/>
      <c r="AT61" s="333"/>
      <c r="AU61" s="333"/>
      <c r="AV61" s="333"/>
      <c r="AW61" s="333"/>
      <c r="AX61" s="333"/>
      <c r="AY61" s="333"/>
      <c r="AZ61" s="333"/>
      <c r="BA61" s="333"/>
      <c r="BB61" s="333"/>
      <c r="BC61" s="333"/>
      <c r="BD61" s="333"/>
      <c r="BE61" s="333"/>
      <c r="BF61" s="333"/>
      <c r="BG61" s="333"/>
      <c r="BH61" s="333"/>
      <c r="BI61" s="333"/>
      <c r="BJ61" s="333"/>
      <c r="BK61" s="333"/>
      <c r="BL61" s="333"/>
      <c r="BM61" s="333"/>
      <c r="BN61" s="333"/>
      <c r="BO61" s="333"/>
      <c r="BP61" s="333"/>
      <c r="BQ61" s="333"/>
      <c r="BR61" s="333"/>
      <c r="BS61" s="333"/>
      <c r="BT61" s="333"/>
      <c r="BU61" s="333"/>
      <c r="BV61" s="333"/>
      <c r="BW61" s="333"/>
      <c r="BX61" s="333"/>
      <c r="BY61" s="333"/>
      <c r="BZ61" s="333"/>
      <c r="CA61" s="333"/>
      <c r="CB61" s="333"/>
      <c r="CC61" s="333"/>
      <c r="CD61" s="333"/>
      <c r="CE61" s="333"/>
      <c r="CF61" s="333"/>
      <c r="CG61" s="333"/>
      <c r="CH61" s="333"/>
      <c r="CI61" s="333"/>
      <c r="CJ61" s="333"/>
      <c r="CK61" s="333"/>
      <c r="CL61" s="333"/>
      <c r="CM61" s="333"/>
      <c r="CN61" s="333"/>
      <c r="CO61" s="333"/>
      <c r="CP61" s="333"/>
      <c r="CQ61" s="333"/>
      <c r="CR61" s="333"/>
      <c r="CS61" s="333"/>
      <c r="CT61" s="333"/>
      <c r="CU61" s="333"/>
      <c r="CV61" s="333"/>
      <c r="CW61" s="333"/>
      <c r="CX61" s="333"/>
      <c r="CY61" s="333"/>
      <c r="CZ61" s="333"/>
      <c r="DA61" s="333"/>
      <c r="DB61" s="333"/>
      <c r="DC61" s="333"/>
      <c r="DD61" s="333"/>
      <c r="DE61" s="333"/>
      <c r="DF61" s="333"/>
      <c r="DG61" s="333"/>
      <c r="DH61" s="333"/>
      <c r="DI61" s="333"/>
      <c r="DJ61" s="333"/>
      <c r="DK61" s="333"/>
      <c r="DL61" s="333"/>
      <c r="DM61" s="333"/>
      <c r="DN61" s="333"/>
      <c r="DO61" s="333"/>
      <c r="DP61" s="333"/>
      <c r="DQ61" s="333"/>
      <c r="DR61" s="333"/>
      <c r="DS61" s="333"/>
      <c r="DT61" s="333"/>
      <c r="DU61" s="333"/>
      <c r="DV61" s="333"/>
      <c r="DW61" s="333"/>
      <c r="DX61" s="333"/>
      <c r="DY61" s="333"/>
      <c r="DZ61" s="333"/>
      <c r="EA61" s="333"/>
      <c r="EB61" s="333"/>
      <c r="EC61" s="333"/>
      <c r="ED61" s="333"/>
      <c r="EE61" s="333"/>
      <c r="EF61" s="333"/>
      <c r="EG61" s="333"/>
      <c r="EH61" s="333"/>
      <c r="EI61" s="333"/>
      <c r="EJ61" s="333"/>
      <c r="EK61" s="333"/>
      <c r="EL61" s="333"/>
      <c r="EM61" s="333"/>
      <c r="EN61" s="333"/>
      <c r="EO61" s="333"/>
      <c r="EP61" s="333"/>
      <c r="EQ61" s="333"/>
      <c r="ER61" s="333"/>
      <c r="ES61" s="333"/>
      <c r="ET61" s="333"/>
      <c r="EU61" s="333"/>
      <c r="EV61" s="333"/>
      <c r="EW61" s="333"/>
      <c r="EX61" s="333"/>
      <c r="EY61" s="333"/>
      <c r="EZ61" s="333"/>
      <c r="FA61" s="333"/>
      <c r="FB61" s="333"/>
      <c r="FC61" s="333"/>
      <c r="FD61" s="333"/>
      <c r="FE61" s="333"/>
      <c r="FF61" s="333"/>
      <c r="FG61" s="333"/>
      <c r="FH61" s="333"/>
      <c r="FI61" s="333"/>
      <c r="FJ61" s="333"/>
      <c r="FK61" s="333"/>
      <c r="FL61" s="333"/>
      <c r="FM61" s="333"/>
      <c r="FN61" s="333"/>
      <c r="FO61" s="333"/>
      <c r="FP61" s="333"/>
      <c r="FQ61" s="333"/>
      <c r="FR61" s="333"/>
      <c r="FS61" s="333"/>
      <c r="FT61" s="333"/>
      <c r="FU61" s="333"/>
      <c r="FV61" s="333"/>
      <c r="FW61" s="333"/>
      <c r="FX61" s="333"/>
      <c r="FY61" s="333"/>
      <c r="FZ61" s="333"/>
      <c r="GA61" s="333"/>
      <c r="GB61" s="333"/>
      <c r="GC61" s="333"/>
      <c r="GD61" s="333"/>
      <c r="GE61" s="333"/>
      <c r="GF61" s="333"/>
      <c r="GG61" s="333"/>
      <c r="GH61" s="333"/>
      <c r="GI61" s="333"/>
      <c r="GJ61" s="333"/>
      <c r="GK61" s="333"/>
      <c r="GL61" s="333"/>
      <c r="GM61" s="333"/>
      <c r="GN61" s="333"/>
      <c r="GO61" s="333"/>
      <c r="GP61" s="333"/>
      <c r="GQ61" s="333"/>
      <c r="GR61" s="333"/>
      <c r="GS61" s="333"/>
      <c r="GT61" s="333"/>
      <c r="GU61" s="333"/>
      <c r="GV61" s="333"/>
      <c r="GW61" s="333"/>
      <c r="GX61" s="333"/>
      <c r="GY61" s="333"/>
      <c r="GZ61" s="333"/>
      <c r="HA61" s="333"/>
      <c r="HB61" s="333"/>
      <c r="HC61" s="333"/>
      <c r="HD61" s="333"/>
      <c r="HE61" s="333"/>
      <c r="HF61" s="333"/>
      <c r="HG61" s="333"/>
      <c r="HH61" s="333"/>
      <c r="HI61" s="333"/>
      <c r="HJ61" s="333"/>
      <c r="HK61" s="333"/>
      <c r="HL61" s="333"/>
      <c r="HM61" s="333"/>
    </row>
    <row r="62" spans="1:236" x14ac:dyDescent="0.2">
      <c r="A62" s="344" t="s">
        <v>117</v>
      </c>
      <c r="O62" s="420">
        <f>IF($D$17&lt;0,O57,IF(O57&gt;O60,O57,O60))</f>
        <v>208.38</v>
      </c>
      <c r="P62" s="421"/>
      <c r="Q62" s="333"/>
      <c r="R62" s="333"/>
      <c r="S62" s="333"/>
      <c r="T62" s="333"/>
      <c r="U62" s="333"/>
      <c r="V62" s="333"/>
      <c r="W62" s="333"/>
      <c r="X62" s="333"/>
      <c r="Y62" s="333"/>
      <c r="Z62" s="333"/>
      <c r="AA62" s="333"/>
      <c r="AB62" s="333"/>
      <c r="AC62" s="333"/>
      <c r="AD62" s="333"/>
      <c r="AE62" s="333"/>
      <c r="AF62" s="333"/>
      <c r="AG62" s="333"/>
      <c r="AH62" s="333"/>
      <c r="AI62" s="333"/>
      <c r="AJ62" s="333"/>
      <c r="AK62" s="333"/>
      <c r="AL62" s="333"/>
      <c r="AM62" s="333"/>
      <c r="AN62" s="333"/>
      <c r="AO62" s="333"/>
      <c r="AP62" s="333"/>
      <c r="AQ62" s="333"/>
      <c r="AR62" s="333"/>
      <c r="AS62" s="333"/>
      <c r="AT62" s="333"/>
      <c r="AU62" s="333"/>
      <c r="AV62" s="333"/>
      <c r="AW62" s="333"/>
      <c r="AX62" s="333"/>
      <c r="AY62" s="333"/>
      <c r="AZ62" s="333"/>
      <c r="BA62" s="333"/>
      <c r="BB62" s="333"/>
      <c r="BC62" s="333"/>
      <c r="BD62" s="333"/>
      <c r="BE62" s="333"/>
      <c r="BF62" s="333"/>
      <c r="BG62" s="333"/>
      <c r="BH62" s="333"/>
      <c r="BI62" s="333"/>
      <c r="BJ62" s="333"/>
      <c r="BK62" s="333"/>
      <c r="BL62" s="333"/>
      <c r="BM62" s="333"/>
      <c r="BN62" s="333"/>
      <c r="BO62" s="333"/>
      <c r="BP62" s="333"/>
      <c r="BQ62" s="333"/>
      <c r="BR62" s="333"/>
      <c r="BS62" s="333"/>
      <c r="BT62" s="333"/>
      <c r="BU62" s="333"/>
      <c r="BV62" s="333"/>
      <c r="BW62" s="333"/>
      <c r="BX62" s="333"/>
      <c r="BY62" s="333"/>
      <c r="BZ62" s="333"/>
      <c r="CA62" s="333"/>
      <c r="CB62" s="333"/>
      <c r="CC62" s="333"/>
      <c r="CD62" s="333"/>
      <c r="CE62" s="333"/>
      <c r="CF62" s="333"/>
      <c r="CG62" s="333"/>
      <c r="CH62" s="333"/>
      <c r="CI62" s="333"/>
      <c r="CJ62" s="333"/>
      <c r="CK62" s="333"/>
      <c r="CL62" s="333"/>
      <c r="CM62" s="333"/>
      <c r="CN62" s="333"/>
      <c r="CO62" s="333"/>
      <c r="CP62" s="333"/>
      <c r="CQ62" s="333"/>
      <c r="CR62" s="333"/>
      <c r="CS62" s="333"/>
      <c r="CT62" s="333"/>
      <c r="CU62" s="333"/>
      <c r="CV62" s="333"/>
      <c r="CW62" s="333"/>
      <c r="CX62" s="333"/>
      <c r="CY62" s="333"/>
      <c r="CZ62" s="333"/>
      <c r="DA62" s="333"/>
      <c r="DB62" s="333"/>
      <c r="DC62" s="333"/>
      <c r="DD62" s="333"/>
      <c r="DE62" s="333"/>
      <c r="DF62" s="333"/>
      <c r="DG62" s="333"/>
      <c r="DH62" s="333"/>
      <c r="DI62" s="333"/>
      <c r="DJ62" s="333"/>
      <c r="DK62" s="333"/>
      <c r="DL62" s="333"/>
      <c r="DM62" s="333"/>
      <c r="DN62" s="333"/>
      <c r="DO62" s="333"/>
      <c r="DP62" s="333"/>
      <c r="DQ62" s="333"/>
      <c r="DR62" s="333"/>
      <c r="DS62" s="333"/>
      <c r="DT62" s="333"/>
      <c r="DU62" s="333"/>
      <c r="DV62" s="333"/>
      <c r="DW62" s="333"/>
      <c r="DX62" s="333"/>
      <c r="DY62" s="333"/>
      <c r="DZ62" s="333"/>
      <c r="EA62" s="333"/>
      <c r="EB62" s="333"/>
      <c r="EC62" s="333"/>
      <c r="ED62" s="333"/>
      <c r="EE62" s="333"/>
      <c r="EF62" s="333"/>
      <c r="EG62" s="333"/>
      <c r="EH62" s="333"/>
      <c r="EI62" s="333"/>
      <c r="EJ62" s="333"/>
      <c r="EK62" s="333"/>
      <c r="EL62" s="333"/>
      <c r="EM62" s="333"/>
      <c r="EN62" s="333"/>
      <c r="EO62" s="333"/>
      <c r="EP62" s="333"/>
      <c r="EQ62" s="333"/>
      <c r="ER62" s="333"/>
      <c r="ES62" s="333"/>
      <c r="ET62" s="333"/>
      <c r="EU62" s="333"/>
      <c r="EV62" s="333"/>
      <c r="EW62" s="333"/>
      <c r="EX62" s="333"/>
      <c r="EY62" s="333"/>
      <c r="EZ62" s="333"/>
      <c r="FA62" s="333"/>
      <c r="FB62" s="333"/>
      <c r="FC62" s="333"/>
      <c r="FD62" s="333"/>
      <c r="FE62" s="333"/>
      <c r="FF62" s="333"/>
      <c r="FG62" s="333"/>
      <c r="FH62" s="333"/>
      <c r="FI62" s="333"/>
      <c r="FJ62" s="333"/>
      <c r="FK62" s="333"/>
      <c r="FL62" s="333"/>
      <c r="FM62" s="333"/>
      <c r="FN62" s="333"/>
      <c r="FO62" s="333"/>
      <c r="FP62" s="333"/>
      <c r="FQ62" s="333"/>
      <c r="FR62" s="333"/>
      <c r="FS62" s="333"/>
      <c r="FT62" s="333"/>
      <c r="FU62" s="333"/>
      <c r="FV62" s="333"/>
      <c r="FW62" s="333"/>
      <c r="FX62" s="333"/>
      <c r="FY62" s="333"/>
      <c r="FZ62" s="333"/>
      <c r="GA62" s="333"/>
      <c r="GB62" s="333"/>
      <c r="GC62" s="333"/>
      <c r="GD62" s="333"/>
      <c r="GE62" s="333"/>
      <c r="GF62" s="333"/>
      <c r="GG62" s="333"/>
      <c r="GH62" s="333"/>
      <c r="GI62" s="333"/>
      <c r="GJ62" s="333"/>
      <c r="GK62" s="333"/>
      <c r="GL62" s="333"/>
      <c r="GM62" s="333"/>
      <c r="GN62" s="333"/>
      <c r="GO62" s="333"/>
      <c r="GP62" s="333"/>
      <c r="GQ62" s="333"/>
      <c r="GR62" s="333"/>
      <c r="GS62" s="333"/>
      <c r="GT62" s="333"/>
      <c r="GU62" s="333"/>
      <c r="GV62" s="333"/>
      <c r="GW62" s="333"/>
      <c r="GX62" s="333"/>
      <c r="GY62" s="333"/>
      <c r="GZ62" s="333"/>
      <c r="HA62" s="333"/>
      <c r="HB62" s="333"/>
      <c r="HC62" s="333"/>
      <c r="HD62" s="333"/>
      <c r="HE62" s="333"/>
      <c r="HF62" s="333"/>
      <c r="HG62" s="333"/>
      <c r="HH62" s="333"/>
      <c r="HI62" s="333"/>
      <c r="HJ62" s="333"/>
      <c r="HK62" s="333"/>
      <c r="HL62" s="333"/>
      <c r="HM62" s="333"/>
    </row>
    <row r="63" spans="1:236" ht="15" customHeight="1" x14ac:dyDescent="0.2">
      <c r="A63" s="344"/>
      <c r="O63" s="420"/>
      <c r="P63" s="421"/>
      <c r="Q63" s="333"/>
      <c r="R63" s="333"/>
      <c r="S63" s="333"/>
      <c r="T63" s="333"/>
      <c r="U63" s="333"/>
      <c r="V63" s="333"/>
      <c r="W63" s="333"/>
      <c r="X63" s="333"/>
      <c r="Y63" s="333"/>
      <c r="Z63" s="333"/>
      <c r="AA63" s="333"/>
      <c r="AB63" s="333"/>
      <c r="AC63" s="333"/>
      <c r="AD63" s="333"/>
      <c r="AE63" s="333"/>
      <c r="AF63" s="333"/>
      <c r="AG63" s="333"/>
      <c r="AH63" s="333"/>
      <c r="AI63" s="333"/>
      <c r="AJ63" s="333"/>
      <c r="AK63" s="333"/>
      <c r="AL63" s="333"/>
      <c r="AM63" s="333"/>
      <c r="AN63" s="333"/>
      <c r="AO63" s="333"/>
      <c r="AP63" s="333"/>
      <c r="AQ63" s="333"/>
      <c r="AR63" s="333"/>
      <c r="AS63" s="333"/>
      <c r="AT63" s="333"/>
      <c r="AU63" s="333"/>
      <c r="AV63" s="333"/>
      <c r="AW63" s="333"/>
      <c r="AX63" s="333"/>
      <c r="AY63" s="333"/>
      <c r="AZ63" s="333"/>
      <c r="BA63" s="333"/>
      <c r="BB63" s="333"/>
      <c r="BC63" s="333"/>
      <c r="BD63" s="333"/>
      <c r="BE63" s="333"/>
      <c r="BF63" s="333"/>
      <c r="BG63" s="333"/>
      <c r="BH63" s="333"/>
      <c r="BI63" s="333"/>
      <c r="BJ63" s="333"/>
      <c r="BK63" s="333"/>
      <c r="BL63" s="333"/>
      <c r="BM63" s="333"/>
      <c r="BN63" s="333"/>
      <c r="BO63" s="333"/>
      <c r="BP63" s="333"/>
      <c r="BQ63" s="333"/>
      <c r="BR63" s="333"/>
      <c r="BS63" s="333"/>
      <c r="BT63" s="333"/>
      <c r="BU63" s="333"/>
      <c r="BV63" s="333"/>
      <c r="BW63" s="333"/>
      <c r="BX63" s="333"/>
      <c r="BY63" s="333"/>
      <c r="BZ63" s="333"/>
      <c r="CA63" s="333"/>
      <c r="CB63" s="333"/>
      <c r="CC63" s="333"/>
      <c r="CD63" s="333"/>
      <c r="CE63" s="333"/>
      <c r="CF63" s="333"/>
      <c r="CG63" s="333"/>
      <c r="CH63" s="333"/>
      <c r="CI63" s="333"/>
      <c r="CJ63" s="333"/>
      <c r="CK63" s="333"/>
      <c r="CL63" s="333"/>
      <c r="CM63" s="333"/>
      <c r="CN63" s="333"/>
      <c r="CO63" s="333"/>
      <c r="CP63" s="333"/>
      <c r="CQ63" s="333"/>
      <c r="CR63" s="333"/>
      <c r="CS63" s="333"/>
      <c r="CT63" s="333"/>
      <c r="CU63" s="333"/>
      <c r="CV63" s="333"/>
      <c r="CW63" s="333"/>
      <c r="CX63" s="333"/>
      <c r="CY63" s="333"/>
      <c r="CZ63" s="333"/>
      <c r="DA63" s="333"/>
      <c r="DB63" s="333"/>
      <c r="DC63" s="333"/>
      <c r="DD63" s="333"/>
      <c r="DE63" s="333"/>
      <c r="DF63" s="333"/>
      <c r="DG63" s="333"/>
      <c r="DH63" s="333"/>
      <c r="DI63" s="333"/>
      <c r="DJ63" s="333"/>
      <c r="DK63" s="333"/>
      <c r="DL63" s="333"/>
      <c r="DM63" s="333"/>
      <c r="DN63" s="333"/>
      <c r="DO63" s="333"/>
      <c r="DP63" s="333"/>
      <c r="DQ63" s="333"/>
      <c r="DR63" s="333"/>
      <c r="DS63" s="333"/>
      <c r="DT63" s="333"/>
      <c r="DU63" s="333"/>
      <c r="DV63" s="333"/>
      <c r="DW63" s="333"/>
      <c r="DX63" s="333"/>
      <c r="DY63" s="333"/>
      <c r="DZ63" s="333"/>
      <c r="EA63" s="333"/>
      <c r="EB63" s="333"/>
      <c r="EC63" s="333"/>
      <c r="ED63" s="333"/>
      <c r="EE63" s="333"/>
      <c r="EF63" s="333"/>
      <c r="EG63" s="333"/>
      <c r="EH63" s="333"/>
      <c r="EI63" s="333"/>
      <c r="EJ63" s="333"/>
      <c r="EK63" s="333"/>
      <c r="EL63" s="333"/>
      <c r="EM63" s="333"/>
      <c r="EN63" s="333"/>
      <c r="EO63" s="333"/>
      <c r="EP63" s="333"/>
      <c r="EQ63" s="333"/>
      <c r="ER63" s="333"/>
      <c r="ES63" s="333"/>
      <c r="ET63" s="333"/>
      <c r="EU63" s="333"/>
      <c r="EV63" s="333"/>
      <c r="EW63" s="333"/>
      <c r="EX63" s="333"/>
      <c r="EY63" s="333"/>
      <c r="EZ63" s="333"/>
      <c r="FA63" s="333"/>
      <c r="FB63" s="333"/>
      <c r="FC63" s="333"/>
      <c r="FD63" s="333"/>
      <c r="FE63" s="333"/>
      <c r="FF63" s="333"/>
      <c r="FG63" s="333"/>
      <c r="FH63" s="333"/>
      <c r="FI63" s="333"/>
      <c r="FJ63" s="333"/>
      <c r="FK63" s="333"/>
      <c r="FL63" s="333"/>
      <c r="FM63" s="333"/>
      <c r="FN63" s="333"/>
      <c r="FO63" s="333"/>
      <c r="FP63" s="333"/>
      <c r="FQ63" s="333"/>
      <c r="FR63" s="333"/>
      <c r="FS63" s="333"/>
      <c r="FT63" s="333"/>
      <c r="FU63" s="333"/>
      <c r="FV63" s="333"/>
      <c r="FW63" s="333"/>
      <c r="FX63" s="333"/>
      <c r="FY63" s="333"/>
      <c r="FZ63" s="333"/>
      <c r="GA63" s="333"/>
      <c r="GB63" s="333"/>
      <c r="GC63" s="333"/>
      <c r="GD63" s="333"/>
      <c r="GE63" s="333"/>
      <c r="GF63" s="333"/>
      <c r="GG63" s="333"/>
      <c r="GH63" s="333"/>
      <c r="GI63" s="333"/>
      <c r="GJ63" s="333"/>
      <c r="GK63" s="333"/>
      <c r="GL63" s="333"/>
      <c r="GM63" s="333"/>
      <c r="GN63" s="333"/>
      <c r="GO63" s="333"/>
      <c r="GP63" s="333"/>
      <c r="GQ63" s="333"/>
      <c r="GR63" s="333"/>
      <c r="GS63" s="333"/>
      <c r="GT63" s="333"/>
      <c r="GU63" s="333"/>
      <c r="GV63" s="333"/>
      <c r="GW63" s="333"/>
      <c r="GX63" s="333"/>
      <c r="GY63" s="333"/>
      <c r="GZ63" s="333"/>
      <c r="HA63" s="333"/>
      <c r="HB63" s="333"/>
      <c r="HC63" s="333"/>
      <c r="HD63" s="333"/>
      <c r="HE63" s="333"/>
      <c r="HF63" s="333"/>
      <c r="HG63" s="333"/>
      <c r="HH63" s="333"/>
      <c r="HI63" s="333"/>
      <c r="HJ63" s="333"/>
      <c r="HK63" s="333"/>
      <c r="HL63" s="333"/>
      <c r="HM63" s="333"/>
      <c r="HN63" s="333"/>
      <c r="HO63" s="333"/>
      <c r="HP63" s="333"/>
      <c r="HQ63" s="333"/>
      <c r="HR63" s="333"/>
      <c r="HS63" s="333"/>
      <c r="HT63" s="333"/>
      <c r="HU63" s="333"/>
      <c r="HV63" s="333"/>
      <c r="HW63" s="333"/>
      <c r="HX63" s="333"/>
      <c r="HY63" s="333"/>
      <c r="HZ63" s="333"/>
      <c r="IA63" s="333"/>
      <c r="IB63" s="333"/>
    </row>
    <row r="64" spans="1:236" x14ac:dyDescent="0.2">
      <c r="A64" s="344"/>
      <c r="B64" s="381"/>
      <c r="C64" s="381"/>
      <c r="D64" s="381"/>
      <c r="E64" s="381"/>
      <c r="F64" s="381"/>
      <c r="G64" s="381"/>
      <c r="H64" s="381"/>
      <c r="I64" s="381" t="s">
        <v>121</v>
      </c>
      <c r="J64" s="381"/>
      <c r="K64" s="381"/>
      <c r="L64" s="422"/>
      <c r="M64" s="422"/>
      <c r="N64" s="422"/>
      <c r="O64" s="422">
        <f>ROUND(IF($C$15&lt;1,0,O57/($C$15*100)*10000),2)</f>
        <v>0</v>
      </c>
      <c r="P64" s="367" t="s">
        <v>87</v>
      </c>
      <c r="Q64" s="333"/>
      <c r="R64" s="333"/>
      <c r="S64" s="333"/>
      <c r="T64" s="333"/>
      <c r="U64" s="333"/>
      <c r="V64" s="333"/>
      <c r="W64" s="333"/>
      <c r="X64" s="333"/>
      <c r="Y64" s="333"/>
      <c r="Z64" s="333"/>
      <c r="AA64" s="333"/>
      <c r="AB64" s="333"/>
      <c r="AC64" s="333"/>
      <c r="AD64" s="333"/>
      <c r="AE64" s="333"/>
      <c r="AF64" s="333"/>
      <c r="AG64" s="333"/>
      <c r="AH64" s="333"/>
      <c r="AI64" s="333"/>
      <c r="AJ64" s="333"/>
      <c r="AK64" s="333"/>
      <c r="AL64" s="333"/>
      <c r="AM64" s="333"/>
      <c r="AN64" s="333"/>
      <c r="AO64" s="333"/>
      <c r="AP64" s="333"/>
      <c r="AQ64" s="333"/>
      <c r="AR64" s="333"/>
      <c r="AS64" s="333"/>
      <c r="AT64" s="333"/>
      <c r="HE64" s="333"/>
      <c r="HF64" s="333"/>
      <c r="HG64" s="333"/>
      <c r="HH64" s="333"/>
      <c r="HI64" s="333"/>
      <c r="HJ64" s="333"/>
      <c r="HK64" s="333"/>
      <c r="HL64" s="333"/>
      <c r="HM64" s="333"/>
      <c r="HN64" s="333"/>
    </row>
    <row r="65" spans="2:37" x14ac:dyDescent="0.2">
      <c r="B65" s="333"/>
      <c r="C65" s="333"/>
      <c r="D65" s="333"/>
      <c r="E65" s="333"/>
      <c r="F65" s="333"/>
      <c r="G65" s="333"/>
      <c r="H65" s="441"/>
      <c r="I65" s="423" t="s">
        <v>190</v>
      </c>
      <c r="J65" s="333"/>
      <c r="K65" s="333"/>
      <c r="L65" s="333"/>
      <c r="M65" s="333"/>
      <c r="N65" s="333"/>
      <c r="O65" s="424">
        <f>ROUND(IF($C$15&lt;1,0,(L57)/($C$15*100)*10000),2)</f>
        <v>0</v>
      </c>
      <c r="P65" s="336" t="s">
        <v>87</v>
      </c>
      <c r="Q65" s="333"/>
      <c r="R65" s="333"/>
      <c r="S65" s="333"/>
      <c r="T65" s="333"/>
      <c r="U65" s="333"/>
      <c r="V65" s="333"/>
      <c r="W65" s="333"/>
      <c r="X65" s="333"/>
      <c r="Y65" s="333"/>
      <c r="Z65" s="333"/>
      <c r="AA65" s="333"/>
      <c r="AB65" s="333"/>
      <c r="AC65" s="333"/>
      <c r="AD65" s="333"/>
      <c r="AE65" s="333"/>
      <c r="AF65" s="333"/>
      <c r="AG65" s="333"/>
      <c r="AH65" s="333"/>
      <c r="AI65" s="333"/>
      <c r="AJ65" s="333"/>
      <c r="AK65" s="333"/>
    </row>
  </sheetData>
  <sheetProtection algorithmName="SHA-512" hashValue="54VGTJRWVp5WAahuGQxL0jB1dabUkNcOimV5ROh7JwxL2/Bw1gUgrOKH/uVgsljILjSf+X2R3PPJpLutpEf8jQ==" saltValue="THmnl+Kop3CXPM6TaDXtyQ=="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46433" r:id="rId3" name="Button 1">
              <controlPr defaultSize="0" print="0" autoFill="0" autoPict="0" macro="[0]!Info">
                <anchor moveWithCells="1">
                  <from>
                    <xdr:col>0</xdr:col>
                    <xdr:colOff>66675</xdr:colOff>
                    <xdr:row>0</xdr:row>
                    <xdr:rowOff>38100</xdr:rowOff>
                  </from>
                  <to>
                    <xdr:col>0</xdr:col>
                    <xdr:colOff>571500</xdr:colOff>
                    <xdr:row>2</xdr:row>
                    <xdr:rowOff>28575</xdr:rowOff>
                  </to>
                </anchor>
              </controlPr>
            </control>
          </mc:Choice>
        </mc:AlternateContent>
        <mc:AlternateContent xmlns:mc="http://schemas.openxmlformats.org/markup-compatibility/2006">
          <mc:Choice Requires="x14">
            <control shapeId="146434" r:id="rId4" name="Button 2">
              <controlPr defaultSize="0" print="0" autoFill="0" autoPict="0" macro="[0]!Info">
                <anchor moveWithCells="1">
                  <from>
                    <xdr:col>15</xdr:col>
                    <xdr:colOff>295275</xdr:colOff>
                    <xdr:row>72</xdr:row>
                    <xdr:rowOff>76200</xdr:rowOff>
                  </from>
                  <to>
                    <xdr:col>15</xdr:col>
                    <xdr:colOff>809625</xdr:colOff>
                    <xdr:row>73</xdr:row>
                    <xdr:rowOff>152400</xdr:rowOff>
                  </to>
                </anchor>
              </controlPr>
            </control>
          </mc:Choice>
        </mc:AlternateContent>
        <mc:AlternateContent xmlns:mc="http://schemas.openxmlformats.org/markup-compatibility/2006">
          <mc:Choice Requires="x14">
            <control shapeId="146435" r:id="rId5" name="Button 3">
              <controlPr defaultSize="0" print="0" autoFill="0" autoPict="0" macro="[0]!Info">
                <anchor moveWithCells="1">
                  <from>
                    <xdr:col>0</xdr:col>
                    <xdr:colOff>66675</xdr:colOff>
                    <xdr:row>0</xdr:row>
                    <xdr:rowOff>76200</xdr:rowOff>
                  </from>
                  <to>
                    <xdr:col>0</xdr:col>
                    <xdr:colOff>581025</xdr:colOff>
                    <xdr:row>2</xdr:row>
                    <xdr:rowOff>85725</xdr:rowOff>
                  </to>
                </anchor>
              </controlPr>
            </control>
          </mc:Choice>
        </mc:AlternateContent>
        <mc:AlternateContent xmlns:mc="http://schemas.openxmlformats.org/markup-compatibility/2006">
          <mc:Choice Requires="x14">
            <control shapeId="146436" r:id="rId6" name="Button 4">
              <controlPr defaultSize="0" print="0" autoFill="0" autoPict="0" macro="[0]!Info">
                <anchor moveWithCells="1">
                  <from>
                    <xdr:col>0</xdr:col>
                    <xdr:colOff>66675</xdr:colOff>
                    <xdr:row>0</xdr:row>
                    <xdr:rowOff>76200</xdr:rowOff>
                  </from>
                  <to>
                    <xdr:col>0</xdr:col>
                    <xdr:colOff>581025</xdr:colOff>
                    <xdr:row>2</xdr:row>
                    <xdr:rowOff>85725</xdr:rowOff>
                  </to>
                </anchor>
              </controlPr>
            </control>
          </mc:Choice>
        </mc:AlternateContent>
        <mc:AlternateContent xmlns:mc="http://schemas.openxmlformats.org/markup-compatibility/2006">
          <mc:Choice Requires="x14">
            <control shapeId="146437" r:id="rId7" name="Button 5">
              <controlPr defaultSize="0" print="0" autoFill="0" autoPict="0" macro="[0]!Info">
                <anchor moveWithCells="1">
                  <from>
                    <xdr:col>0</xdr:col>
                    <xdr:colOff>66675</xdr:colOff>
                    <xdr:row>0</xdr:row>
                    <xdr:rowOff>76200</xdr:rowOff>
                  </from>
                  <to>
                    <xdr:col>0</xdr:col>
                    <xdr:colOff>581025</xdr:colOff>
                    <xdr:row>2</xdr:row>
                    <xdr:rowOff>85725</xdr:rowOff>
                  </to>
                </anchor>
              </controlPr>
            </control>
          </mc:Choice>
        </mc:AlternateContent>
        <mc:AlternateContent xmlns:mc="http://schemas.openxmlformats.org/markup-compatibility/2006">
          <mc:Choice Requires="x14">
            <control shapeId="146438" r:id="rId8" name="Button 6">
              <controlPr defaultSize="0" print="0" autoFill="0" autoPict="0" macro="[0]!Info">
                <anchor moveWithCells="1">
                  <from>
                    <xdr:col>0</xdr:col>
                    <xdr:colOff>66675</xdr:colOff>
                    <xdr:row>0</xdr:row>
                    <xdr:rowOff>76200</xdr:rowOff>
                  </from>
                  <to>
                    <xdr:col>0</xdr:col>
                    <xdr:colOff>581025</xdr:colOff>
                    <xdr:row>2</xdr:row>
                    <xdr:rowOff>85725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A96D3-84FF-428D-AF49-46E29B0B3E91}">
  <sheetPr codeName="Sheet12"/>
  <dimension ref="A1:IB65"/>
  <sheetViews>
    <sheetView topLeftCell="A27" zoomScale="85" zoomScaleNormal="85" workbookViewId="0">
      <selection sqref="A1:P1"/>
    </sheetView>
  </sheetViews>
  <sheetFormatPr defaultColWidth="8.5703125" defaultRowHeight="12.75" x14ac:dyDescent="0.2"/>
  <cols>
    <col min="1" max="1" width="31" style="329" customWidth="1"/>
    <col min="2" max="2" width="2.140625" style="329" customWidth="1"/>
    <col min="3" max="3" width="21.140625" style="329" customWidth="1"/>
    <col min="4" max="4" width="15.42578125" style="329" customWidth="1"/>
    <col min="5" max="5" width="10.140625" style="329" customWidth="1"/>
    <col min="6" max="6" width="5.5703125" style="329" customWidth="1"/>
    <col min="7" max="8" width="13.42578125" style="329" customWidth="1"/>
    <col min="9" max="9" width="14.5703125" style="329" customWidth="1"/>
    <col min="10" max="10" width="13.42578125" style="329" customWidth="1"/>
    <col min="11" max="11" width="7" style="329" customWidth="1"/>
    <col min="12" max="12" width="15.140625" style="329" customWidth="1"/>
    <col min="13" max="13" width="17.42578125" style="329" bestFit="1" customWidth="1"/>
    <col min="14" max="14" width="16.5703125" style="329" customWidth="1"/>
    <col min="15" max="15" width="19.140625" style="329" bestFit="1" customWidth="1"/>
    <col min="16" max="16" width="12.85546875" style="329" bestFit="1" customWidth="1"/>
    <col min="17" max="17" width="8.5703125" style="329"/>
    <col min="18" max="18" width="9.140625" style="329" hidden="1" customWidth="1"/>
    <col min="19" max="26" width="10.42578125" style="329" hidden="1" customWidth="1"/>
    <col min="27" max="27" width="10.5703125" style="329" hidden="1" customWidth="1"/>
    <col min="28" max="30" width="10.42578125" style="329" hidden="1" customWidth="1"/>
    <col min="31" max="16384" width="8.5703125" style="329"/>
  </cols>
  <sheetData>
    <row r="1" spans="1:30" ht="20.25" x14ac:dyDescent="0.3">
      <c r="A1" s="504" t="s">
        <v>120</v>
      </c>
      <c r="B1" s="504"/>
      <c r="C1" s="504"/>
      <c r="D1" s="504"/>
      <c r="E1" s="504"/>
      <c r="F1" s="504"/>
      <c r="G1" s="504"/>
      <c r="H1" s="504"/>
      <c r="I1" s="504"/>
      <c r="J1" s="504"/>
      <c r="K1" s="504"/>
      <c r="L1" s="504"/>
      <c r="M1" s="504"/>
      <c r="N1" s="504"/>
      <c r="O1" s="504"/>
      <c r="P1" s="504"/>
    </row>
    <row r="2" spans="1:30" ht="20.25" x14ac:dyDescent="0.3">
      <c r="A2" s="504" t="s">
        <v>277</v>
      </c>
      <c r="B2" s="504"/>
      <c r="C2" s="504"/>
      <c r="D2" s="504"/>
      <c r="E2" s="504"/>
      <c r="F2" s="504"/>
      <c r="G2" s="504"/>
      <c r="H2" s="504"/>
      <c r="I2" s="504"/>
      <c r="J2" s="504"/>
      <c r="K2" s="504"/>
      <c r="L2" s="504"/>
      <c r="M2" s="504"/>
      <c r="N2" s="504"/>
      <c r="O2" s="504"/>
      <c r="P2" s="504"/>
    </row>
    <row r="3" spans="1:30" ht="18" x14ac:dyDescent="0.25">
      <c r="A3" s="505" t="s">
        <v>326</v>
      </c>
      <c r="B3" s="505"/>
      <c r="C3" s="505"/>
      <c r="D3" s="505"/>
      <c r="E3" s="505"/>
      <c r="F3" s="505"/>
      <c r="G3" s="505"/>
      <c r="H3" s="505"/>
      <c r="I3" s="505"/>
      <c r="J3" s="505"/>
      <c r="K3" s="505"/>
      <c r="L3" s="505"/>
      <c r="M3" s="505"/>
      <c r="N3" s="505"/>
      <c r="O3" s="505"/>
      <c r="P3" s="505"/>
    </row>
    <row r="4" spans="1:30" ht="15.75" x14ac:dyDescent="0.25">
      <c r="A4" s="506" t="str">
        <f>'Customer Info'!B11</f>
        <v>Breakdown of Charges Based on Entered Information</v>
      </c>
      <c r="B4" s="506"/>
      <c r="C4" s="506"/>
      <c r="D4" s="506"/>
      <c r="E4" s="506"/>
      <c r="F4" s="506"/>
      <c r="G4" s="506"/>
      <c r="H4" s="506"/>
      <c r="I4" s="506"/>
      <c r="J4" s="506"/>
      <c r="K4" s="506"/>
      <c r="L4" s="506"/>
      <c r="M4" s="506"/>
      <c r="N4" s="506"/>
      <c r="O4" s="506"/>
      <c r="P4" s="506"/>
    </row>
    <row r="5" spans="1:30" ht="15" x14ac:dyDescent="0.2">
      <c r="A5" s="330"/>
      <c r="B5" s="330"/>
      <c r="C5" s="330"/>
      <c r="D5" s="330"/>
      <c r="E5" s="330"/>
      <c r="F5" s="330"/>
      <c r="G5" s="330"/>
      <c r="H5" s="330"/>
      <c r="I5" s="330"/>
      <c r="J5" s="330"/>
      <c r="K5" s="330"/>
    </row>
    <row r="6" spans="1:30" x14ac:dyDescent="0.2">
      <c r="A6" s="331">
        <f ca="1">TODAY()</f>
        <v>45944</v>
      </c>
      <c r="B6" s="384" t="s">
        <v>328</v>
      </c>
      <c r="C6" s="331"/>
      <c r="D6" s="331"/>
      <c r="E6" s="331"/>
      <c r="F6" s="331"/>
      <c r="G6" s="331"/>
      <c r="H6" s="331"/>
      <c r="I6" s="331"/>
    </row>
    <row r="7" spans="1:30" ht="26.25" x14ac:dyDescent="0.4">
      <c r="A7" s="512"/>
      <c r="B7" s="512"/>
      <c r="C7" s="512"/>
      <c r="D7" s="512"/>
      <c r="E7" s="512"/>
      <c r="F7" s="512"/>
      <c r="G7" s="512"/>
      <c r="H7" s="512"/>
      <c r="I7" s="512"/>
      <c r="J7" s="512"/>
      <c r="K7" s="512"/>
      <c r="L7" s="512"/>
      <c r="M7" s="512"/>
      <c r="N7" s="512"/>
      <c r="O7" s="512"/>
      <c r="P7" s="512"/>
    </row>
    <row r="8" spans="1:30" x14ac:dyDescent="0.2">
      <c r="C8" s="333"/>
      <c r="D8" s="333"/>
      <c r="E8" s="333"/>
      <c r="F8" s="333"/>
      <c r="G8" s="333"/>
      <c r="H8" s="333"/>
      <c r="I8" s="333"/>
      <c r="J8" s="333"/>
      <c r="K8" s="333"/>
    </row>
    <row r="9" spans="1:30" ht="15" x14ac:dyDescent="0.2">
      <c r="A9" s="334" t="s">
        <v>2</v>
      </c>
      <c r="B9" s="335"/>
      <c r="C9" s="336">
        <f>'Customer Info'!B7</f>
        <v>0</v>
      </c>
      <c r="I9" s="337"/>
    </row>
    <row r="10" spans="1:30" ht="15" x14ac:dyDescent="0.2">
      <c r="A10" s="338" t="s">
        <v>26</v>
      </c>
      <c r="B10" s="335"/>
      <c r="C10" s="336">
        <f>'Customer Info'!B8</f>
        <v>0</v>
      </c>
    </row>
    <row r="11" spans="1:30" x14ac:dyDescent="0.2">
      <c r="A11" s="334" t="s">
        <v>3</v>
      </c>
      <c r="B11" s="339">
        <f>'Customer Info'!B9</f>
        <v>11</v>
      </c>
      <c r="C11" s="340" t="str">
        <f>LOOKUP(B11,R11:AD11,R12:AD12)</f>
        <v>November</v>
      </c>
      <c r="D11" s="341">
        <f>'Customer Info'!C9</f>
        <v>2025</v>
      </c>
      <c r="S11" s="329">
        <v>1</v>
      </c>
      <c r="T11" s="329">
        <v>2</v>
      </c>
      <c r="U11" s="329">
        <v>3</v>
      </c>
      <c r="V11" s="329">
        <v>4</v>
      </c>
      <c r="W11" s="329">
        <v>5</v>
      </c>
      <c r="X11" s="329">
        <v>6</v>
      </c>
      <c r="Y11" s="329">
        <v>7</v>
      </c>
      <c r="Z11" s="329">
        <v>8</v>
      </c>
      <c r="AA11" s="329">
        <v>9</v>
      </c>
      <c r="AB11" s="329">
        <v>10</v>
      </c>
      <c r="AC11" s="329">
        <v>11</v>
      </c>
      <c r="AD11" s="329">
        <v>12</v>
      </c>
    </row>
    <row r="12" spans="1:30" x14ac:dyDescent="0.2">
      <c r="A12" s="508"/>
      <c r="B12" s="508"/>
      <c r="C12" s="508"/>
      <c r="D12" s="508"/>
      <c r="E12" s="508"/>
      <c r="F12" s="508"/>
      <c r="G12" s="508"/>
      <c r="H12" s="508"/>
      <c r="I12" s="508"/>
      <c r="J12" s="377"/>
      <c r="K12" s="377"/>
      <c r="L12" s="425"/>
      <c r="M12" s="425"/>
      <c r="N12" s="425"/>
      <c r="O12" s="425"/>
      <c r="P12" s="425"/>
      <c r="R12" s="329" t="s">
        <v>115</v>
      </c>
      <c r="S12" s="343" t="s">
        <v>102</v>
      </c>
      <c r="T12" s="343" t="s">
        <v>103</v>
      </c>
      <c r="U12" s="343" t="s">
        <v>104</v>
      </c>
      <c r="V12" s="343" t="s">
        <v>105</v>
      </c>
      <c r="W12" s="343" t="s">
        <v>106</v>
      </c>
      <c r="X12" s="343" t="s">
        <v>107</v>
      </c>
      <c r="Y12" s="343" t="s">
        <v>108</v>
      </c>
      <c r="Z12" s="343" t="s">
        <v>109</v>
      </c>
      <c r="AA12" s="343" t="s">
        <v>110</v>
      </c>
      <c r="AB12" s="343" t="s">
        <v>112</v>
      </c>
      <c r="AC12" s="343" t="s">
        <v>111</v>
      </c>
      <c r="AD12" s="343" t="s">
        <v>113</v>
      </c>
    </row>
    <row r="13" spans="1:30" x14ac:dyDescent="0.2">
      <c r="A13" s="350" t="s">
        <v>27</v>
      </c>
      <c r="B13" s="351"/>
      <c r="C13" s="351"/>
      <c r="D13" s="351"/>
      <c r="E13" s="351"/>
      <c r="F13" s="351"/>
      <c r="G13" s="351"/>
      <c r="H13" s="351"/>
      <c r="I13" s="351"/>
      <c r="R13" s="349" t="s">
        <v>187</v>
      </c>
      <c r="S13" s="329">
        <f>'Rider Rates'!$C$22</f>
        <v>7.6880000000000004E-2</v>
      </c>
      <c r="T13" s="329">
        <f>'Rider Rates'!$C$22</f>
        <v>7.6880000000000004E-2</v>
      </c>
      <c r="U13" s="329">
        <f>'Rider Rates'!$C$22</f>
        <v>7.6880000000000004E-2</v>
      </c>
      <c r="V13" s="329">
        <f>'Rider Rates'!$C$22</f>
        <v>7.6880000000000004E-2</v>
      </c>
      <c r="W13" s="329">
        <f>'Rider Rates'!$C$22</f>
        <v>7.6880000000000004E-2</v>
      </c>
      <c r="X13" s="329">
        <f>'Rider Rates'!$B$22</f>
        <v>7.6880000000000004E-2</v>
      </c>
      <c r="Y13" s="329">
        <f>'Rider Rates'!$B$22</f>
        <v>7.6880000000000004E-2</v>
      </c>
      <c r="Z13" s="329">
        <f>'Rider Rates'!$B$22</f>
        <v>7.6880000000000004E-2</v>
      </c>
      <c r="AA13" s="329">
        <f>'Rider Rates'!$B$22</f>
        <v>7.6880000000000004E-2</v>
      </c>
      <c r="AB13" s="329">
        <f>'Rider Rates'!$C$22</f>
        <v>7.6880000000000004E-2</v>
      </c>
      <c r="AC13" s="329">
        <f>'Rider Rates'!$C$22</f>
        <v>7.6880000000000004E-2</v>
      </c>
      <c r="AD13" s="329">
        <f>'Rider Rates'!$C$22</f>
        <v>7.6880000000000004E-2</v>
      </c>
    </row>
    <row r="14" spans="1:30" x14ac:dyDescent="0.2">
      <c r="A14" s="333"/>
      <c r="B14" s="333"/>
      <c r="C14" s="333"/>
      <c r="D14" s="333"/>
      <c r="E14" s="333"/>
      <c r="F14" s="333"/>
      <c r="G14" s="333"/>
      <c r="H14" s="333"/>
      <c r="I14" s="333"/>
      <c r="R14" s="333"/>
      <c r="S14" s="345"/>
      <c r="T14" s="345"/>
      <c r="U14" s="345"/>
      <c r="V14" s="345"/>
      <c r="W14" s="345"/>
      <c r="X14" s="345"/>
      <c r="Y14" s="345"/>
      <c r="Z14" s="345"/>
      <c r="AA14" s="345"/>
      <c r="AB14" s="345"/>
      <c r="AC14" s="345"/>
      <c r="AD14" s="345"/>
    </row>
    <row r="15" spans="1:30" x14ac:dyDescent="0.2">
      <c r="A15" s="347" t="s">
        <v>52</v>
      </c>
      <c r="B15" s="347"/>
      <c r="C15" s="426">
        <f>IF('Customer Info'!B21+'Customer Info'!B22-'Customer Info'!B23&lt;0,0,'Customer Info'!B21+'Customer Info'!B22-'Customer Info'!B23)</f>
        <v>0</v>
      </c>
      <c r="D15" s="347" t="s">
        <v>41</v>
      </c>
      <c r="E15" s="347"/>
      <c r="F15" s="348"/>
      <c r="G15" s="347"/>
      <c r="H15" s="347"/>
      <c r="I15" s="347"/>
      <c r="R15" s="333"/>
      <c r="S15" s="345"/>
      <c r="T15" s="345"/>
      <c r="U15" s="345"/>
      <c r="V15" s="345"/>
      <c r="W15" s="345"/>
      <c r="X15" s="345"/>
      <c r="Y15" s="345"/>
      <c r="Z15" s="345"/>
      <c r="AA15" s="345"/>
      <c r="AB15" s="345"/>
      <c r="AC15" s="345"/>
      <c r="AD15" s="345"/>
    </row>
    <row r="16" spans="1:30" x14ac:dyDescent="0.2">
      <c r="A16" s="347" t="s">
        <v>225</v>
      </c>
      <c r="B16" s="347"/>
      <c r="C16" s="426">
        <f>'Customer Info'!B21</f>
        <v>0</v>
      </c>
      <c r="D16" s="347" t="s">
        <v>41</v>
      </c>
      <c r="E16" s="347"/>
      <c r="F16" s="348"/>
      <c r="G16" s="334" t="s">
        <v>15</v>
      </c>
      <c r="H16" s="347"/>
    </row>
    <row r="17" spans="1:221" x14ac:dyDescent="0.2">
      <c r="A17" s="347" t="s">
        <v>226</v>
      </c>
      <c r="B17" s="347"/>
      <c r="C17" s="426">
        <f>'Customer Info'!B22</f>
        <v>0</v>
      </c>
      <c r="D17" s="427" t="s">
        <v>41</v>
      </c>
      <c r="E17" s="348"/>
      <c r="F17" s="348"/>
      <c r="G17" s="334" t="s">
        <v>15</v>
      </c>
      <c r="H17" s="347"/>
      <c r="I17" s="428" t="s">
        <v>15</v>
      </c>
    </row>
    <row r="19" spans="1:221" x14ac:dyDescent="0.2">
      <c r="A19" s="350" t="s">
        <v>31</v>
      </c>
      <c r="B19" s="351"/>
      <c r="C19" s="351"/>
      <c r="D19" s="351"/>
      <c r="E19" s="351"/>
      <c r="F19" s="351"/>
      <c r="G19" s="500" t="s">
        <v>68</v>
      </c>
      <c r="H19" s="501"/>
      <c r="I19" s="501"/>
      <c r="J19" s="502"/>
      <c r="K19" s="351"/>
      <c r="L19" s="503" t="s">
        <v>69</v>
      </c>
      <c r="M19" s="503"/>
      <c r="N19" s="503"/>
      <c r="O19" s="503"/>
    </row>
    <row r="20" spans="1:221" x14ac:dyDescent="0.2">
      <c r="A20" s="333"/>
      <c r="B20" s="333"/>
      <c r="C20" s="333"/>
      <c r="D20" s="333"/>
      <c r="E20" s="333"/>
      <c r="F20" s="333"/>
      <c r="G20" s="352" t="s">
        <v>65</v>
      </c>
      <c r="H20" s="352" t="s">
        <v>66</v>
      </c>
      <c r="I20" s="352" t="s">
        <v>67</v>
      </c>
      <c r="J20" s="353" t="s">
        <v>34</v>
      </c>
      <c r="K20" s="333"/>
      <c r="L20" s="354" t="s">
        <v>65</v>
      </c>
      <c r="M20" s="354" t="s">
        <v>66</v>
      </c>
      <c r="N20" s="354" t="s">
        <v>67</v>
      </c>
      <c r="O20" s="354" t="s">
        <v>34</v>
      </c>
      <c r="P20" s="355" t="s">
        <v>57</v>
      </c>
    </row>
    <row r="21" spans="1:221" x14ac:dyDescent="0.2">
      <c r="A21" s="329" t="s">
        <v>32</v>
      </c>
      <c r="G21" s="429"/>
      <c r="H21" s="429"/>
      <c r="I21" s="429">
        <f>'Rider Rates'!B146</f>
        <v>825</v>
      </c>
      <c r="J21" s="429">
        <f>SUM(G21:I21)</f>
        <v>825</v>
      </c>
      <c r="L21" s="430"/>
      <c r="M21" s="430"/>
      <c r="N21" s="430">
        <f>I21</f>
        <v>825</v>
      </c>
      <c r="O21" s="405">
        <f>SUM(L21:N21)</f>
        <v>825</v>
      </c>
      <c r="P21" s="358">
        <v>44531</v>
      </c>
    </row>
    <row r="22" spans="1:221" x14ac:dyDescent="0.2">
      <c r="A22" s="431" t="s">
        <v>132</v>
      </c>
      <c r="D22" s="360">
        <f>C15</f>
        <v>0</v>
      </c>
      <c r="E22" s="361" t="s">
        <v>41</v>
      </c>
      <c r="F22" s="362" t="s">
        <v>8</v>
      </c>
      <c r="G22" s="404"/>
      <c r="H22" s="404"/>
      <c r="I22" s="442">
        <f>'Rider Rates'!C146</f>
        <v>5.9799999999999997E-5</v>
      </c>
      <c r="J22" s="404">
        <f>SUM(G22:I22)</f>
        <v>5.9799999999999997E-5</v>
      </c>
      <c r="K22" s="364" t="s">
        <v>42</v>
      </c>
      <c r="L22" s="405"/>
      <c r="M22" s="405"/>
      <c r="N22" s="405">
        <f>IF(C15&lt;0,0,ROUND($D22*I22,2))</f>
        <v>0</v>
      </c>
      <c r="O22" s="405">
        <f>SUM(L22:N22)</f>
        <v>0</v>
      </c>
      <c r="P22" s="358">
        <f>'Rider Rates'!H146</f>
        <v>45444</v>
      </c>
    </row>
    <row r="23" spans="1:221" x14ac:dyDescent="0.2">
      <c r="A23" s="367" t="s">
        <v>50</v>
      </c>
      <c r="B23" s="367"/>
      <c r="C23" s="367"/>
      <c r="D23" s="368"/>
      <c r="E23" s="368"/>
      <c r="F23" s="367"/>
      <c r="G23" s="367"/>
      <c r="H23" s="367"/>
      <c r="I23" s="367"/>
      <c r="J23" s="367"/>
      <c r="K23" s="370"/>
      <c r="L23" s="369"/>
      <c r="M23" s="369"/>
      <c r="N23" s="369">
        <f>SUM(N21:N22)</f>
        <v>825</v>
      </c>
      <c r="O23" s="369">
        <f>SUM(O21:O22)</f>
        <v>825</v>
      </c>
    </row>
    <row r="24" spans="1:221" x14ac:dyDescent="0.2">
      <c r="A24" s="432"/>
      <c r="B24" s="432"/>
      <c r="C24" s="433"/>
      <c r="D24" s="433"/>
      <c r="E24" s="433"/>
      <c r="F24" s="433"/>
      <c r="G24" s="434"/>
      <c r="H24" s="434"/>
      <c r="I24" s="434"/>
      <c r="J24" s="434"/>
      <c r="K24" s="432"/>
      <c r="L24" s="432"/>
      <c r="M24" s="432"/>
      <c r="N24" s="432"/>
      <c r="O24" s="432"/>
      <c r="P24" s="432"/>
    </row>
    <row r="25" spans="1:221" x14ac:dyDescent="0.2">
      <c r="A25" s="344" t="s">
        <v>70</v>
      </c>
      <c r="B25" s="381"/>
      <c r="C25" s="381"/>
      <c r="D25" s="382"/>
      <c r="E25" s="382"/>
      <c r="F25" s="381"/>
      <c r="G25" s="382"/>
      <c r="H25" s="382"/>
      <c r="I25" s="382"/>
      <c r="J25" s="382"/>
      <c r="K25" s="382"/>
      <c r="L25" s="382"/>
      <c r="M25" s="382"/>
      <c r="N25" s="382"/>
      <c r="O25" s="382"/>
      <c r="P25" s="421"/>
      <c r="Q25" s="333"/>
      <c r="R25" s="333"/>
      <c r="S25" s="333"/>
      <c r="T25" s="333"/>
      <c r="U25" s="333"/>
      <c r="V25" s="333"/>
      <c r="W25" s="333"/>
      <c r="X25" s="333"/>
      <c r="Y25" s="333"/>
      <c r="Z25" s="333"/>
      <c r="AA25" s="333"/>
      <c r="AB25" s="333"/>
      <c r="AC25" s="333"/>
      <c r="AD25" s="333"/>
      <c r="AE25" s="333"/>
      <c r="AF25" s="333"/>
      <c r="AG25" s="333"/>
      <c r="AH25" s="333"/>
      <c r="AI25" s="333"/>
      <c r="AJ25" s="333"/>
      <c r="AK25" s="333"/>
      <c r="AL25" s="333"/>
      <c r="AM25" s="333"/>
      <c r="AN25" s="333"/>
      <c r="AO25" s="333"/>
      <c r="AP25" s="333"/>
      <c r="AQ25" s="333"/>
      <c r="AR25" s="333"/>
      <c r="AS25" s="333"/>
      <c r="AT25" s="333"/>
      <c r="AU25" s="333"/>
      <c r="AV25" s="333"/>
      <c r="AW25" s="333"/>
      <c r="AX25" s="333"/>
      <c r="AY25" s="333"/>
      <c r="AZ25" s="333"/>
      <c r="BA25" s="333"/>
      <c r="BB25" s="333"/>
      <c r="BC25" s="333"/>
      <c r="BD25" s="333"/>
      <c r="BE25" s="333"/>
      <c r="BF25" s="333"/>
      <c r="BG25" s="333"/>
      <c r="BH25" s="333"/>
      <c r="BI25" s="333"/>
      <c r="BJ25" s="333"/>
      <c r="BK25" s="333"/>
      <c r="BL25" s="333"/>
      <c r="BM25" s="333"/>
      <c r="BN25" s="333"/>
      <c r="BO25" s="333"/>
      <c r="BP25" s="333"/>
      <c r="BQ25" s="333"/>
      <c r="BR25" s="333"/>
      <c r="BS25" s="333"/>
      <c r="BT25" s="333"/>
      <c r="BU25" s="333"/>
      <c r="BV25" s="333"/>
      <c r="BW25" s="333"/>
      <c r="BX25" s="333"/>
      <c r="BY25" s="333"/>
      <c r="BZ25" s="333"/>
      <c r="CA25" s="333"/>
      <c r="CB25" s="333"/>
      <c r="CC25" s="333"/>
      <c r="CD25" s="333"/>
      <c r="CE25" s="333"/>
      <c r="CF25" s="333"/>
      <c r="CG25" s="333"/>
      <c r="CH25" s="333"/>
      <c r="CI25" s="333"/>
      <c r="CJ25" s="333"/>
      <c r="CK25" s="333"/>
      <c r="CL25" s="333"/>
      <c r="CM25" s="333"/>
      <c r="CN25" s="333"/>
      <c r="CO25" s="333"/>
      <c r="CP25" s="333"/>
      <c r="CQ25" s="333"/>
      <c r="CR25" s="333"/>
      <c r="CS25" s="333"/>
      <c r="CT25" s="333"/>
      <c r="CU25" s="333"/>
      <c r="CV25" s="333"/>
      <c r="CW25" s="333"/>
      <c r="CX25" s="333"/>
      <c r="CY25" s="333"/>
      <c r="CZ25" s="333"/>
      <c r="DA25" s="333"/>
      <c r="DB25" s="333"/>
      <c r="DC25" s="333"/>
      <c r="DD25" s="333"/>
      <c r="DE25" s="333"/>
      <c r="DF25" s="333"/>
      <c r="DG25" s="333"/>
      <c r="DH25" s="333"/>
      <c r="DI25" s="333"/>
      <c r="DJ25" s="333"/>
      <c r="DK25" s="333"/>
      <c r="DL25" s="333"/>
      <c r="DM25" s="333"/>
      <c r="DN25" s="333"/>
      <c r="DO25" s="333"/>
      <c r="DP25" s="333"/>
      <c r="DQ25" s="333"/>
      <c r="DR25" s="333"/>
      <c r="DS25" s="333"/>
      <c r="DT25" s="333"/>
      <c r="DU25" s="333"/>
      <c r="DV25" s="333"/>
      <c r="DW25" s="333"/>
      <c r="DX25" s="333"/>
      <c r="DY25" s="333"/>
      <c r="DZ25" s="333"/>
      <c r="EA25" s="333"/>
      <c r="EB25" s="333"/>
      <c r="EC25" s="333"/>
      <c r="ED25" s="333"/>
      <c r="EE25" s="333"/>
      <c r="EF25" s="333"/>
      <c r="EG25" s="333"/>
      <c r="EH25" s="333"/>
      <c r="EI25" s="333"/>
      <c r="EJ25" s="333"/>
      <c r="EK25" s="333"/>
      <c r="EL25" s="333"/>
      <c r="EM25" s="333"/>
      <c r="EN25" s="333"/>
      <c r="EO25" s="333"/>
      <c r="EP25" s="333"/>
      <c r="EQ25" s="333"/>
      <c r="ER25" s="333"/>
      <c r="ES25" s="333"/>
      <c r="ET25" s="333"/>
      <c r="EU25" s="333"/>
      <c r="EV25" s="333"/>
      <c r="EW25" s="333"/>
      <c r="EX25" s="333"/>
      <c r="EY25" s="333"/>
      <c r="EZ25" s="333"/>
      <c r="FA25" s="333"/>
      <c r="FB25" s="333"/>
      <c r="FC25" s="333"/>
      <c r="FD25" s="333"/>
      <c r="FE25" s="333"/>
      <c r="FF25" s="333"/>
      <c r="FG25" s="333"/>
      <c r="FH25" s="333"/>
      <c r="FI25" s="333"/>
      <c r="FJ25" s="333"/>
      <c r="FK25" s="333"/>
      <c r="FL25" s="333"/>
      <c r="FM25" s="333"/>
      <c r="FN25" s="333"/>
      <c r="FO25" s="333"/>
      <c r="FP25" s="333"/>
      <c r="FQ25" s="333"/>
      <c r="FR25" s="333"/>
      <c r="FS25" s="333"/>
      <c r="FT25" s="333"/>
      <c r="FU25" s="333"/>
      <c r="FV25" s="333"/>
      <c r="FW25" s="333"/>
      <c r="FX25" s="333"/>
      <c r="FY25" s="333"/>
      <c r="FZ25" s="333"/>
      <c r="GA25" s="333"/>
      <c r="GB25" s="333"/>
      <c r="GC25" s="333"/>
      <c r="GD25" s="333"/>
      <c r="GE25" s="333"/>
      <c r="GF25" s="333"/>
      <c r="GG25" s="333"/>
      <c r="GH25" s="333"/>
      <c r="GI25" s="333"/>
      <c r="GJ25" s="333"/>
      <c r="GK25" s="333"/>
      <c r="GL25" s="333"/>
      <c r="GM25" s="333"/>
      <c r="GN25" s="333"/>
      <c r="GO25" s="333"/>
      <c r="GP25" s="333"/>
      <c r="GQ25" s="333"/>
      <c r="GR25" s="333"/>
      <c r="GS25" s="333"/>
      <c r="GT25" s="333"/>
      <c r="GU25" s="333"/>
      <c r="GV25" s="333"/>
      <c r="GW25" s="333"/>
      <c r="GX25" s="333"/>
      <c r="GY25" s="333"/>
      <c r="GZ25" s="333"/>
      <c r="HA25" s="333"/>
      <c r="HB25" s="333"/>
      <c r="HC25" s="333"/>
      <c r="HD25" s="333"/>
      <c r="HE25" s="333"/>
      <c r="HF25" s="333"/>
      <c r="HG25" s="333"/>
      <c r="HH25" s="333"/>
      <c r="HI25" s="333"/>
      <c r="HJ25" s="333"/>
      <c r="HK25" s="333"/>
      <c r="HL25" s="333"/>
      <c r="HM25" s="333"/>
    </row>
    <row r="26" spans="1:221" x14ac:dyDescent="0.2">
      <c r="P26" s="435"/>
      <c r="Q26" s="383"/>
      <c r="R26" s="373"/>
      <c r="S26" s="374"/>
      <c r="T26" s="375"/>
      <c r="U26" s="333"/>
      <c r="V26" s="376"/>
      <c r="W26" s="333"/>
      <c r="X26" s="333"/>
      <c r="Y26" s="333"/>
      <c r="Z26" s="333"/>
      <c r="AA26" s="333"/>
      <c r="AB26" s="333"/>
      <c r="AC26" s="333"/>
      <c r="AD26" s="333"/>
      <c r="AE26" s="333"/>
      <c r="AF26" s="333"/>
      <c r="AG26" s="333"/>
      <c r="AH26" s="333"/>
      <c r="AI26" s="333"/>
      <c r="AJ26" s="333"/>
      <c r="AK26" s="333"/>
      <c r="AL26" s="333"/>
      <c r="AM26" s="333"/>
      <c r="AN26" s="333"/>
      <c r="AO26" s="333"/>
      <c r="AP26" s="333"/>
      <c r="AQ26" s="333"/>
      <c r="AR26" s="333"/>
      <c r="AS26" s="333"/>
      <c r="AT26" s="333"/>
      <c r="AU26" s="333"/>
      <c r="AV26" s="333"/>
      <c r="AW26" s="333"/>
      <c r="AX26" s="333"/>
      <c r="AY26" s="333"/>
      <c r="AZ26" s="333"/>
      <c r="BA26" s="333"/>
      <c r="BB26" s="333"/>
      <c r="BC26" s="333"/>
      <c r="BD26" s="333"/>
      <c r="BE26" s="333"/>
      <c r="BF26" s="333"/>
      <c r="BG26" s="333"/>
      <c r="BH26" s="333"/>
      <c r="BI26" s="333"/>
      <c r="BJ26" s="333"/>
      <c r="BK26" s="333"/>
      <c r="BL26" s="333"/>
      <c r="BM26" s="333"/>
      <c r="BN26" s="333"/>
      <c r="BO26" s="333"/>
      <c r="BP26" s="333"/>
      <c r="BQ26" s="333"/>
      <c r="BR26" s="333"/>
      <c r="BS26" s="333"/>
      <c r="BT26" s="333"/>
      <c r="BU26" s="333"/>
      <c r="BV26" s="333"/>
      <c r="BW26" s="333"/>
      <c r="BX26" s="333"/>
      <c r="BY26" s="333"/>
      <c r="BZ26" s="333"/>
      <c r="CA26" s="333"/>
      <c r="CB26" s="333"/>
      <c r="CC26" s="333"/>
      <c r="CD26" s="333"/>
      <c r="CE26" s="333"/>
      <c r="CF26" s="333"/>
      <c r="CG26" s="333"/>
      <c r="CH26" s="333"/>
      <c r="CI26" s="333"/>
      <c r="CJ26" s="333"/>
      <c r="CK26" s="333"/>
      <c r="CL26" s="333"/>
      <c r="CM26" s="333"/>
      <c r="CN26" s="333"/>
      <c r="CO26" s="333"/>
      <c r="CP26" s="333"/>
      <c r="CQ26" s="333"/>
      <c r="CR26" s="333"/>
      <c r="CS26" s="333"/>
      <c r="CT26" s="333"/>
      <c r="CU26" s="333"/>
      <c r="CV26" s="333"/>
      <c r="CW26" s="333"/>
      <c r="CX26" s="333"/>
      <c r="CY26" s="333"/>
      <c r="CZ26" s="333"/>
      <c r="DA26" s="333"/>
      <c r="DB26" s="333"/>
      <c r="DC26" s="333"/>
      <c r="DD26" s="333"/>
      <c r="DE26" s="333"/>
      <c r="DF26" s="333"/>
      <c r="DG26" s="333"/>
      <c r="DH26" s="333"/>
      <c r="DI26" s="333"/>
      <c r="DJ26" s="333"/>
      <c r="DK26" s="333"/>
      <c r="DL26" s="333"/>
      <c r="DM26" s="333"/>
      <c r="DN26" s="333"/>
      <c r="DO26" s="333"/>
      <c r="DP26" s="333"/>
      <c r="DQ26" s="333"/>
      <c r="DR26" s="333"/>
      <c r="DS26" s="333"/>
      <c r="DT26" s="333"/>
      <c r="DU26" s="333"/>
      <c r="DV26" s="333"/>
      <c r="DW26" s="333"/>
      <c r="DX26" s="333"/>
      <c r="DY26" s="333"/>
      <c r="DZ26" s="333"/>
      <c r="EA26" s="333"/>
      <c r="EB26" s="333"/>
      <c r="EC26" s="333"/>
      <c r="ED26" s="333"/>
      <c r="EE26" s="333"/>
      <c r="EF26" s="333"/>
      <c r="EG26" s="333"/>
      <c r="EH26" s="333"/>
      <c r="EI26" s="333"/>
      <c r="EJ26" s="333"/>
      <c r="EK26" s="333"/>
      <c r="EL26" s="333"/>
      <c r="EM26" s="333"/>
      <c r="EN26" s="333"/>
      <c r="EO26" s="333"/>
      <c r="EP26" s="333"/>
      <c r="EQ26" s="333"/>
      <c r="ER26" s="333"/>
      <c r="ES26" s="333"/>
      <c r="ET26" s="333"/>
      <c r="EU26" s="333"/>
      <c r="EV26" s="333"/>
      <c r="EW26" s="333"/>
      <c r="EX26" s="333"/>
      <c r="EY26" s="333"/>
      <c r="EZ26" s="333"/>
      <c r="FA26" s="333"/>
      <c r="FB26" s="333"/>
      <c r="FC26" s="333"/>
      <c r="FD26" s="333"/>
      <c r="FE26" s="333"/>
      <c r="FF26" s="333"/>
      <c r="FG26" s="333"/>
      <c r="FH26" s="333"/>
      <c r="FI26" s="333"/>
      <c r="FJ26" s="333"/>
      <c r="FK26" s="333"/>
      <c r="FL26" s="333"/>
      <c r="FM26" s="333"/>
      <c r="FN26" s="333"/>
      <c r="FO26" s="333"/>
      <c r="FP26" s="333"/>
      <c r="FQ26" s="333"/>
      <c r="FR26" s="333"/>
      <c r="FS26" s="333"/>
      <c r="FT26" s="333"/>
      <c r="FU26" s="333"/>
      <c r="FV26" s="333"/>
      <c r="FW26" s="333"/>
      <c r="FX26" s="333"/>
      <c r="FY26" s="333"/>
      <c r="FZ26" s="333"/>
      <c r="GA26" s="333"/>
      <c r="GB26" s="333"/>
      <c r="GC26" s="333"/>
      <c r="GD26" s="333"/>
      <c r="GE26" s="333"/>
      <c r="GF26" s="333"/>
      <c r="GG26" s="333"/>
      <c r="GH26" s="333"/>
      <c r="GI26" s="333"/>
      <c r="GJ26" s="333"/>
      <c r="GK26" s="333"/>
      <c r="GL26" s="333"/>
      <c r="GM26" s="333"/>
      <c r="GN26" s="333"/>
      <c r="GO26" s="333"/>
      <c r="GP26" s="333"/>
      <c r="GQ26" s="333"/>
      <c r="GR26" s="333"/>
      <c r="GS26" s="333"/>
      <c r="GT26" s="333"/>
      <c r="GU26" s="333"/>
      <c r="GV26" s="333"/>
      <c r="GW26" s="333"/>
      <c r="GX26" s="333"/>
      <c r="GY26" s="333"/>
      <c r="GZ26" s="333"/>
      <c r="HA26" s="333"/>
      <c r="HB26" s="333"/>
      <c r="HC26" s="333"/>
      <c r="HD26" s="333"/>
      <c r="HE26" s="333"/>
      <c r="HF26" s="333"/>
      <c r="HG26" s="333"/>
      <c r="HH26" s="333"/>
      <c r="HI26" s="333"/>
      <c r="HJ26" s="333"/>
      <c r="HK26" s="333"/>
      <c r="HL26" s="333"/>
      <c r="HM26" s="333"/>
    </row>
    <row r="27" spans="1:221" x14ac:dyDescent="0.2">
      <c r="A27" s="384" t="s">
        <v>79</v>
      </c>
      <c r="B27" s="385"/>
      <c r="C27" s="385"/>
      <c r="D27" s="360">
        <f>IF($C$15&lt;0,0,IF($C$15&gt;833000,833000,$C$15))</f>
        <v>0</v>
      </c>
      <c r="E27" s="361" t="s">
        <v>41</v>
      </c>
      <c r="F27" s="362" t="s">
        <v>8</v>
      </c>
      <c r="G27" s="386"/>
      <c r="H27" s="386"/>
      <c r="I27" s="386">
        <f>'Rider Rates'!$B$4</f>
        <v>4.6278999999999999E-3</v>
      </c>
      <c r="J27" s="386">
        <f t="shared" ref="J27:J47" si="0">SUM(G27:I27)</f>
        <v>4.6278999999999999E-3</v>
      </c>
      <c r="K27" s="364" t="s">
        <v>42</v>
      </c>
      <c r="L27" s="250"/>
      <c r="M27" s="250"/>
      <c r="N27" s="250">
        <f t="shared" ref="N27:N32" si="1">ROUND(D27*I27,2)</f>
        <v>0</v>
      </c>
      <c r="O27" s="250">
        <f t="shared" ref="O27:O48" si="2">SUM(L27:N27)</f>
        <v>0</v>
      </c>
      <c r="P27" s="358">
        <f>'Rider Rates'!$D$4</f>
        <v>45657</v>
      </c>
      <c r="Q27" s="383"/>
      <c r="R27" s="380"/>
      <c r="S27" s="374"/>
      <c r="T27" s="375"/>
      <c r="U27" s="333"/>
      <c r="V27" s="376"/>
      <c r="W27" s="333"/>
      <c r="X27" s="333"/>
      <c r="Y27" s="333"/>
      <c r="Z27" s="333"/>
      <c r="AA27" s="333"/>
      <c r="AB27" s="333"/>
      <c r="AC27" s="333"/>
      <c r="AD27" s="333"/>
      <c r="AE27" s="333"/>
      <c r="AF27" s="333"/>
      <c r="AG27" s="333"/>
      <c r="AH27" s="333"/>
      <c r="AI27" s="333"/>
      <c r="AJ27" s="333"/>
      <c r="AK27" s="333"/>
      <c r="AL27" s="333"/>
      <c r="AM27" s="333"/>
      <c r="AN27" s="333"/>
      <c r="AO27" s="333"/>
      <c r="AP27" s="333"/>
      <c r="AQ27" s="333"/>
      <c r="AR27" s="333"/>
      <c r="AS27" s="333"/>
      <c r="AT27" s="333"/>
      <c r="AU27" s="333"/>
      <c r="AV27" s="333"/>
      <c r="AW27" s="333"/>
      <c r="AX27" s="333"/>
      <c r="AY27" s="333"/>
      <c r="AZ27" s="333"/>
      <c r="BA27" s="333"/>
      <c r="BB27" s="333"/>
      <c r="BC27" s="333"/>
      <c r="BD27" s="333"/>
      <c r="BE27" s="333"/>
      <c r="BF27" s="333"/>
      <c r="BG27" s="333"/>
      <c r="BH27" s="333"/>
      <c r="BI27" s="333"/>
      <c r="BJ27" s="333"/>
      <c r="BK27" s="333"/>
      <c r="BL27" s="333"/>
      <c r="BM27" s="333"/>
      <c r="BN27" s="333"/>
      <c r="BO27" s="333"/>
      <c r="BP27" s="333"/>
      <c r="BQ27" s="333"/>
      <c r="BR27" s="333"/>
      <c r="BS27" s="333"/>
      <c r="BT27" s="333"/>
      <c r="BU27" s="333"/>
      <c r="BV27" s="333"/>
      <c r="BW27" s="333"/>
      <c r="BX27" s="333"/>
      <c r="BY27" s="333"/>
      <c r="BZ27" s="333"/>
      <c r="CA27" s="333"/>
      <c r="CB27" s="333"/>
      <c r="CC27" s="333"/>
      <c r="CD27" s="333"/>
      <c r="CE27" s="333"/>
      <c r="CF27" s="333"/>
      <c r="CG27" s="333"/>
      <c r="CH27" s="333"/>
      <c r="CI27" s="333"/>
      <c r="CJ27" s="333"/>
      <c r="CK27" s="333"/>
      <c r="CL27" s="333"/>
      <c r="CM27" s="333"/>
      <c r="CN27" s="333"/>
      <c r="CO27" s="333"/>
      <c r="CP27" s="333"/>
      <c r="CQ27" s="333"/>
      <c r="CR27" s="333"/>
      <c r="CS27" s="333"/>
      <c r="CT27" s="333"/>
      <c r="CU27" s="333"/>
      <c r="CV27" s="333"/>
      <c r="CW27" s="333"/>
      <c r="CX27" s="333"/>
      <c r="CY27" s="333"/>
      <c r="CZ27" s="333"/>
      <c r="DA27" s="333"/>
      <c r="DB27" s="333"/>
      <c r="DC27" s="333"/>
      <c r="DD27" s="333"/>
      <c r="DE27" s="333"/>
      <c r="DF27" s="333"/>
      <c r="DG27" s="333"/>
      <c r="DH27" s="333"/>
      <c r="DI27" s="333"/>
      <c r="DJ27" s="333"/>
      <c r="DK27" s="333"/>
      <c r="DL27" s="333"/>
      <c r="DM27" s="333"/>
      <c r="DN27" s="333"/>
      <c r="DO27" s="333"/>
      <c r="DP27" s="333"/>
      <c r="DQ27" s="333"/>
      <c r="DR27" s="333"/>
      <c r="DS27" s="333"/>
      <c r="DT27" s="333"/>
      <c r="DU27" s="333"/>
      <c r="DV27" s="333"/>
      <c r="DW27" s="333"/>
      <c r="DX27" s="333"/>
      <c r="DY27" s="333"/>
      <c r="DZ27" s="333"/>
      <c r="EA27" s="333"/>
      <c r="EB27" s="333"/>
      <c r="EC27" s="333"/>
      <c r="ED27" s="333"/>
      <c r="EE27" s="333"/>
      <c r="EF27" s="333"/>
      <c r="EG27" s="333"/>
      <c r="EH27" s="333"/>
      <c r="EI27" s="333"/>
      <c r="EJ27" s="333"/>
      <c r="EK27" s="333"/>
      <c r="EL27" s="333"/>
      <c r="EM27" s="333"/>
      <c r="EN27" s="333"/>
      <c r="EO27" s="333"/>
      <c r="EP27" s="333"/>
      <c r="EQ27" s="333"/>
      <c r="ER27" s="333"/>
      <c r="ES27" s="333"/>
      <c r="ET27" s="333"/>
      <c r="EU27" s="333"/>
      <c r="EV27" s="333"/>
      <c r="EW27" s="333"/>
      <c r="EX27" s="333"/>
      <c r="EY27" s="333"/>
      <c r="EZ27" s="333"/>
      <c r="FA27" s="333"/>
      <c r="FB27" s="333"/>
      <c r="FC27" s="333"/>
      <c r="FD27" s="333"/>
      <c r="FE27" s="333"/>
      <c r="FF27" s="333"/>
      <c r="FG27" s="333"/>
      <c r="FH27" s="333"/>
      <c r="FI27" s="333"/>
      <c r="FJ27" s="333"/>
      <c r="FK27" s="333"/>
      <c r="FL27" s="333"/>
      <c r="FM27" s="333"/>
      <c r="FN27" s="333"/>
      <c r="FO27" s="333"/>
      <c r="FP27" s="333"/>
      <c r="FQ27" s="333"/>
      <c r="FR27" s="333"/>
      <c r="FS27" s="333"/>
      <c r="FT27" s="333"/>
      <c r="FU27" s="333"/>
      <c r="FV27" s="333"/>
      <c r="FW27" s="333"/>
      <c r="FX27" s="333"/>
      <c r="FY27" s="333"/>
      <c r="FZ27" s="333"/>
      <c r="GA27" s="333"/>
      <c r="GB27" s="333"/>
      <c r="GC27" s="333"/>
      <c r="GD27" s="333"/>
      <c r="GE27" s="333"/>
      <c r="GF27" s="333"/>
      <c r="GG27" s="333"/>
      <c r="GH27" s="333"/>
      <c r="GI27" s="333"/>
      <c r="GJ27" s="333"/>
      <c r="GK27" s="333"/>
      <c r="GL27" s="333"/>
      <c r="GM27" s="333"/>
      <c r="GN27" s="333"/>
      <c r="GO27" s="333"/>
      <c r="GP27" s="333"/>
      <c r="GQ27" s="333"/>
      <c r="GR27" s="333"/>
      <c r="GS27" s="333"/>
      <c r="GT27" s="333"/>
      <c r="GU27" s="333"/>
      <c r="GV27" s="333"/>
      <c r="GW27" s="333"/>
      <c r="GX27" s="333"/>
      <c r="GY27" s="333"/>
      <c r="GZ27" s="333"/>
      <c r="HA27" s="333"/>
      <c r="HB27" s="333"/>
      <c r="HC27" s="333"/>
      <c r="HD27" s="333"/>
      <c r="HE27" s="333"/>
      <c r="HF27" s="333"/>
      <c r="HG27" s="333"/>
      <c r="HH27" s="333"/>
      <c r="HI27" s="333"/>
      <c r="HJ27" s="333"/>
      <c r="HK27" s="333"/>
      <c r="HL27" s="333"/>
      <c r="HM27" s="333"/>
    </row>
    <row r="28" spans="1:221" x14ac:dyDescent="0.2">
      <c r="A28" s="384" t="s">
        <v>80</v>
      </c>
      <c r="B28" s="333"/>
      <c r="C28" s="333"/>
      <c r="D28" s="388">
        <f>IF($C$15&gt;833000,$C$15-833000,0)</f>
        <v>0</v>
      </c>
      <c r="E28" s="361" t="s">
        <v>41</v>
      </c>
      <c r="F28" s="362" t="s">
        <v>8</v>
      </c>
      <c r="G28" s="386"/>
      <c r="H28" s="386"/>
      <c r="I28" s="386">
        <f>'Rider Rates'!$B$5</f>
        <v>1.7560000000000001E-4</v>
      </c>
      <c r="J28" s="386">
        <f t="shared" si="0"/>
        <v>1.7560000000000001E-4</v>
      </c>
      <c r="K28" s="364" t="s">
        <v>42</v>
      </c>
      <c r="L28" s="250"/>
      <c r="M28" s="250"/>
      <c r="N28" s="250">
        <f t="shared" si="1"/>
        <v>0</v>
      </c>
      <c r="O28" s="250">
        <f t="shared" si="2"/>
        <v>0</v>
      </c>
      <c r="P28" s="358">
        <f>'Rider Rates'!$D$4</f>
        <v>45657</v>
      </c>
      <c r="Q28" s="383"/>
      <c r="R28" s="380"/>
      <c r="S28" s="374"/>
      <c r="T28" s="375"/>
      <c r="U28" s="333"/>
      <c r="V28" s="376"/>
      <c r="W28" s="333"/>
      <c r="X28" s="333"/>
      <c r="Y28" s="333"/>
      <c r="Z28" s="333"/>
      <c r="AA28" s="333"/>
      <c r="AB28" s="333"/>
      <c r="AC28" s="333"/>
      <c r="AD28" s="333"/>
      <c r="AE28" s="333"/>
      <c r="AF28" s="333"/>
      <c r="AG28" s="333"/>
      <c r="AH28" s="333"/>
      <c r="AI28" s="333"/>
      <c r="AJ28" s="333"/>
      <c r="AK28" s="333"/>
      <c r="AL28" s="333"/>
      <c r="AM28" s="333"/>
      <c r="AN28" s="333"/>
      <c r="AO28" s="333"/>
      <c r="AP28" s="333"/>
      <c r="AQ28" s="333"/>
      <c r="AR28" s="333"/>
      <c r="AS28" s="333"/>
      <c r="AT28" s="333"/>
      <c r="AU28" s="333"/>
      <c r="AV28" s="333"/>
      <c r="AW28" s="333"/>
      <c r="AX28" s="333"/>
      <c r="AY28" s="333"/>
      <c r="AZ28" s="333"/>
      <c r="BA28" s="333"/>
      <c r="BB28" s="333"/>
      <c r="BC28" s="333"/>
      <c r="BD28" s="333"/>
      <c r="BE28" s="333"/>
      <c r="BF28" s="333"/>
      <c r="BG28" s="333"/>
      <c r="BH28" s="333"/>
      <c r="BI28" s="333"/>
      <c r="BJ28" s="333"/>
      <c r="BK28" s="333"/>
      <c r="BL28" s="333"/>
      <c r="BM28" s="333"/>
      <c r="BN28" s="333"/>
      <c r="BO28" s="333"/>
      <c r="BP28" s="333"/>
      <c r="BQ28" s="333"/>
      <c r="BR28" s="333"/>
      <c r="BS28" s="333"/>
      <c r="BT28" s="333"/>
      <c r="BU28" s="333"/>
      <c r="BV28" s="333"/>
      <c r="BW28" s="333"/>
      <c r="BX28" s="333"/>
      <c r="BY28" s="333"/>
      <c r="BZ28" s="333"/>
      <c r="CA28" s="333"/>
      <c r="CB28" s="333"/>
      <c r="CC28" s="333"/>
      <c r="CD28" s="333"/>
      <c r="CE28" s="333"/>
      <c r="CF28" s="333"/>
      <c r="CG28" s="333"/>
      <c r="CH28" s="333"/>
      <c r="CI28" s="333"/>
      <c r="CJ28" s="333"/>
      <c r="CK28" s="333"/>
      <c r="CL28" s="333"/>
      <c r="CM28" s="333"/>
      <c r="CN28" s="333"/>
      <c r="CO28" s="333"/>
      <c r="CP28" s="333"/>
      <c r="CQ28" s="333"/>
      <c r="CR28" s="333"/>
      <c r="CS28" s="333"/>
      <c r="CT28" s="333"/>
      <c r="CU28" s="333"/>
      <c r="CV28" s="333"/>
      <c r="CW28" s="333"/>
      <c r="CX28" s="333"/>
      <c r="CY28" s="333"/>
      <c r="CZ28" s="333"/>
      <c r="DA28" s="333"/>
      <c r="DB28" s="333"/>
      <c r="DC28" s="333"/>
      <c r="DD28" s="333"/>
      <c r="DE28" s="333"/>
      <c r="DF28" s="333"/>
      <c r="DG28" s="333"/>
      <c r="DH28" s="333"/>
      <c r="DI28" s="333"/>
      <c r="DJ28" s="333"/>
      <c r="DK28" s="333"/>
      <c r="DL28" s="333"/>
      <c r="DM28" s="333"/>
      <c r="DN28" s="333"/>
      <c r="DO28" s="333"/>
      <c r="DP28" s="333"/>
      <c r="DQ28" s="333"/>
      <c r="DR28" s="333"/>
      <c r="DS28" s="333"/>
      <c r="DT28" s="333"/>
      <c r="DU28" s="333"/>
      <c r="DV28" s="333"/>
      <c r="DW28" s="333"/>
      <c r="DX28" s="333"/>
      <c r="DY28" s="333"/>
      <c r="DZ28" s="333"/>
      <c r="EA28" s="333"/>
      <c r="EB28" s="333"/>
      <c r="EC28" s="333"/>
      <c r="ED28" s="333"/>
      <c r="EE28" s="333"/>
      <c r="EF28" s="333"/>
      <c r="EG28" s="333"/>
      <c r="EH28" s="333"/>
      <c r="EI28" s="333"/>
      <c r="EJ28" s="333"/>
      <c r="EK28" s="333"/>
      <c r="EL28" s="333"/>
      <c r="EM28" s="333"/>
      <c r="EN28" s="333"/>
      <c r="EO28" s="333"/>
      <c r="EP28" s="333"/>
      <c r="EQ28" s="333"/>
      <c r="ER28" s="333"/>
      <c r="ES28" s="333"/>
      <c r="ET28" s="333"/>
      <c r="EU28" s="333"/>
      <c r="EV28" s="333"/>
      <c r="EW28" s="333"/>
      <c r="EX28" s="333"/>
      <c r="EY28" s="333"/>
      <c r="EZ28" s="333"/>
      <c r="FA28" s="333"/>
      <c r="FB28" s="333"/>
      <c r="FC28" s="333"/>
      <c r="FD28" s="333"/>
      <c r="FE28" s="333"/>
      <c r="FF28" s="333"/>
      <c r="FG28" s="333"/>
      <c r="FH28" s="333"/>
      <c r="FI28" s="333"/>
      <c r="FJ28" s="333"/>
      <c r="FK28" s="333"/>
      <c r="FL28" s="333"/>
      <c r="FM28" s="333"/>
      <c r="FN28" s="333"/>
      <c r="FO28" s="333"/>
      <c r="FP28" s="333"/>
      <c r="FQ28" s="333"/>
      <c r="FR28" s="333"/>
      <c r="FS28" s="333"/>
      <c r="FT28" s="333"/>
      <c r="FU28" s="333"/>
      <c r="FV28" s="333"/>
      <c r="FW28" s="333"/>
      <c r="FX28" s="333"/>
      <c r="FY28" s="333"/>
      <c r="FZ28" s="333"/>
      <c r="GA28" s="333"/>
      <c r="GB28" s="333"/>
      <c r="GC28" s="333"/>
      <c r="GD28" s="333"/>
      <c r="GE28" s="333"/>
      <c r="GF28" s="333"/>
      <c r="GG28" s="333"/>
      <c r="GH28" s="333"/>
      <c r="GI28" s="333"/>
      <c r="GJ28" s="333"/>
      <c r="GK28" s="333"/>
      <c r="GL28" s="333"/>
      <c r="GM28" s="333"/>
      <c r="GN28" s="333"/>
      <c r="GO28" s="333"/>
      <c r="GP28" s="333"/>
      <c r="GQ28" s="333"/>
      <c r="GR28" s="333"/>
      <c r="GS28" s="333"/>
      <c r="GT28" s="333"/>
      <c r="GU28" s="333"/>
      <c r="GV28" s="333"/>
      <c r="GW28" s="333"/>
      <c r="GX28" s="333"/>
      <c r="GY28" s="333"/>
      <c r="GZ28" s="333"/>
      <c r="HA28" s="333"/>
      <c r="HB28" s="333"/>
      <c r="HC28" s="333"/>
      <c r="HD28" s="333"/>
      <c r="HE28" s="333"/>
      <c r="HF28" s="333"/>
      <c r="HG28" s="333"/>
      <c r="HH28" s="333"/>
      <c r="HI28" s="333"/>
      <c r="HJ28" s="333"/>
      <c r="HK28" s="333"/>
      <c r="HL28" s="333"/>
      <c r="HM28" s="333"/>
    </row>
    <row r="29" spans="1:221" x14ac:dyDescent="0.2">
      <c r="A29" s="384" t="s">
        <v>97</v>
      </c>
      <c r="B29" s="333"/>
      <c r="C29" s="333"/>
      <c r="D29" s="360">
        <f>IF('Customer Info'!$C$32=TRUE,0,IF($C$15&lt;0,0,IF($C$15&gt;2000,2000,$C$15)))</f>
        <v>0</v>
      </c>
      <c r="E29" s="361" t="s">
        <v>41</v>
      </c>
      <c r="F29" s="362" t="s">
        <v>8</v>
      </c>
      <c r="G29" s="386"/>
      <c r="H29" s="386"/>
      <c r="I29" s="389">
        <f>'Rider Rates'!$B$8</f>
        <v>4.6499999999999996E-3</v>
      </c>
      <c r="J29" s="389">
        <f t="shared" si="0"/>
        <v>4.6499999999999996E-3</v>
      </c>
      <c r="K29" s="364" t="s">
        <v>42</v>
      </c>
      <c r="L29" s="250"/>
      <c r="M29" s="250"/>
      <c r="N29" s="250">
        <f t="shared" si="1"/>
        <v>0</v>
      </c>
      <c r="O29" s="250">
        <f t="shared" si="2"/>
        <v>0</v>
      </c>
      <c r="P29" s="358">
        <f>'Rider Rates'!$D$7</f>
        <v>44531</v>
      </c>
      <c r="Q29" s="383"/>
      <c r="R29" s="380"/>
      <c r="S29" s="374"/>
      <c r="T29" s="375"/>
      <c r="U29" s="333"/>
      <c r="V29" s="376"/>
      <c r="W29" s="333"/>
      <c r="X29" s="333"/>
      <c r="Y29" s="333"/>
      <c r="Z29" s="333"/>
      <c r="AA29" s="333"/>
      <c r="AB29" s="333"/>
      <c r="AC29" s="333"/>
      <c r="AD29" s="333"/>
      <c r="AE29" s="333"/>
      <c r="AF29" s="333"/>
      <c r="AG29" s="333"/>
      <c r="AH29" s="333"/>
      <c r="AI29" s="333"/>
      <c r="AJ29" s="333"/>
      <c r="AK29" s="333"/>
      <c r="AL29" s="333"/>
      <c r="AM29" s="333"/>
      <c r="AN29" s="333"/>
      <c r="AO29" s="333"/>
      <c r="AP29" s="333"/>
      <c r="AQ29" s="333"/>
      <c r="AR29" s="333"/>
      <c r="AS29" s="333"/>
      <c r="AT29" s="333"/>
      <c r="AU29" s="333"/>
      <c r="AV29" s="333"/>
      <c r="AW29" s="333"/>
      <c r="AX29" s="333"/>
      <c r="AY29" s="333"/>
      <c r="AZ29" s="333"/>
      <c r="BA29" s="333"/>
      <c r="BB29" s="333"/>
      <c r="BC29" s="333"/>
      <c r="BD29" s="333"/>
      <c r="BE29" s="333"/>
      <c r="BF29" s="333"/>
      <c r="BG29" s="333"/>
      <c r="BH29" s="333"/>
      <c r="BI29" s="333"/>
      <c r="BJ29" s="333"/>
      <c r="BK29" s="333"/>
      <c r="BL29" s="333"/>
      <c r="BM29" s="333"/>
      <c r="BN29" s="333"/>
      <c r="BO29" s="333"/>
      <c r="BP29" s="333"/>
      <c r="BQ29" s="333"/>
      <c r="BR29" s="333"/>
      <c r="BS29" s="333"/>
      <c r="BT29" s="333"/>
      <c r="BU29" s="333"/>
      <c r="BV29" s="333"/>
      <c r="BW29" s="333"/>
      <c r="BX29" s="333"/>
      <c r="BY29" s="333"/>
      <c r="BZ29" s="333"/>
      <c r="CA29" s="333"/>
      <c r="CB29" s="333"/>
      <c r="CC29" s="333"/>
      <c r="CD29" s="333"/>
      <c r="CE29" s="333"/>
      <c r="CF29" s="333"/>
      <c r="CG29" s="333"/>
      <c r="CH29" s="333"/>
      <c r="CI29" s="333"/>
      <c r="CJ29" s="333"/>
      <c r="CK29" s="333"/>
      <c r="CL29" s="333"/>
      <c r="CM29" s="333"/>
      <c r="CN29" s="333"/>
      <c r="CO29" s="333"/>
      <c r="CP29" s="333"/>
      <c r="CQ29" s="333"/>
      <c r="CR29" s="333"/>
      <c r="CS29" s="333"/>
      <c r="CT29" s="333"/>
      <c r="CU29" s="333"/>
      <c r="CV29" s="333"/>
      <c r="CW29" s="333"/>
      <c r="CX29" s="333"/>
      <c r="CY29" s="333"/>
      <c r="CZ29" s="333"/>
      <c r="DA29" s="333"/>
      <c r="DB29" s="333"/>
      <c r="DC29" s="333"/>
      <c r="DD29" s="333"/>
      <c r="DE29" s="333"/>
      <c r="DF29" s="333"/>
      <c r="DG29" s="333"/>
      <c r="DH29" s="333"/>
      <c r="DI29" s="333"/>
      <c r="DJ29" s="333"/>
      <c r="DK29" s="333"/>
      <c r="DL29" s="333"/>
      <c r="DM29" s="333"/>
      <c r="DN29" s="333"/>
      <c r="DO29" s="333"/>
      <c r="DP29" s="333"/>
      <c r="DQ29" s="333"/>
      <c r="DR29" s="333"/>
      <c r="DS29" s="333"/>
      <c r="DT29" s="333"/>
      <c r="DU29" s="333"/>
      <c r="DV29" s="333"/>
      <c r="DW29" s="333"/>
      <c r="DX29" s="333"/>
      <c r="DY29" s="333"/>
      <c r="DZ29" s="333"/>
      <c r="EA29" s="333"/>
      <c r="EB29" s="333"/>
      <c r="EC29" s="333"/>
      <c r="ED29" s="333"/>
      <c r="EE29" s="333"/>
      <c r="EF29" s="333"/>
      <c r="EG29" s="333"/>
      <c r="EH29" s="333"/>
      <c r="EI29" s="333"/>
      <c r="EJ29" s="333"/>
      <c r="EK29" s="333"/>
      <c r="EL29" s="333"/>
      <c r="EM29" s="333"/>
      <c r="EN29" s="333"/>
      <c r="EO29" s="333"/>
      <c r="EP29" s="333"/>
      <c r="EQ29" s="333"/>
      <c r="ER29" s="333"/>
      <c r="ES29" s="333"/>
      <c r="ET29" s="333"/>
      <c r="EU29" s="333"/>
      <c r="EV29" s="333"/>
      <c r="EW29" s="333"/>
      <c r="EX29" s="333"/>
      <c r="EY29" s="333"/>
      <c r="EZ29" s="333"/>
      <c r="FA29" s="333"/>
      <c r="FB29" s="333"/>
      <c r="FC29" s="333"/>
      <c r="FD29" s="333"/>
      <c r="FE29" s="333"/>
      <c r="FF29" s="333"/>
      <c r="FG29" s="333"/>
      <c r="FH29" s="333"/>
      <c r="FI29" s="333"/>
      <c r="FJ29" s="333"/>
      <c r="FK29" s="333"/>
      <c r="FL29" s="333"/>
      <c r="FM29" s="333"/>
      <c r="FN29" s="333"/>
      <c r="FO29" s="333"/>
      <c r="FP29" s="333"/>
      <c r="FQ29" s="333"/>
      <c r="FR29" s="333"/>
      <c r="FS29" s="333"/>
      <c r="FT29" s="333"/>
      <c r="FU29" s="333"/>
      <c r="FV29" s="333"/>
      <c r="FW29" s="333"/>
      <c r="FX29" s="333"/>
      <c r="FY29" s="333"/>
      <c r="FZ29" s="333"/>
      <c r="GA29" s="333"/>
      <c r="GB29" s="333"/>
      <c r="GC29" s="333"/>
      <c r="GD29" s="333"/>
      <c r="GE29" s="333"/>
      <c r="GF29" s="333"/>
      <c r="GG29" s="333"/>
      <c r="GH29" s="333"/>
      <c r="GI29" s="333"/>
      <c r="GJ29" s="333"/>
      <c r="GK29" s="333"/>
      <c r="GL29" s="333"/>
      <c r="GM29" s="333"/>
      <c r="GN29" s="333"/>
      <c r="GO29" s="333"/>
      <c r="GP29" s="333"/>
      <c r="GQ29" s="333"/>
      <c r="GR29" s="333"/>
      <c r="GS29" s="333"/>
      <c r="GT29" s="333"/>
      <c r="GU29" s="333"/>
      <c r="GV29" s="333"/>
      <c r="GW29" s="333"/>
      <c r="GX29" s="333"/>
      <c r="GY29" s="333"/>
      <c r="GZ29" s="333"/>
      <c r="HA29" s="333"/>
      <c r="HB29" s="333"/>
      <c r="HC29" s="333"/>
      <c r="HD29" s="333"/>
      <c r="HE29" s="333"/>
      <c r="HF29" s="333"/>
      <c r="HG29" s="333"/>
      <c r="HH29" s="333"/>
      <c r="HI29" s="333"/>
      <c r="HJ29" s="333"/>
      <c r="HK29" s="333"/>
      <c r="HL29" s="333"/>
      <c r="HM29" s="333"/>
    </row>
    <row r="30" spans="1:221" x14ac:dyDescent="0.2">
      <c r="A30" s="384" t="s">
        <v>98</v>
      </c>
      <c r="B30" s="333"/>
      <c r="C30" s="333"/>
      <c r="D30" s="360">
        <f>IF('Customer Info'!$C$32=TRUE,0,IF($C$15&lt;=2000,0,IF($C$15=0,0,IF($C$15-2000&gt;13000,13000,$C$15-2000))))</f>
        <v>0</v>
      </c>
      <c r="E30" s="361" t="s">
        <v>41</v>
      </c>
      <c r="F30" s="362" t="s">
        <v>8</v>
      </c>
      <c r="G30" s="386"/>
      <c r="H30" s="386"/>
      <c r="I30" s="389">
        <f>'Rider Rates'!$B$9</f>
        <v>4.1900000000000001E-3</v>
      </c>
      <c r="J30" s="389">
        <f t="shared" si="0"/>
        <v>4.1900000000000001E-3</v>
      </c>
      <c r="K30" s="364" t="s">
        <v>42</v>
      </c>
      <c r="L30" s="250"/>
      <c r="M30" s="250"/>
      <c r="N30" s="250">
        <f t="shared" si="1"/>
        <v>0</v>
      </c>
      <c r="O30" s="250">
        <f t="shared" si="2"/>
        <v>0</v>
      </c>
      <c r="P30" s="358">
        <f>'Rider Rates'!$D$7</f>
        <v>44531</v>
      </c>
      <c r="Q30" s="383"/>
      <c r="R30" s="380"/>
      <c r="S30" s="374"/>
      <c r="T30" s="375"/>
      <c r="U30" s="333"/>
      <c r="V30" s="376"/>
      <c r="W30" s="333"/>
      <c r="X30" s="333"/>
      <c r="Y30" s="333"/>
      <c r="Z30" s="333"/>
      <c r="AA30" s="333"/>
      <c r="AB30" s="333"/>
      <c r="AC30" s="333"/>
      <c r="AD30" s="333"/>
      <c r="AE30" s="333"/>
      <c r="AF30" s="333"/>
      <c r="AG30" s="333"/>
      <c r="AH30" s="333"/>
      <c r="AI30" s="333"/>
      <c r="AJ30" s="333"/>
      <c r="AK30" s="333"/>
      <c r="AL30" s="333"/>
      <c r="AM30" s="333"/>
      <c r="AN30" s="333"/>
      <c r="AO30" s="333"/>
      <c r="AP30" s="333"/>
      <c r="AQ30" s="333"/>
      <c r="AR30" s="333"/>
      <c r="AS30" s="333"/>
      <c r="AT30" s="333"/>
      <c r="AU30" s="333"/>
      <c r="AV30" s="333"/>
      <c r="AW30" s="333"/>
      <c r="AX30" s="333"/>
      <c r="AY30" s="333"/>
      <c r="AZ30" s="333"/>
      <c r="BA30" s="333"/>
      <c r="BB30" s="333"/>
      <c r="BC30" s="333"/>
      <c r="BD30" s="333"/>
      <c r="BE30" s="333"/>
      <c r="BF30" s="333"/>
      <c r="BG30" s="333"/>
      <c r="BH30" s="333"/>
      <c r="BI30" s="333"/>
      <c r="BJ30" s="333"/>
      <c r="BK30" s="333"/>
      <c r="BL30" s="333"/>
      <c r="BM30" s="333"/>
      <c r="BN30" s="333"/>
      <c r="BO30" s="333"/>
      <c r="BP30" s="333"/>
      <c r="BQ30" s="333"/>
      <c r="BR30" s="333"/>
      <c r="BS30" s="333"/>
      <c r="BT30" s="333"/>
      <c r="BU30" s="333"/>
      <c r="BV30" s="333"/>
      <c r="BW30" s="333"/>
      <c r="BX30" s="333"/>
      <c r="BY30" s="333"/>
      <c r="BZ30" s="333"/>
      <c r="CA30" s="333"/>
      <c r="CB30" s="333"/>
      <c r="CC30" s="333"/>
      <c r="CD30" s="333"/>
      <c r="CE30" s="333"/>
      <c r="CF30" s="333"/>
      <c r="CG30" s="333"/>
      <c r="CH30" s="333"/>
      <c r="CI30" s="333"/>
      <c r="CJ30" s="333"/>
      <c r="CK30" s="333"/>
      <c r="CL30" s="333"/>
      <c r="CM30" s="333"/>
      <c r="CN30" s="333"/>
      <c r="CO30" s="333"/>
      <c r="CP30" s="333"/>
      <c r="CQ30" s="333"/>
      <c r="CR30" s="333"/>
      <c r="CS30" s="333"/>
      <c r="CT30" s="333"/>
      <c r="CU30" s="333"/>
      <c r="CV30" s="333"/>
      <c r="CW30" s="333"/>
      <c r="CX30" s="333"/>
      <c r="CY30" s="333"/>
      <c r="CZ30" s="333"/>
      <c r="DA30" s="333"/>
      <c r="DB30" s="333"/>
      <c r="DC30" s="333"/>
      <c r="DD30" s="333"/>
      <c r="DE30" s="333"/>
      <c r="DF30" s="333"/>
      <c r="DG30" s="333"/>
      <c r="DH30" s="333"/>
      <c r="DI30" s="333"/>
      <c r="DJ30" s="333"/>
      <c r="DK30" s="333"/>
      <c r="DL30" s="333"/>
      <c r="DM30" s="333"/>
      <c r="DN30" s="333"/>
      <c r="DO30" s="333"/>
      <c r="DP30" s="333"/>
      <c r="DQ30" s="333"/>
      <c r="DR30" s="333"/>
      <c r="DS30" s="333"/>
      <c r="DT30" s="333"/>
      <c r="DU30" s="333"/>
      <c r="DV30" s="333"/>
      <c r="DW30" s="333"/>
      <c r="DX30" s="333"/>
      <c r="DY30" s="333"/>
      <c r="DZ30" s="333"/>
      <c r="EA30" s="333"/>
      <c r="EB30" s="333"/>
      <c r="EC30" s="333"/>
      <c r="ED30" s="333"/>
      <c r="EE30" s="333"/>
      <c r="EF30" s="333"/>
      <c r="EG30" s="333"/>
      <c r="EH30" s="333"/>
      <c r="EI30" s="333"/>
      <c r="EJ30" s="333"/>
      <c r="EK30" s="333"/>
      <c r="EL30" s="333"/>
      <c r="EM30" s="333"/>
      <c r="EN30" s="333"/>
      <c r="EO30" s="333"/>
      <c r="EP30" s="333"/>
      <c r="EQ30" s="333"/>
      <c r="ER30" s="333"/>
      <c r="ES30" s="333"/>
      <c r="ET30" s="333"/>
      <c r="EU30" s="333"/>
      <c r="EV30" s="333"/>
      <c r="EW30" s="333"/>
      <c r="EX30" s="333"/>
      <c r="EY30" s="333"/>
      <c r="EZ30" s="333"/>
      <c r="FA30" s="333"/>
      <c r="FB30" s="333"/>
      <c r="FC30" s="333"/>
      <c r="FD30" s="333"/>
      <c r="FE30" s="333"/>
      <c r="FF30" s="333"/>
      <c r="FG30" s="333"/>
      <c r="FH30" s="333"/>
      <c r="FI30" s="333"/>
      <c r="FJ30" s="333"/>
      <c r="FK30" s="333"/>
      <c r="FL30" s="333"/>
      <c r="FM30" s="333"/>
      <c r="FN30" s="333"/>
      <c r="FO30" s="333"/>
      <c r="FP30" s="333"/>
      <c r="FQ30" s="333"/>
      <c r="FR30" s="333"/>
      <c r="FS30" s="333"/>
      <c r="FT30" s="333"/>
      <c r="FU30" s="333"/>
      <c r="FV30" s="333"/>
      <c r="FW30" s="333"/>
      <c r="FX30" s="333"/>
      <c r="FY30" s="333"/>
      <c r="FZ30" s="333"/>
      <c r="GA30" s="333"/>
      <c r="GB30" s="333"/>
      <c r="GC30" s="333"/>
      <c r="GD30" s="333"/>
      <c r="GE30" s="333"/>
      <c r="GF30" s="333"/>
      <c r="GG30" s="333"/>
      <c r="GH30" s="333"/>
      <c r="GI30" s="333"/>
      <c r="GJ30" s="333"/>
      <c r="GK30" s="333"/>
      <c r="GL30" s="333"/>
      <c r="GM30" s="333"/>
      <c r="GN30" s="333"/>
      <c r="GO30" s="333"/>
      <c r="GP30" s="333"/>
      <c r="GQ30" s="333"/>
      <c r="GR30" s="333"/>
      <c r="GS30" s="333"/>
      <c r="GT30" s="333"/>
      <c r="GU30" s="333"/>
      <c r="GV30" s="333"/>
      <c r="GW30" s="333"/>
      <c r="GX30" s="333"/>
      <c r="GY30" s="333"/>
      <c r="GZ30" s="333"/>
      <c r="HA30" s="333"/>
      <c r="HB30" s="333"/>
      <c r="HC30" s="333"/>
      <c r="HD30" s="333"/>
      <c r="HE30" s="333"/>
      <c r="HF30" s="333"/>
      <c r="HG30" s="333"/>
      <c r="HH30" s="333"/>
      <c r="HI30" s="333"/>
      <c r="HJ30" s="333"/>
      <c r="HK30" s="333"/>
      <c r="HL30" s="333"/>
      <c r="HM30" s="333"/>
    </row>
    <row r="31" spans="1:221" x14ac:dyDescent="0.2">
      <c r="A31" s="384" t="s">
        <v>99</v>
      </c>
      <c r="B31" s="333"/>
      <c r="C31" s="333"/>
      <c r="D31" s="360">
        <f>IF('Customer Info'!$C$32=TRUE,0,IF($C$15=0,0,IF($C$15-15000&gt;=0,$C$15-15000,0)))</f>
        <v>0</v>
      </c>
      <c r="E31" s="361" t="s">
        <v>41</v>
      </c>
      <c r="F31" s="362" t="s">
        <v>8</v>
      </c>
      <c r="G31" s="386"/>
      <c r="H31" s="386"/>
      <c r="I31" s="389">
        <f>'Rider Rates'!$B$10</f>
        <v>3.63E-3</v>
      </c>
      <c r="J31" s="389">
        <f t="shared" si="0"/>
        <v>3.63E-3</v>
      </c>
      <c r="K31" s="364" t="s">
        <v>42</v>
      </c>
      <c r="L31" s="250"/>
      <c r="M31" s="250"/>
      <c r="N31" s="250">
        <f t="shared" si="1"/>
        <v>0</v>
      </c>
      <c r="O31" s="250">
        <f t="shared" si="2"/>
        <v>0</v>
      </c>
      <c r="P31" s="358">
        <f>'Rider Rates'!$D$7</f>
        <v>44531</v>
      </c>
      <c r="Q31" s="383"/>
      <c r="R31" s="380"/>
      <c r="S31" s="374"/>
      <c r="T31" s="375"/>
      <c r="U31" s="333"/>
      <c r="V31" s="376"/>
      <c r="W31" s="333"/>
      <c r="X31" s="333"/>
      <c r="Y31" s="333"/>
      <c r="Z31" s="333"/>
      <c r="AA31" s="333"/>
      <c r="AB31" s="333"/>
      <c r="AC31" s="333"/>
      <c r="AD31" s="333"/>
      <c r="AE31" s="333"/>
      <c r="AF31" s="333"/>
      <c r="AG31" s="333"/>
      <c r="AH31" s="333"/>
      <c r="AI31" s="333"/>
      <c r="AJ31" s="333"/>
      <c r="AK31" s="333"/>
      <c r="AL31" s="333"/>
      <c r="AM31" s="333"/>
      <c r="AN31" s="333"/>
      <c r="AO31" s="333"/>
      <c r="AP31" s="333"/>
      <c r="AQ31" s="333"/>
      <c r="AR31" s="333"/>
      <c r="AS31" s="333"/>
      <c r="AT31" s="333"/>
      <c r="AU31" s="333"/>
      <c r="AV31" s="333"/>
      <c r="AW31" s="333"/>
      <c r="AX31" s="333"/>
      <c r="AY31" s="333"/>
      <c r="AZ31" s="333"/>
      <c r="BA31" s="333"/>
      <c r="BB31" s="333"/>
      <c r="BC31" s="333"/>
      <c r="BD31" s="333"/>
      <c r="BE31" s="333"/>
      <c r="BF31" s="333"/>
      <c r="BG31" s="333"/>
      <c r="BH31" s="333"/>
      <c r="BI31" s="333"/>
      <c r="BJ31" s="333"/>
      <c r="BK31" s="333"/>
      <c r="BL31" s="333"/>
      <c r="BM31" s="333"/>
      <c r="BN31" s="333"/>
      <c r="BO31" s="333"/>
      <c r="BP31" s="333"/>
      <c r="BQ31" s="333"/>
      <c r="BR31" s="333"/>
      <c r="BS31" s="333"/>
      <c r="BT31" s="333"/>
      <c r="BU31" s="333"/>
      <c r="BV31" s="333"/>
      <c r="BW31" s="333"/>
      <c r="BX31" s="333"/>
      <c r="BY31" s="333"/>
      <c r="BZ31" s="333"/>
      <c r="CA31" s="333"/>
      <c r="CB31" s="333"/>
      <c r="CC31" s="333"/>
      <c r="CD31" s="333"/>
      <c r="CE31" s="333"/>
      <c r="CF31" s="333"/>
      <c r="CG31" s="333"/>
      <c r="CH31" s="333"/>
      <c r="CI31" s="333"/>
      <c r="CJ31" s="333"/>
      <c r="CK31" s="333"/>
      <c r="CL31" s="333"/>
      <c r="CM31" s="333"/>
      <c r="CN31" s="333"/>
      <c r="CO31" s="333"/>
      <c r="CP31" s="333"/>
      <c r="CQ31" s="333"/>
      <c r="CR31" s="333"/>
      <c r="CS31" s="333"/>
      <c r="CT31" s="333"/>
      <c r="CU31" s="333"/>
      <c r="CV31" s="333"/>
      <c r="CW31" s="333"/>
      <c r="CX31" s="333"/>
      <c r="CY31" s="333"/>
      <c r="CZ31" s="333"/>
      <c r="DA31" s="333"/>
      <c r="DB31" s="333"/>
      <c r="DC31" s="333"/>
      <c r="DD31" s="333"/>
      <c r="DE31" s="333"/>
      <c r="DF31" s="333"/>
      <c r="DG31" s="333"/>
      <c r="DH31" s="333"/>
      <c r="DI31" s="333"/>
      <c r="DJ31" s="333"/>
      <c r="DK31" s="333"/>
      <c r="DL31" s="333"/>
      <c r="DM31" s="333"/>
      <c r="DN31" s="333"/>
      <c r="DO31" s="333"/>
      <c r="DP31" s="333"/>
      <c r="DQ31" s="333"/>
      <c r="DR31" s="333"/>
      <c r="DS31" s="333"/>
      <c r="DT31" s="333"/>
      <c r="DU31" s="333"/>
      <c r="DV31" s="333"/>
      <c r="DW31" s="333"/>
      <c r="DX31" s="333"/>
      <c r="DY31" s="333"/>
      <c r="DZ31" s="333"/>
      <c r="EA31" s="333"/>
      <c r="EB31" s="333"/>
      <c r="EC31" s="333"/>
      <c r="ED31" s="333"/>
      <c r="EE31" s="333"/>
      <c r="EF31" s="333"/>
      <c r="EG31" s="333"/>
      <c r="EH31" s="333"/>
      <c r="EI31" s="333"/>
      <c r="EJ31" s="333"/>
      <c r="EK31" s="333"/>
      <c r="EL31" s="333"/>
      <c r="EM31" s="333"/>
      <c r="EN31" s="333"/>
      <c r="EO31" s="333"/>
      <c r="EP31" s="333"/>
      <c r="EQ31" s="333"/>
      <c r="ER31" s="333"/>
      <c r="ES31" s="333"/>
      <c r="ET31" s="333"/>
      <c r="EU31" s="333"/>
      <c r="EV31" s="333"/>
      <c r="EW31" s="333"/>
      <c r="EX31" s="333"/>
      <c r="EY31" s="333"/>
      <c r="EZ31" s="333"/>
      <c r="FA31" s="333"/>
      <c r="FB31" s="333"/>
      <c r="FC31" s="333"/>
      <c r="FD31" s="333"/>
      <c r="FE31" s="333"/>
      <c r="FF31" s="333"/>
      <c r="FG31" s="333"/>
      <c r="FH31" s="333"/>
      <c r="FI31" s="333"/>
      <c r="FJ31" s="333"/>
      <c r="FK31" s="333"/>
      <c r="FL31" s="333"/>
      <c r="FM31" s="333"/>
      <c r="FN31" s="333"/>
      <c r="FO31" s="333"/>
      <c r="FP31" s="333"/>
      <c r="FQ31" s="333"/>
      <c r="FR31" s="333"/>
      <c r="FS31" s="333"/>
      <c r="FT31" s="333"/>
      <c r="FU31" s="333"/>
      <c r="FV31" s="333"/>
      <c r="FW31" s="333"/>
      <c r="FX31" s="333"/>
      <c r="FY31" s="333"/>
      <c r="FZ31" s="333"/>
      <c r="GA31" s="333"/>
      <c r="GB31" s="333"/>
      <c r="GC31" s="333"/>
      <c r="GD31" s="333"/>
      <c r="GE31" s="333"/>
      <c r="GF31" s="333"/>
      <c r="GG31" s="333"/>
      <c r="GH31" s="333"/>
      <c r="GI31" s="333"/>
      <c r="GJ31" s="333"/>
      <c r="GK31" s="333"/>
      <c r="GL31" s="333"/>
      <c r="GM31" s="333"/>
      <c r="GN31" s="333"/>
      <c r="GO31" s="333"/>
      <c r="GP31" s="333"/>
      <c r="GQ31" s="333"/>
      <c r="GR31" s="333"/>
      <c r="GS31" s="333"/>
      <c r="GT31" s="333"/>
      <c r="GU31" s="333"/>
      <c r="GV31" s="333"/>
      <c r="GW31" s="333"/>
      <c r="GX31" s="333"/>
      <c r="GY31" s="333"/>
      <c r="GZ31" s="333"/>
      <c r="HA31" s="333"/>
      <c r="HB31" s="333"/>
      <c r="HC31" s="333"/>
      <c r="HD31" s="333"/>
      <c r="HE31" s="333"/>
      <c r="HF31" s="333"/>
      <c r="HG31" s="333"/>
      <c r="HH31" s="333"/>
      <c r="HI31" s="333"/>
      <c r="HJ31" s="333"/>
      <c r="HK31" s="333"/>
      <c r="HL31" s="333"/>
      <c r="HM31" s="333"/>
    </row>
    <row r="32" spans="1:221" x14ac:dyDescent="0.2">
      <c r="A32" s="392" t="s">
        <v>159</v>
      </c>
      <c r="B32" s="333"/>
      <c r="C32" s="333"/>
      <c r="D32" s="360">
        <f>IF($C$15&lt;0,0,$C$15)</f>
        <v>0</v>
      </c>
      <c r="E32" s="361" t="s">
        <v>41</v>
      </c>
      <c r="F32" s="362" t="s">
        <v>8</v>
      </c>
      <c r="G32" s="386"/>
      <c r="H32" s="386"/>
      <c r="I32" s="386">
        <f>'Rider Rates'!$B$16</f>
        <v>0</v>
      </c>
      <c r="J32" s="386">
        <f>SUM(G32:I32)</f>
        <v>0</v>
      </c>
      <c r="K32" s="364" t="s">
        <v>42</v>
      </c>
      <c r="L32" s="250"/>
      <c r="M32" s="250"/>
      <c r="N32" s="250">
        <f t="shared" si="1"/>
        <v>0</v>
      </c>
      <c r="O32" s="250">
        <f t="shared" si="2"/>
        <v>0</v>
      </c>
      <c r="P32" s="358">
        <f>'Rider Rates'!$D$16</f>
        <v>45322</v>
      </c>
      <c r="Q32" s="383"/>
      <c r="R32" s="380"/>
      <c r="S32" s="374"/>
      <c r="T32" s="375"/>
      <c r="U32" s="333"/>
      <c r="V32" s="376"/>
      <c r="W32" s="333"/>
      <c r="X32" s="333"/>
      <c r="Y32" s="333"/>
      <c r="Z32" s="333"/>
      <c r="AA32" s="333"/>
      <c r="AB32" s="333"/>
      <c r="AC32" s="333"/>
      <c r="AD32" s="333"/>
      <c r="AE32" s="333"/>
      <c r="AF32" s="333"/>
      <c r="AG32" s="333"/>
      <c r="AH32" s="333"/>
      <c r="AI32" s="333"/>
      <c r="AJ32" s="333"/>
      <c r="AK32" s="333"/>
      <c r="AL32" s="333"/>
      <c r="AM32" s="333"/>
      <c r="AN32" s="333"/>
      <c r="AO32" s="333"/>
      <c r="AP32" s="333"/>
      <c r="AQ32" s="333"/>
      <c r="AR32" s="333"/>
      <c r="AS32" s="333"/>
      <c r="AT32" s="333"/>
      <c r="AU32" s="333"/>
      <c r="AV32" s="333"/>
      <c r="AW32" s="333"/>
      <c r="AX32" s="333"/>
      <c r="AY32" s="333"/>
      <c r="AZ32" s="333"/>
      <c r="BA32" s="333"/>
      <c r="BB32" s="333"/>
      <c r="BC32" s="333"/>
      <c r="BD32" s="333"/>
      <c r="BE32" s="333"/>
      <c r="BF32" s="333"/>
      <c r="BG32" s="333"/>
      <c r="BH32" s="333"/>
      <c r="BI32" s="333"/>
      <c r="BJ32" s="333"/>
      <c r="BK32" s="333"/>
      <c r="BL32" s="333"/>
      <c r="BM32" s="333"/>
      <c r="BN32" s="333"/>
      <c r="BO32" s="333"/>
      <c r="BP32" s="333"/>
      <c r="BQ32" s="333"/>
      <c r="BR32" s="333"/>
      <c r="BS32" s="333"/>
      <c r="BT32" s="333"/>
      <c r="BU32" s="333"/>
      <c r="BV32" s="333"/>
      <c r="BW32" s="333"/>
      <c r="BX32" s="333"/>
      <c r="BY32" s="333"/>
      <c r="BZ32" s="333"/>
      <c r="CA32" s="333"/>
      <c r="CB32" s="333"/>
      <c r="CC32" s="333"/>
      <c r="CD32" s="333"/>
      <c r="CE32" s="333"/>
      <c r="CF32" s="333"/>
      <c r="CG32" s="333"/>
      <c r="CH32" s="333"/>
      <c r="CI32" s="333"/>
      <c r="CJ32" s="333"/>
      <c r="CK32" s="333"/>
      <c r="CL32" s="333"/>
      <c r="CM32" s="333"/>
      <c r="CN32" s="333"/>
      <c r="CO32" s="333"/>
      <c r="CP32" s="333"/>
      <c r="CQ32" s="333"/>
      <c r="CR32" s="333"/>
      <c r="CS32" s="333"/>
      <c r="CT32" s="333"/>
      <c r="CU32" s="333"/>
      <c r="CV32" s="333"/>
      <c r="CW32" s="333"/>
      <c r="CX32" s="333"/>
      <c r="CY32" s="333"/>
      <c r="CZ32" s="333"/>
      <c r="DA32" s="333"/>
      <c r="DB32" s="333"/>
      <c r="DC32" s="333"/>
      <c r="DD32" s="333"/>
      <c r="DE32" s="333"/>
      <c r="DF32" s="333"/>
      <c r="DG32" s="333"/>
      <c r="DH32" s="333"/>
      <c r="DI32" s="333"/>
      <c r="DJ32" s="333"/>
      <c r="DK32" s="333"/>
      <c r="DL32" s="333"/>
      <c r="DM32" s="333"/>
      <c r="DN32" s="333"/>
      <c r="DO32" s="333"/>
      <c r="DP32" s="333"/>
      <c r="DQ32" s="333"/>
      <c r="DR32" s="333"/>
      <c r="DS32" s="333"/>
      <c r="DT32" s="333"/>
      <c r="DU32" s="333"/>
      <c r="DV32" s="333"/>
      <c r="DW32" s="333"/>
      <c r="DX32" s="333"/>
      <c r="DY32" s="333"/>
      <c r="DZ32" s="333"/>
      <c r="EA32" s="333"/>
      <c r="EB32" s="333"/>
      <c r="EC32" s="333"/>
      <c r="ED32" s="333"/>
      <c r="EE32" s="333"/>
      <c r="EF32" s="333"/>
      <c r="EG32" s="333"/>
      <c r="EH32" s="333"/>
      <c r="EI32" s="333"/>
      <c r="EJ32" s="333"/>
      <c r="EK32" s="333"/>
      <c r="EL32" s="333"/>
      <c r="EM32" s="333"/>
      <c r="EN32" s="333"/>
      <c r="EO32" s="333"/>
      <c r="EP32" s="333"/>
      <c r="EQ32" s="333"/>
      <c r="ER32" s="333"/>
      <c r="ES32" s="333"/>
      <c r="ET32" s="333"/>
      <c r="EU32" s="333"/>
      <c r="EV32" s="333"/>
      <c r="EW32" s="333"/>
      <c r="EX32" s="333"/>
      <c r="EY32" s="333"/>
      <c r="EZ32" s="333"/>
      <c r="FA32" s="333"/>
      <c r="FB32" s="333"/>
      <c r="FC32" s="333"/>
      <c r="FD32" s="333"/>
      <c r="FE32" s="333"/>
      <c r="FF32" s="333"/>
      <c r="FG32" s="333"/>
      <c r="FH32" s="333"/>
      <c r="FI32" s="333"/>
      <c r="FJ32" s="333"/>
      <c r="FK32" s="333"/>
      <c r="FL32" s="333"/>
      <c r="FM32" s="333"/>
      <c r="FN32" s="333"/>
      <c r="FO32" s="333"/>
      <c r="FP32" s="333"/>
      <c r="FQ32" s="333"/>
      <c r="FR32" s="333"/>
      <c r="FS32" s="333"/>
      <c r="FT32" s="333"/>
      <c r="FU32" s="333"/>
      <c r="FV32" s="333"/>
      <c r="FW32" s="333"/>
      <c r="FX32" s="333"/>
      <c r="FY32" s="333"/>
      <c r="FZ32" s="333"/>
      <c r="GA32" s="333"/>
      <c r="GB32" s="333"/>
      <c r="GC32" s="333"/>
      <c r="GD32" s="333"/>
      <c r="GE32" s="333"/>
      <c r="GF32" s="333"/>
      <c r="GG32" s="333"/>
      <c r="GH32" s="333"/>
      <c r="GI32" s="333"/>
      <c r="GJ32" s="333"/>
      <c r="GK32" s="333"/>
      <c r="GL32" s="333"/>
      <c r="GM32" s="333"/>
      <c r="GN32" s="333"/>
      <c r="GO32" s="333"/>
      <c r="GP32" s="333"/>
      <c r="GQ32" s="333"/>
      <c r="GR32" s="333"/>
      <c r="GS32" s="333"/>
      <c r="GT32" s="333"/>
      <c r="GU32" s="333"/>
      <c r="GV32" s="333"/>
      <c r="GW32" s="333"/>
      <c r="GX32" s="333"/>
      <c r="GY32" s="333"/>
      <c r="GZ32" s="333"/>
      <c r="HA32" s="333"/>
      <c r="HB32" s="333"/>
      <c r="HC32" s="333"/>
      <c r="HD32" s="333"/>
      <c r="HE32" s="333"/>
      <c r="HF32" s="333"/>
      <c r="HG32" s="333"/>
      <c r="HH32" s="333"/>
      <c r="HI32" s="333"/>
      <c r="HJ32" s="333"/>
      <c r="HK32" s="333"/>
      <c r="HL32" s="333"/>
      <c r="HM32" s="333"/>
    </row>
    <row r="33" spans="1:221" x14ac:dyDescent="0.2">
      <c r="A33" s="392" t="s">
        <v>237</v>
      </c>
      <c r="B33" s="333"/>
      <c r="C33" s="333"/>
      <c r="D33" s="390">
        <f>$N$23</f>
        <v>825</v>
      </c>
      <c r="E33" s="361" t="s">
        <v>122</v>
      </c>
      <c r="F33" s="362" t="s">
        <v>8</v>
      </c>
      <c r="G33" s="386"/>
      <c r="H33" s="386"/>
      <c r="I33" s="391">
        <f>'Rider Rates'!$B$18+'Rider Rates'!$E$18</f>
        <v>0</v>
      </c>
      <c r="J33" s="391">
        <f>SUM(G33:I33)</f>
        <v>0</v>
      </c>
      <c r="K33" s="364"/>
      <c r="L33" s="250"/>
      <c r="M33" s="250"/>
      <c r="N33" s="250">
        <f>ROUND($D$33*'Rider Rates'!$B$18,2)+ROUND($D$33*'Rider Rates'!$E$18,2)</f>
        <v>0</v>
      </c>
      <c r="O33" s="250">
        <f t="shared" si="2"/>
        <v>0</v>
      </c>
      <c r="P33" s="358">
        <f>MAX('Rider Rates'!$D$18,'Rider Rates'!$F$18)</f>
        <v>44531</v>
      </c>
      <c r="Q33" s="383"/>
      <c r="R33" s="380"/>
      <c r="S33" s="374"/>
      <c r="T33" s="375"/>
      <c r="U33" s="333"/>
      <c r="V33" s="376"/>
      <c r="W33" s="333"/>
      <c r="X33" s="333"/>
      <c r="Y33" s="333"/>
      <c r="Z33" s="333"/>
      <c r="AA33" s="333"/>
      <c r="AB33" s="333"/>
      <c r="AC33" s="333"/>
      <c r="AD33" s="333"/>
      <c r="AE33" s="333"/>
      <c r="AF33" s="333"/>
      <c r="AG33" s="333"/>
      <c r="AH33" s="333"/>
      <c r="AI33" s="333"/>
      <c r="AJ33" s="333"/>
      <c r="AK33" s="333"/>
      <c r="AL33" s="333"/>
      <c r="AM33" s="333"/>
      <c r="AN33" s="333"/>
      <c r="AO33" s="333"/>
      <c r="AP33" s="333"/>
      <c r="AQ33" s="333"/>
      <c r="AR33" s="333"/>
      <c r="AS33" s="333"/>
      <c r="AT33" s="333"/>
      <c r="AU33" s="333"/>
      <c r="AV33" s="333"/>
      <c r="AW33" s="333"/>
      <c r="AX33" s="333"/>
      <c r="AY33" s="333"/>
      <c r="AZ33" s="333"/>
      <c r="BA33" s="333"/>
      <c r="BB33" s="333"/>
      <c r="BC33" s="333"/>
      <c r="BD33" s="333"/>
      <c r="BE33" s="333"/>
      <c r="BF33" s="333"/>
      <c r="BG33" s="333"/>
      <c r="BH33" s="333"/>
      <c r="BI33" s="333"/>
      <c r="BJ33" s="333"/>
      <c r="BK33" s="333"/>
      <c r="BL33" s="333"/>
      <c r="BM33" s="333"/>
      <c r="BN33" s="333"/>
      <c r="BO33" s="333"/>
      <c r="BP33" s="333"/>
      <c r="BQ33" s="333"/>
      <c r="BR33" s="333"/>
      <c r="BS33" s="333"/>
      <c r="BT33" s="333"/>
      <c r="BU33" s="333"/>
      <c r="BV33" s="333"/>
      <c r="BW33" s="333"/>
      <c r="BX33" s="333"/>
      <c r="BY33" s="333"/>
      <c r="BZ33" s="333"/>
      <c r="CA33" s="333"/>
      <c r="CB33" s="333"/>
      <c r="CC33" s="333"/>
      <c r="CD33" s="333"/>
      <c r="CE33" s="333"/>
      <c r="CF33" s="333"/>
      <c r="CG33" s="333"/>
      <c r="CH33" s="333"/>
      <c r="CI33" s="333"/>
      <c r="CJ33" s="333"/>
      <c r="CK33" s="333"/>
      <c r="CL33" s="333"/>
      <c r="CM33" s="333"/>
      <c r="CN33" s="333"/>
      <c r="CO33" s="333"/>
      <c r="CP33" s="333"/>
      <c r="CQ33" s="333"/>
      <c r="CR33" s="333"/>
      <c r="CS33" s="333"/>
      <c r="CT33" s="333"/>
      <c r="CU33" s="333"/>
      <c r="CV33" s="333"/>
      <c r="CW33" s="333"/>
      <c r="CX33" s="333"/>
      <c r="CY33" s="333"/>
      <c r="CZ33" s="333"/>
      <c r="DA33" s="333"/>
      <c r="DB33" s="333"/>
      <c r="DC33" s="333"/>
      <c r="DD33" s="333"/>
      <c r="DE33" s="333"/>
      <c r="DF33" s="333"/>
      <c r="DG33" s="333"/>
      <c r="DH33" s="333"/>
      <c r="DI33" s="333"/>
      <c r="DJ33" s="333"/>
      <c r="DK33" s="333"/>
      <c r="DL33" s="333"/>
      <c r="DM33" s="333"/>
      <c r="DN33" s="333"/>
      <c r="DO33" s="333"/>
      <c r="DP33" s="333"/>
      <c r="DQ33" s="333"/>
      <c r="DR33" s="333"/>
      <c r="DS33" s="333"/>
      <c r="DT33" s="333"/>
      <c r="DU33" s="333"/>
      <c r="DV33" s="333"/>
      <c r="DW33" s="333"/>
      <c r="DX33" s="333"/>
      <c r="DY33" s="333"/>
      <c r="DZ33" s="333"/>
      <c r="EA33" s="333"/>
      <c r="EB33" s="333"/>
      <c r="EC33" s="333"/>
      <c r="ED33" s="333"/>
      <c r="EE33" s="333"/>
      <c r="EF33" s="333"/>
      <c r="EG33" s="333"/>
      <c r="EH33" s="333"/>
      <c r="EI33" s="333"/>
      <c r="EJ33" s="333"/>
      <c r="EK33" s="333"/>
      <c r="EL33" s="333"/>
      <c r="EM33" s="333"/>
      <c r="EN33" s="333"/>
      <c r="EO33" s="333"/>
      <c r="EP33" s="333"/>
      <c r="EQ33" s="333"/>
      <c r="ER33" s="333"/>
      <c r="ES33" s="333"/>
      <c r="ET33" s="333"/>
      <c r="EU33" s="333"/>
      <c r="EV33" s="333"/>
      <c r="EW33" s="333"/>
      <c r="EX33" s="333"/>
      <c r="EY33" s="333"/>
      <c r="EZ33" s="333"/>
      <c r="FA33" s="333"/>
      <c r="FB33" s="333"/>
      <c r="FC33" s="333"/>
      <c r="FD33" s="333"/>
      <c r="FE33" s="333"/>
      <c r="FF33" s="333"/>
      <c r="FG33" s="333"/>
      <c r="FH33" s="333"/>
      <c r="FI33" s="333"/>
      <c r="FJ33" s="333"/>
      <c r="FK33" s="333"/>
      <c r="FL33" s="333"/>
      <c r="FM33" s="333"/>
      <c r="FN33" s="333"/>
      <c r="FO33" s="333"/>
      <c r="FP33" s="333"/>
      <c r="FQ33" s="333"/>
      <c r="FR33" s="333"/>
      <c r="FS33" s="333"/>
      <c r="FT33" s="333"/>
      <c r="FU33" s="333"/>
      <c r="FV33" s="333"/>
      <c r="FW33" s="333"/>
      <c r="FX33" s="333"/>
      <c r="FY33" s="333"/>
      <c r="FZ33" s="333"/>
      <c r="GA33" s="333"/>
      <c r="GB33" s="333"/>
      <c r="GC33" s="333"/>
      <c r="GD33" s="333"/>
      <c r="GE33" s="333"/>
      <c r="GF33" s="333"/>
      <c r="GG33" s="333"/>
      <c r="GH33" s="333"/>
      <c r="GI33" s="333"/>
      <c r="GJ33" s="333"/>
      <c r="GK33" s="333"/>
      <c r="GL33" s="333"/>
      <c r="GM33" s="333"/>
      <c r="GN33" s="333"/>
      <c r="GO33" s="333"/>
      <c r="GP33" s="333"/>
      <c r="GQ33" s="333"/>
      <c r="GR33" s="333"/>
      <c r="GS33" s="333"/>
      <c r="GT33" s="333"/>
      <c r="GU33" s="333"/>
      <c r="GV33" s="333"/>
      <c r="GW33" s="333"/>
      <c r="GX33" s="333"/>
      <c r="GY33" s="333"/>
      <c r="GZ33" s="333"/>
      <c r="HA33" s="333"/>
      <c r="HB33" s="333"/>
      <c r="HC33" s="333"/>
      <c r="HD33" s="333"/>
      <c r="HE33" s="333"/>
      <c r="HF33" s="333"/>
      <c r="HG33" s="333"/>
      <c r="HH33" s="333"/>
      <c r="HI33" s="333"/>
      <c r="HJ33" s="333"/>
      <c r="HK33" s="333"/>
      <c r="HL33" s="333"/>
      <c r="HM33" s="333"/>
    </row>
    <row r="34" spans="1:221" x14ac:dyDescent="0.2">
      <c r="A34" s="392" t="s">
        <v>186</v>
      </c>
      <c r="B34" s="333"/>
      <c r="C34" s="333"/>
      <c r="D34" s="360">
        <f>C15</f>
        <v>0</v>
      </c>
      <c r="E34" s="361" t="s">
        <v>41</v>
      </c>
      <c r="F34" s="362" t="s">
        <v>8</v>
      </c>
      <c r="G34" s="386">
        <f>'Rider Rates'!B25</f>
        <v>7.2950000000000001E-2</v>
      </c>
      <c r="H34" s="386"/>
      <c r="I34" s="386"/>
      <c r="J34" s="393">
        <f>SUM(G34:H34)</f>
        <v>7.2950000000000001E-2</v>
      </c>
      <c r="K34" s="364" t="s">
        <v>42</v>
      </c>
      <c r="L34" s="250">
        <f>ROUND(D34*G34,2)</f>
        <v>0</v>
      </c>
      <c r="M34" s="250"/>
      <c r="N34" s="250"/>
      <c r="O34" s="250">
        <f t="shared" si="2"/>
        <v>0</v>
      </c>
      <c r="P34" s="358">
        <f>'Rider Rates'!$D$22</f>
        <v>45809</v>
      </c>
      <c r="Q34" s="383"/>
      <c r="R34" s="380"/>
      <c r="S34" s="374"/>
      <c r="T34" s="375"/>
      <c r="U34" s="333"/>
      <c r="V34" s="376"/>
      <c r="W34" s="333"/>
      <c r="X34" s="333"/>
      <c r="Y34" s="333"/>
      <c r="Z34" s="333"/>
      <c r="AA34" s="333"/>
      <c r="AB34" s="333"/>
      <c r="AC34" s="333"/>
      <c r="AD34" s="333"/>
      <c r="AE34" s="333"/>
      <c r="AF34" s="333"/>
      <c r="AG34" s="333"/>
      <c r="AH34" s="333"/>
      <c r="AI34" s="333"/>
      <c r="AJ34" s="333"/>
      <c r="AK34" s="333"/>
      <c r="AL34" s="333"/>
      <c r="AM34" s="333"/>
      <c r="AN34" s="333"/>
      <c r="AO34" s="333"/>
      <c r="AP34" s="333"/>
      <c r="AQ34" s="333"/>
      <c r="AR34" s="333"/>
      <c r="AS34" s="333"/>
      <c r="AT34" s="333"/>
      <c r="AU34" s="333"/>
      <c r="AV34" s="333"/>
      <c r="AW34" s="333"/>
      <c r="AX34" s="333"/>
      <c r="AY34" s="333"/>
      <c r="AZ34" s="333"/>
      <c r="BA34" s="333"/>
      <c r="BB34" s="333"/>
      <c r="BC34" s="333"/>
      <c r="BD34" s="333"/>
      <c r="BE34" s="333"/>
      <c r="BF34" s="333"/>
      <c r="BG34" s="333"/>
      <c r="BH34" s="333"/>
      <c r="BI34" s="333"/>
      <c r="BJ34" s="333"/>
      <c r="BK34" s="333"/>
      <c r="BL34" s="333"/>
      <c r="BM34" s="333"/>
      <c r="BN34" s="333"/>
      <c r="BO34" s="333"/>
      <c r="BP34" s="333"/>
      <c r="BQ34" s="333"/>
      <c r="BR34" s="333"/>
      <c r="BS34" s="333"/>
      <c r="BT34" s="333"/>
      <c r="BU34" s="333"/>
      <c r="BV34" s="333"/>
      <c r="BW34" s="333"/>
      <c r="BX34" s="333"/>
      <c r="BY34" s="333"/>
      <c r="BZ34" s="333"/>
      <c r="CA34" s="333"/>
      <c r="CB34" s="333"/>
      <c r="CC34" s="333"/>
      <c r="CD34" s="333"/>
      <c r="CE34" s="333"/>
      <c r="CF34" s="333"/>
      <c r="CG34" s="333"/>
      <c r="CH34" s="333"/>
      <c r="CI34" s="333"/>
      <c r="CJ34" s="333"/>
      <c r="CK34" s="333"/>
      <c r="CL34" s="333"/>
      <c r="CM34" s="333"/>
      <c r="CN34" s="333"/>
      <c r="CO34" s="333"/>
      <c r="CP34" s="333"/>
      <c r="CQ34" s="333"/>
      <c r="CR34" s="333"/>
      <c r="CS34" s="333"/>
      <c r="CT34" s="333"/>
      <c r="CU34" s="333"/>
      <c r="CV34" s="333"/>
      <c r="CW34" s="333"/>
      <c r="CX34" s="333"/>
      <c r="CY34" s="333"/>
      <c r="CZ34" s="333"/>
      <c r="DA34" s="333"/>
      <c r="DB34" s="333"/>
      <c r="DC34" s="333"/>
      <c r="DD34" s="333"/>
      <c r="DE34" s="333"/>
      <c r="DF34" s="333"/>
      <c r="DG34" s="333"/>
      <c r="DH34" s="333"/>
      <c r="DI34" s="333"/>
      <c r="DJ34" s="333"/>
      <c r="DK34" s="333"/>
      <c r="DL34" s="333"/>
      <c r="DM34" s="333"/>
      <c r="DN34" s="333"/>
      <c r="DO34" s="333"/>
      <c r="DP34" s="333"/>
      <c r="DQ34" s="333"/>
      <c r="DR34" s="333"/>
      <c r="DS34" s="333"/>
      <c r="DT34" s="333"/>
      <c r="DU34" s="333"/>
      <c r="DV34" s="333"/>
      <c r="DW34" s="333"/>
      <c r="DX34" s="333"/>
      <c r="DY34" s="333"/>
      <c r="DZ34" s="333"/>
      <c r="EA34" s="333"/>
      <c r="EB34" s="333"/>
      <c r="EC34" s="333"/>
      <c r="ED34" s="333"/>
      <c r="EE34" s="333"/>
      <c r="EF34" s="333"/>
      <c r="EG34" s="333"/>
      <c r="EH34" s="333"/>
      <c r="EI34" s="333"/>
      <c r="EJ34" s="333"/>
      <c r="EK34" s="333"/>
      <c r="EL34" s="333"/>
      <c r="EM34" s="333"/>
      <c r="EN34" s="333"/>
      <c r="EO34" s="333"/>
      <c r="EP34" s="333"/>
      <c r="EQ34" s="333"/>
      <c r="ER34" s="333"/>
      <c r="ES34" s="333"/>
      <c r="ET34" s="333"/>
      <c r="EU34" s="333"/>
      <c r="EV34" s="333"/>
      <c r="EW34" s="333"/>
      <c r="EX34" s="333"/>
      <c r="EY34" s="333"/>
      <c r="EZ34" s="333"/>
      <c r="FA34" s="333"/>
      <c r="FB34" s="333"/>
      <c r="FC34" s="333"/>
      <c r="FD34" s="333"/>
      <c r="FE34" s="333"/>
      <c r="FF34" s="333"/>
      <c r="FG34" s="333"/>
      <c r="FH34" s="333"/>
      <c r="FI34" s="333"/>
      <c r="FJ34" s="333"/>
      <c r="FK34" s="333"/>
      <c r="FL34" s="333"/>
      <c r="FM34" s="333"/>
      <c r="FN34" s="333"/>
      <c r="FO34" s="333"/>
      <c r="FP34" s="333"/>
      <c r="FQ34" s="333"/>
      <c r="FR34" s="333"/>
      <c r="FS34" s="333"/>
      <c r="FT34" s="333"/>
      <c r="FU34" s="333"/>
      <c r="FV34" s="333"/>
      <c r="FW34" s="333"/>
      <c r="FX34" s="333"/>
      <c r="FY34" s="333"/>
      <c r="FZ34" s="333"/>
      <c r="GA34" s="333"/>
      <c r="GB34" s="333"/>
      <c r="GC34" s="333"/>
      <c r="GD34" s="333"/>
      <c r="GE34" s="333"/>
      <c r="GF34" s="333"/>
      <c r="GG34" s="333"/>
      <c r="GH34" s="333"/>
      <c r="GI34" s="333"/>
      <c r="GJ34" s="333"/>
      <c r="GK34" s="333"/>
      <c r="GL34" s="333"/>
      <c r="GM34" s="333"/>
      <c r="GN34" s="333"/>
      <c r="GO34" s="333"/>
      <c r="GP34" s="333"/>
      <c r="GQ34" s="333"/>
      <c r="GR34" s="333"/>
      <c r="GS34" s="333"/>
      <c r="GT34" s="333"/>
      <c r="GU34" s="333"/>
      <c r="GV34" s="333"/>
      <c r="GW34" s="333"/>
      <c r="GX34" s="333"/>
      <c r="GY34" s="333"/>
      <c r="GZ34" s="333"/>
      <c r="HA34" s="333"/>
      <c r="HB34" s="333"/>
      <c r="HC34" s="333"/>
      <c r="HD34" s="333"/>
      <c r="HE34" s="333"/>
      <c r="HF34" s="333"/>
      <c r="HG34" s="333"/>
      <c r="HH34" s="333"/>
      <c r="HI34" s="333"/>
      <c r="HJ34" s="333"/>
      <c r="HK34" s="333"/>
      <c r="HL34" s="333"/>
      <c r="HM34" s="333"/>
    </row>
    <row r="35" spans="1:221" x14ac:dyDescent="0.2">
      <c r="A35" s="392" t="s">
        <v>162</v>
      </c>
      <c r="B35" s="333"/>
      <c r="C35" s="333"/>
      <c r="D35" s="360">
        <f t="shared" ref="D35:D36" si="3">C16</f>
        <v>0</v>
      </c>
      <c r="E35" s="361" t="s">
        <v>41</v>
      </c>
      <c r="F35" s="362" t="s">
        <v>8</v>
      </c>
      <c r="G35" s="386">
        <f>'Rider Rates'!B43</f>
        <v>1.9659699999999999E-2</v>
      </c>
      <c r="H35" s="386"/>
      <c r="I35" s="386"/>
      <c r="J35" s="393">
        <f>SUM(G35:H35)</f>
        <v>1.9659699999999999E-2</v>
      </c>
      <c r="K35" s="364" t="s">
        <v>42</v>
      </c>
      <c r="L35" s="250">
        <f>ROUND(D35*G35,2)</f>
        <v>0</v>
      </c>
      <c r="M35" s="250"/>
      <c r="N35" s="250"/>
      <c r="O35" s="250">
        <f t="shared" si="2"/>
        <v>0</v>
      </c>
      <c r="P35" s="358">
        <f>'Rider Rates'!$D$35</f>
        <v>45809</v>
      </c>
      <c r="Q35" s="383"/>
      <c r="R35" s="380"/>
      <c r="S35" s="374"/>
      <c r="T35" s="375"/>
      <c r="U35" s="333"/>
      <c r="V35" s="376"/>
      <c r="W35" s="333"/>
      <c r="X35" s="333"/>
      <c r="Y35" s="333"/>
      <c r="Z35" s="333"/>
      <c r="AA35" s="333"/>
      <c r="AB35" s="333"/>
      <c r="AC35" s="333"/>
      <c r="AD35" s="333"/>
      <c r="AE35" s="333"/>
      <c r="AF35" s="333"/>
      <c r="AG35" s="333"/>
      <c r="AH35" s="333"/>
      <c r="AI35" s="333"/>
      <c r="AJ35" s="333"/>
      <c r="AK35" s="333"/>
      <c r="AL35" s="333"/>
      <c r="AM35" s="333"/>
      <c r="AN35" s="333"/>
      <c r="AO35" s="333"/>
      <c r="AP35" s="333"/>
      <c r="AQ35" s="333"/>
      <c r="AR35" s="333"/>
      <c r="AS35" s="333"/>
      <c r="AT35" s="333"/>
      <c r="AU35" s="333"/>
      <c r="AV35" s="333"/>
      <c r="AW35" s="333"/>
      <c r="AX35" s="333"/>
      <c r="AY35" s="333"/>
      <c r="AZ35" s="333"/>
      <c r="BA35" s="333"/>
      <c r="BB35" s="333"/>
      <c r="BC35" s="333"/>
      <c r="BD35" s="333"/>
      <c r="BE35" s="333"/>
      <c r="BF35" s="333"/>
      <c r="BG35" s="333"/>
      <c r="BH35" s="333"/>
      <c r="BI35" s="333"/>
      <c r="BJ35" s="333"/>
      <c r="BK35" s="333"/>
      <c r="BL35" s="333"/>
      <c r="BM35" s="333"/>
      <c r="BN35" s="333"/>
      <c r="BO35" s="333"/>
      <c r="BP35" s="333"/>
      <c r="BQ35" s="333"/>
      <c r="BR35" s="333"/>
      <c r="BS35" s="333"/>
      <c r="BT35" s="333"/>
      <c r="BU35" s="333"/>
      <c r="BV35" s="333"/>
      <c r="BW35" s="333"/>
      <c r="BX35" s="333"/>
      <c r="BY35" s="333"/>
      <c r="BZ35" s="333"/>
      <c r="CA35" s="333"/>
      <c r="CB35" s="333"/>
      <c r="CC35" s="333"/>
      <c r="CD35" s="333"/>
      <c r="CE35" s="333"/>
      <c r="CF35" s="333"/>
      <c r="CG35" s="333"/>
      <c r="CH35" s="333"/>
      <c r="CI35" s="333"/>
      <c r="CJ35" s="333"/>
      <c r="CK35" s="333"/>
      <c r="CL35" s="333"/>
      <c r="CM35" s="333"/>
      <c r="CN35" s="333"/>
      <c r="CO35" s="333"/>
      <c r="CP35" s="333"/>
      <c r="CQ35" s="333"/>
      <c r="CR35" s="333"/>
      <c r="CS35" s="333"/>
      <c r="CT35" s="333"/>
      <c r="CU35" s="333"/>
      <c r="CV35" s="333"/>
      <c r="CW35" s="333"/>
      <c r="CX35" s="333"/>
      <c r="CY35" s="333"/>
      <c r="CZ35" s="333"/>
      <c r="DA35" s="333"/>
      <c r="DB35" s="333"/>
      <c r="DC35" s="333"/>
      <c r="DD35" s="333"/>
      <c r="DE35" s="333"/>
      <c r="DF35" s="333"/>
      <c r="DG35" s="333"/>
      <c r="DH35" s="333"/>
      <c r="DI35" s="333"/>
      <c r="DJ35" s="333"/>
      <c r="DK35" s="333"/>
      <c r="DL35" s="333"/>
      <c r="DM35" s="333"/>
      <c r="DN35" s="333"/>
      <c r="DO35" s="333"/>
      <c r="DP35" s="333"/>
      <c r="DQ35" s="333"/>
      <c r="DR35" s="333"/>
      <c r="DS35" s="333"/>
      <c r="DT35" s="333"/>
      <c r="DU35" s="333"/>
      <c r="DV35" s="333"/>
      <c r="DW35" s="333"/>
      <c r="DX35" s="333"/>
      <c r="DY35" s="333"/>
      <c r="DZ35" s="333"/>
      <c r="EA35" s="333"/>
      <c r="EB35" s="333"/>
      <c r="EC35" s="333"/>
      <c r="ED35" s="333"/>
      <c r="EE35" s="333"/>
      <c r="EF35" s="333"/>
      <c r="EG35" s="333"/>
      <c r="EH35" s="333"/>
      <c r="EI35" s="333"/>
      <c r="EJ35" s="333"/>
      <c r="EK35" s="333"/>
      <c r="EL35" s="333"/>
      <c r="EM35" s="333"/>
      <c r="EN35" s="333"/>
      <c r="EO35" s="333"/>
      <c r="EP35" s="333"/>
      <c r="EQ35" s="333"/>
      <c r="ER35" s="333"/>
      <c r="ES35" s="333"/>
      <c r="ET35" s="333"/>
      <c r="EU35" s="333"/>
      <c r="EV35" s="333"/>
      <c r="EW35" s="333"/>
      <c r="EX35" s="333"/>
      <c r="EY35" s="333"/>
      <c r="EZ35" s="333"/>
      <c r="FA35" s="333"/>
      <c r="FB35" s="333"/>
      <c r="FC35" s="333"/>
      <c r="FD35" s="333"/>
      <c r="FE35" s="333"/>
      <c r="FF35" s="333"/>
      <c r="FG35" s="333"/>
      <c r="FH35" s="333"/>
      <c r="FI35" s="333"/>
      <c r="FJ35" s="333"/>
      <c r="FK35" s="333"/>
      <c r="FL35" s="333"/>
      <c r="FM35" s="333"/>
      <c r="FN35" s="333"/>
      <c r="FO35" s="333"/>
      <c r="FP35" s="333"/>
      <c r="FQ35" s="333"/>
      <c r="FR35" s="333"/>
      <c r="FS35" s="333"/>
      <c r="FT35" s="333"/>
      <c r="FU35" s="333"/>
      <c r="FV35" s="333"/>
      <c r="FW35" s="333"/>
      <c r="FX35" s="333"/>
      <c r="FY35" s="333"/>
      <c r="FZ35" s="333"/>
      <c r="GA35" s="333"/>
      <c r="GB35" s="333"/>
      <c r="GC35" s="333"/>
      <c r="GD35" s="333"/>
      <c r="GE35" s="333"/>
      <c r="GF35" s="333"/>
      <c r="GG35" s="333"/>
      <c r="GH35" s="333"/>
      <c r="GI35" s="333"/>
      <c r="GJ35" s="333"/>
      <c r="GK35" s="333"/>
      <c r="GL35" s="333"/>
      <c r="GM35" s="333"/>
      <c r="GN35" s="333"/>
      <c r="GO35" s="333"/>
      <c r="GP35" s="333"/>
      <c r="GQ35" s="333"/>
      <c r="GR35" s="333"/>
      <c r="GS35" s="333"/>
      <c r="GT35" s="333"/>
      <c r="GU35" s="333"/>
      <c r="GV35" s="333"/>
      <c r="GW35" s="333"/>
      <c r="GX35" s="333"/>
      <c r="GY35" s="333"/>
      <c r="GZ35" s="333"/>
      <c r="HA35" s="333"/>
      <c r="HB35" s="333"/>
      <c r="HC35" s="333"/>
      <c r="HD35" s="333"/>
      <c r="HE35" s="333"/>
      <c r="HF35" s="333"/>
      <c r="HG35" s="333"/>
      <c r="HH35" s="333"/>
      <c r="HI35" s="333"/>
      <c r="HJ35" s="333"/>
      <c r="HK35" s="333"/>
      <c r="HL35" s="333"/>
      <c r="HM35" s="333"/>
    </row>
    <row r="36" spans="1:221" x14ac:dyDescent="0.2">
      <c r="A36" s="392" t="s">
        <v>219</v>
      </c>
      <c r="B36" s="333"/>
      <c r="C36" s="333"/>
      <c r="D36" s="360">
        <f t="shared" si="3"/>
        <v>0</v>
      </c>
      <c r="E36" s="361" t="s">
        <v>41</v>
      </c>
      <c r="F36" s="355" t="s">
        <v>8</v>
      </c>
      <c r="G36" s="386">
        <f>'Rider Rates'!C43</f>
        <v>8.1499999999999993E-3</v>
      </c>
      <c r="H36" s="386"/>
      <c r="I36" s="386"/>
      <c r="J36" s="393">
        <f>SUM(G36:H36)</f>
        <v>8.1499999999999993E-3</v>
      </c>
      <c r="K36" s="364" t="s">
        <v>42</v>
      </c>
      <c r="L36" s="250">
        <f>ROUND(D36*G36,2)</f>
        <v>0</v>
      </c>
      <c r="M36" s="250"/>
      <c r="N36" s="250"/>
      <c r="O36" s="250">
        <f t="shared" si="2"/>
        <v>0</v>
      </c>
      <c r="P36" s="358">
        <f>'Rider Rates'!D36</f>
        <v>45809</v>
      </c>
      <c r="Q36" s="383"/>
      <c r="R36" s="380"/>
      <c r="S36" s="374"/>
      <c r="T36" s="375"/>
      <c r="U36" s="333"/>
      <c r="V36" s="376"/>
      <c r="W36" s="333"/>
      <c r="X36" s="333"/>
      <c r="Y36" s="333"/>
      <c r="Z36" s="333"/>
      <c r="AA36" s="333"/>
      <c r="AB36" s="333"/>
      <c r="AC36" s="333"/>
      <c r="AD36" s="333"/>
      <c r="AE36" s="333"/>
      <c r="AF36" s="333"/>
      <c r="AG36" s="333"/>
      <c r="AH36" s="333"/>
      <c r="AI36" s="333"/>
      <c r="AJ36" s="333"/>
      <c r="AK36" s="333"/>
      <c r="AL36" s="333"/>
      <c r="AM36" s="333"/>
      <c r="AN36" s="333"/>
      <c r="AO36" s="333"/>
      <c r="AP36" s="333"/>
      <c r="AQ36" s="333"/>
      <c r="AR36" s="333"/>
      <c r="AS36" s="333"/>
      <c r="AT36" s="333"/>
      <c r="AU36" s="333"/>
      <c r="AV36" s="333"/>
      <c r="AW36" s="333"/>
      <c r="AX36" s="333"/>
      <c r="AY36" s="333"/>
      <c r="AZ36" s="333"/>
      <c r="BA36" s="333"/>
      <c r="BB36" s="333"/>
      <c r="BC36" s="333"/>
      <c r="BD36" s="333"/>
      <c r="BE36" s="333"/>
      <c r="BF36" s="333"/>
      <c r="BG36" s="333"/>
      <c r="BH36" s="333"/>
      <c r="BI36" s="333"/>
      <c r="BJ36" s="333"/>
      <c r="BK36" s="333"/>
      <c r="BL36" s="333"/>
      <c r="BM36" s="333"/>
      <c r="BN36" s="333"/>
      <c r="BO36" s="333"/>
      <c r="BP36" s="333"/>
      <c r="BQ36" s="333"/>
      <c r="BR36" s="333"/>
      <c r="BS36" s="333"/>
      <c r="BT36" s="333"/>
      <c r="BU36" s="333"/>
      <c r="BV36" s="333"/>
      <c r="BW36" s="333"/>
      <c r="BX36" s="333"/>
      <c r="BY36" s="333"/>
      <c r="BZ36" s="333"/>
      <c r="CA36" s="333"/>
      <c r="CB36" s="333"/>
      <c r="CC36" s="333"/>
      <c r="CD36" s="333"/>
      <c r="CE36" s="333"/>
      <c r="CF36" s="333"/>
      <c r="CG36" s="333"/>
      <c r="CH36" s="333"/>
      <c r="CI36" s="333"/>
      <c r="CJ36" s="333"/>
      <c r="CK36" s="333"/>
      <c r="CL36" s="333"/>
      <c r="CM36" s="333"/>
      <c r="CN36" s="333"/>
      <c r="CO36" s="333"/>
      <c r="CP36" s="333"/>
      <c r="CQ36" s="333"/>
      <c r="CR36" s="333"/>
      <c r="CS36" s="333"/>
      <c r="CT36" s="333"/>
      <c r="CU36" s="333"/>
      <c r="CV36" s="333"/>
      <c r="CW36" s="333"/>
      <c r="CX36" s="333"/>
      <c r="CY36" s="333"/>
      <c r="CZ36" s="333"/>
      <c r="DA36" s="333"/>
      <c r="DB36" s="333"/>
      <c r="DC36" s="333"/>
      <c r="DD36" s="333"/>
      <c r="DE36" s="333"/>
      <c r="DF36" s="333"/>
      <c r="DG36" s="333"/>
      <c r="DH36" s="333"/>
      <c r="DI36" s="333"/>
      <c r="DJ36" s="333"/>
      <c r="DK36" s="333"/>
      <c r="DL36" s="333"/>
      <c r="DM36" s="333"/>
      <c r="DN36" s="333"/>
      <c r="DO36" s="333"/>
      <c r="DP36" s="333"/>
      <c r="DQ36" s="333"/>
      <c r="DR36" s="333"/>
      <c r="DS36" s="333"/>
      <c r="DT36" s="333"/>
      <c r="DU36" s="333"/>
      <c r="DV36" s="333"/>
      <c r="DW36" s="333"/>
      <c r="DX36" s="333"/>
      <c r="DY36" s="333"/>
      <c r="DZ36" s="333"/>
      <c r="EA36" s="333"/>
      <c r="EB36" s="333"/>
      <c r="EC36" s="333"/>
      <c r="ED36" s="333"/>
      <c r="EE36" s="333"/>
      <c r="EF36" s="333"/>
      <c r="EG36" s="333"/>
      <c r="EH36" s="333"/>
      <c r="EI36" s="333"/>
      <c r="EJ36" s="333"/>
      <c r="EK36" s="333"/>
      <c r="EL36" s="333"/>
      <c r="EM36" s="333"/>
      <c r="EN36" s="333"/>
      <c r="EO36" s="333"/>
      <c r="EP36" s="333"/>
      <c r="EQ36" s="333"/>
      <c r="ER36" s="333"/>
      <c r="ES36" s="333"/>
      <c r="ET36" s="333"/>
      <c r="EU36" s="333"/>
      <c r="EV36" s="333"/>
      <c r="EW36" s="333"/>
      <c r="EX36" s="333"/>
      <c r="EY36" s="333"/>
      <c r="EZ36" s="333"/>
      <c r="FA36" s="333"/>
      <c r="FB36" s="333"/>
      <c r="FC36" s="333"/>
      <c r="FD36" s="333"/>
      <c r="FE36" s="333"/>
      <c r="FF36" s="333"/>
      <c r="FG36" s="333"/>
      <c r="FH36" s="333"/>
      <c r="FI36" s="333"/>
      <c r="FJ36" s="333"/>
      <c r="FK36" s="333"/>
      <c r="FL36" s="333"/>
      <c r="FM36" s="333"/>
      <c r="FN36" s="333"/>
      <c r="FO36" s="333"/>
      <c r="FP36" s="333"/>
      <c r="FQ36" s="333"/>
      <c r="FR36" s="333"/>
      <c r="FS36" s="333"/>
      <c r="FT36" s="333"/>
      <c r="FU36" s="333"/>
      <c r="FV36" s="333"/>
      <c r="FW36" s="333"/>
      <c r="FX36" s="333"/>
      <c r="FY36" s="333"/>
      <c r="FZ36" s="333"/>
      <c r="GA36" s="333"/>
      <c r="GB36" s="333"/>
      <c r="GC36" s="333"/>
      <c r="GD36" s="333"/>
      <c r="GE36" s="333"/>
      <c r="GF36" s="333"/>
      <c r="GG36" s="333"/>
      <c r="GH36" s="333"/>
      <c r="GI36" s="333"/>
      <c r="GJ36" s="333"/>
      <c r="GK36" s="333"/>
      <c r="GL36" s="333"/>
      <c r="GM36" s="333"/>
      <c r="GN36" s="333"/>
      <c r="GO36" s="333"/>
      <c r="GP36" s="333"/>
      <c r="GQ36" s="333"/>
      <c r="GR36" s="333"/>
      <c r="GS36" s="333"/>
      <c r="GT36" s="333"/>
      <c r="GU36" s="333"/>
      <c r="GV36" s="333"/>
      <c r="GW36" s="333"/>
      <c r="GX36" s="333"/>
      <c r="GY36" s="333"/>
      <c r="GZ36" s="333"/>
      <c r="HA36" s="333"/>
      <c r="HB36" s="333"/>
      <c r="HC36" s="333"/>
      <c r="HD36" s="333"/>
      <c r="HE36" s="333"/>
      <c r="HF36" s="333"/>
      <c r="HG36" s="333"/>
      <c r="HH36" s="333"/>
      <c r="HI36" s="333"/>
      <c r="HJ36" s="333"/>
      <c r="HK36" s="333"/>
      <c r="HL36" s="333"/>
      <c r="HM36" s="333"/>
    </row>
    <row r="37" spans="1:221" x14ac:dyDescent="0.2">
      <c r="A37" s="392" t="s">
        <v>193</v>
      </c>
      <c r="B37" s="333"/>
      <c r="C37" s="333"/>
      <c r="D37" s="360">
        <f>C16+C17</f>
        <v>0</v>
      </c>
      <c r="E37" s="361" t="s">
        <v>41</v>
      </c>
      <c r="F37" s="362" t="s">
        <v>8</v>
      </c>
      <c r="G37" s="386">
        <f>'Rider Rates'!$B$45</f>
        <v>-5.7597000000000004E-3</v>
      </c>
      <c r="H37" s="386"/>
      <c r="I37" s="386"/>
      <c r="J37" s="393">
        <f>SUM(G37:H37)</f>
        <v>-5.7597000000000004E-3</v>
      </c>
      <c r="K37" s="364" t="s">
        <v>42</v>
      </c>
      <c r="L37" s="250">
        <f>ROUND(D37*G37,2)</f>
        <v>0</v>
      </c>
      <c r="M37" s="250"/>
      <c r="N37" s="250"/>
      <c r="O37" s="250">
        <f t="shared" si="2"/>
        <v>0</v>
      </c>
      <c r="P37" s="358">
        <f>'Rider Rates'!$D$45</f>
        <v>45929</v>
      </c>
      <c r="Q37" s="383"/>
      <c r="R37" s="380"/>
      <c r="S37" s="374"/>
      <c r="T37" s="375"/>
      <c r="U37" s="333"/>
      <c r="V37" s="376"/>
      <c r="W37" s="333"/>
      <c r="X37" s="333"/>
      <c r="Y37" s="333"/>
      <c r="Z37" s="333"/>
      <c r="AA37" s="333"/>
      <c r="AB37" s="333"/>
      <c r="AC37" s="333"/>
      <c r="AD37" s="333"/>
      <c r="AE37" s="333"/>
      <c r="AF37" s="333"/>
      <c r="AG37" s="333"/>
      <c r="AH37" s="333"/>
      <c r="AI37" s="333"/>
      <c r="AJ37" s="333"/>
      <c r="AK37" s="333"/>
      <c r="AL37" s="333"/>
      <c r="AM37" s="333"/>
      <c r="AN37" s="333"/>
      <c r="AO37" s="333"/>
      <c r="AP37" s="333"/>
      <c r="AQ37" s="333"/>
      <c r="AR37" s="333"/>
      <c r="AS37" s="333"/>
      <c r="AT37" s="333"/>
      <c r="AU37" s="333"/>
      <c r="AV37" s="333"/>
      <c r="AW37" s="333"/>
      <c r="AX37" s="333"/>
      <c r="AY37" s="333"/>
      <c r="AZ37" s="333"/>
      <c r="BA37" s="333"/>
      <c r="BB37" s="333"/>
      <c r="BC37" s="333"/>
      <c r="BD37" s="333"/>
      <c r="BE37" s="333"/>
      <c r="BF37" s="333"/>
      <c r="BG37" s="333"/>
      <c r="BH37" s="333"/>
      <c r="BI37" s="333"/>
      <c r="BJ37" s="333"/>
      <c r="BK37" s="333"/>
      <c r="BL37" s="333"/>
      <c r="BM37" s="333"/>
      <c r="BN37" s="333"/>
      <c r="BO37" s="333"/>
      <c r="BP37" s="333"/>
      <c r="BQ37" s="333"/>
      <c r="BR37" s="333"/>
      <c r="BS37" s="333"/>
      <c r="BT37" s="333"/>
      <c r="BU37" s="333"/>
      <c r="BV37" s="333"/>
      <c r="BW37" s="333"/>
      <c r="BX37" s="333"/>
      <c r="BY37" s="333"/>
      <c r="BZ37" s="333"/>
      <c r="CA37" s="333"/>
      <c r="CB37" s="333"/>
      <c r="CC37" s="333"/>
      <c r="CD37" s="333"/>
      <c r="CE37" s="333"/>
      <c r="CF37" s="333"/>
      <c r="CG37" s="333"/>
      <c r="CH37" s="333"/>
      <c r="CI37" s="333"/>
      <c r="CJ37" s="333"/>
      <c r="CK37" s="333"/>
      <c r="CL37" s="333"/>
      <c r="CM37" s="333"/>
      <c r="CN37" s="333"/>
      <c r="CO37" s="333"/>
      <c r="CP37" s="333"/>
      <c r="CQ37" s="333"/>
      <c r="CR37" s="333"/>
      <c r="CS37" s="333"/>
      <c r="CT37" s="333"/>
      <c r="CU37" s="333"/>
      <c r="CV37" s="333"/>
      <c r="CW37" s="333"/>
      <c r="CX37" s="333"/>
      <c r="CY37" s="333"/>
      <c r="CZ37" s="333"/>
      <c r="DA37" s="333"/>
      <c r="DB37" s="333"/>
      <c r="DC37" s="333"/>
      <c r="DD37" s="333"/>
      <c r="DE37" s="333"/>
      <c r="DF37" s="333"/>
      <c r="DG37" s="333"/>
      <c r="DH37" s="333"/>
      <c r="DI37" s="333"/>
      <c r="DJ37" s="333"/>
      <c r="DK37" s="333"/>
      <c r="DL37" s="333"/>
      <c r="DM37" s="333"/>
      <c r="DN37" s="333"/>
      <c r="DO37" s="333"/>
      <c r="DP37" s="333"/>
      <c r="DQ37" s="333"/>
      <c r="DR37" s="333"/>
      <c r="DS37" s="333"/>
      <c r="DT37" s="333"/>
      <c r="DU37" s="333"/>
      <c r="DV37" s="333"/>
      <c r="DW37" s="333"/>
      <c r="DX37" s="333"/>
      <c r="DY37" s="333"/>
      <c r="DZ37" s="333"/>
      <c r="EA37" s="333"/>
      <c r="EB37" s="333"/>
      <c r="EC37" s="333"/>
      <c r="ED37" s="333"/>
      <c r="EE37" s="333"/>
      <c r="EF37" s="333"/>
      <c r="EG37" s="333"/>
      <c r="EH37" s="333"/>
      <c r="EI37" s="333"/>
      <c r="EJ37" s="333"/>
      <c r="EK37" s="333"/>
      <c r="EL37" s="333"/>
      <c r="EM37" s="333"/>
      <c r="EN37" s="333"/>
      <c r="EO37" s="333"/>
      <c r="EP37" s="333"/>
      <c r="EQ37" s="333"/>
      <c r="ER37" s="333"/>
      <c r="ES37" s="333"/>
      <c r="ET37" s="333"/>
      <c r="EU37" s="333"/>
      <c r="EV37" s="333"/>
      <c r="EW37" s="333"/>
      <c r="EX37" s="333"/>
      <c r="EY37" s="333"/>
      <c r="EZ37" s="333"/>
      <c r="FA37" s="333"/>
      <c r="FB37" s="333"/>
      <c r="FC37" s="333"/>
      <c r="FD37" s="333"/>
      <c r="FE37" s="333"/>
      <c r="FF37" s="333"/>
      <c r="FG37" s="333"/>
      <c r="FH37" s="333"/>
      <c r="FI37" s="333"/>
      <c r="FJ37" s="333"/>
      <c r="FK37" s="333"/>
      <c r="FL37" s="333"/>
      <c r="FM37" s="333"/>
      <c r="FN37" s="333"/>
      <c r="FO37" s="333"/>
      <c r="FP37" s="333"/>
      <c r="FQ37" s="333"/>
      <c r="FR37" s="333"/>
      <c r="FS37" s="333"/>
      <c r="FT37" s="333"/>
      <c r="FU37" s="333"/>
      <c r="FV37" s="333"/>
      <c r="FW37" s="333"/>
      <c r="FX37" s="333"/>
      <c r="FY37" s="333"/>
      <c r="FZ37" s="333"/>
      <c r="GA37" s="333"/>
      <c r="GB37" s="333"/>
      <c r="GC37" s="333"/>
      <c r="GD37" s="333"/>
      <c r="GE37" s="333"/>
      <c r="GF37" s="333"/>
      <c r="GG37" s="333"/>
      <c r="GH37" s="333"/>
      <c r="GI37" s="333"/>
      <c r="GJ37" s="333"/>
      <c r="GK37" s="333"/>
      <c r="GL37" s="333"/>
      <c r="GM37" s="333"/>
      <c r="GN37" s="333"/>
      <c r="GO37" s="333"/>
      <c r="GP37" s="333"/>
      <c r="GQ37" s="333"/>
      <c r="GR37" s="333"/>
      <c r="GS37" s="333"/>
      <c r="GT37" s="333"/>
      <c r="GU37" s="333"/>
      <c r="GV37" s="333"/>
      <c r="GW37" s="333"/>
      <c r="GX37" s="333"/>
      <c r="GY37" s="333"/>
      <c r="GZ37" s="333"/>
      <c r="HA37" s="333"/>
      <c r="HB37" s="333"/>
      <c r="HC37" s="333"/>
      <c r="HD37" s="333"/>
      <c r="HE37" s="333"/>
      <c r="HF37" s="333"/>
      <c r="HG37" s="333"/>
      <c r="HH37" s="333"/>
      <c r="HI37" s="333"/>
      <c r="HJ37" s="333"/>
      <c r="HK37" s="333"/>
      <c r="HL37" s="333"/>
      <c r="HM37" s="333"/>
    </row>
    <row r="38" spans="1:221" x14ac:dyDescent="0.2">
      <c r="A38" s="394" t="s">
        <v>210</v>
      </c>
      <c r="B38" s="333"/>
      <c r="C38" s="333"/>
      <c r="D38" s="360">
        <f>IF($C$15&lt;0,0,IF($C$15&gt;833000,833000,$C$15))</f>
        <v>0</v>
      </c>
      <c r="E38" s="361" t="s">
        <v>41</v>
      </c>
      <c r="F38" s="362" t="s">
        <v>8</v>
      </c>
      <c r="G38" s="386"/>
      <c r="H38" s="386"/>
      <c r="I38" s="386">
        <f>'Rider Rates'!D49</f>
        <v>0</v>
      </c>
      <c r="J38" s="386">
        <f>SUM(G38:I38)</f>
        <v>0</v>
      </c>
      <c r="K38" s="364" t="s">
        <v>42</v>
      </c>
      <c r="L38" s="250"/>
      <c r="M38" s="250"/>
      <c r="N38" s="250">
        <f>D38*J38</f>
        <v>0</v>
      </c>
      <c r="O38" s="250">
        <f t="shared" si="2"/>
        <v>0</v>
      </c>
      <c r="P38" s="358">
        <f>'Rider Rates'!E49</f>
        <v>45883</v>
      </c>
      <c r="Q38" s="383"/>
      <c r="R38" s="380"/>
      <c r="S38" s="374"/>
      <c r="T38" s="375"/>
      <c r="U38" s="333"/>
      <c r="V38" s="376"/>
      <c r="W38" s="333"/>
      <c r="X38" s="333"/>
      <c r="Y38" s="333"/>
      <c r="Z38" s="333"/>
      <c r="AA38" s="333"/>
      <c r="AB38" s="333"/>
      <c r="AC38" s="333"/>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333"/>
      <c r="BB38" s="333"/>
      <c r="BC38" s="333"/>
      <c r="BD38" s="333"/>
      <c r="BE38" s="333"/>
      <c r="BF38" s="333"/>
      <c r="BG38" s="333"/>
      <c r="BH38" s="333"/>
      <c r="BI38" s="333"/>
      <c r="BJ38" s="333"/>
      <c r="BK38" s="333"/>
      <c r="BL38" s="333"/>
      <c r="BM38" s="333"/>
      <c r="BN38" s="333"/>
      <c r="BO38" s="333"/>
      <c r="BP38" s="333"/>
      <c r="BQ38" s="333"/>
      <c r="BR38" s="333"/>
      <c r="BS38" s="333"/>
      <c r="BT38" s="333"/>
      <c r="BU38" s="333"/>
      <c r="BV38" s="333"/>
      <c r="BW38" s="333"/>
      <c r="BX38" s="333"/>
      <c r="BY38" s="333"/>
      <c r="BZ38" s="333"/>
      <c r="CA38" s="333"/>
      <c r="CB38" s="333"/>
      <c r="CC38" s="333"/>
      <c r="CD38" s="333"/>
      <c r="CE38" s="333"/>
      <c r="CF38" s="333"/>
      <c r="CG38" s="333"/>
      <c r="CH38" s="333"/>
      <c r="CI38" s="333"/>
      <c r="CJ38" s="333"/>
      <c r="CK38" s="333"/>
      <c r="CL38" s="333"/>
      <c r="CM38" s="333"/>
      <c r="CN38" s="333"/>
      <c r="CO38" s="333"/>
      <c r="CP38" s="333"/>
      <c r="CQ38" s="333"/>
      <c r="CR38" s="333"/>
      <c r="CS38" s="333"/>
      <c r="CT38" s="333"/>
      <c r="CU38" s="333"/>
      <c r="CV38" s="333"/>
      <c r="CW38" s="333"/>
      <c r="CX38" s="333"/>
      <c r="CY38" s="333"/>
      <c r="CZ38" s="333"/>
      <c r="DA38" s="333"/>
      <c r="DB38" s="333"/>
      <c r="DC38" s="333"/>
      <c r="DD38" s="333"/>
      <c r="DE38" s="333"/>
      <c r="DF38" s="333"/>
      <c r="DG38" s="333"/>
      <c r="DH38" s="333"/>
      <c r="DI38" s="333"/>
      <c r="DJ38" s="333"/>
      <c r="DK38" s="333"/>
      <c r="DL38" s="333"/>
      <c r="DM38" s="333"/>
      <c r="DN38" s="333"/>
      <c r="DO38" s="333"/>
      <c r="DP38" s="333"/>
      <c r="DQ38" s="333"/>
      <c r="DR38" s="333"/>
      <c r="DS38" s="333"/>
      <c r="DT38" s="333"/>
      <c r="DU38" s="333"/>
      <c r="DV38" s="333"/>
      <c r="DW38" s="333"/>
      <c r="DX38" s="333"/>
      <c r="DY38" s="333"/>
      <c r="DZ38" s="333"/>
      <c r="EA38" s="333"/>
      <c r="EB38" s="333"/>
      <c r="EC38" s="333"/>
      <c r="ED38" s="333"/>
      <c r="EE38" s="333"/>
      <c r="EF38" s="333"/>
      <c r="EG38" s="333"/>
      <c r="EH38" s="333"/>
      <c r="EI38" s="333"/>
      <c r="EJ38" s="333"/>
      <c r="EK38" s="333"/>
      <c r="EL38" s="333"/>
      <c r="EM38" s="333"/>
      <c r="EN38" s="333"/>
      <c r="EO38" s="333"/>
      <c r="EP38" s="333"/>
      <c r="EQ38" s="333"/>
      <c r="ER38" s="333"/>
      <c r="ES38" s="333"/>
      <c r="ET38" s="333"/>
      <c r="EU38" s="333"/>
      <c r="EV38" s="333"/>
      <c r="EW38" s="333"/>
      <c r="EX38" s="333"/>
      <c r="EY38" s="333"/>
      <c r="EZ38" s="333"/>
      <c r="FA38" s="333"/>
      <c r="FB38" s="333"/>
      <c r="FC38" s="333"/>
      <c r="FD38" s="333"/>
      <c r="FE38" s="333"/>
      <c r="FF38" s="333"/>
      <c r="FG38" s="333"/>
      <c r="FH38" s="333"/>
      <c r="FI38" s="333"/>
      <c r="FJ38" s="333"/>
      <c r="FK38" s="333"/>
      <c r="FL38" s="333"/>
      <c r="FM38" s="333"/>
      <c r="FN38" s="333"/>
      <c r="FO38" s="333"/>
      <c r="FP38" s="333"/>
      <c r="FQ38" s="333"/>
      <c r="FR38" s="333"/>
      <c r="FS38" s="333"/>
      <c r="FT38" s="333"/>
      <c r="FU38" s="333"/>
      <c r="FV38" s="333"/>
      <c r="FW38" s="333"/>
      <c r="FX38" s="333"/>
      <c r="FY38" s="333"/>
      <c r="FZ38" s="333"/>
      <c r="GA38" s="333"/>
      <c r="GB38" s="333"/>
      <c r="GC38" s="333"/>
      <c r="GD38" s="333"/>
      <c r="GE38" s="333"/>
      <c r="GF38" s="333"/>
      <c r="GG38" s="333"/>
      <c r="GH38" s="333"/>
      <c r="GI38" s="333"/>
      <c r="GJ38" s="333"/>
      <c r="GK38" s="333"/>
      <c r="GL38" s="333"/>
      <c r="GM38" s="333"/>
      <c r="GN38" s="333"/>
      <c r="GO38" s="333"/>
      <c r="GP38" s="333"/>
      <c r="GQ38" s="333"/>
      <c r="GR38" s="333"/>
      <c r="GS38" s="333"/>
      <c r="GT38" s="333"/>
      <c r="GU38" s="333"/>
      <c r="GV38" s="333"/>
      <c r="GW38" s="333"/>
      <c r="GX38" s="333"/>
      <c r="GY38" s="333"/>
      <c r="GZ38" s="333"/>
      <c r="HA38" s="333"/>
      <c r="HB38" s="333"/>
      <c r="HC38" s="333"/>
      <c r="HD38" s="333"/>
      <c r="HE38" s="333"/>
      <c r="HF38" s="333"/>
      <c r="HG38" s="333"/>
      <c r="HH38" s="333"/>
      <c r="HI38" s="333"/>
      <c r="HJ38" s="333"/>
      <c r="HK38" s="333"/>
      <c r="HL38" s="333"/>
      <c r="HM38" s="333"/>
    </row>
    <row r="39" spans="1:221" x14ac:dyDescent="0.2">
      <c r="A39" s="392" t="s">
        <v>189</v>
      </c>
      <c r="B39" s="333"/>
      <c r="C39" s="333"/>
      <c r="D39" s="360">
        <f>IF($C$15&lt;0,0,$C$15)</f>
        <v>0</v>
      </c>
      <c r="E39" s="395" t="s">
        <v>41</v>
      </c>
      <c r="F39" s="362" t="s">
        <v>8</v>
      </c>
      <c r="G39" s="386"/>
      <c r="H39" s="386">
        <f>'Rider Rates'!$B$56</f>
        <v>2.1561400000000001E-2</v>
      </c>
      <c r="I39" s="386"/>
      <c r="J39" s="386">
        <f>SUM(G39:I39)</f>
        <v>2.1561400000000001E-2</v>
      </c>
      <c r="K39" s="364" t="s">
        <v>42</v>
      </c>
      <c r="L39" s="250"/>
      <c r="M39" s="250">
        <f>ROUND(D39*H39,2)</f>
        <v>0</v>
      </c>
      <c r="N39" s="396"/>
      <c r="O39" s="250">
        <f t="shared" si="2"/>
        <v>0</v>
      </c>
      <c r="P39" s="358">
        <f>'Rider Rates'!$D$56</f>
        <v>45929</v>
      </c>
      <c r="Q39" s="383"/>
      <c r="R39" s="380"/>
      <c r="S39" s="374"/>
      <c r="T39" s="375"/>
      <c r="U39" s="333"/>
      <c r="V39" s="376"/>
      <c r="W39" s="333"/>
      <c r="X39" s="333"/>
      <c r="Y39" s="333"/>
      <c r="Z39" s="333"/>
      <c r="AA39" s="333"/>
      <c r="AB39" s="333"/>
      <c r="AC39" s="333"/>
      <c r="AD39" s="333"/>
      <c r="AE39" s="333"/>
      <c r="AF39" s="333"/>
      <c r="AG39" s="333"/>
      <c r="AH39" s="333"/>
      <c r="AI39" s="333"/>
      <c r="AJ39" s="333"/>
      <c r="AK39" s="333"/>
      <c r="AL39" s="333"/>
      <c r="AM39" s="333"/>
      <c r="AN39" s="333"/>
      <c r="AO39" s="333"/>
      <c r="AP39" s="333"/>
      <c r="AQ39" s="333"/>
      <c r="AR39" s="333"/>
      <c r="AS39" s="333"/>
      <c r="AT39" s="333"/>
      <c r="AU39" s="333"/>
      <c r="AV39" s="333"/>
      <c r="AW39" s="333"/>
      <c r="AX39" s="333"/>
      <c r="AY39" s="333"/>
      <c r="AZ39" s="333"/>
      <c r="BA39" s="333"/>
      <c r="BB39" s="333"/>
      <c r="BC39" s="333"/>
      <c r="BD39" s="333"/>
      <c r="BE39" s="333"/>
      <c r="BF39" s="333"/>
      <c r="BG39" s="333"/>
      <c r="BH39" s="333"/>
      <c r="BI39" s="333"/>
      <c r="BJ39" s="333"/>
      <c r="BK39" s="333"/>
      <c r="BL39" s="333"/>
      <c r="BM39" s="333"/>
      <c r="BN39" s="333"/>
      <c r="BO39" s="333"/>
      <c r="BP39" s="333"/>
      <c r="BQ39" s="333"/>
      <c r="BR39" s="333"/>
      <c r="BS39" s="333"/>
      <c r="BT39" s="333"/>
      <c r="BU39" s="333"/>
      <c r="BV39" s="333"/>
      <c r="BW39" s="333"/>
      <c r="BX39" s="333"/>
      <c r="BY39" s="333"/>
      <c r="BZ39" s="333"/>
      <c r="CA39" s="333"/>
      <c r="CB39" s="333"/>
      <c r="CC39" s="333"/>
      <c r="CD39" s="333"/>
      <c r="CE39" s="333"/>
      <c r="CF39" s="333"/>
      <c r="CG39" s="333"/>
      <c r="CH39" s="333"/>
      <c r="CI39" s="333"/>
      <c r="CJ39" s="333"/>
      <c r="CK39" s="333"/>
      <c r="CL39" s="333"/>
      <c r="CM39" s="333"/>
      <c r="CN39" s="333"/>
      <c r="CO39" s="333"/>
      <c r="CP39" s="333"/>
      <c r="CQ39" s="333"/>
      <c r="CR39" s="333"/>
      <c r="CS39" s="333"/>
      <c r="CT39" s="333"/>
      <c r="CU39" s="333"/>
      <c r="CV39" s="333"/>
      <c r="CW39" s="333"/>
      <c r="CX39" s="333"/>
      <c r="CY39" s="333"/>
      <c r="CZ39" s="333"/>
      <c r="DA39" s="333"/>
      <c r="DB39" s="333"/>
      <c r="DC39" s="333"/>
      <c r="DD39" s="333"/>
      <c r="DE39" s="333"/>
      <c r="DF39" s="333"/>
      <c r="DG39" s="333"/>
      <c r="DH39" s="333"/>
      <c r="DI39" s="333"/>
      <c r="DJ39" s="333"/>
      <c r="DK39" s="333"/>
      <c r="DL39" s="333"/>
      <c r="DM39" s="333"/>
      <c r="DN39" s="333"/>
      <c r="DO39" s="333"/>
      <c r="DP39" s="333"/>
      <c r="DQ39" s="333"/>
      <c r="DR39" s="333"/>
      <c r="DS39" s="333"/>
      <c r="DT39" s="333"/>
      <c r="DU39" s="333"/>
      <c r="DV39" s="333"/>
      <c r="DW39" s="333"/>
      <c r="DX39" s="333"/>
      <c r="DY39" s="333"/>
      <c r="DZ39" s="333"/>
      <c r="EA39" s="333"/>
      <c r="EB39" s="333"/>
      <c r="EC39" s="333"/>
      <c r="ED39" s="333"/>
      <c r="EE39" s="333"/>
      <c r="EF39" s="333"/>
      <c r="EG39" s="333"/>
      <c r="EH39" s="333"/>
      <c r="EI39" s="333"/>
      <c r="EJ39" s="333"/>
      <c r="EK39" s="333"/>
      <c r="EL39" s="333"/>
      <c r="EM39" s="333"/>
      <c r="EN39" s="333"/>
      <c r="EO39" s="333"/>
      <c r="EP39" s="333"/>
      <c r="EQ39" s="333"/>
      <c r="ER39" s="333"/>
      <c r="ES39" s="333"/>
      <c r="ET39" s="333"/>
      <c r="EU39" s="333"/>
      <c r="EV39" s="333"/>
      <c r="EW39" s="333"/>
      <c r="EX39" s="333"/>
      <c r="EY39" s="333"/>
      <c r="EZ39" s="333"/>
      <c r="FA39" s="333"/>
      <c r="FB39" s="333"/>
      <c r="FC39" s="333"/>
      <c r="FD39" s="333"/>
      <c r="FE39" s="333"/>
      <c r="FF39" s="333"/>
      <c r="FG39" s="333"/>
      <c r="FH39" s="333"/>
      <c r="FI39" s="333"/>
      <c r="FJ39" s="333"/>
      <c r="FK39" s="333"/>
      <c r="FL39" s="333"/>
      <c r="FM39" s="333"/>
      <c r="FN39" s="333"/>
      <c r="FO39" s="333"/>
      <c r="FP39" s="333"/>
      <c r="FQ39" s="333"/>
      <c r="FR39" s="333"/>
      <c r="FS39" s="333"/>
      <c r="FT39" s="333"/>
      <c r="FU39" s="333"/>
      <c r="FV39" s="333"/>
      <c r="FW39" s="333"/>
      <c r="FX39" s="333"/>
      <c r="FY39" s="333"/>
      <c r="FZ39" s="333"/>
      <c r="GA39" s="333"/>
      <c r="GB39" s="333"/>
      <c r="GC39" s="333"/>
      <c r="GD39" s="333"/>
      <c r="GE39" s="333"/>
      <c r="GF39" s="333"/>
      <c r="GG39" s="333"/>
      <c r="GH39" s="333"/>
      <c r="GI39" s="333"/>
      <c r="GJ39" s="333"/>
      <c r="GK39" s="333"/>
      <c r="GL39" s="333"/>
      <c r="GM39" s="333"/>
      <c r="GN39" s="333"/>
      <c r="GO39" s="333"/>
      <c r="GP39" s="333"/>
      <c r="GQ39" s="333"/>
      <c r="GR39" s="333"/>
      <c r="GS39" s="333"/>
      <c r="GT39" s="333"/>
      <c r="GU39" s="333"/>
      <c r="GV39" s="333"/>
      <c r="GW39" s="333"/>
      <c r="GX39" s="333"/>
      <c r="GY39" s="333"/>
      <c r="GZ39" s="333"/>
      <c r="HA39" s="333"/>
      <c r="HB39" s="333"/>
      <c r="HC39" s="333"/>
      <c r="HD39" s="333"/>
      <c r="HE39" s="333"/>
      <c r="HF39" s="333"/>
      <c r="HG39" s="333"/>
      <c r="HH39" s="333"/>
      <c r="HI39" s="333"/>
      <c r="HJ39" s="333"/>
      <c r="HK39" s="333"/>
      <c r="HL39" s="333"/>
      <c r="HM39" s="333"/>
    </row>
    <row r="40" spans="1:221" x14ac:dyDescent="0.2">
      <c r="A40" s="384" t="s">
        <v>96</v>
      </c>
      <c r="B40" s="333"/>
      <c r="C40" s="333"/>
      <c r="D40" s="360">
        <f>IF('Customer Info'!C34=TRUE,0,IF($C$15&lt;0,0,$C$15))</f>
        <v>0</v>
      </c>
      <c r="E40" s="361" t="s">
        <v>41</v>
      </c>
      <c r="F40" s="362" t="s">
        <v>8</v>
      </c>
      <c r="G40" s="386"/>
      <c r="H40" s="386"/>
      <c r="I40" s="386">
        <f>'Rider Rates'!$B$70+'Rider Rates'!$C$70</f>
        <v>0</v>
      </c>
      <c r="J40" s="386">
        <f t="shared" si="0"/>
        <v>0</v>
      </c>
      <c r="K40" s="364" t="s">
        <v>42</v>
      </c>
      <c r="L40" s="250"/>
      <c r="M40" s="250"/>
      <c r="N40" s="250">
        <f>ROUND($D$40*'Rider Rates'!$B$70,2)+ROUND($D$40*'Rider Rates'!$C$70,2)</f>
        <v>0</v>
      </c>
      <c r="O40" s="250">
        <f t="shared" si="2"/>
        <v>0</v>
      </c>
      <c r="P40" s="358">
        <f>'Rider Rates'!$D$70</f>
        <v>45444</v>
      </c>
      <c r="Q40" s="383"/>
      <c r="R40" s="380"/>
      <c r="S40" s="374"/>
      <c r="T40" s="375"/>
      <c r="U40" s="333"/>
      <c r="V40" s="376"/>
      <c r="W40" s="333"/>
      <c r="X40" s="333"/>
      <c r="Y40" s="333"/>
      <c r="Z40" s="333"/>
      <c r="AA40" s="333"/>
      <c r="AB40" s="333"/>
      <c r="AC40" s="333"/>
      <c r="AD40" s="333"/>
      <c r="AE40" s="333"/>
      <c r="AF40" s="333"/>
      <c r="AG40" s="333"/>
      <c r="AH40" s="333"/>
      <c r="AI40" s="333"/>
      <c r="AJ40" s="333"/>
      <c r="AK40" s="333"/>
      <c r="AL40" s="333"/>
      <c r="AM40" s="333"/>
      <c r="AN40" s="333"/>
      <c r="AO40" s="333"/>
      <c r="AP40" s="333"/>
      <c r="AQ40" s="333"/>
      <c r="AR40" s="333"/>
      <c r="AS40" s="333"/>
      <c r="AT40" s="333"/>
      <c r="AU40" s="333"/>
      <c r="AV40" s="333"/>
      <c r="AW40" s="333"/>
      <c r="AX40" s="333"/>
      <c r="AY40" s="333"/>
      <c r="AZ40" s="333"/>
      <c r="BA40" s="333"/>
      <c r="BB40" s="333"/>
      <c r="BC40" s="333"/>
      <c r="BD40" s="333"/>
      <c r="BE40" s="333"/>
      <c r="BF40" s="333"/>
      <c r="BG40" s="333"/>
      <c r="BH40" s="333"/>
      <c r="BI40" s="333"/>
      <c r="BJ40" s="333"/>
      <c r="BK40" s="333"/>
      <c r="BL40" s="333"/>
      <c r="BM40" s="333"/>
      <c r="BN40" s="333"/>
      <c r="BO40" s="333"/>
      <c r="BP40" s="333"/>
      <c r="BQ40" s="333"/>
      <c r="BR40" s="333"/>
      <c r="BS40" s="333"/>
      <c r="BT40" s="333"/>
      <c r="BU40" s="333"/>
      <c r="BV40" s="333"/>
      <c r="BW40" s="333"/>
      <c r="BX40" s="333"/>
      <c r="BY40" s="333"/>
      <c r="BZ40" s="333"/>
      <c r="CA40" s="333"/>
      <c r="CB40" s="333"/>
      <c r="CC40" s="333"/>
      <c r="CD40" s="333"/>
      <c r="CE40" s="333"/>
      <c r="CF40" s="333"/>
      <c r="CG40" s="333"/>
      <c r="CH40" s="333"/>
      <c r="CI40" s="333"/>
      <c r="CJ40" s="333"/>
      <c r="CK40" s="333"/>
      <c r="CL40" s="333"/>
      <c r="CM40" s="333"/>
      <c r="CN40" s="333"/>
      <c r="CO40" s="333"/>
      <c r="CP40" s="333"/>
      <c r="CQ40" s="333"/>
      <c r="CR40" s="333"/>
      <c r="CS40" s="333"/>
      <c r="CT40" s="333"/>
      <c r="CU40" s="333"/>
      <c r="CV40" s="333"/>
      <c r="CW40" s="333"/>
      <c r="CX40" s="333"/>
      <c r="CY40" s="333"/>
      <c r="CZ40" s="333"/>
      <c r="DA40" s="333"/>
      <c r="DB40" s="333"/>
      <c r="DC40" s="333"/>
      <c r="DD40" s="333"/>
      <c r="DE40" s="333"/>
      <c r="DF40" s="333"/>
      <c r="DG40" s="333"/>
      <c r="DH40" s="333"/>
      <c r="DI40" s="333"/>
      <c r="DJ40" s="333"/>
      <c r="DK40" s="333"/>
      <c r="DL40" s="333"/>
      <c r="DM40" s="333"/>
      <c r="DN40" s="333"/>
      <c r="DO40" s="333"/>
      <c r="DP40" s="333"/>
      <c r="DQ40" s="333"/>
      <c r="DR40" s="333"/>
      <c r="DS40" s="333"/>
      <c r="DT40" s="333"/>
      <c r="DU40" s="333"/>
      <c r="DV40" s="333"/>
      <c r="DW40" s="333"/>
      <c r="DX40" s="333"/>
      <c r="DY40" s="333"/>
      <c r="DZ40" s="333"/>
      <c r="EA40" s="333"/>
      <c r="EB40" s="333"/>
      <c r="EC40" s="333"/>
      <c r="ED40" s="333"/>
      <c r="EE40" s="333"/>
      <c r="EF40" s="333"/>
      <c r="EG40" s="333"/>
      <c r="EH40" s="333"/>
      <c r="EI40" s="333"/>
      <c r="EJ40" s="333"/>
      <c r="EK40" s="333"/>
      <c r="EL40" s="333"/>
      <c r="EM40" s="333"/>
      <c r="EN40" s="333"/>
      <c r="EO40" s="333"/>
      <c r="EP40" s="333"/>
      <c r="EQ40" s="333"/>
      <c r="ER40" s="333"/>
      <c r="ES40" s="333"/>
      <c r="ET40" s="333"/>
      <c r="EU40" s="333"/>
      <c r="EV40" s="333"/>
      <c r="EW40" s="333"/>
      <c r="EX40" s="333"/>
      <c r="EY40" s="333"/>
      <c r="EZ40" s="333"/>
      <c r="FA40" s="333"/>
      <c r="FB40" s="333"/>
      <c r="FC40" s="333"/>
      <c r="FD40" s="333"/>
      <c r="FE40" s="333"/>
      <c r="FF40" s="333"/>
      <c r="FG40" s="333"/>
      <c r="FH40" s="333"/>
      <c r="FI40" s="333"/>
      <c r="FJ40" s="333"/>
      <c r="FK40" s="333"/>
      <c r="FL40" s="333"/>
      <c r="FM40" s="333"/>
      <c r="FN40" s="333"/>
      <c r="FO40" s="333"/>
      <c r="FP40" s="333"/>
      <c r="FQ40" s="333"/>
      <c r="FR40" s="333"/>
      <c r="FS40" s="333"/>
      <c r="FT40" s="333"/>
      <c r="FU40" s="333"/>
      <c r="FV40" s="333"/>
      <c r="FW40" s="333"/>
      <c r="FX40" s="333"/>
      <c r="FY40" s="333"/>
      <c r="FZ40" s="333"/>
      <c r="GA40" s="333"/>
      <c r="GB40" s="333"/>
      <c r="GC40" s="333"/>
      <c r="GD40" s="333"/>
      <c r="GE40" s="333"/>
      <c r="GF40" s="333"/>
      <c r="GG40" s="333"/>
      <c r="GH40" s="333"/>
      <c r="GI40" s="333"/>
      <c r="GJ40" s="333"/>
      <c r="GK40" s="333"/>
      <c r="GL40" s="333"/>
      <c r="GM40" s="333"/>
      <c r="GN40" s="333"/>
      <c r="GO40" s="333"/>
      <c r="GP40" s="333"/>
      <c r="GQ40" s="333"/>
      <c r="GR40" s="333"/>
      <c r="GS40" s="333"/>
      <c r="GT40" s="333"/>
      <c r="GU40" s="333"/>
      <c r="GV40" s="333"/>
      <c r="GW40" s="333"/>
      <c r="GX40" s="333"/>
      <c r="GY40" s="333"/>
      <c r="GZ40" s="333"/>
      <c r="HA40" s="333"/>
      <c r="HB40" s="333"/>
      <c r="HC40" s="333"/>
      <c r="HD40" s="333"/>
      <c r="HE40" s="333"/>
      <c r="HF40" s="333"/>
      <c r="HG40" s="333"/>
      <c r="HH40" s="333"/>
      <c r="HI40" s="333"/>
      <c r="HJ40" s="333"/>
      <c r="HK40" s="333"/>
      <c r="HL40" s="333"/>
      <c r="HM40" s="333"/>
    </row>
    <row r="41" spans="1:221" x14ac:dyDescent="0.2">
      <c r="A41" s="384" t="s">
        <v>96</v>
      </c>
      <c r="B41" s="333"/>
      <c r="C41" s="333"/>
      <c r="D41" s="360"/>
      <c r="E41" s="361" t="s">
        <v>115</v>
      </c>
      <c r="F41" s="362"/>
      <c r="G41" s="386"/>
      <c r="H41" s="386"/>
      <c r="I41" s="400">
        <f>'Rider Rates'!$B$77</f>
        <v>0</v>
      </c>
      <c r="J41" s="400">
        <f>IF('Customer Info'!C34=TRUE,0,SUM(G41:I41))</f>
        <v>0</v>
      </c>
      <c r="K41" s="364"/>
      <c r="L41" s="250"/>
      <c r="M41" s="250"/>
      <c r="N41" s="250">
        <f>J41</f>
        <v>0</v>
      </c>
      <c r="O41" s="250">
        <f>SUM(L41:N41)</f>
        <v>0</v>
      </c>
      <c r="P41" s="358">
        <f>'Rider Rates'!$D$77</f>
        <v>45444</v>
      </c>
      <c r="Q41" s="383"/>
      <c r="R41" s="380"/>
      <c r="S41" s="374"/>
      <c r="T41" s="375"/>
      <c r="U41" s="333"/>
      <c r="V41" s="376"/>
      <c r="W41" s="333"/>
      <c r="X41" s="333"/>
      <c r="Y41" s="333"/>
      <c r="Z41" s="333"/>
      <c r="AA41" s="333"/>
      <c r="AB41" s="333"/>
      <c r="AC41" s="333"/>
      <c r="AD41" s="333"/>
      <c r="AE41" s="333"/>
      <c r="AF41" s="333"/>
      <c r="AG41" s="333"/>
      <c r="AH41" s="333"/>
      <c r="AI41" s="333"/>
      <c r="AJ41" s="333"/>
      <c r="AK41" s="333"/>
      <c r="AL41" s="333"/>
      <c r="AM41" s="333"/>
      <c r="AN41" s="333"/>
      <c r="AO41" s="333"/>
      <c r="AP41" s="333"/>
      <c r="AQ41" s="333"/>
      <c r="AR41" s="333"/>
      <c r="AS41" s="333"/>
      <c r="AT41" s="333"/>
      <c r="AU41" s="333"/>
      <c r="AV41" s="333"/>
      <c r="AW41" s="333"/>
      <c r="AX41" s="333"/>
      <c r="AY41" s="333"/>
      <c r="AZ41" s="333"/>
      <c r="BA41" s="333"/>
      <c r="BB41" s="333"/>
      <c r="BC41" s="333"/>
      <c r="BD41" s="333"/>
      <c r="BE41" s="333"/>
      <c r="BF41" s="333"/>
      <c r="BG41" s="333"/>
      <c r="BH41" s="333"/>
      <c r="BI41" s="333"/>
      <c r="BJ41" s="333"/>
      <c r="BK41" s="333"/>
      <c r="BL41" s="333"/>
      <c r="BM41" s="333"/>
      <c r="BN41" s="333"/>
      <c r="BO41" s="333"/>
      <c r="BP41" s="333"/>
      <c r="BQ41" s="333"/>
      <c r="BR41" s="333"/>
      <c r="BS41" s="333"/>
      <c r="BT41" s="333"/>
      <c r="BU41" s="333"/>
      <c r="BV41" s="333"/>
      <c r="BW41" s="333"/>
      <c r="BX41" s="333"/>
      <c r="BY41" s="333"/>
      <c r="BZ41" s="333"/>
      <c r="CA41" s="333"/>
      <c r="CB41" s="333"/>
      <c r="CC41" s="333"/>
      <c r="CD41" s="333"/>
      <c r="CE41" s="333"/>
      <c r="CF41" s="333"/>
      <c r="CG41" s="333"/>
      <c r="CH41" s="333"/>
      <c r="CI41" s="333"/>
      <c r="CJ41" s="333"/>
      <c r="CK41" s="333"/>
      <c r="CL41" s="333"/>
      <c r="CM41" s="333"/>
      <c r="CN41" s="333"/>
      <c r="CO41" s="333"/>
      <c r="CP41" s="333"/>
      <c r="CQ41" s="333"/>
      <c r="CR41" s="333"/>
      <c r="CS41" s="333"/>
      <c r="CT41" s="333"/>
      <c r="CU41" s="333"/>
      <c r="CV41" s="333"/>
      <c r="CW41" s="333"/>
      <c r="CX41" s="333"/>
      <c r="CY41" s="333"/>
      <c r="CZ41" s="333"/>
      <c r="DA41" s="333"/>
      <c r="DB41" s="333"/>
      <c r="DC41" s="333"/>
      <c r="DD41" s="333"/>
      <c r="DE41" s="333"/>
      <c r="DF41" s="333"/>
      <c r="DG41" s="333"/>
      <c r="DH41" s="333"/>
      <c r="DI41" s="333"/>
      <c r="DJ41" s="333"/>
      <c r="DK41" s="333"/>
      <c r="DL41" s="333"/>
      <c r="DM41" s="333"/>
      <c r="DN41" s="333"/>
      <c r="DO41" s="333"/>
      <c r="DP41" s="333"/>
      <c r="DQ41" s="333"/>
      <c r="DR41" s="333"/>
      <c r="DS41" s="333"/>
      <c r="DT41" s="333"/>
      <c r="DU41" s="333"/>
      <c r="DV41" s="333"/>
      <c r="DW41" s="333"/>
      <c r="DX41" s="333"/>
      <c r="DY41" s="333"/>
      <c r="DZ41" s="333"/>
      <c r="EA41" s="333"/>
      <c r="EB41" s="333"/>
      <c r="EC41" s="333"/>
      <c r="ED41" s="333"/>
      <c r="EE41" s="333"/>
      <c r="EF41" s="333"/>
      <c r="EG41" s="333"/>
      <c r="EH41" s="333"/>
      <c r="EI41" s="333"/>
      <c r="EJ41" s="333"/>
      <c r="EK41" s="333"/>
      <c r="EL41" s="333"/>
      <c r="EM41" s="333"/>
      <c r="EN41" s="333"/>
      <c r="EO41" s="333"/>
      <c r="EP41" s="333"/>
      <c r="EQ41" s="333"/>
      <c r="ER41" s="333"/>
      <c r="ES41" s="333"/>
      <c r="ET41" s="333"/>
      <c r="EU41" s="333"/>
      <c r="EV41" s="333"/>
      <c r="EW41" s="333"/>
      <c r="EX41" s="333"/>
      <c r="EY41" s="333"/>
      <c r="EZ41" s="333"/>
      <c r="FA41" s="333"/>
      <c r="FB41" s="333"/>
      <c r="FC41" s="333"/>
      <c r="FD41" s="333"/>
      <c r="FE41" s="333"/>
      <c r="FF41" s="333"/>
      <c r="FG41" s="333"/>
      <c r="FH41" s="333"/>
      <c r="FI41" s="333"/>
      <c r="FJ41" s="333"/>
      <c r="FK41" s="333"/>
      <c r="FL41" s="333"/>
      <c r="FM41" s="333"/>
      <c r="FN41" s="333"/>
      <c r="FO41" s="333"/>
      <c r="FP41" s="333"/>
      <c r="FQ41" s="333"/>
      <c r="FR41" s="333"/>
      <c r="FS41" s="333"/>
      <c r="FT41" s="333"/>
      <c r="FU41" s="333"/>
      <c r="FV41" s="333"/>
      <c r="FW41" s="333"/>
      <c r="FX41" s="333"/>
      <c r="FY41" s="333"/>
      <c r="FZ41" s="333"/>
      <c r="GA41" s="333"/>
      <c r="GB41" s="333"/>
      <c r="GC41" s="333"/>
      <c r="GD41" s="333"/>
      <c r="GE41" s="333"/>
      <c r="GF41" s="333"/>
      <c r="GG41" s="333"/>
      <c r="GH41" s="333"/>
      <c r="GI41" s="333"/>
      <c r="GJ41" s="333"/>
      <c r="GK41" s="333"/>
      <c r="GL41" s="333"/>
      <c r="GM41" s="333"/>
      <c r="GN41" s="333"/>
      <c r="GO41" s="333"/>
      <c r="GP41" s="333"/>
      <c r="GQ41" s="333"/>
      <c r="GR41" s="333"/>
      <c r="GS41" s="333"/>
      <c r="GT41" s="333"/>
      <c r="GU41" s="333"/>
      <c r="GV41" s="333"/>
      <c r="GW41" s="333"/>
      <c r="GX41" s="333"/>
      <c r="GY41" s="333"/>
      <c r="GZ41" s="333"/>
      <c r="HA41" s="333"/>
      <c r="HB41" s="333"/>
      <c r="HC41" s="333"/>
      <c r="HD41" s="333"/>
      <c r="HE41" s="333"/>
      <c r="HF41" s="333"/>
      <c r="HG41" s="333"/>
      <c r="HH41" s="333"/>
      <c r="HI41" s="333"/>
      <c r="HJ41" s="333"/>
      <c r="HK41" s="333"/>
      <c r="HL41" s="333"/>
      <c r="HM41" s="333"/>
    </row>
    <row r="42" spans="1:221" x14ac:dyDescent="0.2">
      <c r="A42" s="384" t="s">
        <v>81</v>
      </c>
      <c r="B42" s="333"/>
      <c r="C42" s="333"/>
      <c r="D42" s="390">
        <f>$N$23</f>
        <v>825</v>
      </c>
      <c r="E42" s="361" t="s">
        <v>122</v>
      </c>
      <c r="F42" s="362" t="s">
        <v>8</v>
      </c>
      <c r="G42" s="397"/>
      <c r="H42" s="353"/>
      <c r="I42" s="398">
        <f>'Rider Rates'!$B$85</f>
        <v>3.5344300000000002E-2</v>
      </c>
      <c r="J42" s="398">
        <f t="shared" si="0"/>
        <v>3.5344300000000002E-2</v>
      </c>
      <c r="K42" s="364"/>
      <c r="L42" s="250"/>
      <c r="M42" s="250"/>
      <c r="N42" s="250">
        <f>ROUND(D42*I42,2)</f>
        <v>29.16</v>
      </c>
      <c r="O42" s="250">
        <f t="shared" si="2"/>
        <v>29.16</v>
      </c>
      <c r="P42" s="358">
        <f>'Rider Rates'!$D$85</f>
        <v>45929</v>
      </c>
      <c r="Q42" s="383"/>
      <c r="R42" s="380"/>
      <c r="S42" s="374"/>
      <c r="T42" s="375"/>
      <c r="U42" s="333"/>
      <c r="V42" s="376"/>
      <c r="W42" s="333"/>
      <c r="X42" s="333"/>
      <c r="Y42" s="333"/>
      <c r="Z42" s="333"/>
      <c r="AA42" s="333"/>
      <c r="AB42" s="333"/>
      <c r="AC42" s="333"/>
      <c r="AD42" s="333"/>
      <c r="AE42" s="333"/>
      <c r="AF42" s="333"/>
      <c r="AG42" s="333"/>
      <c r="AH42" s="333"/>
      <c r="AI42" s="333"/>
      <c r="AJ42" s="333"/>
      <c r="AK42" s="333"/>
      <c r="AL42" s="333"/>
      <c r="AM42" s="333"/>
      <c r="AN42" s="333"/>
      <c r="AO42" s="333"/>
      <c r="AP42" s="333"/>
      <c r="AQ42" s="333"/>
      <c r="AR42" s="333"/>
      <c r="AS42" s="333"/>
      <c r="AT42" s="333"/>
      <c r="AU42" s="333"/>
      <c r="AV42" s="333"/>
      <c r="AW42" s="333"/>
      <c r="AX42" s="333"/>
      <c r="AY42" s="333"/>
      <c r="AZ42" s="333"/>
      <c r="BA42" s="333"/>
      <c r="BB42" s="333"/>
      <c r="BC42" s="333"/>
      <c r="BD42" s="333"/>
      <c r="BE42" s="333"/>
      <c r="BF42" s="333"/>
      <c r="BG42" s="333"/>
      <c r="BH42" s="333"/>
      <c r="BI42" s="333"/>
      <c r="BJ42" s="333"/>
      <c r="BK42" s="333"/>
      <c r="BL42" s="333"/>
      <c r="BM42" s="333"/>
      <c r="BN42" s="333"/>
      <c r="BO42" s="333"/>
      <c r="BP42" s="333"/>
      <c r="BQ42" s="333"/>
      <c r="BR42" s="333"/>
      <c r="BS42" s="333"/>
      <c r="BT42" s="333"/>
      <c r="BU42" s="333"/>
      <c r="BV42" s="333"/>
      <c r="BW42" s="333"/>
      <c r="BX42" s="333"/>
      <c r="BY42" s="333"/>
      <c r="BZ42" s="333"/>
      <c r="CA42" s="333"/>
      <c r="CB42" s="333"/>
      <c r="CC42" s="333"/>
      <c r="CD42" s="333"/>
      <c r="CE42" s="333"/>
      <c r="CF42" s="333"/>
      <c r="CG42" s="333"/>
      <c r="CH42" s="333"/>
      <c r="CI42" s="333"/>
      <c r="CJ42" s="333"/>
      <c r="CK42" s="333"/>
      <c r="CL42" s="333"/>
      <c r="CM42" s="333"/>
      <c r="CN42" s="333"/>
      <c r="CO42" s="333"/>
      <c r="CP42" s="333"/>
      <c r="CQ42" s="333"/>
      <c r="CR42" s="333"/>
      <c r="CS42" s="333"/>
      <c r="CT42" s="333"/>
      <c r="CU42" s="333"/>
      <c r="CV42" s="333"/>
      <c r="CW42" s="333"/>
      <c r="CX42" s="333"/>
      <c r="CY42" s="333"/>
      <c r="CZ42" s="333"/>
      <c r="DA42" s="333"/>
      <c r="DB42" s="333"/>
      <c r="DC42" s="333"/>
      <c r="DD42" s="333"/>
      <c r="DE42" s="333"/>
      <c r="DF42" s="333"/>
      <c r="DG42" s="333"/>
      <c r="DH42" s="333"/>
      <c r="DI42" s="333"/>
      <c r="DJ42" s="333"/>
      <c r="DK42" s="333"/>
      <c r="DL42" s="333"/>
      <c r="DM42" s="333"/>
      <c r="DN42" s="333"/>
      <c r="DO42" s="333"/>
      <c r="DP42" s="333"/>
      <c r="DQ42" s="333"/>
      <c r="DR42" s="333"/>
      <c r="DS42" s="333"/>
      <c r="DT42" s="333"/>
      <c r="DU42" s="333"/>
      <c r="DV42" s="333"/>
      <c r="DW42" s="333"/>
      <c r="DX42" s="333"/>
      <c r="DY42" s="333"/>
      <c r="DZ42" s="333"/>
      <c r="EA42" s="333"/>
      <c r="EB42" s="333"/>
      <c r="EC42" s="333"/>
      <c r="ED42" s="333"/>
      <c r="EE42" s="333"/>
      <c r="EF42" s="333"/>
      <c r="EG42" s="333"/>
      <c r="EH42" s="333"/>
      <c r="EI42" s="333"/>
      <c r="EJ42" s="333"/>
      <c r="EK42" s="333"/>
      <c r="EL42" s="333"/>
      <c r="EM42" s="333"/>
      <c r="EN42" s="333"/>
      <c r="EO42" s="333"/>
      <c r="EP42" s="333"/>
      <c r="EQ42" s="333"/>
      <c r="ER42" s="333"/>
      <c r="ES42" s="333"/>
      <c r="ET42" s="333"/>
      <c r="EU42" s="333"/>
      <c r="EV42" s="333"/>
      <c r="EW42" s="333"/>
      <c r="EX42" s="333"/>
      <c r="EY42" s="333"/>
      <c r="EZ42" s="333"/>
      <c r="FA42" s="333"/>
      <c r="FB42" s="333"/>
      <c r="FC42" s="333"/>
      <c r="FD42" s="333"/>
      <c r="FE42" s="333"/>
      <c r="FF42" s="333"/>
      <c r="FG42" s="333"/>
      <c r="FH42" s="333"/>
      <c r="FI42" s="333"/>
      <c r="FJ42" s="333"/>
      <c r="FK42" s="333"/>
      <c r="FL42" s="333"/>
      <c r="FM42" s="333"/>
      <c r="FN42" s="333"/>
      <c r="FO42" s="333"/>
      <c r="FP42" s="333"/>
      <c r="FQ42" s="333"/>
      <c r="FR42" s="333"/>
      <c r="FS42" s="333"/>
      <c r="FT42" s="333"/>
      <c r="FU42" s="333"/>
      <c r="FV42" s="333"/>
      <c r="FW42" s="333"/>
      <c r="FX42" s="333"/>
      <c r="FY42" s="333"/>
      <c r="FZ42" s="333"/>
      <c r="GA42" s="333"/>
      <c r="GB42" s="333"/>
      <c r="GC42" s="333"/>
      <c r="GD42" s="333"/>
      <c r="GE42" s="333"/>
      <c r="GF42" s="333"/>
      <c r="GG42" s="333"/>
      <c r="GH42" s="333"/>
      <c r="GI42" s="333"/>
      <c r="GJ42" s="333"/>
      <c r="GK42" s="333"/>
      <c r="GL42" s="333"/>
      <c r="GM42" s="333"/>
      <c r="GN42" s="333"/>
      <c r="GO42" s="333"/>
      <c r="GP42" s="333"/>
      <c r="GQ42" s="333"/>
      <c r="GR42" s="333"/>
      <c r="GS42" s="333"/>
      <c r="GT42" s="333"/>
      <c r="GU42" s="333"/>
      <c r="GV42" s="333"/>
      <c r="GW42" s="333"/>
      <c r="GX42" s="333"/>
      <c r="GY42" s="333"/>
      <c r="GZ42" s="333"/>
      <c r="HA42" s="333"/>
      <c r="HB42" s="333"/>
      <c r="HC42" s="333"/>
      <c r="HD42" s="333"/>
      <c r="HE42" s="333"/>
      <c r="HF42" s="333"/>
      <c r="HG42" s="333"/>
      <c r="HH42" s="333"/>
      <c r="HI42" s="333"/>
      <c r="HJ42" s="333"/>
      <c r="HK42" s="333"/>
      <c r="HL42" s="333"/>
      <c r="HM42" s="333"/>
    </row>
    <row r="43" spans="1:221" x14ac:dyDescent="0.2">
      <c r="A43" s="384" t="s">
        <v>82</v>
      </c>
      <c r="B43" s="333"/>
      <c r="C43" s="333"/>
      <c r="D43" s="390">
        <f>$N$23</f>
        <v>825</v>
      </c>
      <c r="E43" s="361" t="s">
        <v>122</v>
      </c>
      <c r="F43" s="362" t="s">
        <v>8</v>
      </c>
      <c r="G43" s="399"/>
      <c r="H43" s="353"/>
      <c r="I43" s="398">
        <f>'Rider Rates'!$B$87</f>
        <v>6.6985699999999995E-2</v>
      </c>
      <c r="J43" s="398">
        <f t="shared" si="0"/>
        <v>6.6985699999999995E-2</v>
      </c>
      <c r="K43" s="364"/>
      <c r="L43" s="250"/>
      <c r="M43" s="250"/>
      <c r="N43" s="250">
        <f>ROUND(D43*I43,2)</f>
        <v>55.26</v>
      </c>
      <c r="O43" s="250">
        <f t="shared" si="2"/>
        <v>55.26</v>
      </c>
      <c r="P43" s="358">
        <f>'Rider Rates'!$D$87</f>
        <v>45167</v>
      </c>
      <c r="Q43" s="383"/>
      <c r="R43" s="380"/>
      <c r="S43" s="374"/>
      <c r="T43" s="375"/>
      <c r="U43" s="333"/>
      <c r="V43" s="376"/>
      <c r="W43" s="333"/>
      <c r="X43" s="333"/>
      <c r="Y43" s="333"/>
      <c r="Z43" s="333"/>
      <c r="AA43" s="333"/>
      <c r="AB43" s="333"/>
      <c r="AC43" s="333"/>
      <c r="AD43" s="333"/>
      <c r="AE43" s="333"/>
      <c r="AF43" s="333"/>
      <c r="AG43" s="333"/>
      <c r="AH43" s="333"/>
      <c r="AI43" s="333"/>
      <c r="AJ43" s="333"/>
      <c r="AK43" s="333"/>
      <c r="AL43" s="333"/>
      <c r="AM43" s="333"/>
      <c r="AN43" s="333"/>
      <c r="AO43" s="333"/>
      <c r="AP43" s="333"/>
      <c r="AQ43" s="333"/>
      <c r="AR43" s="333"/>
      <c r="AS43" s="333"/>
      <c r="AT43" s="333"/>
      <c r="AU43" s="333"/>
      <c r="AV43" s="333"/>
      <c r="AW43" s="333"/>
      <c r="AX43" s="333"/>
      <c r="AY43" s="333"/>
      <c r="AZ43" s="333"/>
      <c r="BA43" s="333"/>
      <c r="BB43" s="333"/>
      <c r="BC43" s="333"/>
      <c r="BD43" s="333"/>
      <c r="BE43" s="333"/>
      <c r="BF43" s="333"/>
      <c r="BG43" s="333"/>
      <c r="BH43" s="333"/>
      <c r="BI43" s="333"/>
      <c r="BJ43" s="333"/>
      <c r="BK43" s="333"/>
      <c r="BL43" s="333"/>
      <c r="BM43" s="333"/>
      <c r="BN43" s="333"/>
      <c r="BO43" s="333"/>
      <c r="BP43" s="333"/>
      <c r="BQ43" s="333"/>
      <c r="BR43" s="333"/>
      <c r="BS43" s="333"/>
      <c r="BT43" s="333"/>
      <c r="BU43" s="333"/>
      <c r="BV43" s="333"/>
      <c r="BW43" s="333"/>
      <c r="BX43" s="333"/>
      <c r="BY43" s="333"/>
      <c r="BZ43" s="333"/>
      <c r="CA43" s="333"/>
      <c r="CB43" s="333"/>
      <c r="CC43" s="333"/>
      <c r="CD43" s="333"/>
      <c r="CE43" s="333"/>
      <c r="CF43" s="333"/>
      <c r="CG43" s="333"/>
      <c r="CH43" s="333"/>
      <c r="CI43" s="333"/>
      <c r="CJ43" s="333"/>
      <c r="CK43" s="333"/>
      <c r="CL43" s="333"/>
      <c r="CM43" s="333"/>
      <c r="CN43" s="333"/>
      <c r="CO43" s="333"/>
      <c r="CP43" s="333"/>
      <c r="CQ43" s="333"/>
      <c r="CR43" s="333"/>
      <c r="CS43" s="333"/>
      <c r="CT43" s="333"/>
      <c r="CU43" s="333"/>
      <c r="CV43" s="333"/>
      <c r="CW43" s="333"/>
      <c r="CX43" s="333"/>
      <c r="CY43" s="333"/>
      <c r="CZ43" s="333"/>
      <c r="DA43" s="333"/>
      <c r="DB43" s="333"/>
      <c r="DC43" s="333"/>
      <c r="DD43" s="333"/>
      <c r="DE43" s="333"/>
      <c r="DF43" s="333"/>
      <c r="DG43" s="333"/>
      <c r="DH43" s="333"/>
      <c r="DI43" s="333"/>
      <c r="DJ43" s="333"/>
      <c r="DK43" s="333"/>
      <c r="DL43" s="333"/>
      <c r="DM43" s="333"/>
      <c r="DN43" s="333"/>
      <c r="DO43" s="333"/>
      <c r="DP43" s="333"/>
      <c r="DQ43" s="333"/>
      <c r="DR43" s="333"/>
      <c r="DS43" s="333"/>
      <c r="DT43" s="333"/>
      <c r="DU43" s="333"/>
      <c r="DV43" s="333"/>
      <c r="DW43" s="333"/>
      <c r="DX43" s="333"/>
      <c r="DY43" s="333"/>
      <c r="DZ43" s="333"/>
      <c r="EA43" s="333"/>
      <c r="EB43" s="333"/>
      <c r="EC43" s="333"/>
      <c r="ED43" s="333"/>
      <c r="EE43" s="333"/>
      <c r="EF43" s="333"/>
      <c r="EG43" s="333"/>
      <c r="EH43" s="333"/>
      <c r="EI43" s="333"/>
      <c r="EJ43" s="333"/>
      <c r="EK43" s="333"/>
      <c r="EL43" s="333"/>
      <c r="EM43" s="333"/>
      <c r="EN43" s="333"/>
      <c r="EO43" s="333"/>
      <c r="EP43" s="333"/>
      <c r="EQ43" s="333"/>
      <c r="ER43" s="333"/>
      <c r="ES43" s="333"/>
      <c r="ET43" s="333"/>
      <c r="EU43" s="333"/>
      <c r="EV43" s="333"/>
      <c r="EW43" s="333"/>
      <c r="EX43" s="333"/>
      <c r="EY43" s="333"/>
      <c r="EZ43" s="333"/>
      <c r="FA43" s="333"/>
      <c r="FB43" s="333"/>
      <c r="FC43" s="333"/>
      <c r="FD43" s="333"/>
      <c r="FE43" s="333"/>
      <c r="FF43" s="333"/>
      <c r="FG43" s="333"/>
      <c r="FH43" s="333"/>
      <c r="FI43" s="333"/>
      <c r="FJ43" s="333"/>
      <c r="FK43" s="333"/>
      <c r="FL43" s="333"/>
      <c r="FM43" s="333"/>
      <c r="FN43" s="333"/>
      <c r="FO43" s="333"/>
      <c r="FP43" s="333"/>
      <c r="FQ43" s="333"/>
      <c r="FR43" s="333"/>
      <c r="FS43" s="333"/>
      <c r="FT43" s="333"/>
      <c r="FU43" s="333"/>
      <c r="FV43" s="333"/>
      <c r="FW43" s="333"/>
      <c r="FX43" s="333"/>
      <c r="FY43" s="333"/>
      <c r="FZ43" s="333"/>
      <c r="GA43" s="333"/>
      <c r="GB43" s="333"/>
      <c r="GC43" s="333"/>
      <c r="GD43" s="333"/>
      <c r="GE43" s="333"/>
      <c r="GF43" s="333"/>
      <c r="GG43" s="333"/>
      <c r="GH43" s="333"/>
      <c r="GI43" s="333"/>
      <c r="GJ43" s="333"/>
      <c r="GK43" s="333"/>
      <c r="GL43" s="333"/>
      <c r="GM43" s="333"/>
      <c r="GN43" s="333"/>
      <c r="GO43" s="333"/>
      <c r="GP43" s="333"/>
      <c r="GQ43" s="333"/>
      <c r="GR43" s="333"/>
      <c r="GS43" s="333"/>
      <c r="GT43" s="333"/>
      <c r="GU43" s="333"/>
      <c r="GV43" s="333"/>
      <c r="GW43" s="333"/>
      <c r="GX43" s="333"/>
      <c r="GY43" s="333"/>
      <c r="GZ43" s="333"/>
      <c r="HA43" s="333"/>
      <c r="HB43" s="333"/>
      <c r="HC43" s="333"/>
      <c r="HD43" s="333"/>
      <c r="HE43" s="333"/>
      <c r="HF43" s="333"/>
      <c r="HG43" s="333"/>
      <c r="HH43" s="333"/>
      <c r="HI43" s="333"/>
      <c r="HJ43" s="333"/>
      <c r="HK43" s="333"/>
      <c r="HL43" s="333"/>
      <c r="HM43" s="333"/>
    </row>
    <row r="44" spans="1:221" x14ac:dyDescent="0.2">
      <c r="A44" s="392" t="s">
        <v>206</v>
      </c>
      <c r="B44" s="333"/>
      <c r="C44" s="333"/>
      <c r="D44" s="390"/>
      <c r="E44" s="395" t="s">
        <v>115</v>
      </c>
      <c r="F44" s="383"/>
      <c r="G44" s="399"/>
      <c r="H44" s="353"/>
      <c r="I44" s="400">
        <f>'Rider Rates'!$B$91</f>
        <v>20.75</v>
      </c>
      <c r="J44" s="400">
        <f t="shared" si="0"/>
        <v>20.75</v>
      </c>
      <c r="K44" s="364"/>
      <c r="L44" s="250"/>
      <c r="M44" s="250"/>
      <c r="N44" s="250">
        <f>I44</f>
        <v>20.75</v>
      </c>
      <c r="O44" s="250">
        <f t="shared" si="2"/>
        <v>20.75</v>
      </c>
      <c r="P44" s="358">
        <f>'Rider Rates'!$D$91</f>
        <v>45929</v>
      </c>
      <c r="Q44" s="383"/>
      <c r="R44" s="380"/>
      <c r="S44" s="374"/>
      <c r="T44" s="375"/>
      <c r="U44" s="333"/>
      <c r="V44" s="376"/>
      <c r="W44" s="333"/>
      <c r="X44" s="333"/>
      <c r="Y44" s="333"/>
      <c r="Z44" s="333"/>
      <c r="AA44" s="333"/>
      <c r="AB44" s="333"/>
      <c r="AC44" s="333"/>
      <c r="AD44" s="333"/>
      <c r="AE44" s="333"/>
      <c r="AF44" s="333"/>
      <c r="AG44" s="333"/>
      <c r="AH44" s="333"/>
      <c r="AI44" s="333"/>
      <c r="AJ44" s="333"/>
      <c r="AK44" s="333"/>
      <c r="AL44" s="333"/>
      <c r="AM44" s="333"/>
      <c r="AN44" s="333"/>
      <c r="AO44" s="333"/>
      <c r="AP44" s="333"/>
      <c r="AQ44" s="333"/>
      <c r="AR44" s="333"/>
      <c r="AS44" s="333"/>
      <c r="AT44" s="333"/>
      <c r="AU44" s="333"/>
      <c r="AV44" s="333"/>
      <c r="AW44" s="333"/>
      <c r="AX44" s="333"/>
      <c r="AY44" s="333"/>
      <c r="AZ44" s="333"/>
      <c r="BA44" s="333"/>
      <c r="BB44" s="333"/>
      <c r="BC44" s="333"/>
      <c r="BD44" s="333"/>
      <c r="BE44" s="333"/>
      <c r="BF44" s="333"/>
      <c r="BG44" s="333"/>
      <c r="BH44" s="333"/>
      <c r="BI44" s="333"/>
      <c r="BJ44" s="333"/>
      <c r="BK44" s="333"/>
      <c r="BL44" s="333"/>
      <c r="BM44" s="333"/>
      <c r="BN44" s="333"/>
      <c r="BO44" s="333"/>
      <c r="BP44" s="333"/>
      <c r="BQ44" s="333"/>
      <c r="BR44" s="333"/>
      <c r="BS44" s="333"/>
      <c r="BT44" s="333"/>
      <c r="BU44" s="333"/>
      <c r="BV44" s="333"/>
      <c r="BW44" s="333"/>
      <c r="BX44" s="333"/>
      <c r="BY44" s="333"/>
      <c r="BZ44" s="333"/>
      <c r="CA44" s="333"/>
      <c r="CB44" s="333"/>
      <c r="CC44" s="333"/>
      <c r="CD44" s="333"/>
      <c r="CE44" s="333"/>
      <c r="CF44" s="333"/>
      <c r="CG44" s="333"/>
      <c r="CH44" s="333"/>
      <c r="CI44" s="333"/>
      <c r="CJ44" s="333"/>
      <c r="CK44" s="333"/>
      <c r="CL44" s="333"/>
      <c r="CM44" s="333"/>
      <c r="CN44" s="333"/>
      <c r="CO44" s="333"/>
      <c r="CP44" s="333"/>
      <c r="CQ44" s="333"/>
      <c r="CR44" s="333"/>
      <c r="CS44" s="333"/>
      <c r="CT44" s="333"/>
      <c r="CU44" s="333"/>
      <c r="CV44" s="333"/>
      <c r="CW44" s="333"/>
      <c r="CX44" s="333"/>
      <c r="CY44" s="333"/>
      <c r="CZ44" s="333"/>
      <c r="DA44" s="333"/>
      <c r="DB44" s="333"/>
      <c r="DC44" s="333"/>
      <c r="DD44" s="333"/>
      <c r="DE44" s="333"/>
      <c r="DF44" s="333"/>
      <c r="DG44" s="333"/>
      <c r="DH44" s="333"/>
      <c r="DI44" s="333"/>
      <c r="DJ44" s="333"/>
      <c r="DK44" s="333"/>
      <c r="DL44" s="333"/>
      <c r="DM44" s="333"/>
      <c r="DN44" s="333"/>
      <c r="DO44" s="333"/>
      <c r="DP44" s="333"/>
      <c r="DQ44" s="333"/>
      <c r="DR44" s="333"/>
      <c r="DS44" s="333"/>
      <c r="DT44" s="333"/>
      <c r="DU44" s="333"/>
      <c r="DV44" s="333"/>
      <c r="DW44" s="333"/>
      <c r="DX44" s="333"/>
      <c r="DY44" s="333"/>
      <c r="DZ44" s="333"/>
      <c r="EA44" s="333"/>
      <c r="EB44" s="333"/>
      <c r="EC44" s="333"/>
      <c r="ED44" s="333"/>
      <c r="EE44" s="333"/>
      <c r="EF44" s="333"/>
      <c r="EG44" s="333"/>
      <c r="EH44" s="333"/>
      <c r="EI44" s="333"/>
      <c r="EJ44" s="333"/>
      <c r="EK44" s="333"/>
      <c r="EL44" s="333"/>
      <c r="EM44" s="333"/>
      <c r="EN44" s="333"/>
      <c r="EO44" s="333"/>
      <c r="EP44" s="333"/>
      <c r="EQ44" s="333"/>
      <c r="ER44" s="333"/>
      <c r="ES44" s="333"/>
      <c r="ET44" s="333"/>
      <c r="EU44" s="333"/>
      <c r="EV44" s="333"/>
      <c r="EW44" s="333"/>
      <c r="EX44" s="333"/>
      <c r="EY44" s="333"/>
      <c r="EZ44" s="333"/>
      <c r="FA44" s="333"/>
      <c r="FB44" s="333"/>
      <c r="FC44" s="333"/>
      <c r="FD44" s="333"/>
      <c r="FE44" s="333"/>
      <c r="FF44" s="333"/>
      <c r="FG44" s="333"/>
      <c r="FH44" s="333"/>
      <c r="FI44" s="333"/>
      <c r="FJ44" s="333"/>
      <c r="FK44" s="333"/>
      <c r="FL44" s="333"/>
      <c r="FM44" s="333"/>
      <c r="FN44" s="333"/>
      <c r="FO44" s="333"/>
      <c r="FP44" s="333"/>
      <c r="FQ44" s="333"/>
      <c r="FR44" s="333"/>
      <c r="FS44" s="333"/>
      <c r="FT44" s="333"/>
      <c r="FU44" s="333"/>
      <c r="FV44" s="333"/>
      <c r="FW44" s="333"/>
      <c r="FX44" s="333"/>
      <c r="FY44" s="333"/>
      <c r="FZ44" s="333"/>
      <c r="GA44" s="333"/>
      <c r="GB44" s="333"/>
      <c r="GC44" s="333"/>
      <c r="GD44" s="333"/>
      <c r="GE44" s="333"/>
      <c r="GF44" s="333"/>
      <c r="GG44" s="333"/>
      <c r="GH44" s="333"/>
      <c r="GI44" s="333"/>
      <c r="GJ44" s="333"/>
      <c r="GK44" s="333"/>
      <c r="GL44" s="333"/>
      <c r="GM44" s="333"/>
      <c r="GN44" s="333"/>
      <c r="GO44" s="333"/>
      <c r="GP44" s="333"/>
      <c r="GQ44" s="333"/>
      <c r="GR44" s="333"/>
      <c r="GS44" s="333"/>
      <c r="GT44" s="333"/>
      <c r="GU44" s="333"/>
      <c r="GV44" s="333"/>
      <c r="GW44" s="333"/>
      <c r="GX44" s="333"/>
      <c r="GY44" s="333"/>
      <c r="GZ44" s="333"/>
      <c r="HA44" s="333"/>
      <c r="HB44" s="333"/>
      <c r="HC44" s="333"/>
      <c r="HD44" s="333"/>
      <c r="HE44" s="333"/>
      <c r="HF44" s="333"/>
      <c r="HG44" s="333"/>
      <c r="HH44" s="333"/>
      <c r="HI44" s="333"/>
      <c r="HJ44" s="333"/>
      <c r="HK44" s="333"/>
      <c r="HL44" s="333"/>
      <c r="HM44" s="333"/>
    </row>
    <row r="45" spans="1:221" x14ac:dyDescent="0.2">
      <c r="A45" s="392" t="s">
        <v>239</v>
      </c>
      <c r="B45" s="333"/>
      <c r="C45" s="333"/>
      <c r="D45" s="360">
        <f>IF($C$15&lt;0,0,$C$15)</f>
        <v>0</v>
      </c>
      <c r="E45" s="361" t="s">
        <v>41</v>
      </c>
      <c r="F45" s="362" t="s">
        <v>8</v>
      </c>
      <c r="G45" s="386"/>
      <c r="H45" s="386"/>
      <c r="I45" s="386"/>
      <c r="J45" s="386">
        <f>'Rider Rates'!$B$95</f>
        <v>0</v>
      </c>
      <c r="K45" s="364" t="s">
        <v>42</v>
      </c>
      <c r="L45" s="250"/>
      <c r="M45" s="250"/>
      <c r="N45" s="250"/>
      <c r="O45" s="250">
        <f>ROUND($D45*('Rider Rates'!B$95),2)</f>
        <v>0</v>
      </c>
      <c r="P45" s="358">
        <f>'Rider Rates'!$D$95</f>
        <v>44531</v>
      </c>
      <c r="Q45" s="383"/>
      <c r="R45" s="380"/>
      <c r="S45" s="374"/>
      <c r="T45" s="375"/>
      <c r="U45" s="333"/>
      <c r="V45" s="376"/>
      <c r="W45" s="333"/>
      <c r="X45" s="333"/>
      <c r="Y45" s="333"/>
      <c r="Z45" s="333"/>
      <c r="AA45" s="333"/>
      <c r="AB45" s="333"/>
      <c r="AC45" s="333"/>
      <c r="AD45" s="333"/>
      <c r="AE45" s="333"/>
      <c r="AF45" s="333"/>
      <c r="AG45" s="333"/>
      <c r="AH45" s="333"/>
      <c r="AI45" s="333"/>
      <c r="AJ45" s="333"/>
      <c r="AK45" s="333"/>
      <c r="AL45" s="333"/>
      <c r="AM45" s="333"/>
      <c r="AN45" s="333"/>
      <c r="AO45" s="333"/>
      <c r="AP45" s="333"/>
      <c r="AQ45" s="333"/>
      <c r="AR45" s="333"/>
      <c r="AS45" s="333"/>
      <c r="AT45" s="333"/>
      <c r="AU45" s="333"/>
      <c r="AV45" s="333"/>
      <c r="AW45" s="333"/>
      <c r="AX45" s="333"/>
      <c r="AY45" s="333"/>
      <c r="AZ45" s="333"/>
      <c r="BA45" s="333"/>
      <c r="BB45" s="333"/>
      <c r="BC45" s="333"/>
      <c r="BD45" s="333"/>
      <c r="BE45" s="333"/>
      <c r="BF45" s="333"/>
      <c r="BG45" s="333"/>
      <c r="BH45" s="333"/>
      <c r="BI45" s="333"/>
      <c r="BJ45" s="333"/>
      <c r="BK45" s="333"/>
      <c r="BL45" s="333"/>
      <c r="BM45" s="333"/>
      <c r="BN45" s="333"/>
      <c r="BO45" s="333"/>
      <c r="BP45" s="333"/>
      <c r="BQ45" s="333"/>
      <c r="BR45" s="333"/>
      <c r="BS45" s="333"/>
      <c r="BT45" s="333"/>
      <c r="BU45" s="333"/>
      <c r="BV45" s="333"/>
      <c r="BW45" s="333"/>
      <c r="BX45" s="333"/>
      <c r="BY45" s="333"/>
      <c r="BZ45" s="333"/>
      <c r="CA45" s="333"/>
      <c r="CB45" s="333"/>
      <c r="CC45" s="333"/>
      <c r="CD45" s="333"/>
      <c r="CE45" s="333"/>
      <c r="CF45" s="333"/>
      <c r="CG45" s="333"/>
      <c r="CH45" s="333"/>
      <c r="CI45" s="333"/>
      <c r="CJ45" s="333"/>
      <c r="CK45" s="333"/>
      <c r="CL45" s="333"/>
      <c r="CM45" s="333"/>
      <c r="CN45" s="333"/>
      <c r="CO45" s="333"/>
      <c r="CP45" s="333"/>
      <c r="CQ45" s="333"/>
      <c r="CR45" s="333"/>
      <c r="CS45" s="333"/>
      <c r="CT45" s="333"/>
      <c r="CU45" s="333"/>
      <c r="CV45" s="333"/>
      <c r="CW45" s="333"/>
      <c r="CX45" s="333"/>
      <c r="CY45" s="333"/>
      <c r="CZ45" s="333"/>
      <c r="DA45" s="333"/>
      <c r="DB45" s="333"/>
      <c r="DC45" s="333"/>
      <c r="DD45" s="333"/>
      <c r="DE45" s="333"/>
      <c r="DF45" s="333"/>
      <c r="DG45" s="333"/>
      <c r="DH45" s="333"/>
      <c r="DI45" s="333"/>
      <c r="DJ45" s="333"/>
      <c r="DK45" s="333"/>
      <c r="DL45" s="333"/>
      <c r="DM45" s="333"/>
      <c r="DN45" s="333"/>
      <c r="DO45" s="333"/>
      <c r="DP45" s="333"/>
      <c r="DQ45" s="333"/>
      <c r="DR45" s="333"/>
      <c r="DS45" s="333"/>
      <c r="DT45" s="333"/>
      <c r="DU45" s="333"/>
      <c r="DV45" s="333"/>
      <c r="DW45" s="333"/>
      <c r="DX45" s="333"/>
      <c r="DY45" s="333"/>
      <c r="DZ45" s="333"/>
      <c r="EA45" s="333"/>
      <c r="EB45" s="333"/>
      <c r="EC45" s="333"/>
      <c r="ED45" s="333"/>
      <c r="EE45" s="333"/>
      <c r="EF45" s="333"/>
      <c r="EG45" s="333"/>
      <c r="EH45" s="333"/>
      <c r="EI45" s="333"/>
      <c r="EJ45" s="333"/>
      <c r="EK45" s="333"/>
      <c r="EL45" s="333"/>
      <c r="EM45" s="333"/>
      <c r="EN45" s="333"/>
      <c r="EO45" s="333"/>
      <c r="EP45" s="333"/>
      <c r="EQ45" s="333"/>
      <c r="ER45" s="333"/>
      <c r="ES45" s="333"/>
      <c r="ET45" s="333"/>
      <c r="EU45" s="333"/>
      <c r="EV45" s="333"/>
      <c r="EW45" s="333"/>
      <c r="EX45" s="333"/>
      <c r="EY45" s="333"/>
      <c r="EZ45" s="333"/>
      <c r="FA45" s="333"/>
      <c r="FB45" s="333"/>
      <c r="FC45" s="333"/>
      <c r="FD45" s="333"/>
      <c r="FE45" s="333"/>
      <c r="FF45" s="333"/>
      <c r="FG45" s="333"/>
      <c r="FH45" s="333"/>
      <c r="FI45" s="333"/>
      <c r="FJ45" s="333"/>
      <c r="FK45" s="333"/>
      <c r="FL45" s="333"/>
      <c r="FM45" s="333"/>
      <c r="FN45" s="333"/>
      <c r="FO45" s="333"/>
      <c r="FP45" s="333"/>
      <c r="FQ45" s="333"/>
      <c r="FR45" s="333"/>
      <c r="FS45" s="333"/>
      <c r="FT45" s="333"/>
      <c r="FU45" s="333"/>
      <c r="FV45" s="333"/>
      <c r="FW45" s="333"/>
      <c r="FX45" s="333"/>
      <c r="FY45" s="333"/>
      <c r="FZ45" s="333"/>
      <c r="GA45" s="333"/>
      <c r="GB45" s="333"/>
      <c r="GC45" s="333"/>
      <c r="GD45" s="333"/>
      <c r="GE45" s="333"/>
      <c r="GF45" s="333"/>
      <c r="GG45" s="333"/>
      <c r="GH45" s="333"/>
      <c r="GI45" s="333"/>
      <c r="GJ45" s="333"/>
      <c r="GK45" s="333"/>
      <c r="GL45" s="333"/>
      <c r="GM45" s="333"/>
      <c r="GN45" s="333"/>
      <c r="GO45" s="333"/>
      <c r="GP45" s="333"/>
      <c r="GQ45" s="333"/>
      <c r="GR45" s="333"/>
      <c r="GS45" s="333"/>
      <c r="GT45" s="333"/>
      <c r="GU45" s="333"/>
      <c r="GV45" s="333"/>
      <c r="GW45" s="333"/>
      <c r="GX45" s="333"/>
      <c r="GY45" s="333"/>
      <c r="GZ45" s="333"/>
      <c r="HA45" s="333"/>
      <c r="HB45" s="333"/>
      <c r="HC45" s="333"/>
      <c r="HD45" s="333"/>
      <c r="HE45" s="333"/>
      <c r="HF45" s="333"/>
      <c r="HG45" s="333"/>
      <c r="HH45" s="333"/>
      <c r="HI45" s="333"/>
      <c r="HJ45" s="333"/>
      <c r="HK45" s="333"/>
      <c r="HL45" s="333"/>
      <c r="HM45" s="333"/>
    </row>
    <row r="46" spans="1:221" x14ac:dyDescent="0.2">
      <c r="A46" s="384" t="s">
        <v>156</v>
      </c>
      <c r="B46" s="333"/>
      <c r="C46" s="333"/>
      <c r="D46" s="390">
        <f>$N$23</f>
        <v>825</v>
      </c>
      <c r="E46" s="361" t="s">
        <v>122</v>
      </c>
      <c r="F46" s="362" t="s">
        <v>8</v>
      </c>
      <c r="G46" s="399"/>
      <c r="H46" s="353"/>
      <c r="I46" s="398">
        <f>'Rider Rates'!$B$105</f>
        <v>0.24516379999999999</v>
      </c>
      <c r="J46" s="398">
        <f t="shared" si="0"/>
        <v>0.24516379999999999</v>
      </c>
      <c r="K46" s="364"/>
      <c r="L46" s="250"/>
      <c r="M46" s="250"/>
      <c r="N46" s="250">
        <f>ROUND(D46*I46,2)</f>
        <v>202.26</v>
      </c>
      <c r="O46" s="250">
        <f t="shared" si="2"/>
        <v>202.26</v>
      </c>
      <c r="P46" s="358">
        <f>'Rider Rates'!$D$105</f>
        <v>45897</v>
      </c>
      <c r="Q46" s="383"/>
      <c r="R46" s="380"/>
      <c r="S46" s="374"/>
      <c r="T46" s="375"/>
      <c r="U46" s="333"/>
      <c r="V46" s="376"/>
      <c r="W46" s="333"/>
      <c r="X46" s="333"/>
      <c r="Y46" s="333"/>
      <c r="Z46" s="333"/>
      <c r="AA46" s="333"/>
      <c r="AB46" s="333"/>
      <c r="AC46" s="333"/>
      <c r="AD46" s="333"/>
      <c r="AE46" s="333"/>
      <c r="AF46" s="333"/>
      <c r="AG46" s="333"/>
      <c r="AH46" s="333"/>
      <c r="AI46" s="333"/>
      <c r="AJ46" s="333"/>
      <c r="AK46" s="333"/>
      <c r="AL46" s="333"/>
      <c r="AM46" s="333"/>
      <c r="AN46" s="333"/>
      <c r="AO46" s="333"/>
      <c r="AP46" s="333"/>
      <c r="AQ46" s="333"/>
      <c r="AR46" s="333"/>
      <c r="AS46" s="333"/>
      <c r="AT46" s="333"/>
      <c r="AU46" s="333"/>
      <c r="AV46" s="333"/>
      <c r="AW46" s="333"/>
      <c r="AX46" s="333"/>
      <c r="AY46" s="333"/>
      <c r="AZ46" s="333"/>
      <c r="BA46" s="333"/>
      <c r="BB46" s="333"/>
      <c r="BC46" s="333"/>
      <c r="BD46" s="333"/>
      <c r="BE46" s="333"/>
      <c r="BF46" s="333"/>
      <c r="BG46" s="333"/>
      <c r="BH46" s="333"/>
      <c r="BI46" s="333"/>
      <c r="BJ46" s="333"/>
      <c r="BK46" s="333"/>
      <c r="BL46" s="333"/>
      <c r="BM46" s="333"/>
      <c r="BN46" s="333"/>
      <c r="BO46" s="333"/>
      <c r="BP46" s="333"/>
      <c r="BQ46" s="333"/>
      <c r="BR46" s="333"/>
      <c r="BS46" s="333"/>
      <c r="BT46" s="333"/>
      <c r="BU46" s="333"/>
      <c r="BV46" s="333"/>
      <c r="BW46" s="333"/>
      <c r="BX46" s="333"/>
      <c r="BY46" s="333"/>
      <c r="BZ46" s="333"/>
      <c r="CA46" s="333"/>
      <c r="CB46" s="333"/>
      <c r="CC46" s="333"/>
      <c r="CD46" s="333"/>
      <c r="CE46" s="333"/>
      <c r="CF46" s="333"/>
      <c r="CG46" s="333"/>
      <c r="CH46" s="333"/>
      <c r="CI46" s="333"/>
      <c r="CJ46" s="333"/>
      <c r="CK46" s="333"/>
      <c r="CL46" s="333"/>
      <c r="CM46" s="333"/>
      <c r="CN46" s="333"/>
      <c r="CO46" s="333"/>
      <c r="CP46" s="333"/>
      <c r="CQ46" s="333"/>
      <c r="CR46" s="333"/>
      <c r="CS46" s="333"/>
      <c r="CT46" s="333"/>
      <c r="CU46" s="333"/>
      <c r="CV46" s="333"/>
      <c r="CW46" s="333"/>
      <c r="CX46" s="333"/>
      <c r="CY46" s="333"/>
      <c r="CZ46" s="333"/>
      <c r="DA46" s="333"/>
      <c r="DB46" s="333"/>
      <c r="DC46" s="333"/>
      <c r="DD46" s="333"/>
      <c r="DE46" s="333"/>
      <c r="DF46" s="333"/>
      <c r="DG46" s="333"/>
      <c r="DH46" s="333"/>
      <c r="DI46" s="333"/>
      <c r="DJ46" s="333"/>
      <c r="DK46" s="333"/>
      <c r="DL46" s="333"/>
      <c r="DM46" s="333"/>
      <c r="DN46" s="333"/>
      <c r="DO46" s="333"/>
      <c r="DP46" s="333"/>
      <c r="DQ46" s="333"/>
      <c r="DR46" s="333"/>
      <c r="DS46" s="333"/>
      <c r="DT46" s="333"/>
      <c r="DU46" s="333"/>
      <c r="DV46" s="333"/>
      <c r="DW46" s="333"/>
      <c r="DX46" s="333"/>
      <c r="DY46" s="333"/>
      <c r="DZ46" s="333"/>
      <c r="EA46" s="333"/>
      <c r="EB46" s="333"/>
      <c r="EC46" s="333"/>
      <c r="ED46" s="333"/>
      <c r="EE46" s="333"/>
      <c r="EF46" s="333"/>
      <c r="EG46" s="333"/>
      <c r="EH46" s="333"/>
      <c r="EI46" s="333"/>
      <c r="EJ46" s="333"/>
      <c r="EK46" s="333"/>
      <c r="EL46" s="333"/>
      <c r="EM46" s="333"/>
      <c r="EN46" s="333"/>
      <c r="EO46" s="333"/>
      <c r="EP46" s="333"/>
      <c r="EQ46" s="333"/>
      <c r="ER46" s="333"/>
      <c r="ES46" s="333"/>
      <c r="ET46" s="333"/>
      <c r="EU46" s="333"/>
      <c r="EV46" s="333"/>
      <c r="EW46" s="333"/>
      <c r="EX46" s="333"/>
      <c r="EY46" s="333"/>
      <c r="EZ46" s="333"/>
      <c r="FA46" s="333"/>
      <c r="FB46" s="333"/>
      <c r="FC46" s="333"/>
      <c r="FD46" s="333"/>
      <c r="FE46" s="333"/>
      <c r="FF46" s="333"/>
      <c r="FG46" s="333"/>
      <c r="FH46" s="333"/>
      <c r="FI46" s="333"/>
      <c r="FJ46" s="333"/>
      <c r="FK46" s="333"/>
      <c r="FL46" s="333"/>
      <c r="FM46" s="333"/>
      <c r="FN46" s="333"/>
      <c r="FO46" s="333"/>
      <c r="FP46" s="333"/>
      <c r="FQ46" s="333"/>
      <c r="FR46" s="333"/>
      <c r="FS46" s="333"/>
      <c r="FT46" s="333"/>
      <c r="FU46" s="333"/>
      <c r="FV46" s="333"/>
      <c r="FW46" s="333"/>
      <c r="FX46" s="333"/>
      <c r="FY46" s="333"/>
      <c r="FZ46" s="333"/>
      <c r="GA46" s="333"/>
      <c r="GB46" s="333"/>
      <c r="GC46" s="333"/>
      <c r="GD46" s="333"/>
      <c r="GE46" s="333"/>
      <c r="GF46" s="333"/>
      <c r="GG46" s="333"/>
      <c r="GH46" s="333"/>
      <c r="GI46" s="333"/>
      <c r="GJ46" s="333"/>
      <c r="GK46" s="333"/>
      <c r="GL46" s="333"/>
      <c r="GM46" s="333"/>
      <c r="GN46" s="333"/>
      <c r="GO46" s="333"/>
      <c r="GP46" s="333"/>
      <c r="GQ46" s="333"/>
      <c r="GR46" s="333"/>
      <c r="GS46" s="333"/>
      <c r="GT46" s="333"/>
      <c r="GU46" s="333"/>
      <c r="GV46" s="333"/>
      <c r="GW46" s="333"/>
      <c r="GX46" s="333"/>
      <c r="GY46" s="333"/>
      <c r="GZ46" s="333"/>
      <c r="HA46" s="333"/>
      <c r="HB46" s="333"/>
      <c r="HC46" s="333"/>
      <c r="HD46" s="333"/>
      <c r="HE46" s="333"/>
      <c r="HF46" s="333"/>
      <c r="HG46" s="333"/>
      <c r="HH46" s="333"/>
      <c r="HI46" s="333"/>
      <c r="HJ46" s="333"/>
      <c r="HK46" s="333"/>
      <c r="HL46" s="333"/>
      <c r="HM46" s="333"/>
    </row>
    <row r="47" spans="1:221" x14ac:dyDescent="0.2">
      <c r="A47" s="392" t="s">
        <v>217</v>
      </c>
      <c r="B47" s="333"/>
      <c r="C47" s="333"/>
      <c r="D47" s="390"/>
      <c r="E47" s="395" t="s">
        <v>115</v>
      </c>
      <c r="F47" s="383"/>
      <c r="G47" s="399"/>
      <c r="H47" s="353"/>
      <c r="I47" s="401">
        <f>'Rider Rates'!B122</f>
        <v>0.99</v>
      </c>
      <c r="J47" s="400">
        <f t="shared" si="0"/>
        <v>0.99</v>
      </c>
      <c r="K47" s="364"/>
      <c r="L47" s="250"/>
      <c r="M47" s="250"/>
      <c r="N47" s="402">
        <f>I47</f>
        <v>0.99</v>
      </c>
      <c r="O47" s="250">
        <f t="shared" si="2"/>
        <v>0.99</v>
      </c>
      <c r="P47" s="358">
        <f>'Rider Rates'!D122</f>
        <v>45958</v>
      </c>
      <c r="Q47" s="383"/>
      <c r="R47" s="380"/>
      <c r="S47" s="374"/>
      <c r="T47" s="375"/>
      <c r="U47" s="333"/>
      <c r="V47" s="376"/>
      <c r="W47" s="333"/>
      <c r="X47" s="333"/>
      <c r="Y47" s="333"/>
      <c r="Z47" s="333"/>
      <c r="AA47" s="333"/>
      <c r="AB47" s="333"/>
      <c r="AC47" s="333"/>
      <c r="AD47" s="333"/>
      <c r="AE47" s="333"/>
      <c r="AF47" s="333"/>
      <c r="AG47" s="333"/>
      <c r="AH47" s="333"/>
      <c r="AI47" s="333"/>
      <c r="AJ47" s="333"/>
      <c r="AK47" s="333"/>
      <c r="AL47" s="333"/>
      <c r="AM47" s="333"/>
      <c r="AN47" s="333"/>
      <c r="AO47" s="333"/>
      <c r="AP47" s="333"/>
      <c r="AQ47" s="333"/>
      <c r="AR47" s="333"/>
      <c r="AS47" s="333"/>
      <c r="AT47" s="333"/>
      <c r="AU47" s="333"/>
      <c r="AV47" s="333"/>
      <c r="AW47" s="333"/>
      <c r="AX47" s="333"/>
      <c r="AY47" s="333"/>
      <c r="AZ47" s="333"/>
      <c r="BA47" s="333"/>
      <c r="BB47" s="333"/>
      <c r="BC47" s="333"/>
      <c r="BD47" s="333"/>
      <c r="BE47" s="333"/>
      <c r="BF47" s="333"/>
      <c r="BG47" s="333"/>
      <c r="BH47" s="333"/>
      <c r="BI47" s="333"/>
      <c r="BJ47" s="333"/>
      <c r="BK47" s="333"/>
      <c r="BL47" s="333"/>
      <c r="BM47" s="333"/>
      <c r="BN47" s="333"/>
      <c r="BO47" s="333"/>
      <c r="BP47" s="333"/>
      <c r="BQ47" s="333"/>
      <c r="BR47" s="333"/>
      <c r="BS47" s="333"/>
      <c r="BT47" s="333"/>
      <c r="BU47" s="333"/>
      <c r="BV47" s="333"/>
      <c r="BW47" s="333"/>
      <c r="BX47" s="333"/>
      <c r="BY47" s="333"/>
      <c r="BZ47" s="333"/>
      <c r="CA47" s="333"/>
      <c r="CB47" s="333"/>
      <c r="CC47" s="333"/>
      <c r="CD47" s="333"/>
      <c r="CE47" s="333"/>
      <c r="CF47" s="333"/>
      <c r="CG47" s="333"/>
      <c r="CH47" s="333"/>
      <c r="CI47" s="333"/>
      <c r="CJ47" s="333"/>
      <c r="CK47" s="333"/>
      <c r="CL47" s="333"/>
      <c r="CM47" s="333"/>
      <c r="CN47" s="333"/>
      <c r="CO47" s="333"/>
      <c r="CP47" s="333"/>
      <c r="CQ47" s="333"/>
      <c r="CR47" s="333"/>
      <c r="CS47" s="333"/>
      <c r="CT47" s="333"/>
      <c r="CU47" s="333"/>
      <c r="CV47" s="333"/>
      <c r="CW47" s="333"/>
      <c r="CX47" s="333"/>
      <c r="CY47" s="333"/>
      <c r="CZ47" s="333"/>
      <c r="DA47" s="333"/>
      <c r="DB47" s="333"/>
      <c r="DC47" s="333"/>
      <c r="DD47" s="333"/>
      <c r="DE47" s="333"/>
      <c r="DF47" s="333"/>
      <c r="DG47" s="333"/>
      <c r="DH47" s="333"/>
      <c r="DI47" s="333"/>
      <c r="DJ47" s="333"/>
      <c r="DK47" s="333"/>
      <c r="DL47" s="333"/>
      <c r="DM47" s="333"/>
      <c r="DN47" s="333"/>
      <c r="DO47" s="333"/>
      <c r="DP47" s="333"/>
      <c r="DQ47" s="333"/>
      <c r="DR47" s="333"/>
      <c r="DS47" s="333"/>
      <c r="DT47" s="333"/>
      <c r="DU47" s="333"/>
      <c r="DV47" s="333"/>
      <c r="DW47" s="333"/>
      <c r="DX47" s="333"/>
      <c r="DY47" s="333"/>
      <c r="DZ47" s="333"/>
      <c r="EA47" s="333"/>
      <c r="EB47" s="333"/>
      <c r="EC47" s="333"/>
      <c r="ED47" s="333"/>
      <c r="EE47" s="333"/>
      <c r="EF47" s="333"/>
      <c r="EG47" s="333"/>
      <c r="EH47" s="333"/>
      <c r="EI47" s="333"/>
      <c r="EJ47" s="333"/>
      <c r="EK47" s="333"/>
      <c r="EL47" s="333"/>
      <c r="EM47" s="333"/>
      <c r="EN47" s="333"/>
      <c r="EO47" s="333"/>
      <c r="EP47" s="333"/>
      <c r="EQ47" s="333"/>
      <c r="ER47" s="333"/>
      <c r="ES47" s="333"/>
      <c r="ET47" s="333"/>
      <c r="EU47" s="333"/>
      <c r="EV47" s="333"/>
      <c r="EW47" s="333"/>
      <c r="EX47" s="333"/>
      <c r="EY47" s="333"/>
      <c r="EZ47" s="333"/>
      <c r="FA47" s="333"/>
      <c r="FB47" s="333"/>
      <c r="FC47" s="333"/>
      <c r="FD47" s="333"/>
      <c r="FE47" s="333"/>
      <c r="FF47" s="333"/>
      <c r="FG47" s="333"/>
      <c r="FH47" s="333"/>
      <c r="FI47" s="333"/>
      <c r="FJ47" s="333"/>
      <c r="FK47" s="333"/>
      <c r="FL47" s="333"/>
      <c r="FM47" s="333"/>
      <c r="FN47" s="333"/>
      <c r="FO47" s="333"/>
      <c r="FP47" s="333"/>
      <c r="FQ47" s="333"/>
      <c r="FR47" s="333"/>
      <c r="FS47" s="333"/>
      <c r="FT47" s="333"/>
      <c r="FU47" s="333"/>
      <c r="FV47" s="333"/>
      <c r="FW47" s="333"/>
      <c r="FX47" s="333"/>
      <c r="FY47" s="333"/>
      <c r="FZ47" s="333"/>
      <c r="GA47" s="333"/>
      <c r="GB47" s="333"/>
      <c r="GC47" s="333"/>
      <c r="GD47" s="333"/>
      <c r="GE47" s="333"/>
      <c r="GF47" s="333"/>
      <c r="GG47" s="333"/>
      <c r="GH47" s="333"/>
      <c r="GI47" s="333"/>
      <c r="GJ47" s="333"/>
      <c r="GK47" s="333"/>
      <c r="GL47" s="333"/>
      <c r="GM47" s="333"/>
      <c r="GN47" s="333"/>
      <c r="GO47" s="333"/>
      <c r="GP47" s="333"/>
      <c r="GQ47" s="333"/>
      <c r="GR47" s="333"/>
      <c r="GS47" s="333"/>
      <c r="GT47" s="333"/>
      <c r="GU47" s="333"/>
      <c r="GV47" s="333"/>
      <c r="GW47" s="333"/>
      <c r="GX47" s="333"/>
      <c r="GY47" s="333"/>
      <c r="GZ47" s="333"/>
      <c r="HA47" s="333"/>
      <c r="HB47" s="333"/>
      <c r="HC47" s="333"/>
      <c r="HD47" s="333"/>
      <c r="HE47" s="333"/>
      <c r="HF47" s="333"/>
      <c r="HG47" s="333"/>
      <c r="HH47" s="333"/>
      <c r="HI47" s="333"/>
      <c r="HJ47" s="333"/>
      <c r="HK47" s="333"/>
      <c r="HL47" s="333"/>
      <c r="HM47" s="333"/>
    </row>
    <row r="48" spans="1:221" x14ac:dyDescent="0.2">
      <c r="A48" s="384" t="s">
        <v>157</v>
      </c>
      <c r="B48" s="333"/>
      <c r="C48" s="333"/>
      <c r="D48" s="360">
        <f>C16+C17</f>
        <v>0</v>
      </c>
      <c r="E48" s="361" t="s">
        <v>41</v>
      </c>
      <c r="F48" s="362" t="s">
        <v>8</v>
      </c>
      <c r="G48" s="386">
        <f>'Rider Rates'!B114</f>
        <v>3.6865999999999999E-3</v>
      </c>
      <c r="H48" s="386"/>
      <c r="I48" s="398"/>
      <c r="J48" s="393">
        <f>SUM(G48:H48)</f>
        <v>3.6865999999999999E-3</v>
      </c>
      <c r="K48" s="364" t="s">
        <v>42</v>
      </c>
      <c r="L48" s="250">
        <f>ROUND(D48*G48,2)</f>
        <v>0</v>
      </c>
      <c r="M48" s="250"/>
      <c r="N48" s="250"/>
      <c r="O48" s="250">
        <f t="shared" si="2"/>
        <v>0</v>
      </c>
      <c r="P48" s="358">
        <f>'Rider Rates'!$D$112</f>
        <v>44531</v>
      </c>
      <c r="Q48" s="383"/>
      <c r="R48" s="380"/>
      <c r="S48" s="374"/>
      <c r="T48" s="375"/>
      <c r="U48" s="333"/>
      <c r="V48" s="376"/>
      <c r="W48" s="333"/>
      <c r="X48" s="333"/>
      <c r="Y48" s="333"/>
      <c r="Z48" s="333"/>
      <c r="AA48" s="333"/>
      <c r="AB48" s="333"/>
      <c r="AC48" s="333"/>
      <c r="AD48" s="333"/>
      <c r="AE48" s="333"/>
      <c r="AF48" s="333"/>
      <c r="AG48" s="333"/>
      <c r="AH48" s="333"/>
      <c r="AI48" s="333"/>
      <c r="AJ48" s="333"/>
      <c r="AK48" s="333"/>
      <c r="AL48" s="333"/>
      <c r="AM48" s="333"/>
      <c r="AN48" s="333"/>
      <c r="AO48" s="333"/>
      <c r="AP48" s="333"/>
      <c r="AQ48" s="333"/>
      <c r="AR48" s="333"/>
      <c r="AS48" s="333"/>
      <c r="AT48" s="333"/>
      <c r="AU48" s="333"/>
      <c r="AV48" s="333"/>
      <c r="AW48" s="333"/>
      <c r="AX48" s="333"/>
      <c r="AY48" s="333"/>
      <c r="AZ48" s="333"/>
      <c r="BA48" s="333"/>
      <c r="BB48" s="333"/>
      <c r="BC48" s="333"/>
      <c r="BD48" s="333"/>
      <c r="BE48" s="333"/>
      <c r="BF48" s="333"/>
      <c r="BG48" s="333"/>
      <c r="BH48" s="333"/>
      <c r="BI48" s="333"/>
      <c r="BJ48" s="333"/>
      <c r="BK48" s="333"/>
      <c r="BL48" s="333"/>
      <c r="BM48" s="333"/>
      <c r="BN48" s="333"/>
      <c r="BO48" s="333"/>
      <c r="BP48" s="333"/>
      <c r="BQ48" s="333"/>
      <c r="BR48" s="333"/>
      <c r="BS48" s="333"/>
      <c r="BT48" s="333"/>
      <c r="BU48" s="333"/>
      <c r="BV48" s="333"/>
      <c r="BW48" s="333"/>
      <c r="BX48" s="333"/>
      <c r="BY48" s="333"/>
      <c r="BZ48" s="333"/>
      <c r="CA48" s="333"/>
      <c r="CB48" s="333"/>
      <c r="CC48" s="333"/>
      <c r="CD48" s="333"/>
      <c r="CE48" s="333"/>
      <c r="CF48" s="333"/>
      <c r="CG48" s="333"/>
      <c r="CH48" s="333"/>
      <c r="CI48" s="333"/>
      <c r="CJ48" s="333"/>
      <c r="CK48" s="333"/>
      <c r="CL48" s="333"/>
      <c r="CM48" s="333"/>
      <c r="CN48" s="333"/>
      <c r="CO48" s="333"/>
      <c r="CP48" s="333"/>
      <c r="CQ48" s="333"/>
      <c r="CR48" s="333"/>
      <c r="CS48" s="333"/>
      <c r="CT48" s="333"/>
      <c r="CU48" s="333"/>
      <c r="CV48" s="333"/>
      <c r="CW48" s="333"/>
      <c r="CX48" s="333"/>
      <c r="CY48" s="333"/>
      <c r="CZ48" s="333"/>
      <c r="DA48" s="333"/>
      <c r="DB48" s="333"/>
      <c r="DC48" s="333"/>
      <c r="DD48" s="333"/>
      <c r="DE48" s="333"/>
      <c r="DF48" s="333"/>
      <c r="DG48" s="333"/>
      <c r="DH48" s="333"/>
      <c r="DI48" s="333"/>
      <c r="DJ48" s="333"/>
      <c r="DK48" s="333"/>
      <c r="DL48" s="333"/>
      <c r="DM48" s="333"/>
      <c r="DN48" s="333"/>
      <c r="DO48" s="333"/>
      <c r="DP48" s="333"/>
      <c r="DQ48" s="333"/>
      <c r="DR48" s="333"/>
      <c r="DS48" s="333"/>
      <c r="DT48" s="333"/>
      <c r="DU48" s="333"/>
      <c r="DV48" s="333"/>
      <c r="DW48" s="333"/>
      <c r="DX48" s="333"/>
      <c r="DY48" s="333"/>
      <c r="DZ48" s="333"/>
      <c r="EA48" s="333"/>
      <c r="EB48" s="333"/>
      <c r="EC48" s="333"/>
      <c r="ED48" s="333"/>
      <c r="EE48" s="333"/>
      <c r="EF48" s="333"/>
      <c r="EG48" s="333"/>
      <c r="EH48" s="333"/>
      <c r="EI48" s="333"/>
      <c r="EJ48" s="333"/>
      <c r="EK48" s="333"/>
      <c r="EL48" s="333"/>
      <c r="EM48" s="333"/>
      <c r="EN48" s="333"/>
      <c r="EO48" s="333"/>
      <c r="EP48" s="333"/>
      <c r="EQ48" s="333"/>
      <c r="ER48" s="333"/>
      <c r="ES48" s="333"/>
      <c r="ET48" s="333"/>
      <c r="EU48" s="333"/>
      <c r="EV48" s="333"/>
      <c r="EW48" s="333"/>
      <c r="EX48" s="333"/>
      <c r="EY48" s="333"/>
      <c r="EZ48" s="333"/>
      <c r="FA48" s="333"/>
      <c r="FB48" s="333"/>
      <c r="FC48" s="333"/>
      <c r="FD48" s="333"/>
      <c r="FE48" s="333"/>
      <c r="FF48" s="333"/>
      <c r="FG48" s="333"/>
      <c r="FH48" s="333"/>
      <c r="FI48" s="333"/>
      <c r="FJ48" s="333"/>
      <c r="FK48" s="333"/>
      <c r="FL48" s="333"/>
      <c r="FM48" s="333"/>
      <c r="FN48" s="333"/>
      <c r="FO48" s="333"/>
      <c r="FP48" s="333"/>
      <c r="FQ48" s="333"/>
      <c r="FR48" s="333"/>
      <c r="FS48" s="333"/>
      <c r="FT48" s="333"/>
      <c r="FU48" s="333"/>
      <c r="FV48" s="333"/>
      <c r="FW48" s="333"/>
      <c r="FX48" s="333"/>
      <c r="FY48" s="333"/>
      <c r="FZ48" s="333"/>
      <c r="GA48" s="333"/>
      <c r="GB48" s="333"/>
      <c r="GC48" s="333"/>
      <c r="GD48" s="333"/>
      <c r="GE48" s="333"/>
      <c r="GF48" s="333"/>
      <c r="GG48" s="333"/>
      <c r="GH48" s="333"/>
      <c r="GI48" s="333"/>
      <c r="GJ48" s="333"/>
      <c r="GK48" s="333"/>
      <c r="GL48" s="333"/>
      <c r="GM48" s="333"/>
      <c r="GN48" s="333"/>
      <c r="GO48" s="333"/>
      <c r="GP48" s="333"/>
      <c r="GQ48" s="333"/>
      <c r="GR48" s="333"/>
      <c r="GS48" s="333"/>
      <c r="GT48" s="333"/>
      <c r="GU48" s="333"/>
      <c r="GV48" s="333"/>
      <c r="GW48" s="333"/>
      <c r="GX48" s="333"/>
      <c r="GY48" s="333"/>
      <c r="GZ48" s="333"/>
      <c r="HA48" s="333"/>
      <c r="HB48" s="333"/>
      <c r="HC48" s="333"/>
      <c r="HD48" s="333"/>
      <c r="HE48" s="333"/>
      <c r="HF48" s="333"/>
      <c r="HG48" s="333"/>
      <c r="HH48" s="333"/>
      <c r="HI48" s="333"/>
      <c r="HJ48" s="333"/>
      <c r="HK48" s="333"/>
      <c r="HL48" s="333"/>
      <c r="HM48" s="333"/>
    </row>
    <row r="49" spans="1:236" x14ac:dyDescent="0.2">
      <c r="A49" s="392" t="s">
        <v>208</v>
      </c>
      <c r="B49" s="333"/>
      <c r="C49" s="333"/>
      <c r="D49" s="360">
        <f>IF($C$15&lt;1,0,$C$15)</f>
        <v>0</v>
      </c>
      <c r="E49" s="361" t="s">
        <v>41</v>
      </c>
      <c r="F49" s="355" t="s">
        <v>8</v>
      </c>
      <c r="G49" s="363"/>
      <c r="H49" s="363"/>
      <c r="I49" s="403">
        <f>'Rider Rates'!B118</f>
        <v>0</v>
      </c>
      <c r="J49" s="403">
        <f>SUM(G49:I49)</f>
        <v>0</v>
      </c>
      <c r="K49" s="364" t="s">
        <v>42</v>
      </c>
      <c r="L49" s="250"/>
      <c r="M49" s="250"/>
      <c r="N49" s="250">
        <f>D49*J49</f>
        <v>0</v>
      </c>
      <c r="O49" s="250">
        <f>SUM(L49:N49)</f>
        <v>0</v>
      </c>
      <c r="P49" s="358">
        <f>'Rider Rates'!D118</f>
        <v>45657</v>
      </c>
      <c r="Q49" s="383"/>
      <c r="R49" s="380"/>
      <c r="S49" s="374"/>
      <c r="T49" s="375"/>
      <c r="U49" s="333"/>
      <c r="V49" s="376"/>
      <c r="W49" s="333"/>
      <c r="X49" s="333"/>
      <c r="Y49" s="333"/>
      <c r="Z49" s="333"/>
      <c r="AA49" s="333"/>
      <c r="AB49" s="333"/>
      <c r="AC49" s="333"/>
      <c r="AD49" s="333"/>
      <c r="AE49" s="333"/>
      <c r="AF49" s="333"/>
      <c r="AG49" s="333"/>
      <c r="AH49" s="333"/>
      <c r="AI49" s="333"/>
      <c r="AJ49" s="333"/>
      <c r="AK49" s="333"/>
      <c r="AL49" s="333"/>
      <c r="AM49" s="333"/>
      <c r="AN49" s="333"/>
      <c r="AO49" s="333"/>
      <c r="AP49" s="333"/>
      <c r="AQ49" s="333"/>
      <c r="AR49" s="333"/>
      <c r="AS49" s="333"/>
      <c r="AT49" s="333"/>
      <c r="AU49" s="333"/>
      <c r="AV49" s="333"/>
      <c r="AW49" s="333"/>
      <c r="AX49" s="333"/>
      <c r="AY49" s="333"/>
      <c r="AZ49" s="333"/>
      <c r="BA49" s="333"/>
      <c r="BB49" s="333"/>
      <c r="BC49" s="333"/>
      <c r="BD49" s="333"/>
      <c r="BE49" s="333"/>
      <c r="BF49" s="333"/>
      <c r="BG49" s="333"/>
      <c r="BH49" s="333"/>
      <c r="BI49" s="333"/>
      <c r="BJ49" s="333"/>
      <c r="BK49" s="333"/>
      <c r="BL49" s="333"/>
      <c r="BM49" s="333"/>
      <c r="BN49" s="333"/>
      <c r="BO49" s="333"/>
      <c r="BP49" s="333"/>
      <c r="BQ49" s="333"/>
      <c r="BR49" s="333"/>
      <c r="BS49" s="333"/>
      <c r="BT49" s="333"/>
      <c r="BU49" s="333"/>
      <c r="BV49" s="333"/>
      <c r="BW49" s="333"/>
      <c r="BX49" s="333"/>
      <c r="BY49" s="333"/>
      <c r="BZ49" s="333"/>
      <c r="CA49" s="333"/>
      <c r="CB49" s="333"/>
      <c r="CC49" s="333"/>
      <c r="CD49" s="333"/>
      <c r="CE49" s="333"/>
      <c r="CF49" s="333"/>
      <c r="CG49" s="333"/>
      <c r="CH49" s="333"/>
      <c r="CI49" s="333"/>
      <c r="CJ49" s="333"/>
      <c r="CK49" s="333"/>
      <c r="CL49" s="333"/>
      <c r="CM49" s="333"/>
      <c r="CN49" s="333"/>
      <c r="CO49" s="333"/>
      <c r="CP49" s="333"/>
      <c r="CQ49" s="333"/>
      <c r="CR49" s="333"/>
      <c r="CS49" s="333"/>
      <c r="CT49" s="333"/>
      <c r="CU49" s="333"/>
      <c r="CV49" s="333"/>
      <c r="CW49" s="333"/>
      <c r="CX49" s="333"/>
      <c r="CY49" s="333"/>
      <c r="CZ49" s="333"/>
      <c r="DA49" s="333"/>
      <c r="DB49" s="333"/>
      <c r="DC49" s="333"/>
      <c r="DD49" s="333"/>
      <c r="DE49" s="333"/>
      <c r="DF49" s="333"/>
      <c r="DG49" s="333"/>
      <c r="DH49" s="333"/>
      <c r="DI49" s="333"/>
      <c r="DJ49" s="333"/>
      <c r="DK49" s="333"/>
      <c r="DL49" s="333"/>
      <c r="DM49" s="333"/>
      <c r="DN49" s="333"/>
      <c r="DO49" s="333"/>
      <c r="DP49" s="333"/>
      <c r="DQ49" s="333"/>
      <c r="DR49" s="333"/>
      <c r="DS49" s="333"/>
      <c r="DT49" s="333"/>
      <c r="DU49" s="333"/>
      <c r="DV49" s="333"/>
      <c r="DW49" s="333"/>
      <c r="DX49" s="333"/>
      <c r="DY49" s="333"/>
      <c r="DZ49" s="333"/>
      <c r="EA49" s="333"/>
      <c r="EB49" s="333"/>
      <c r="EC49" s="333"/>
      <c r="ED49" s="333"/>
      <c r="EE49" s="333"/>
      <c r="EF49" s="333"/>
      <c r="EG49" s="333"/>
      <c r="EH49" s="333"/>
      <c r="EI49" s="333"/>
      <c r="EJ49" s="333"/>
      <c r="EK49" s="333"/>
      <c r="EL49" s="333"/>
      <c r="EM49" s="333"/>
      <c r="EN49" s="333"/>
      <c r="EO49" s="333"/>
      <c r="EP49" s="333"/>
      <c r="EQ49" s="333"/>
      <c r="ER49" s="333"/>
      <c r="ES49" s="333"/>
      <c r="ET49" s="333"/>
      <c r="EU49" s="333"/>
      <c r="EV49" s="333"/>
      <c r="EW49" s="333"/>
      <c r="EX49" s="333"/>
      <c r="EY49" s="333"/>
      <c r="EZ49" s="333"/>
      <c r="FA49" s="333"/>
      <c r="FB49" s="333"/>
      <c r="FC49" s="333"/>
      <c r="FD49" s="333"/>
      <c r="FE49" s="333"/>
      <c r="FF49" s="333"/>
      <c r="FG49" s="333"/>
      <c r="FH49" s="333"/>
      <c r="FI49" s="333"/>
      <c r="FJ49" s="333"/>
      <c r="FK49" s="333"/>
      <c r="FL49" s="333"/>
      <c r="FM49" s="333"/>
      <c r="FN49" s="333"/>
      <c r="FO49" s="333"/>
      <c r="FP49" s="333"/>
      <c r="FQ49" s="333"/>
      <c r="FR49" s="333"/>
      <c r="FS49" s="333"/>
      <c r="FT49" s="333"/>
      <c r="FU49" s="333"/>
      <c r="FV49" s="333"/>
      <c r="FW49" s="333"/>
      <c r="FX49" s="333"/>
      <c r="FY49" s="333"/>
      <c r="FZ49" s="333"/>
      <c r="GA49" s="333"/>
      <c r="GB49" s="333"/>
      <c r="GC49" s="333"/>
      <c r="GD49" s="333"/>
      <c r="GE49" s="333"/>
      <c r="GF49" s="333"/>
      <c r="GG49" s="333"/>
      <c r="GH49" s="333"/>
      <c r="GI49" s="333"/>
      <c r="GJ49" s="333"/>
      <c r="GK49" s="333"/>
      <c r="GL49" s="333"/>
      <c r="GM49" s="333"/>
      <c r="GN49" s="333"/>
      <c r="GO49" s="333"/>
      <c r="GP49" s="333"/>
      <c r="GQ49" s="333"/>
      <c r="GR49" s="333"/>
      <c r="GS49" s="333"/>
      <c r="GT49" s="333"/>
      <c r="GU49" s="333"/>
      <c r="GV49" s="333"/>
      <c r="GW49" s="333"/>
      <c r="GX49" s="333"/>
      <c r="GY49" s="333"/>
      <c r="GZ49" s="333"/>
      <c r="HA49" s="333"/>
      <c r="HB49" s="333"/>
      <c r="HC49" s="333"/>
      <c r="HD49" s="333"/>
      <c r="HE49" s="333"/>
      <c r="HF49" s="333"/>
      <c r="HG49" s="333"/>
      <c r="HH49" s="333"/>
      <c r="HI49" s="333"/>
      <c r="HJ49" s="333"/>
      <c r="HK49" s="333"/>
      <c r="HL49" s="333"/>
      <c r="HM49" s="333"/>
    </row>
    <row r="50" spans="1:236" x14ac:dyDescent="0.2">
      <c r="A50" s="333" t="s">
        <v>233</v>
      </c>
      <c r="B50" s="333"/>
      <c r="C50" s="333"/>
      <c r="D50" s="360">
        <f>IF(C15&lt;0,0,IF(C15&gt;833000,833000,C15))</f>
        <v>0</v>
      </c>
      <c r="E50" s="361" t="s">
        <v>41</v>
      </c>
      <c r="F50" s="362" t="s">
        <v>8</v>
      </c>
      <c r="G50" s="437"/>
      <c r="H50" s="437"/>
      <c r="I50" s="437">
        <f>'Rider Rates'!$B$126</f>
        <v>0</v>
      </c>
      <c r="J50" s="437">
        <f>SUM(G50:I50)</f>
        <v>0</v>
      </c>
      <c r="K50" s="364" t="s">
        <v>42</v>
      </c>
      <c r="L50" s="438"/>
      <c r="M50" s="438"/>
      <c r="N50" s="438">
        <f>IF(D50*J50&gt;'Rider Rates'!$C$126,'Rider Rates'!$C$126,D50*J50)</f>
        <v>0</v>
      </c>
      <c r="O50" s="438">
        <f>SUM(L50:N50)</f>
        <v>0</v>
      </c>
      <c r="P50" s="406">
        <f>'Rider Rates'!$E$126</f>
        <v>45883</v>
      </c>
      <c r="Q50" s="383"/>
      <c r="R50" s="380"/>
      <c r="S50" s="374"/>
      <c r="T50" s="375"/>
      <c r="U50" s="333"/>
      <c r="V50" s="376"/>
      <c r="W50" s="333"/>
      <c r="X50" s="333"/>
      <c r="Y50" s="333"/>
      <c r="Z50" s="333"/>
      <c r="AA50" s="333"/>
      <c r="AB50" s="333"/>
      <c r="AC50" s="333"/>
      <c r="AD50" s="333"/>
      <c r="AE50" s="333"/>
      <c r="AF50" s="333"/>
      <c r="AG50" s="333"/>
      <c r="AH50" s="333"/>
      <c r="AI50" s="333"/>
      <c r="AJ50" s="333"/>
      <c r="AK50" s="333"/>
      <c r="AL50" s="333"/>
      <c r="AM50" s="333"/>
      <c r="AN50" s="333"/>
      <c r="AO50" s="333"/>
      <c r="AP50" s="333"/>
      <c r="AQ50" s="333"/>
      <c r="AR50" s="333"/>
      <c r="AS50" s="333"/>
      <c r="AT50" s="333"/>
      <c r="AU50" s="333"/>
      <c r="AV50" s="333"/>
      <c r="AW50" s="333"/>
      <c r="AX50" s="333"/>
      <c r="AY50" s="333"/>
      <c r="AZ50" s="333"/>
      <c r="BA50" s="333"/>
      <c r="BB50" s="333"/>
      <c r="BC50" s="333"/>
      <c r="BD50" s="333"/>
      <c r="BE50" s="333"/>
      <c r="BF50" s="333"/>
      <c r="BG50" s="333"/>
      <c r="BH50" s="333"/>
      <c r="BI50" s="333"/>
      <c r="BJ50" s="333"/>
      <c r="BK50" s="333"/>
      <c r="BL50" s="333"/>
      <c r="BM50" s="333"/>
      <c r="BN50" s="333"/>
      <c r="BO50" s="333"/>
      <c r="BP50" s="333"/>
      <c r="BQ50" s="333"/>
      <c r="BR50" s="333"/>
      <c r="BS50" s="333"/>
      <c r="BT50" s="333"/>
      <c r="BU50" s="333"/>
      <c r="BV50" s="333"/>
      <c r="BW50" s="333"/>
      <c r="BX50" s="333"/>
      <c r="BY50" s="333"/>
      <c r="BZ50" s="333"/>
      <c r="CA50" s="333"/>
      <c r="CB50" s="333"/>
      <c r="CC50" s="333"/>
      <c r="CD50" s="333"/>
      <c r="CE50" s="333"/>
      <c r="CF50" s="333"/>
      <c r="CG50" s="333"/>
      <c r="CH50" s="333"/>
      <c r="CI50" s="333"/>
      <c r="CJ50" s="333"/>
      <c r="CK50" s="333"/>
      <c r="CL50" s="333"/>
      <c r="CM50" s="333"/>
      <c r="CN50" s="333"/>
      <c r="CO50" s="333"/>
      <c r="CP50" s="333"/>
      <c r="CQ50" s="333"/>
      <c r="CR50" s="333"/>
      <c r="CS50" s="333"/>
      <c r="CT50" s="333"/>
      <c r="CU50" s="333"/>
      <c r="CV50" s="333"/>
      <c r="CW50" s="333"/>
      <c r="CX50" s="333"/>
      <c r="CY50" s="333"/>
      <c r="CZ50" s="333"/>
      <c r="DA50" s="333"/>
      <c r="DB50" s="333"/>
      <c r="DC50" s="333"/>
      <c r="DD50" s="333"/>
      <c r="DE50" s="333"/>
      <c r="DF50" s="333"/>
      <c r="DG50" s="333"/>
      <c r="DH50" s="333"/>
      <c r="DI50" s="333"/>
      <c r="DJ50" s="333"/>
      <c r="DK50" s="333"/>
      <c r="DL50" s="333"/>
      <c r="DM50" s="333"/>
      <c r="DN50" s="333"/>
      <c r="DO50" s="333"/>
      <c r="DP50" s="333"/>
      <c r="DQ50" s="333"/>
      <c r="DR50" s="333"/>
      <c r="DS50" s="333"/>
      <c r="DT50" s="333"/>
      <c r="DU50" s="333"/>
      <c r="DV50" s="333"/>
      <c r="DW50" s="333"/>
      <c r="DX50" s="333"/>
      <c r="DY50" s="333"/>
      <c r="DZ50" s="333"/>
      <c r="EA50" s="333"/>
      <c r="EB50" s="333"/>
      <c r="EC50" s="333"/>
      <c r="ED50" s="333"/>
      <c r="EE50" s="333"/>
      <c r="EF50" s="333"/>
      <c r="EG50" s="333"/>
      <c r="EH50" s="333"/>
      <c r="EI50" s="333"/>
      <c r="EJ50" s="333"/>
      <c r="EK50" s="333"/>
      <c r="EL50" s="333"/>
      <c r="EM50" s="333"/>
      <c r="EN50" s="333"/>
      <c r="EO50" s="333"/>
      <c r="EP50" s="333"/>
      <c r="EQ50" s="333"/>
      <c r="ER50" s="333"/>
      <c r="ES50" s="333"/>
      <c r="ET50" s="333"/>
      <c r="EU50" s="333"/>
      <c r="EV50" s="333"/>
      <c r="EW50" s="333"/>
      <c r="EX50" s="333"/>
      <c r="EY50" s="333"/>
      <c r="EZ50" s="333"/>
      <c r="FA50" s="333"/>
      <c r="FB50" s="333"/>
      <c r="FC50" s="333"/>
      <c r="FD50" s="333"/>
      <c r="FE50" s="333"/>
      <c r="FF50" s="333"/>
      <c r="FG50" s="333"/>
      <c r="FH50" s="333"/>
      <c r="FI50" s="333"/>
      <c r="FJ50" s="333"/>
      <c r="FK50" s="333"/>
      <c r="FL50" s="333"/>
      <c r="FM50" s="333"/>
      <c r="FN50" s="333"/>
      <c r="FO50" s="333"/>
      <c r="FP50" s="333"/>
      <c r="FQ50" s="333"/>
      <c r="FR50" s="333"/>
      <c r="FS50" s="333"/>
      <c r="FT50" s="333"/>
      <c r="FU50" s="333"/>
      <c r="FV50" s="333"/>
      <c r="FW50" s="333"/>
      <c r="FX50" s="333"/>
      <c r="FY50" s="333"/>
      <c r="FZ50" s="333"/>
      <c r="GA50" s="333"/>
      <c r="GB50" s="333"/>
      <c r="GC50" s="333"/>
      <c r="GD50" s="333"/>
      <c r="GE50" s="333"/>
      <c r="GF50" s="333"/>
      <c r="GG50" s="333"/>
      <c r="GH50" s="333"/>
      <c r="GI50" s="333"/>
      <c r="GJ50" s="333"/>
      <c r="GK50" s="333"/>
      <c r="GL50" s="333"/>
      <c r="GM50" s="333"/>
      <c r="GN50" s="333"/>
      <c r="GO50" s="333"/>
      <c r="GP50" s="333"/>
      <c r="GQ50" s="333"/>
      <c r="GR50" s="333"/>
      <c r="GS50" s="333"/>
      <c r="GT50" s="333"/>
      <c r="GU50" s="333"/>
      <c r="GV50" s="333"/>
      <c r="GW50" s="333"/>
      <c r="GX50" s="333"/>
      <c r="GY50" s="333"/>
      <c r="GZ50" s="333"/>
      <c r="HA50" s="333"/>
      <c r="HB50" s="333"/>
      <c r="HC50" s="333"/>
      <c r="HD50" s="333"/>
      <c r="HE50" s="333"/>
      <c r="HF50" s="333"/>
      <c r="HG50" s="333"/>
      <c r="HH50" s="333"/>
      <c r="HI50" s="333"/>
      <c r="HJ50" s="333"/>
      <c r="HK50" s="333"/>
      <c r="HL50" s="333"/>
      <c r="HM50" s="333"/>
    </row>
    <row r="51" spans="1:236" x14ac:dyDescent="0.2">
      <c r="A51" s="333" t="s">
        <v>234</v>
      </c>
      <c r="B51" s="333"/>
      <c r="C51" s="333"/>
      <c r="D51" s="388">
        <f>IF(C15&gt;833000,C15-833000,0)</f>
        <v>0</v>
      </c>
      <c r="E51" s="361" t="s">
        <v>41</v>
      </c>
      <c r="F51" s="362" t="s">
        <v>8</v>
      </c>
      <c r="G51" s="437"/>
      <c r="H51" s="437"/>
      <c r="I51" s="437">
        <f>'Rider Rates'!$B$127</f>
        <v>0</v>
      </c>
      <c r="J51" s="437">
        <f>SUM(G51:I51)</f>
        <v>0</v>
      </c>
      <c r="K51" s="364" t="s">
        <v>42</v>
      </c>
      <c r="L51" s="438"/>
      <c r="M51" s="438"/>
      <c r="N51" s="438">
        <f>D51*J51</f>
        <v>0</v>
      </c>
      <c r="O51" s="438">
        <f>SUM(L51:N51)</f>
        <v>0</v>
      </c>
      <c r="P51" s="406">
        <f>'Rider Rates'!$E$127</f>
        <v>45883</v>
      </c>
      <c r="Q51" s="383"/>
      <c r="R51" s="380"/>
      <c r="S51" s="374"/>
      <c r="T51" s="375"/>
      <c r="U51" s="333"/>
      <c r="V51" s="376"/>
      <c r="W51" s="333"/>
      <c r="X51" s="333"/>
      <c r="Y51" s="333"/>
      <c r="Z51" s="333"/>
      <c r="AA51" s="333"/>
      <c r="AB51" s="333"/>
      <c r="AC51" s="333"/>
      <c r="AD51" s="333"/>
      <c r="AE51" s="333"/>
      <c r="AF51" s="333"/>
      <c r="AG51" s="333"/>
      <c r="AH51" s="333"/>
      <c r="AI51" s="333"/>
      <c r="AJ51" s="333"/>
      <c r="AK51" s="333"/>
      <c r="AL51" s="333"/>
      <c r="AM51" s="333"/>
      <c r="AN51" s="333"/>
      <c r="AO51" s="333"/>
      <c r="AP51" s="333"/>
      <c r="AQ51" s="333"/>
      <c r="AR51" s="333"/>
      <c r="AS51" s="333"/>
      <c r="AT51" s="333"/>
      <c r="AU51" s="333"/>
      <c r="AV51" s="333"/>
      <c r="AW51" s="333"/>
      <c r="AX51" s="333"/>
      <c r="AY51" s="333"/>
      <c r="AZ51" s="333"/>
      <c r="BA51" s="333"/>
      <c r="BB51" s="333"/>
      <c r="BC51" s="333"/>
      <c r="BD51" s="333"/>
      <c r="BE51" s="333"/>
      <c r="BF51" s="333"/>
      <c r="BG51" s="333"/>
      <c r="BH51" s="333"/>
      <c r="BI51" s="333"/>
      <c r="BJ51" s="333"/>
      <c r="BK51" s="333"/>
      <c r="BL51" s="333"/>
      <c r="BM51" s="333"/>
      <c r="BN51" s="333"/>
      <c r="BO51" s="333"/>
      <c r="BP51" s="333"/>
      <c r="BQ51" s="333"/>
      <c r="BR51" s="333"/>
      <c r="BS51" s="333"/>
      <c r="BT51" s="333"/>
      <c r="BU51" s="333"/>
      <c r="BV51" s="333"/>
      <c r="BW51" s="333"/>
      <c r="BX51" s="333"/>
      <c r="BY51" s="333"/>
      <c r="BZ51" s="333"/>
      <c r="CA51" s="333"/>
      <c r="CB51" s="333"/>
      <c r="CC51" s="333"/>
      <c r="CD51" s="333"/>
      <c r="CE51" s="333"/>
      <c r="CF51" s="333"/>
      <c r="CG51" s="333"/>
      <c r="CH51" s="333"/>
      <c r="CI51" s="333"/>
      <c r="CJ51" s="333"/>
      <c r="CK51" s="333"/>
      <c r="CL51" s="333"/>
      <c r="CM51" s="333"/>
      <c r="CN51" s="333"/>
      <c r="CO51" s="333"/>
      <c r="CP51" s="333"/>
      <c r="CQ51" s="333"/>
      <c r="CR51" s="333"/>
      <c r="CS51" s="333"/>
      <c r="CT51" s="333"/>
      <c r="CU51" s="333"/>
      <c r="CV51" s="333"/>
      <c r="CW51" s="333"/>
      <c r="CX51" s="333"/>
      <c r="CY51" s="333"/>
      <c r="CZ51" s="333"/>
      <c r="DA51" s="333"/>
      <c r="DB51" s="333"/>
      <c r="DC51" s="333"/>
      <c r="DD51" s="333"/>
      <c r="DE51" s="333"/>
      <c r="DF51" s="333"/>
      <c r="DG51" s="333"/>
      <c r="DH51" s="333"/>
      <c r="DI51" s="333"/>
      <c r="DJ51" s="333"/>
      <c r="DK51" s="333"/>
      <c r="DL51" s="333"/>
      <c r="DM51" s="333"/>
      <c r="DN51" s="333"/>
      <c r="DO51" s="333"/>
      <c r="DP51" s="333"/>
      <c r="DQ51" s="333"/>
      <c r="DR51" s="333"/>
      <c r="DS51" s="333"/>
      <c r="DT51" s="333"/>
      <c r="DU51" s="333"/>
      <c r="DV51" s="333"/>
      <c r="DW51" s="333"/>
      <c r="DX51" s="333"/>
      <c r="DY51" s="333"/>
      <c r="DZ51" s="333"/>
      <c r="EA51" s="333"/>
      <c r="EB51" s="333"/>
      <c r="EC51" s="333"/>
      <c r="ED51" s="333"/>
      <c r="EE51" s="333"/>
      <c r="EF51" s="333"/>
      <c r="EG51" s="333"/>
      <c r="EH51" s="333"/>
      <c r="EI51" s="333"/>
      <c r="EJ51" s="333"/>
      <c r="EK51" s="333"/>
      <c r="EL51" s="333"/>
      <c r="EM51" s="333"/>
      <c r="EN51" s="333"/>
      <c r="EO51" s="333"/>
      <c r="EP51" s="333"/>
      <c r="EQ51" s="333"/>
      <c r="ER51" s="333"/>
      <c r="ES51" s="333"/>
      <c r="ET51" s="333"/>
      <c r="EU51" s="333"/>
      <c r="EV51" s="333"/>
      <c r="EW51" s="333"/>
      <c r="EX51" s="333"/>
      <c r="EY51" s="333"/>
      <c r="EZ51" s="333"/>
      <c r="FA51" s="333"/>
      <c r="FB51" s="333"/>
      <c r="FC51" s="333"/>
      <c r="FD51" s="333"/>
      <c r="FE51" s="333"/>
      <c r="FF51" s="333"/>
      <c r="FG51" s="333"/>
      <c r="FH51" s="333"/>
      <c r="FI51" s="333"/>
      <c r="FJ51" s="333"/>
      <c r="FK51" s="333"/>
      <c r="FL51" s="333"/>
      <c r="FM51" s="333"/>
      <c r="FN51" s="333"/>
      <c r="FO51" s="333"/>
      <c r="FP51" s="333"/>
      <c r="FQ51" s="333"/>
      <c r="FR51" s="333"/>
      <c r="FS51" s="333"/>
      <c r="FT51" s="333"/>
      <c r="FU51" s="333"/>
      <c r="FV51" s="333"/>
      <c r="FW51" s="333"/>
      <c r="FX51" s="333"/>
      <c r="FY51" s="333"/>
      <c r="FZ51" s="333"/>
      <c r="GA51" s="333"/>
      <c r="GB51" s="333"/>
      <c r="GC51" s="333"/>
      <c r="GD51" s="333"/>
      <c r="GE51" s="333"/>
      <c r="GF51" s="333"/>
      <c r="GG51" s="333"/>
      <c r="GH51" s="333"/>
      <c r="GI51" s="333"/>
      <c r="GJ51" s="333"/>
      <c r="GK51" s="333"/>
      <c r="GL51" s="333"/>
      <c r="GM51" s="333"/>
      <c r="GN51" s="333"/>
      <c r="GO51" s="333"/>
      <c r="GP51" s="333"/>
      <c r="GQ51" s="333"/>
      <c r="GR51" s="333"/>
      <c r="GS51" s="333"/>
      <c r="GT51" s="333"/>
      <c r="GU51" s="333"/>
      <c r="GV51" s="333"/>
      <c r="GW51" s="333"/>
      <c r="GX51" s="333"/>
      <c r="GY51" s="333"/>
      <c r="GZ51" s="333"/>
      <c r="HA51" s="333"/>
      <c r="HB51" s="333"/>
      <c r="HC51" s="333"/>
      <c r="HD51" s="333"/>
      <c r="HE51" s="333"/>
      <c r="HF51" s="333"/>
      <c r="HG51" s="333"/>
      <c r="HH51" s="333"/>
      <c r="HI51" s="333"/>
      <c r="HJ51" s="333"/>
      <c r="HK51" s="333"/>
      <c r="HL51" s="333"/>
      <c r="HM51" s="333"/>
    </row>
    <row r="52" spans="1:236" x14ac:dyDescent="0.2">
      <c r="A52" s="394" t="s">
        <v>242</v>
      </c>
      <c r="B52" s="333"/>
      <c r="C52" s="333"/>
      <c r="D52" s="360">
        <f>C15</f>
        <v>0</v>
      </c>
      <c r="E52" s="361" t="s">
        <v>41</v>
      </c>
      <c r="F52" s="355" t="s">
        <v>8</v>
      </c>
      <c r="G52" s="386"/>
      <c r="H52" s="386"/>
      <c r="I52" s="386">
        <f>'Rider Rates'!$B$131</f>
        <v>0</v>
      </c>
      <c r="J52" s="393">
        <f>SUM(G52:I52)</f>
        <v>0</v>
      </c>
      <c r="K52" s="364" t="s">
        <v>42</v>
      </c>
      <c r="L52" s="250"/>
      <c r="M52" s="250"/>
      <c r="N52" s="250">
        <f>D52*J52</f>
        <v>0</v>
      </c>
      <c r="O52" s="250">
        <f>SUM(L52:N52)</f>
        <v>0</v>
      </c>
      <c r="P52" s="358">
        <f>'Rider Rates'!$D$131</f>
        <v>44531</v>
      </c>
      <c r="Q52" s="383"/>
      <c r="R52" s="380"/>
      <c r="S52" s="374"/>
      <c r="T52" s="375"/>
      <c r="U52" s="333"/>
      <c r="V52" s="376"/>
      <c r="W52" s="333"/>
      <c r="X52" s="333"/>
      <c r="Y52" s="333"/>
      <c r="Z52" s="333"/>
      <c r="AA52" s="333"/>
      <c r="AB52" s="333"/>
      <c r="AC52" s="333"/>
      <c r="AD52" s="333"/>
      <c r="AE52" s="333"/>
      <c r="AF52" s="333"/>
      <c r="AG52" s="333"/>
      <c r="AH52" s="333"/>
      <c r="AI52" s="333"/>
      <c r="AJ52" s="333"/>
      <c r="AK52" s="333"/>
      <c r="AL52" s="333"/>
      <c r="AM52" s="333"/>
      <c r="AN52" s="333"/>
      <c r="AO52" s="333"/>
      <c r="AP52" s="333"/>
      <c r="AQ52" s="333"/>
      <c r="AR52" s="333"/>
      <c r="AS52" s="333"/>
      <c r="AT52" s="333"/>
      <c r="AU52" s="333"/>
      <c r="AV52" s="333"/>
      <c r="AW52" s="333"/>
      <c r="AX52" s="333"/>
      <c r="AY52" s="333"/>
      <c r="AZ52" s="333"/>
      <c r="BA52" s="333"/>
      <c r="BB52" s="333"/>
      <c r="BC52" s="333"/>
      <c r="BD52" s="333"/>
      <c r="BE52" s="333"/>
      <c r="BF52" s="333"/>
      <c r="BG52" s="333"/>
      <c r="BH52" s="333"/>
      <c r="BI52" s="333"/>
      <c r="BJ52" s="333"/>
      <c r="BK52" s="333"/>
      <c r="BL52" s="333"/>
      <c r="BM52" s="333"/>
      <c r="BN52" s="333"/>
      <c r="BO52" s="333"/>
      <c r="BP52" s="333"/>
      <c r="BQ52" s="333"/>
      <c r="BR52" s="333"/>
      <c r="BS52" s="333"/>
      <c r="BT52" s="333"/>
      <c r="BU52" s="333"/>
      <c r="BV52" s="333"/>
      <c r="BW52" s="333"/>
      <c r="BX52" s="333"/>
      <c r="BY52" s="333"/>
      <c r="BZ52" s="333"/>
      <c r="CA52" s="333"/>
      <c r="CB52" s="333"/>
      <c r="CC52" s="333"/>
      <c r="CD52" s="333"/>
      <c r="CE52" s="333"/>
      <c r="CF52" s="333"/>
      <c r="CG52" s="333"/>
      <c r="CH52" s="333"/>
      <c r="CI52" s="333"/>
      <c r="CJ52" s="333"/>
      <c r="CK52" s="333"/>
      <c r="CL52" s="333"/>
      <c r="CM52" s="333"/>
      <c r="CN52" s="333"/>
      <c r="CO52" s="333"/>
      <c r="CP52" s="333"/>
      <c r="CQ52" s="333"/>
      <c r="CR52" s="333"/>
      <c r="CS52" s="333"/>
      <c r="CT52" s="333"/>
      <c r="CU52" s="333"/>
      <c r="CV52" s="333"/>
      <c r="CW52" s="333"/>
      <c r="CX52" s="333"/>
      <c r="CY52" s="333"/>
      <c r="CZ52" s="333"/>
      <c r="DA52" s="333"/>
      <c r="DB52" s="333"/>
      <c r="DC52" s="333"/>
      <c r="DD52" s="333"/>
      <c r="DE52" s="333"/>
      <c r="DF52" s="333"/>
      <c r="DG52" s="333"/>
      <c r="DH52" s="333"/>
      <c r="DI52" s="333"/>
      <c r="DJ52" s="333"/>
      <c r="DK52" s="333"/>
      <c r="DL52" s="333"/>
      <c r="DM52" s="333"/>
      <c r="DN52" s="333"/>
      <c r="DO52" s="333"/>
      <c r="DP52" s="333"/>
      <c r="DQ52" s="333"/>
      <c r="DR52" s="333"/>
      <c r="DS52" s="333"/>
      <c r="DT52" s="333"/>
      <c r="DU52" s="333"/>
      <c r="DV52" s="333"/>
      <c r="DW52" s="333"/>
      <c r="DX52" s="333"/>
      <c r="DY52" s="333"/>
      <c r="DZ52" s="333"/>
      <c r="EA52" s="333"/>
      <c r="EB52" s="333"/>
      <c r="EC52" s="333"/>
      <c r="ED52" s="333"/>
      <c r="EE52" s="333"/>
      <c r="EF52" s="333"/>
      <c r="EG52" s="333"/>
      <c r="EH52" s="333"/>
      <c r="EI52" s="333"/>
      <c r="EJ52" s="333"/>
      <c r="EK52" s="333"/>
      <c r="EL52" s="333"/>
      <c r="EM52" s="333"/>
      <c r="EN52" s="333"/>
      <c r="EO52" s="333"/>
      <c r="EP52" s="333"/>
      <c r="EQ52" s="333"/>
      <c r="ER52" s="333"/>
      <c r="ES52" s="333"/>
      <c r="ET52" s="333"/>
      <c r="EU52" s="333"/>
      <c r="EV52" s="333"/>
      <c r="EW52" s="333"/>
      <c r="EX52" s="333"/>
      <c r="EY52" s="333"/>
      <c r="EZ52" s="333"/>
      <c r="FA52" s="333"/>
      <c r="FB52" s="333"/>
      <c r="FC52" s="333"/>
      <c r="FD52" s="333"/>
      <c r="FE52" s="333"/>
      <c r="FF52" s="333"/>
      <c r="FG52" s="333"/>
      <c r="FH52" s="333"/>
      <c r="FI52" s="333"/>
      <c r="FJ52" s="333"/>
      <c r="FK52" s="333"/>
      <c r="FL52" s="333"/>
      <c r="FM52" s="333"/>
      <c r="FN52" s="333"/>
      <c r="FO52" s="333"/>
      <c r="FP52" s="333"/>
      <c r="FQ52" s="333"/>
      <c r="FR52" s="333"/>
      <c r="FS52" s="333"/>
      <c r="FT52" s="333"/>
      <c r="FU52" s="333"/>
      <c r="FV52" s="333"/>
      <c r="FW52" s="333"/>
      <c r="FX52" s="333"/>
      <c r="FY52" s="333"/>
      <c r="FZ52" s="333"/>
      <c r="GA52" s="333"/>
      <c r="GB52" s="333"/>
      <c r="GC52" s="333"/>
      <c r="GD52" s="333"/>
      <c r="GE52" s="333"/>
      <c r="GF52" s="333"/>
      <c r="GG52" s="333"/>
      <c r="GH52" s="333"/>
      <c r="GI52" s="333"/>
      <c r="GJ52" s="333"/>
      <c r="GK52" s="333"/>
      <c r="GL52" s="333"/>
      <c r="GM52" s="333"/>
      <c r="GN52" s="333"/>
      <c r="GO52" s="333"/>
      <c r="GP52" s="333"/>
      <c r="GQ52" s="333"/>
      <c r="GR52" s="333"/>
      <c r="GS52" s="333"/>
      <c r="GT52" s="333"/>
      <c r="GU52" s="333"/>
      <c r="GV52" s="333"/>
      <c r="GW52" s="333"/>
      <c r="GX52" s="333"/>
      <c r="GY52" s="333"/>
      <c r="GZ52" s="333"/>
      <c r="HA52" s="333"/>
      <c r="HB52" s="333"/>
      <c r="HC52" s="333"/>
      <c r="HD52" s="333"/>
      <c r="HE52" s="333"/>
      <c r="HF52" s="333"/>
      <c r="HG52" s="333"/>
      <c r="HH52" s="333"/>
      <c r="HI52" s="333"/>
      <c r="HJ52" s="333"/>
      <c r="HK52" s="333"/>
      <c r="HL52" s="333"/>
      <c r="HM52" s="333"/>
    </row>
    <row r="53" spans="1:236" x14ac:dyDescent="0.2">
      <c r="A53" s="394" t="s">
        <v>241</v>
      </c>
      <c r="B53" s="333"/>
      <c r="C53" s="333"/>
      <c r="D53" s="360"/>
      <c r="E53" s="361" t="s">
        <v>115</v>
      </c>
      <c r="F53" s="362" t="s">
        <v>8</v>
      </c>
      <c r="G53" s="404"/>
      <c r="H53" s="404"/>
      <c r="I53" s="404">
        <f>'Rider Rates'!$B$138</f>
        <v>0</v>
      </c>
      <c r="J53" s="404">
        <f>SUM(G53:I53)</f>
        <v>0</v>
      </c>
      <c r="K53" s="364"/>
      <c r="L53" s="405"/>
      <c r="M53" s="405"/>
      <c r="N53" s="405">
        <f>J53</f>
        <v>0</v>
      </c>
      <c r="O53" s="405">
        <f>SUM(L53:N53)</f>
        <v>0</v>
      </c>
      <c r="P53" s="406">
        <f>'Rider Rates'!$D$138</f>
        <v>44531</v>
      </c>
      <c r="Q53" s="383"/>
      <c r="R53" s="380"/>
      <c r="S53" s="374"/>
      <c r="T53" s="375"/>
      <c r="U53" s="333"/>
      <c r="V53" s="376"/>
      <c r="W53" s="333"/>
      <c r="X53" s="333"/>
      <c r="Y53" s="333"/>
      <c r="Z53" s="333"/>
      <c r="AA53" s="333"/>
      <c r="AB53" s="333"/>
      <c r="AC53" s="333"/>
      <c r="AD53" s="333"/>
      <c r="AE53" s="333"/>
      <c r="AF53" s="333"/>
      <c r="AG53" s="333"/>
      <c r="AH53" s="333"/>
      <c r="AI53" s="333"/>
      <c r="AJ53" s="333"/>
      <c r="AK53" s="333"/>
      <c r="AL53" s="333"/>
      <c r="AM53" s="333"/>
      <c r="AN53" s="333"/>
      <c r="AO53" s="333"/>
      <c r="AP53" s="333"/>
      <c r="AQ53" s="333"/>
      <c r="AR53" s="333"/>
      <c r="AS53" s="333"/>
      <c r="AT53" s="333"/>
      <c r="AU53" s="333"/>
      <c r="AV53" s="333"/>
      <c r="AW53" s="333"/>
      <c r="AX53" s="333"/>
      <c r="AY53" s="333"/>
      <c r="AZ53" s="333"/>
      <c r="BA53" s="333"/>
      <c r="BB53" s="333"/>
      <c r="BC53" s="333"/>
      <c r="BD53" s="333"/>
      <c r="BE53" s="333"/>
      <c r="BF53" s="333"/>
      <c r="BG53" s="333"/>
      <c r="BH53" s="333"/>
      <c r="BI53" s="333"/>
      <c r="BJ53" s="333"/>
      <c r="BK53" s="333"/>
      <c r="BL53" s="333"/>
      <c r="BM53" s="333"/>
      <c r="BN53" s="333"/>
      <c r="BO53" s="333"/>
      <c r="BP53" s="333"/>
      <c r="BQ53" s="333"/>
      <c r="BR53" s="333"/>
      <c r="BS53" s="333"/>
      <c r="BT53" s="333"/>
      <c r="BU53" s="333"/>
      <c r="BV53" s="333"/>
      <c r="BW53" s="333"/>
      <c r="BX53" s="333"/>
      <c r="BY53" s="333"/>
      <c r="BZ53" s="333"/>
      <c r="CA53" s="333"/>
      <c r="CB53" s="333"/>
      <c r="CC53" s="333"/>
      <c r="CD53" s="333"/>
      <c r="CE53" s="333"/>
      <c r="CF53" s="333"/>
      <c r="CG53" s="333"/>
      <c r="CH53" s="333"/>
      <c r="CI53" s="333"/>
      <c r="CJ53" s="333"/>
      <c r="CK53" s="333"/>
      <c r="CL53" s="333"/>
      <c r="CM53" s="333"/>
      <c r="CN53" s="333"/>
      <c r="CO53" s="333"/>
      <c r="CP53" s="333"/>
      <c r="CQ53" s="333"/>
      <c r="CR53" s="333"/>
      <c r="CS53" s="333"/>
      <c r="CT53" s="333"/>
      <c r="CU53" s="333"/>
      <c r="CV53" s="333"/>
      <c r="CW53" s="333"/>
      <c r="CX53" s="333"/>
      <c r="CY53" s="333"/>
      <c r="CZ53" s="333"/>
      <c r="DA53" s="333"/>
      <c r="DB53" s="333"/>
      <c r="DC53" s="333"/>
      <c r="DD53" s="333"/>
      <c r="DE53" s="333"/>
      <c r="DF53" s="333"/>
      <c r="DG53" s="333"/>
      <c r="DH53" s="333"/>
      <c r="DI53" s="333"/>
      <c r="DJ53" s="333"/>
      <c r="DK53" s="333"/>
      <c r="DL53" s="333"/>
      <c r="DM53" s="333"/>
      <c r="DN53" s="333"/>
      <c r="DO53" s="333"/>
      <c r="DP53" s="333"/>
      <c r="DQ53" s="333"/>
      <c r="DR53" s="333"/>
      <c r="DS53" s="333"/>
      <c r="DT53" s="333"/>
      <c r="DU53" s="333"/>
      <c r="DV53" s="333"/>
      <c r="DW53" s="333"/>
      <c r="DX53" s="333"/>
      <c r="DY53" s="333"/>
      <c r="DZ53" s="333"/>
      <c r="EA53" s="333"/>
      <c r="EB53" s="333"/>
      <c r="EC53" s="333"/>
      <c r="ED53" s="333"/>
      <c r="EE53" s="333"/>
      <c r="EF53" s="333"/>
      <c r="EG53" s="333"/>
      <c r="EH53" s="333"/>
      <c r="EI53" s="333"/>
      <c r="EJ53" s="333"/>
      <c r="EK53" s="333"/>
      <c r="EL53" s="333"/>
      <c r="EM53" s="333"/>
      <c r="EN53" s="333"/>
      <c r="EO53" s="333"/>
      <c r="EP53" s="333"/>
      <c r="EQ53" s="333"/>
      <c r="ER53" s="333"/>
      <c r="ES53" s="333"/>
      <c r="ET53" s="333"/>
      <c r="EU53" s="333"/>
      <c r="EV53" s="333"/>
      <c r="EW53" s="333"/>
      <c r="EX53" s="333"/>
      <c r="EY53" s="333"/>
      <c r="EZ53" s="333"/>
      <c r="FA53" s="333"/>
      <c r="FB53" s="333"/>
      <c r="FC53" s="333"/>
      <c r="FD53" s="333"/>
      <c r="FE53" s="333"/>
      <c r="FF53" s="333"/>
      <c r="FG53" s="333"/>
      <c r="FH53" s="333"/>
      <c r="FI53" s="333"/>
      <c r="FJ53" s="333"/>
      <c r="FK53" s="333"/>
      <c r="FL53" s="333"/>
      <c r="FM53" s="333"/>
      <c r="FN53" s="333"/>
      <c r="FO53" s="333"/>
      <c r="FP53" s="333"/>
      <c r="FQ53" s="333"/>
      <c r="FR53" s="333"/>
      <c r="FS53" s="333"/>
      <c r="FT53" s="333"/>
      <c r="FU53" s="333"/>
      <c r="FV53" s="333"/>
      <c r="FW53" s="333"/>
      <c r="FX53" s="333"/>
      <c r="FY53" s="333"/>
      <c r="FZ53" s="333"/>
      <c r="GA53" s="333"/>
      <c r="GB53" s="333"/>
      <c r="GC53" s="333"/>
      <c r="GD53" s="333"/>
      <c r="GE53" s="333"/>
      <c r="GF53" s="333"/>
      <c r="GG53" s="333"/>
      <c r="GH53" s="333"/>
      <c r="GI53" s="333"/>
      <c r="GJ53" s="333"/>
      <c r="GK53" s="333"/>
      <c r="GL53" s="333"/>
      <c r="GM53" s="333"/>
      <c r="GN53" s="333"/>
      <c r="GO53" s="333"/>
      <c r="GP53" s="333"/>
      <c r="GQ53" s="333"/>
      <c r="GR53" s="333"/>
      <c r="GS53" s="333"/>
      <c r="GT53" s="333"/>
      <c r="GU53" s="333"/>
      <c r="GV53" s="333"/>
      <c r="GW53" s="333"/>
      <c r="GX53" s="333"/>
      <c r="GY53" s="333"/>
      <c r="GZ53" s="333"/>
      <c r="HA53" s="333"/>
      <c r="HB53" s="333"/>
      <c r="HC53" s="333"/>
      <c r="HD53" s="333"/>
      <c r="HE53" s="333"/>
      <c r="HF53" s="333"/>
      <c r="HG53" s="333"/>
      <c r="HH53" s="333"/>
      <c r="HI53" s="333"/>
      <c r="HJ53" s="333"/>
      <c r="HK53" s="333"/>
      <c r="HL53" s="333"/>
      <c r="HM53" s="333"/>
    </row>
    <row r="54" spans="1:236" x14ac:dyDescent="0.2">
      <c r="A54" s="394" t="s">
        <v>243</v>
      </c>
      <c r="B54" s="333"/>
      <c r="C54" s="333"/>
      <c r="D54" s="360"/>
      <c r="E54" s="361"/>
      <c r="F54" s="362"/>
      <c r="G54" s="404"/>
      <c r="H54" s="404"/>
      <c r="I54" s="404"/>
      <c r="J54" s="404"/>
      <c r="K54" s="364"/>
      <c r="L54" s="405"/>
      <c r="M54" s="405"/>
      <c r="N54" s="405"/>
      <c r="O54" s="405"/>
      <c r="P54" s="406"/>
      <c r="Q54" s="383"/>
      <c r="R54" s="380"/>
      <c r="S54" s="374"/>
      <c r="T54" s="375"/>
      <c r="U54" s="333"/>
      <c r="V54" s="376"/>
      <c r="W54" s="333"/>
      <c r="X54" s="333"/>
      <c r="Y54" s="333"/>
      <c r="Z54" s="333"/>
      <c r="AA54" s="333"/>
      <c r="AB54" s="333"/>
      <c r="AC54" s="333"/>
      <c r="AD54" s="333"/>
      <c r="AE54" s="333"/>
      <c r="AF54" s="333"/>
      <c r="AG54" s="333"/>
      <c r="AH54" s="333"/>
      <c r="AI54" s="333"/>
      <c r="AJ54" s="333"/>
      <c r="AK54" s="333"/>
      <c r="AL54" s="333"/>
      <c r="AM54" s="333"/>
      <c r="AN54" s="333"/>
      <c r="AO54" s="333"/>
      <c r="AP54" s="333"/>
      <c r="AQ54" s="333"/>
      <c r="AR54" s="333"/>
      <c r="AS54" s="333"/>
      <c r="AT54" s="333"/>
      <c r="AU54" s="333"/>
      <c r="AV54" s="333"/>
      <c r="AW54" s="333"/>
      <c r="AX54" s="333"/>
      <c r="AY54" s="333"/>
      <c r="AZ54" s="333"/>
      <c r="BA54" s="333"/>
      <c r="BB54" s="333"/>
      <c r="BC54" s="333"/>
      <c r="BD54" s="333"/>
      <c r="BE54" s="333"/>
      <c r="BF54" s="333"/>
      <c r="BG54" s="333"/>
      <c r="BH54" s="333"/>
      <c r="BI54" s="333"/>
      <c r="BJ54" s="333"/>
      <c r="BK54" s="333"/>
      <c r="BL54" s="333"/>
      <c r="BM54" s="333"/>
      <c r="BN54" s="333"/>
      <c r="BO54" s="333"/>
      <c r="BP54" s="333"/>
      <c r="BQ54" s="333"/>
      <c r="BR54" s="333"/>
      <c r="BS54" s="333"/>
      <c r="BT54" s="333"/>
      <c r="BU54" s="333"/>
      <c r="BV54" s="333"/>
      <c r="BW54" s="333"/>
      <c r="BX54" s="333"/>
      <c r="BY54" s="333"/>
      <c r="BZ54" s="333"/>
      <c r="CA54" s="333"/>
      <c r="CB54" s="333"/>
      <c r="CC54" s="333"/>
      <c r="CD54" s="333"/>
      <c r="CE54" s="333"/>
      <c r="CF54" s="333"/>
      <c r="CG54" s="333"/>
      <c r="CH54" s="333"/>
      <c r="CI54" s="333"/>
      <c r="CJ54" s="333"/>
      <c r="CK54" s="333"/>
      <c r="CL54" s="333"/>
      <c r="CM54" s="333"/>
      <c r="CN54" s="333"/>
      <c r="CO54" s="333"/>
      <c r="CP54" s="333"/>
      <c r="CQ54" s="333"/>
      <c r="CR54" s="333"/>
      <c r="CS54" s="333"/>
      <c r="CT54" s="333"/>
      <c r="CU54" s="333"/>
      <c r="CV54" s="333"/>
      <c r="CW54" s="333"/>
      <c r="CX54" s="333"/>
      <c r="CY54" s="333"/>
      <c r="CZ54" s="333"/>
      <c r="DA54" s="333"/>
      <c r="DB54" s="333"/>
      <c r="DC54" s="333"/>
      <c r="DD54" s="333"/>
      <c r="DE54" s="333"/>
      <c r="DF54" s="333"/>
      <c r="DG54" s="333"/>
      <c r="DH54" s="333"/>
      <c r="DI54" s="333"/>
      <c r="DJ54" s="333"/>
      <c r="DK54" s="333"/>
      <c r="DL54" s="333"/>
      <c r="DM54" s="333"/>
      <c r="DN54" s="333"/>
      <c r="DO54" s="333"/>
      <c r="DP54" s="333"/>
      <c r="DQ54" s="333"/>
      <c r="DR54" s="333"/>
      <c r="DS54" s="333"/>
      <c r="DT54" s="333"/>
      <c r="DU54" s="333"/>
      <c r="DV54" s="333"/>
      <c r="DW54" s="333"/>
      <c r="DX54" s="333"/>
      <c r="DY54" s="333"/>
      <c r="DZ54" s="333"/>
      <c r="EA54" s="333"/>
      <c r="EB54" s="333"/>
      <c r="EC54" s="333"/>
      <c r="ED54" s="333"/>
      <c r="EE54" s="333"/>
      <c r="EF54" s="333"/>
      <c r="EG54" s="333"/>
      <c r="EH54" s="333"/>
      <c r="EI54" s="333"/>
      <c r="EJ54" s="333"/>
      <c r="EK54" s="333"/>
      <c r="EL54" s="333"/>
      <c r="EM54" s="333"/>
      <c r="EN54" s="333"/>
      <c r="EO54" s="333"/>
      <c r="EP54" s="333"/>
      <c r="EQ54" s="333"/>
      <c r="ER54" s="333"/>
      <c r="ES54" s="333"/>
      <c r="ET54" s="333"/>
      <c r="EU54" s="333"/>
      <c r="EV54" s="333"/>
      <c r="EW54" s="333"/>
      <c r="EX54" s="333"/>
      <c r="EY54" s="333"/>
      <c r="EZ54" s="333"/>
      <c r="FA54" s="333"/>
      <c r="FB54" s="333"/>
      <c r="FC54" s="333"/>
      <c r="FD54" s="333"/>
      <c r="FE54" s="333"/>
      <c r="FF54" s="333"/>
      <c r="FG54" s="333"/>
      <c r="FH54" s="333"/>
      <c r="FI54" s="333"/>
      <c r="FJ54" s="333"/>
      <c r="FK54" s="333"/>
      <c r="FL54" s="333"/>
      <c r="FM54" s="333"/>
      <c r="FN54" s="333"/>
      <c r="FO54" s="333"/>
      <c r="FP54" s="333"/>
      <c r="FQ54" s="333"/>
      <c r="FR54" s="333"/>
      <c r="FS54" s="333"/>
      <c r="FT54" s="333"/>
      <c r="FU54" s="333"/>
      <c r="FV54" s="333"/>
      <c r="FW54" s="333"/>
      <c r="FX54" s="333"/>
      <c r="FY54" s="333"/>
      <c r="FZ54" s="333"/>
      <c r="GA54" s="333"/>
      <c r="GB54" s="333"/>
      <c r="GC54" s="333"/>
      <c r="GD54" s="333"/>
      <c r="GE54" s="333"/>
      <c r="GF54" s="333"/>
      <c r="GG54" s="333"/>
      <c r="GH54" s="333"/>
      <c r="GI54" s="333"/>
      <c r="GJ54" s="333"/>
      <c r="GK54" s="333"/>
      <c r="GL54" s="333"/>
      <c r="GM54" s="333"/>
      <c r="GN54" s="333"/>
      <c r="GO54" s="333"/>
      <c r="GP54" s="333"/>
      <c r="GQ54" s="333"/>
      <c r="GR54" s="333"/>
      <c r="GS54" s="333"/>
      <c r="GT54" s="333"/>
      <c r="GU54" s="333"/>
      <c r="GV54" s="333"/>
      <c r="GW54" s="333"/>
      <c r="GX54" s="333"/>
      <c r="GY54" s="333"/>
      <c r="GZ54" s="333"/>
      <c r="HA54" s="333"/>
      <c r="HB54" s="333"/>
      <c r="HC54" s="333"/>
      <c r="HD54" s="333"/>
      <c r="HE54" s="333"/>
      <c r="HF54" s="333"/>
      <c r="HG54" s="333"/>
      <c r="HH54" s="333"/>
      <c r="HI54" s="333"/>
      <c r="HJ54" s="333"/>
      <c r="HK54" s="333"/>
      <c r="HL54" s="333"/>
      <c r="HM54" s="333"/>
    </row>
    <row r="55" spans="1:236" x14ac:dyDescent="0.2">
      <c r="A55" s="407" t="s">
        <v>71</v>
      </c>
      <c r="B55" s="344"/>
      <c r="C55" s="344"/>
      <c r="D55" s="408"/>
      <c r="E55" s="409"/>
      <c r="F55" s="410"/>
      <c r="G55" s="410"/>
      <c r="H55" s="410"/>
      <c r="I55" s="410"/>
      <c r="J55" s="410"/>
      <c r="K55" s="411"/>
      <c r="L55" s="412">
        <f>SUM(L27:L54)</f>
        <v>0</v>
      </c>
      <c r="M55" s="412">
        <f t="shared" ref="M55:O55" si="4">SUM(M27:M54)</f>
        <v>0</v>
      </c>
      <c r="N55" s="412">
        <f t="shared" si="4"/>
        <v>308.42</v>
      </c>
      <c r="O55" s="412">
        <f t="shared" si="4"/>
        <v>308.42</v>
      </c>
      <c r="P55" s="413"/>
      <c r="Q55" s="383"/>
      <c r="R55" s="380"/>
      <c r="S55" s="374"/>
      <c r="T55" s="375"/>
      <c r="U55" s="333"/>
      <c r="V55" s="376"/>
      <c r="W55" s="333"/>
      <c r="X55" s="333"/>
      <c r="Y55" s="333"/>
      <c r="Z55" s="333"/>
      <c r="AA55" s="333"/>
      <c r="AB55" s="333"/>
      <c r="AC55" s="333"/>
      <c r="AD55" s="333"/>
      <c r="AE55" s="333"/>
      <c r="AF55" s="333"/>
      <c r="AG55" s="333"/>
      <c r="AH55" s="333"/>
      <c r="AI55" s="333"/>
      <c r="AJ55" s="333"/>
      <c r="AK55" s="333"/>
      <c r="AL55" s="333"/>
      <c r="AM55" s="333"/>
      <c r="AN55" s="333"/>
      <c r="AO55" s="333"/>
      <c r="AP55" s="333"/>
      <c r="AQ55" s="333"/>
      <c r="AR55" s="333"/>
      <c r="AS55" s="333"/>
      <c r="AT55" s="333"/>
      <c r="AU55" s="333"/>
      <c r="AV55" s="333"/>
      <c r="AW55" s="333"/>
      <c r="AX55" s="333"/>
      <c r="AY55" s="333"/>
      <c r="AZ55" s="333"/>
      <c r="BA55" s="333"/>
      <c r="BB55" s="333"/>
      <c r="BC55" s="333"/>
      <c r="BD55" s="333"/>
      <c r="BE55" s="333"/>
      <c r="BF55" s="333"/>
      <c r="BG55" s="333"/>
      <c r="BH55" s="333"/>
      <c r="BI55" s="333"/>
      <c r="BJ55" s="333"/>
      <c r="BK55" s="333"/>
      <c r="BL55" s="333"/>
      <c r="BM55" s="333"/>
      <c r="BN55" s="333"/>
      <c r="BO55" s="333"/>
      <c r="BP55" s="333"/>
      <c r="BQ55" s="333"/>
      <c r="BR55" s="333"/>
      <c r="BS55" s="333"/>
      <c r="BT55" s="333"/>
      <c r="BU55" s="333"/>
      <c r="BV55" s="333"/>
      <c r="BW55" s="333"/>
      <c r="BX55" s="333"/>
      <c r="BY55" s="333"/>
      <c r="BZ55" s="333"/>
      <c r="CA55" s="333"/>
      <c r="CB55" s="333"/>
      <c r="CC55" s="333"/>
      <c r="CD55" s="333"/>
      <c r="CE55" s="333"/>
      <c r="CF55" s="333"/>
      <c r="CG55" s="333"/>
      <c r="CH55" s="333"/>
      <c r="CI55" s="333"/>
      <c r="CJ55" s="333"/>
      <c r="CK55" s="333"/>
      <c r="CL55" s="333"/>
      <c r="CM55" s="333"/>
      <c r="CN55" s="333"/>
      <c r="CO55" s="333"/>
      <c r="CP55" s="333"/>
      <c r="CQ55" s="333"/>
      <c r="CR55" s="333"/>
      <c r="CS55" s="333"/>
      <c r="CT55" s="333"/>
      <c r="CU55" s="333"/>
      <c r="CV55" s="333"/>
      <c r="CW55" s="333"/>
      <c r="CX55" s="333"/>
      <c r="CY55" s="333"/>
      <c r="CZ55" s="333"/>
      <c r="DA55" s="333"/>
      <c r="DB55" s="333"/>
      <c r="DC55" s="333"/>
      <c r="DD55" s="333"/>
      <c r="DE55" s="333"/>
      <c r="DF55" s="333"/>
      <c r="DG55" s="333"/>
      <c r="DH55" s="333"/>
      <c r="DI55" s="333"/>
      <c r="DJ55" s="333"/>
      <c r="DK55" s="333"/>
      <c r="DL55" s="333"/>
      <c r="DM55" s="333"/>
      <c r="DN55" s="333"/>
      <c r="DO55" s="333"/>
      <c r="DP55" s="333"/>
      <c r="DQ55" s="333"/>
      <c r="DR55" s="333"/>
      <c r="DS55" s="333"/>
      <c r="DT55" s="333"/>
      <c r="DU55" s="333"/>
      <c r="DV55" s="333"/>
      <c r="DW55" s="333"/>
      <c r="DX55" s="333"/>
      <c r="DY55" s="333"/>
      <c r="DZ55" s="333"/>
      <c r="EA55" s="333"/>
      <c r="EB55" s="333"/>
      <c r="EC55" s="333"/>
      <c r="ED55" s="333"/>
      <c r="EE55" s="333"/>
      <c r="EF55" s="333"/>
      <c r="EG55" s="333"/>
      <c r="EH55" s="333"/>
      <c r="EI55" s="333"/>
      <c r="EJ55" s="333"/>
      <c r="EK55" s="333"/>
      <c r="EL55" s="333"/>
      <c r="EM55" s="333"/>
      <c r="EN55" s="333"/>
      <c r="EO55" s="333"/>
      <c r="EP55" s="333"/>
      <c r="EQ55" s="333"/>
      <c r="ER55" s="333"/>
      <c r="ES55" s="333"/>
      <c r="ET55" s="333"/>
      <c r="EU55" s="333"/>
      <c r="EV55" s="333"/>
      <c r="EW55" s="333"/>
      <c r="EX55" s="333"/>
      <c r="EY55" s="333"/>
      <c r="EZ55" s="333"/>
      <c r="FA55" s="333"/>
      <c r="FB55" s="333"/>
      <c r="FC55" s="333"/>
      <c r="FD55" s="333"/>
      <c r="FE55" s="333"/>
      <c r="FF55" s="333"/>
      <c r="FG55" s="333"/>
      <c r="FH55" s="333"/>
      <c r="FI55" s="333"/>
      <c r="FJ55" s="333"/>
      <c r="FK55" s="333"/>
      <c r="FL55" s="333"/>
      <c r="FM55" s="333"/>
      <c r="FN55" s="333"/>
      <c r="FO55" s="333"/>
      <c r="FP55" s="333"/>
      <c r="FQ55" s="333"/>
      <c r="FR55" s="333"/>
      <c r="FS55" s="333"/>
      <c r="FT55" s="333"/>
      <c r="FU55" s="333"/>
      <c r="FV55" s="333"/>
      <c r="FW55" s="333"/>
      <c r="FX55" s="333"/>
      <c r="FY55" s="333"/>
      <c r="FZ55" s="333"/>
      <c r="GA55" s="333"/>
      <c r="GB55" s="333"/>
      <c r="GC55" s="333"/>
      <c r="GD55" s="333"/>
      <c r="GE55" s="333"/>
      <c r="GF55" s="333"/>
      <c r="GG55" s="333"/>
      <c r="GH55" s="333"/>
      <c r="GI55" s="333"/>
      <c r="GJ55" s="333"/>
      <c r="GK55" s="333"/>
      <c r="GL55" s="333"/>
      <c r="GM55" s="333"/>
      <c r="GN55" s="333"/>
      <c r="GO55" s="333"/>
      <c r="GP55" s="333"/>
      <c r="GQ55" s="333"/>
      <c r="GR55" s="333"/>
      <c r="GS55" s="333"/>
      <c r="GT55" s="333"/>
      <c r="GU55" s="333"/>
      <c r="GV55" s="333"/>
      <c r="GW55" s="333"/>
      <c r="GX55" s="333"/>
      <c r="GY55" s="333"/>
      <c r="GZ55" s="333"/>
      <c r="HA55" s="333"/>
      <c r="HB55" s="333"/>
      <c r="HC55" s="333"/>
      <c r="HD55" s="333"/>
      <c r="HE55" s="333"/>
      <c r="HF55" s="333"/>
      <c r="HG55" s="333"/>
      <c r="HH55" s="333"/>
      <c r="HI55" s="333"/>
      <c r="HJ55" s="333"/>
      <c r="HK55" s="333"/>
      <c r="HL55" s="333"/>
      <c r="HM55" s="333"/>
    </row>
    <row r="56" spans="1:236" x14ac:dyDescent="0.2">
      <c r="A56" s="333"/>
      <c r="B56" s="333"/>
      <c r="C56" s="333"/>
      <c r="D56" s="360"/>
      <c r="E56" s="395"/>
      <c r="F56" s="383"/>
      <c r="G56" s="383"/>
      <c r="H56" s="383"/>
      <c r="I56" s="383"/>
      <c r="J56" s="380"/>
      <c r="K56" s="364"/>
      <c r="L56" s="383"/>
      <c r="M56" s="383"/>
      <c r="N56" s="383"/>
      <c r="O56" s="383"/>
      <c r="P56" s="415"/>
      <c r="Q56" s="383"/>
      <c r="R56" s="380"/>
      <c r="S56" s="374"/>
      <c r="T56" s="375"/>
      <c r="U56" s="333"/>
      <c r="V56" s="376"/>
      <c r="W56" s="333"/>
      <c r="X56" s="333"/>
      <c r="Y56" s="333"/>
      <c r="Z56" s="333"/>
      <c r="AA56" s="333"/>
      <c r="AB56" s="333"/>
      <c r="AC56" s="333"/>
      <c r="AD56" s="333"/>
      <c r="AE56" s="333"/>
      <c r="AF56" s="333"/>
      <c r="AG56" s="333"/>
      <c r="AH56" s="333"/>
      <c r="AI56" s="333"/>
      <c r="AJ56" s="333"/>
      <c r="AK56" s="333"/>
      <c r="AL56" s="333"/>
      <c r="AM56" s="333"/>
      <c r="AN56" s="333"/>
      <c r="AO56" s="333"/>
      <c r="AP56" s="333"/>
      <c r="AQ56" s="333"/>
      <c r="AR56" s="333"/>
      <c r="AS56" s="333"/>
      <c r="AT56" s="333"/>
      <c r="AU56" s="333"/>
      <c r="AV56" s="333"/>
      <c r="AW56" s="333"/>
      <c r="AX56" s="333"/>
      <c r="AY56" s="333"/>
      <c r="AZ56" s="333"/>
      <c r="BA56" s="333"/>
      <c r="BB56" s="333"/>
      <c r="BC56" s="333"/>
      <c r="BD56" s="333"/>
      <c r="BE56" s="333"/>
      <c r="BF56" s="333"/>
      <c r="BG56" s="333"/>
      <c r="BH56" s="333"/>
      <c r="BI56" s="333"/>
      <c r="BJ56" s="333"/>
      <c r="BK56" s="333"/>
      <c r="BL56" s="333"/>
      <c r="BM56" s="333"/>
      <c r="BN56" s="333"/>
      <c r="BO56" s="333"/>
      <c r="BP56" s="333"/>
      <c r="BQ56" s="333"/>
      <c r="BR56" s="333"/>
      <c r="BS56" s="333"/>
      <c r="BT56" s="333"/>
      <c r="BU56" s="333"/>
      <c r="BV56" s="333"/>
      <c r="BW56" s="333"/>
      <c r="BX56" s="333"/>
      <c r="BY56" s="333"/>
      <c r="BZ56" s="333"/>
      <c r="CA56" s="333"/>
      <c r="CB56" s="333"/>
      <c r="CC56" s="333"/>
      <c r="CD56" s="333"/>
      <c r="CE56" s="333"/>
      <c r="CF56" s="333"/>
      <c r="CG56" s="333"/>
      <c r="CH56" s="333"/>
      <c r="CI56" s="333"/>
      <c r="CJ56" s="333"/>
      <c r="CK56" s="333"/>
      <c r="CL56" s="333"/>
      <c r="CM56" s="333"/>
      <c r="CN56" s="333"/>
      <c r="CO56" s="333"/>
      <c r="CP56" s="333"/>
      <c r="CQ56" s="333"/>
      <c r="CR56" s="333"/>
      <c r="CS56" s="333"/>
      <c r="CT56" s="333"/>
      <c r="CU56" s="333"/>
      <c r="CV56" s="333"/>
      <c r="CW56" s="333"/>
      <c r="CX56" s="333"/>
      <c r="CY56" s="333"/>
      <c r="CZ56" s="333"/>
      <c r="DA56" s="333"/>
      <c r="DB56" s="333"/>
      <c r="DC56" s="333"/>
      <c r="DD56" s="333"/>
      <c r="DE56" s="333"/>
      <c r="DF56" s="333"/>
      <c r="DG56" s="333"/>
      <c r="DH56" s="333"/>
      <c r="DI56" s="333"/>
      <c r="DJ56" s="333"/>
      <c r="DK56" s="333"/>
      <c r="DL56" s="333"/>
      <c r="DM56" s="333"/>
      <c r="DN56" s="333"/>
      <c r="DO56" s="333"/>
      <c r="DP56" s="333"/>
      <c r="DQ56" s="333"/>
      <c r="DR56" s="333"/>
      <c r="DS56" s="333"/>
      <c r="DT56" s="333"/>
      <c r="DU56" s="333"/>
      <c r="DV56" s="333"/>
      <c r="DW56" s="333"/>
      <c r="DX56" s="333"/>
      <c r="DY56" s="333"/>
      <c r="DZ56" s="333"/>
      <c r="EA56" s="333"/>
      <c r="EB56" s="333"/>
      <c r="EC56" s="333"/>
      <c r="ED56" s="333"/>
      <c r="EE56" s="333"/>
      <c r="EF56" s="333"/>
      <c r="EG56" s="333"/>
      <c r="EH56" s="333"/>
      <c r="EI56" s="333"/>
      <c r="EJ56" s="333"/>
      <c r="EK56" s="333"/>
      <c r="EL56" s="333"/>
      <c r="EM56" s="333"/>
      <c r="EN56" s="333"/>
      <c r="EO56" s="333"/>
      <c r="EP56" s="333"/>
      <c r="EQ56" s="333"/>
      <c r="ER56" s="333"/>
      <c r="ES56" s="333"/>
      <c r="ET56" s="333"/>
      <c r="EU56" s="333"/>
      <c r="EV56" s="333"/>
      <c r="EW56" s="333"/>
      <c r="EX56" s="333"/>
      <c r="EY56" s="333"/>
      <c r="EZ56" s="333"/>
      <c r="FA56" s="333"/>
      <c r="FB56" s="333"/>
      <c r="FC56" s="333"/>
      <c r="FD56" s="333"/>
      <c r="FE56" s="333"/>
      <c r="FF56" s="333"/>
      <c r="FG56" s="333"/>
      <c r="FH56" s="333"/>
      <c r="FI56" s="333"/>
      <c r="FJ56" s="333"/>
      <c r="FK56" s="333"/>
      <c r="FL56" s="333"/>
      <c r="FM56" s="333"/>
      <c r="FN56" s="333"/>
      <c r="FO56" s="333"/>
      <c r="FP56" s="333"/>
      <c r="FQ56" s="333"/>
      <c r="FR56" s="333"/>
      <c r="FS56" s="333"/>
      <c r="FT56" s="333"/>
      <c r="FU56" s="333"/>
      <c r="FV56" s="333"/>
      <c r="FW56" s="333"/>
      <c r="FX56" s="333"/>
      <c r="FY56" s="333"/>
      <c r="FZ56" s="333"/>
      <c r="GA56" s="333"/>
      <c r="GB56" s="333"/>
      <c r="GC56" s="333"/>
      <c r="GD56" s="333"/>
      <c r="GE56" s="333"/>
      <c r="GF56" s="333"/>
      <c r="GG56" s="333"/>
      <c r="GH56" s="333"/>
      <c r="GI56" s="333"/>
      <c r="GJ56" s="333"/>
      <c r="GK56" s="333"/>
      <c r="GL56" s="333"/>
      <c r="GM56" s="333"/>
      <c r="GN56" s="333"/>
      <c r="GO56" s="333"/>
      <c r="GP56" s="333"/>
      <c r="GQ56" s="333"/>
      <c r="GR56" s="333"/>
      <c r="GS56" s="333"/>
      <c r="GT56" s="333"/>
      <c r="GU56" s="333"/>
      <c r="GV56" s="333"/>
      <c r="GW56" s="333"/>
      <c r="GX56" s="333"/>
      <c r="GY56" s="333"/>
      <c r="GZ56" s="333"/>
      <c r="HA56" s="333"/>
      <c r="HB56" s="333"/>
      <c r="HC56" s="333"/>
      <c r="HD56" s="333"/>
      <c r="HE56" s="333"/>
      <c r="HF56" s="333"/>
      <c r="HG56" s="333"/>
      <c r="HH56" s="333"/>
      <c r="HI56" s="333"/>
      <c r="HJ56" s="333"/>
      <c r="HK56" s="333"/>
      <c r="HL56" s="333"/>
      <c r="HM56" s="333"/>
    </row>
    <row r="57" spans="1:236" x14ac:dyDescent="0.2">
      <c r="A57" s="439" t="s">
        <v>94</v>
      </c>
      <c r="B57" s="377"/>
      <c r="C57" s="377"/>
      <c r="D57" s="377"/>
      <c r="E57" s="377"/>
      <c r="F57" s="377"/>
      <c r="G57" s="377"/>
      <c r="H57" s="377"/>
      <c r="I57" s="377"/>
      <c r="J57" s="377"/>
      <c r="K57" s="377"/>
      <c r="L57" s="416">
        <f>L23+L55</f>
        <v>0</v>
      </c>
      <c r="M57" s="416">
        <f>M23+M55</f>
        <v>0</v>
      </c>
      <c r="N57" s="416">
        <f>N23+N55</f>
        <v>1133.42</v>
      </c>
      <c r="O57" s="417">
        <f>O23+O55</f>
        <v>1133.42</v>
      </c>
      <c r="P57" s="417"/>
      <c r="Q57" s="383"/>
      <c r="R57" s="440"/>
      <c r="S57" s="374"/>
      <c r="T57" s="375"/>
      <c r="U57" s="333"/>
      <c r="V57" s="374"/>
      <c r="W57" s="333"/>
      <c r="X57" s="333"/>
      <c r="Y57" s="333"/>
      <c r="Z57" s="333"/>
      <c r="AA57" s="333"/>
      <c r="AB57" s="333"/>
      <c r="AC57" s="333"/>
      <c r="AD57" s="333"/>
      <c r="AE57" s="333"/>
      <c r="AF57" s="333"/>
      <c r="AG57" s="333"/>
      <c r="AH57" s="333"/>
      <c r="AI57" s="333"/>
      <c r="AJ57" s="333"/>
      <c r="AK57" s="333"/>
      <c r="AL57" s="333"/>
      <c r="AM57" s="333"/>
      <c r="AN57" s="333"/>
      <c r="AO57" s="333"/>
      <c r="AP57" s="333"/>
      <c r="AQ57" s="333"/>
      <c r="AR57" s="333"/>
      <c r="AS57" s="333"/>
      <c r="AT57" s="333"/>
      <c r="AU57" s="333"/>
      <c r="AV57" s="333"/>
      <c r="AW57" s="333"/>
      <c r="AX57" s="333"/>
      <c r="AY57" s="333"/>
      <c r="AZ57" s="333"/>
      <c r="BA57" s="333"/>
      <c r="BB57" s="333"/>
      <c r="BC57" s="333"/>
      <c r="BD57" s="333"/>
      <c r="BE57" s="333"/>
      <c r="BF57" s="333"/>
      <c r="BG57" s="333"/>
      <c r="BH57" s="333"/>
      <c r="BI57" s="333"/>
      <c r="BJ57" s="333"/>
      <c r="BK57" s="333"/>
      <c r="BL57" s="333"/>
      <c r="BM57" s="333"/>
      <c r="BN57" s="333"/>
      <c r="BO57" s="333"/>
      <c r="BP57" s="333"/>
      <c r="BQ57" s="333"/>
      <c r="BR57" s="333"/>
      <c r="BS57" s="333"/>
      <c r="BT57" s="333"/>
      <c r="BU57" s="333"/>
      <c r="BV57" s="333"/>
      <c r="BW57" s="333"/>
      <c r="BX57" s="333"/>
      <c r="BY57" s="333"/>
      <c r="BZ57" s="333"/>
      <c r="CA57" s="333"/>
      <c r="CB57" s="333"/>
      <c r="CC57" s="333"/>
      <c r="CD57" s="333"/>
      <c r="CE57" s="333"/>
      <c r="CF57" s="333"/>
      <c r="CG57" s="333"/>
      <c r="CH57" s="333"/>
      <c r="CI57" s="333"/>
      <c r="CJ57" s="333"/>
      <c r="CK57" s="333"/>
      <c r="CL57" s="333"/>
      <c r="CM57" s="333"/>
      <c r="CN57" s="333"/>
      <c r="CO57" s="333"/>
      <c r="CP57" s="333"/>
      <c r="CQ57" s="333"/>
      <c r="CR57" s="333"/>
      <c r="CS57" s="333"/>
      <c r="CT57" s="333"/>
      <c r="CU57" s="333"/>
      <c r="CV57" s="333"/>
      <c r="CW57" s="333"/>
      <c r="CX57" s="333"/>
      <c r="CY57" s="333"/>
      <c r="CZ57" s="333"/>
      <c r="DA57" s="333"/>
      <c r="DB57" s="333"/>
      <c r="DC57" s="333"/>
      <c r="DD57" s="333"/>
      <c r="DE57" s="333"/>
      <c r="DF57" s="333"/>
      <c r="DG57" s="333"/>
      <c r="DH57" s="333"/>
      <c r="DI57" s="333"/>
      <c r="DJ57" s="333"/>
      <c r="DK57" s="333"/>
      <c r="DL57" s="333"/>
      <c r="DM57" s="333"/>
      <c r="DN57" s="333"/>
      <c r="DO57" s="333"/>
      <c r="DP57" s="333"/>
      <c r="DQ57" s="333"/>
      <c r="DR57" s="333"/>
      <c r="DS57" s="333"/>
      <c r="DT57" s="333"/>
      <c r="DU57" s="333"/>
      <c r="DV57" s="333"/>
      <c r="DW57" s="333"/>
      <c r="DX57" s="333"/>
      <c r="DY57" s="333"/>
      <c r="DZ57" s="333"/>
      <c r="EA57" s="333"/>
      <c r="EB57" s="333"/>
      <c r="EC57" s="333"/>
      <c r="ED57" s="333"/>
      <c r="EE57" s="333"/>
      <c r="EF57" s="333"/>
      <c r="EG57" s="333"/>
      <c r="EH57" s="333"/>
      <c r="EI57" s="333"/>
      <c r="EJ57" s="333"/>
      <c r="EK57" s="333"/>
      <c r="EL57" s="333"/>
      <c r="EM57" s="333"/>
      <c r="EN57" s="333"/>
      <c r="EO57" s="333"/>
      <c r="EP57" s="333"/>
      <c r="EQ57" s="333"/>
      <c r="ER57" s="333"/>
      <c r="ES57" s="333"/>
      <c r="ET57" s="333"/>
      <c r="EU57" s="333"/>
      <c r="EV57" s="333"/>
      <c r="EW57" s="333"/>
      <c r="EX57" s="333"/>
      <c r="EY57" s="333"/>
      <c r="EZ57" s="333"/>
      <c r="FA57" s="333"/>
      <c r="FB57" s="333"/>
      <c r="FC57" s="333"/>
      <c r="FD57" s="333"/>
      <c r="FE57" s="333"/>
      <c r="FF57" s="333"/>
      <c r="FG57" s="333"/>
      <c r="FH57" s="333"/>
      <c r="FI57" s="333"/>
      <c r="FJ57" s="333"/>
      <c r="FK57" s="333"/>
      <c r="FL57" s="333"/>
      <c r="FM57" s="333"/>
      <c r="FN57" s="333"/>
      <c r="FO57" s="333"/>
      <c r="FP57" s="333"/>
      <c r="FQ57" s="333"/>
      <c r="FR57" s="333"/>
      <c r="FS57" s="333"/>
      <c r="FT57" s="333"/>
      <c r="FU57" s="333"/>
      <c r="FV57" s="333"/>
      <c r="FW57" s="333"/>
      <c r="FX57" s="333"/>
      <c r="FY57" s="333"/>
      <c r="FZ57" s="333"/>
      <c r="GA57" s="333"/>
      <c r="GB57" s="333"/>
      <c r="GC57" s="333"/>
      <c r="GD57" s="333"/>
      <c r="GE57" s="333"/>
      <c r="GF57" s="333"/>
      <c r="GG57" s="333"/>
      <c r="GH57" s="333"/>
      <c r="GI57" s="333"/>
      <c r="GJ57" s="333"/>
      <c r="GK57" s="333"/>
      <c r="GL57" s="333"/>
      <c r="GM57" s="333"/>
      <c r="GN57" s="333"/>
      <c r="GO57" s="333"/>
      <c r="GP57" s="333"/>
      <c r="GQ57" s="333"/>
      <c r="GR57" s="333"/>
      <c r="GS57" s="333"/>
      <c r="GT57" s="333"/>
      <c r="GU57" s="333"/>
      <c r="GV57" s="333"/>
      <c r="GW57" s="333"/>
      <c r="GX57" s="333"/>
      <c r="GY57" s="333"/>
      <c r="GZ57" s="333"/>
      <c r="HA57" s="333"/>
      <c r="HB57" s="333"/>
      <c r="HC57" s="333"/>
      <c r="HD57" s="333"/>
      <c r="HE57" s="333"/>
      <c r="HF57" s="333"/>
      <c r="HG57" s="333"/>
      <c r="HH57" s="333"/>
      <c r="HI57" s="333"/>
      <c r="HJ57" s="333"/>
      <c r="HK57" s="333"/>
      <c r="HL57" s="333"/>
      <c r="HM57" s="333"/>
    </row>
    <row r="58" spans="1:236" x14ac:dyDescent="0.2">
      <c r="A58" s="333"/>
      <c r="B58" s="333"/>
      <c r="C58" s="333"/>
      <c r="D58" s="333"/>
      <c r="E58" s="333"/>
      <c r="F58" s="333"/>
      <c r="G58" s="333"/>
      <c r="H58" s="333"/>
      <c r="I58" s="333"/>
      <c r="J58" s="333"/>
      <c r="K58" s="333"/>
      <c r="L58" s="333"/>
      <c r="M58" s="333"/>
      <c r="Q58" s="381"/>
      <c r="R58" s="381"/>
      <c r="S58" s="381"/>
      <c r="T58" s="414"/>
      <c r="U58" s="333"/>
      <c r="V58" s="333"/>
      <c r="W58" s="333"/>
      <c r="X58" s="333"/>
      <c r="Y58" s="333"/>
      <c r="Z58" s="333"/>
      <c r="AA58" s="333"/>
      <c r="AB58" s="333"/>
      <c r="AC58" s="333"/>
      <c r="AD58" s="333"/>
      <c r="AE58" s="333"/>
      <c r="AF58" s="333"/>
      <c r="AG58" s="333"/>
      <c r="AH58" s="333"/>
      <c r="AI58" s="333"/>
      <c r="AJ58" s="333"/>
      <c r="AK58" s="333"/>
      <c r="AL58" s="333"/>
      <c r="AM58" s="333"/>
      <c r="AN58" s="333"/>
      <c r="AO58" s="333"/>
      <c r="AP58" s="333"/>
      <c r="AQ58" s="333"/>
      <c r="AR58" s="333"/>
      <c r="AS58" s="333"/>
      <c r="AT58" s="333"/>
      <c r="AU58" s="333"/>
      <c r="AV58" s="333"/>
      <c r="AW58" s="333"/>
      <c r="AX58" s="333"/>
      <c r="AY58" s="333"/>
      <c r="AZ58" s="333"/>
      <c r="BA58" s="333"/>
      <c r="BB58" s="333"/>
      <c r="BC58" s="333"/>
      <c r="BD58" s="333"/>
      <c r="BE58" s="333"/>
      <c r="BF58" s="333"/>
      <c r="BG58" s="333"/>
      <c r="BH58" s="333"/>
      <c r="BI58" s="333"/>
      <c r="BJ58" s="333"/>
      <c r="BK58" s="333"/>
      <c r="BL58" s="333"/>
      <c r="BM58" s="333"/>
      <c r="BN58" s="333"/>
      <c r="BO58" s="333"/>
      <c r="BP58" s="333"/>
      <c r="BQ58" s="333"/>
      <c r="BR58" s="333"/>
      <c r="BS58" s="333"/>
      <c r="BT58" s="333"/>
      <c r="BU58" s="333"/>
      <c r="BV58" s="333"/>
      <c r="BW58" s="333"/>
      <c r="BX58" s="333"/>
      <c r="BY58" s="333"/>
      <c r="BZ58" s="333"/>
      <c r="CA58" s="333"/>
      <c r="CB58" s="333"/>
      <c r="CC58" s="333"/>
      <c r="CD58" s="333"/>
      <c r="CE58" s="333"/>
      <c r="CF58" s="333"/>
      <c r="CG58" s="333"/>
      <c r="CH58" s="333"/>
      <c r="CI58" s="333"/>
      <c r="CJ58" s="333"/>
      <c r="CK58" s="333"/>
      <c r="CL58" s="333"/>
      <c r="CM58" s="333"/>
      <c r="CN58" s="333"/>
      <c r="CO58" s="333"/>
      <c r="CP58" s="333"/>
      <c r="CQ58" s="333"/>
      <c r="CR58" s="333"/>
      <c r="CS58" s="333"/>
      <c r="CT58" s="333"/>
      <c r="CU58" s="333"/>
      <c r="CV58" s="333"/>
      <c r="CW58" s="333"/>
      <c r="CX58" s="333"/>
      <c r="CY58" s="333"/>
      <c r="CZ58" s="333"/>
      <c r="DA58" s="333"/>
      <c r="DB58" s="333"/>
      <c r="DC58" s="333"/>
      <c r="DD58" s="333"/>
      <c r="DE58" s="333"/>
      <c r="DF58" s="333"/>
      <c r="DG58" s="333"/>
      <c r="DH58" s="333"/>
      <c r="DI58" s="333"/>
      <c r="DJ58" s="333"/>
      <c r="DK58" s="333"/>
      <c r="DL58" s="333"/>
      <c r="DM58" s="333"/>
      <c r="DN58" s="333"/>
      <c r="DO58" s="333"/>
      <c r="DP58" s="333"/>
      <c r="DQ58" s="333"/>
      <c r="DR58" s="333"/>
      <c r="DS58" s="333"/>
      <c r="DT58" s="333"/>
      <c r="DU58" s="333"/>
      <c r="DV58" s="333"/>
      <c r="DW58" s="333"/>
      <c r="DX58" s="333"/>
      <c r="DY58" s="333"/>
      <c r="DZ58" s="333"/>
      <c r="EA58" s="333"/>
      <c r="EB58" s="333"/>
      <c r="EC58" s="333"/>
      <c r="ED58" s="333"/>
      <c r="EE58" s="333"/>
      <c r="EF58" s="333"/>
      <c r="EG58" s="333"/>
      <c r="EH58" s="333"/>
      <c r="EI58" s="333"/>
      <c r="EJ58" s="333"/>
      <c r="EK58" s="333"/>
      <c r="EL58" s="333"/>
      <c r="EM58" s="333"/>
      <c r="EN58" s="333"/>
      <c r="EO58" s="333"/>
      <c r="EP58" s="333"/>
      <c r="EQ58" s="333"/>
      <c r="ER58" s="333"/>
      <c r="ES58" s="333"/>
      <c r="ET58" s="333"/>
      <c r="EU58" s="333"/>
      <c r="EV58" s="333"/>
      <c r="EW58" s="333"/>
      <c r="EX58" s="333"/>
      <c r="EY58" s="333"/>
      <c r="EZ58" s="333"/>
      <c r="FA58" s="333"/>
      <c r="FB58" s="333"/>
      <c r="FC58" s="333"/>
      <c r="FD58" s="333"/>
      <c r="FE58" s="333"/>
      <c r="FF58" s="333"/>
      <c r="FG58" s="333"/>
      <c r="FH58" s="333"/>
      <c r="FI58" s="333"/>
      <c r="FJ58" s="333"/>
      <c r="FK58" s="333"/>
      <c r="FL58" s="333"/>
      <c r="FM58" s="333"/>
      <c r="FN58" s="333"/>
      <c r="FO58" s="333"/>
      <c r="FP58" s="333"/>
      <c r="FQ58" s="333"/>
      <c r="FR58" s="333"/>
      <c r="FS58" s="333"/>
      <c r="FT58" s="333"/>
      <c r="FU58" s="333"/>
      <c r="FV58" s="333"/>
      <c r="FW58" s="333"/>
      <c r="FX58" s="333"/>
      <c r="FY58" s="333"/>
      <c r="FZ58" s="333"/>
      <c r="GA58" s="333"/>
      <c r="GB58" s="333"/>
      <c r="GC58" s="333"/>
      <c r="GD58" s="333"/>
      <c r="GE58" s="333"/>
      <c r="GF58" s="333"/>
      <c r="GG58" s="333"/>
      <c r="GH58" s="333"/>
      <c r="GI58" s="333"/>
      <c r="GJ58" s="333"/>
      <c r="GK58" s="333"/>
      <c r="GL58" s="333"/>
      <c r="GM58" s="333"/>
      <c r="GN58" s="333"/>
      <c r="GO58" s="333"/>
      <c r="GP58" s="333"/>
      <c r="GQ58" s="333"/>
      <c r="GR58" s="333"/>
      <c r="GS58" s="333"/>
      <c r="GT58" s="333"/>
      <c r="GU58" s="333"/>
      <c r="GV58" s="333"/>
      <c r="GW58" s="333"/>
      <c r="GX58" s="333"/>
      <c r="GY58" s="333"/>
      <c r="GZ58" s="333"/>
      <c r="HA58" s="333"/>
      <c r="HB58" s="333"/>
      <c r="HC58" s="333"/>
      <c r="HD58" s="333"/>
      <c r="HE58" s="333"/>
      <c r="HF58" s="333"/>
      <c r="HG58" s="333"/>
      <c r="HH58" s="333"/>
      <c r="HI58" s="333"/>
      <c r="HJ58" s="333"/>
      <c r="HK58" s="333"/>
      <c r="HL58" s="333"/>
      <c r="HM58" s="333"/>
    </row>
    <row r="59" spans="1:236" x14ac:dyDescent="0.2">
      <c r="A59" s="333"/>
      <c r="B59" s="333"/>
      <c r="C59" s="333"/>
      <c r="D59" s="333"/>
      <c r="E59" s="333"/>
      <c r="F59" s="333"/>
      <c r="G59" s="333"/>
      <c r="H59" s="333"/>
      <c r="I59" s="333"/>
      <c r="J59" s="333"/>
      <c r="K59" s="333"/>
      <c r="L59" s="333"/>
      <c r="M59" s="333"/>
      <c r="Q59" s="381"/>
      <c r="R59" s="381"/>
      <c r="S59" s="381"/>
      <c r="T59" s="414"/>
      <c r="U59" s="333"/>
      <c r="V59" s="333"/>
      <c r="W59" s="333"/>
      <c r="X59" s="333"/>
      <c r="Y59" s="333"/>
      <c r="Z59" s="333"/>
      <c r="AA59" s="333"/>
      <c r="AB59" s="333"/>
      <c r="AC59" s="333"/>
      <c r="AD59" s="333"/>
      <c r="AE59" s="333"/>
      <c r="AF59" s="333"/>
      <c r="AG59" s="333"/>
      <c r="AH59" s="333"/>
      <c r="AI59" s="333"/>
      <c r="AJ59" s="333"/>
      <c r="AK59" s="333"/>
      <c r="AL59" s="333"/>
      <c r="AM59" s="333"/>
      <c r="AN59" s="333"/>
      <c r="AO59" s="333"/>
      <c r="AP59" s="333"/>
      <c r="AQ59" s="333"/>
      <c r="AR59" s="333"/>
      <c r="AS59" s="333"/>
      <c r="AT59" s="333"/>
      <c r="AU59" s="333"/>
      <c r="AV59" s="333"/>
      <c r="AW59" s="333"/>
      <c r="AX59" s="333"/>
      <c r="AY59" s="333"/>
      <c r="AZ59" s="333"/>
      <c r="BA59" s="333"/>
      <c r="BB59" s="333"/>
      <c r="BC59" s="333"/>
      <c r="BD59" s="333"/>
      <c r="BE59" s="333"/>
      <c r="BF59" s="333"/>
      <c r="BG59" s="333"/>
      <c r="BH59" s="333"/>
      <c r="BI59" s="333"/>
      <c r="BJ59" s="333"/>
      <c r="BK59" s="333"/>
      <c r="BL59" s="333"/>
      <c r="BM59" s="333"/>
      <c r="BN59" s="333"/>
      <c r="BO59" s="333"/>
      <c r="BP59" s="333"/>
      <c r="BQ59" s="333"/>
      <c r="BR59" s="333"/>
      <c r="BS59" s="333"/>
      <c r="BT59" s="333"/>
      <c r="BU59" s="333"/>
      <c r="BV59" s="333"/>
      <c r="BW59" s="333"/>
      <c r="BX59" s="333"/>
      <c r="BY59" s="333"/>
      <c r="BZ59" s="333"/>
      <c r="CA59" s="333"/>
      <c r="CB59" s="333"/>
      <c r="CC59" s="333"/>
      <c r="CD59" s="333"/>
      <c r="CE59" s="333"/>
      <c r="CF59" s="333"/>
      <c r="CG59" s="333"/>
      <c r="CH59" s="333"/>
      <c r="CI59" s="333"/>
      <c r="CJ59" s="333"/>
      <c r="CK59" s="333"/>
      <c r="CL59" s="333"/>
      <c r="CM59" s="333"/>
      <c r="CN59" s="333"/>
      <c r="CO59" s="333"/>
      <c r="CP59" s="333"/>
      <c r="CQ59" s="333"/>
      <c r="CR59" s="333"/>
      <c r="CS59" s="333"/>
      <c r="CT59" s="333"/>
      <c r="CU59" s="333"/>
      <c r="CV59" s="333"/>
      <c r="CW59" s="333"/>
      <c r="CX59" s="333"/>
      <c r="CY59" s="333"/>
      <c r="CZ59" s="333"/>
      <c r="DA59" s="333"/>
      <c r="DB59" s="333"/>
      <c r="DC59" s="333"/>
      <c r="DD59" s="333"/>
      <c r="DE59" s="333"/>
      <c r="DF59" s="333"/>
      <c r="DG59" s="333"/>
      <c r="DH59" s="333"/>
      <c r="DI59" s="333"/>
      <c r="DJ59" s="333"/>
      <c r="DK59" s="333"/>
      <c r="DL59" s="333"/>
      <c r="DM59" s="333"/>
      <c r="DN59" s="333"/>
      <c r="DO59" s="333"/>
      <c r="DP59" s="333"/>
      <c r="DQ59" s="333"/>
      <c r="DR59" s="333"/>
      <c r="DS59" s="333"/>
      <c r="DT59" s="333"/>
      <c r="DU59" s="333"/>
      <c r="DV59" s="333"/>
      <c r="DW59" s="333"/>
      <c r="DX59" s="333"/>
      <c r="DY59" s="333"/>
      <c r="DZ59" s="333"/>
      <c r="EA59" s="333"/>
      <c r="EB59" s="333"/>
      <c r="EC59" s="333"/>
      <c r="ED59" s="333"/>
      <c r="EE59" s="333"/>
      <c r="EF59" s="333"/>
      <c r="EG59" s="333"/>
      <c r="EH59" s="333"/>
      <c r="EI59" s="333"/>
      <c r="EJ59" s="333"/>
      <c r="EK59" s="333"/>
      <c r="EL59" s="333"/>
      <c r="EM59" s="333"/>
      <c r="EN59" s="333"/>
      <c r="EO59" s="333"/>
      <c r="EP59" s="333"/>
      <c r="EQ59" s="333"/>
      <c r="ER59" s="333"/>
      <c r="ES59" s="333"/>
      <c r="ET59" s="333"/>
      <c r="EU59" s="333"/>
      <c r="EV59" s="333"/>
      <c r="EW59" s="333"/>
      <c r="EX59" s="333"/>
      <c r="EY59" s="333"/>
      <c r="EZ59" s="333"/>
      <c r="FA59" s="333"/>
      <c r="FB59" s="333"/>
      <c r="FC59" s="333"/>
      <c r="FD59" s="333"/>
      <c r="FE59" s="333"/>
      <c r="FF59" s="333"/>
      <c r="FG59" s="333"/>
      <c r="FH59" s="333"/>
      <c r="FI59" s="333"/>
      <c r="FJ59" s="333"/>
      <c r="FK59" s="333"/>
      <c r="FL59" s="333"/>
      <c r="FM59" s="333"/>
      <c r="FN59" s="333"/>
      <c r="FO59" s="333"/>
      <c r="FP59" s="333"/>
      <c r="FQ59" s="333"/>
      <c r="FR59" s="333"/>
      <c r="FS59" s="333"/>
      <c r="FT59" s="333"/>
      <c r="FU59" s="333"/>
      <c r="FV59" s="333"/>
      <c r="FW59" s="333"/>
      <c r="FX59" s="333"/>
      <c r="FY59" s="333"/>
      <c r="FZ59" s="333"/>
      <c r="GA59" s="333"/>
      <c r="GB59" s="333"/>
      <c r="GC59" s="333"/>
      <c r="GD59" s="333"/>
      <c r="GE59" s="333"/>
      <c r="GF59" s="333"/>
      <c r="GG59" s="333"/>
      <c r="GH59" s="333"/>
      <c r="GI59" s="333"/>
      <c r="GJ59" s="333"/>
      <c r="GK59" s="333"/>
      <c r="GL59" s="333"/>
      <c r="GM59" s="333"/>
      <c r="GN59" s="333"/>
      <c r="GO59" s="333"/>
      <c r="GP59" s="333"/>
      <c r="GQ59" s="333"/>
      <c r="GR59" s="333"/>
      <c r="GS59" s="333"/>
      <c r="GT59" s="333"/>
      <c r="GU59" s="333"/>
      <c r="GV59" s="333"/>
      <c r="GW59" s="333"/>
      <c r="GX59" s="333"/>
      <c r="GY59" s="333"/>
      <c r="GZ59" s="333"/>
      <c r="HA59" s="333"/>
      <c r="HB59" s="333"/>
      <c r="HC59" s="333"/>
      <c r="HD59" s="333"/>
      <c r="HE59" s="333"/>
      <c r="HF59" s="333"/>
      <c r="HG59" s="333"/>
      <c r="HH59" s="333"/>
      <c r="HI59" s="333"/>
      <c r="HJ59" s="333"/>
      <c r="HK59" s="333"/>
      <c r="HL59" s="333"/>
      <c r="HM59" s="333"/>
    </row>
    <row r="60" spans="1:236" x14ac:dyDescent="0.2">
      <c r="A60" s="381" t="s">
        <v>93</v>
      </c>
      <c r="B60" s="333"/>
      <c r="C60" s="333"/>
      <c r="D60" s="333"/>
      <c r="E60" s="333"/>
      <c r="F60" s="333"/>
      <c r="G60" s="333"/>
      <c r="H60" s="333"/>
      <c r="I60" s="333"/>
      <c r="J60" s="333"/>
      <c r="K60" s="333"/>
      <c r="L60" s="333"/>
      <c r="M60" s="333"/>
      <c r="N60" s="333"/>
      <c r="O60" s="375">
        <f>O21+O55</f>
        <v>1133.42</v>
      </c>
      <c r="Q60" s="381"/>
      <c r="R60" s="381"/>
      <c r="S60" s="381"/>
      <c r="T60" s="414"/>
      <c r="U60" s="333"/>
      <c r="V60" s="333"/>
      <c r="W60" s="333"/>
      <c r="X60" s="333"/>
      <c r="Y60" s="333"/>
      <c r="Z60" s="333"/>
      <c r="AA60" s="333"/>
      <c r="AB60" s="333"/>
      <c r="AC60" s="333"/>
      <c r="AD60" s="333"/>
      <c r="AE60" s="333"/>
      <c r="AF60" s="333"/>
      <c r="AG60" s="333"/>
      <c r="AH60" s="333"/>
      <c r="AI60" s="333"/>
      <c r="AJ60" s="333"/>
      <c r="AK60" s="333"/>
      <c r="AL60" s="333"/>
      <c r="AM60" s="333"/>
      <c r="AN60" s="333"/>
      <c r="AO60" s="333"/>
      <c r="AP60" s="333"/>
      <c r="AQ60" s="333"/>
      <c r="AR60" s="333"/>
      <c r="AS60" s="333"/>
      <c r="AT60" s="333"/>
      <c r="AU60" s="333"/>
      <c r="AV60" s="333"/>
      <c r="AW60" s="333"/>
      <c r="AX60" s="333"/>
      <c r="AY60" s="333"/>
      <c r="AZ60" s="333"/>
      <c r="BA60" s="333"/>
      <c r="BB60" s="333"/>
      <c r="BC60" s="333"/>
      <c r="BD60" s="333"/>
      <c r="BE60" s="333"/>
      <c r="BF60" s="333"/>
      <c r="BG60" s="333"/>
      <c r="BH60" s="333"/>
      <c r="BI60" s="333"/>
      <c r="BJ60" s="333"/>
      <c r="BK60" s="333"/>
      <c r="BL60" s="333"/>
      <c r="BM60" s="333"/>
      <c r="BN60" s="333"/>
      <c r="BO60" s="333"/>
      <c r="BP60" s="333"/>
      <c r="BQ60" s="333"/>
      <c r="BR60" s="333"/>
      <c r="BS60" s="333"/>
      <c r="BT60" s="333"/>
      <c r="BU60" s="333"/>
      <c r="BV60" s="333"/>
      <c r="BW60" s="333"/>
      <c r="BX60" s="333"/>
      <c r="BY60" s="333"/>
      <c r="BZ60" s="333"/>
      <c r="CA60" s="333"/>
      <c r="CB60" s="333"/>
      <c r="CC60" s="333"/>
      <c r="CD60" s="333"/>
      <c r="CE60" s="333"/>
      <c r="CF60" s="333"/>
      <c r="CG60" s="333"/>
      <c r="CH60" s="333"/>
      <c r="CI60" s="333"/>
      <c r="CJ60" s="333"/>
      <c r="CK60" s="333"/>
      <c r="CL60" s="333"/>
      <c r="CM60" s="333"/>
      <c r="CN60" s="333"/>
      <c r="CO60" s="333"/>
      <c r="CP60" s="333"/>
      <c r="CQ60" s="333"/>
      <c r="CR60" s="333"/>
      <c r="CS60" s="333"/>
      <c r="CT60" s="333"/>
      <c r="CU60" s="333"/>
      <c r="CV60" s="333"/>
      <c r="CW60" s="333"/>
      <c r="CX60" s="333"/>
      <c r="CY60" s="333"/>
      <c r="CZ60" s="333"/>
      <c r="DA60" s="333"/>
      <c r="DB60" s="333"/>
      <c r="DC60" s="333"/>
      <c r="DD60" s="333"/>
      <c r="DE60" s="333"/>
      <c r="DF60" s="333"/>
      <c r="DG60" s="333"/>
      <c r="DH60" s="333"/>
      <c r="DI60" s="333"/>
      <c r="DJ60" s="333"/>
      <c r="DK60" s="333"/>
      <c r="DL60" s="333"/>
      <c r="DM60" s="333"/>
      <c r="DN60" s="333"/>
      <c r="DO60" s="333"/>
      <c r="DP60" s="333"/>
      <c r="DQ60" s="333"/>
      <c r="DR60" s="333"/>
      <c r="DS60" s="333"/>
      <c r="DT60" s="333"/>
      <c r="DU60" s="333"/>
      <c r="DV60" s="333"/>
      <c r="DW60" s="333"/>
      <c r="DX60" s="333"/>
      <c r="DY60" s="333"/>
      <c r="DZ60" s="333"/>
      <c r="EA60" s="333"/>
      <c r="EB60" s="333"/>
      <c r="EC60" s="333"/>
      <c r="ED60" s="333"/>
      <c r="EE60" s="333"/>
      <c r="EF60" s="333"/>
      <c r="EG60" s="333"/>
      <c r="EH60" s="333"/>
      <c r="EI60" s="333"/>
      <c r="EJ60" s="333"/>
      <c r="EK60" s="333"/>
      <c r="EL60" s="333"/>
      <c r="EM60" s="333"/>
      <c r="EN60" s="333"/>
      <c r="EO60" s="333"/>
      <c r="EP60" s="333"/>
      <c r="EQ60" s="333"/>
      <c r="ER60" s="333"/>
      <c r="ES60" s="333"/>
      <c r="ET60" s="333"/>
      <c r="EU60" s="333"/>
      <c r="EV60" s="333"/>
      <c r="EW60" s="333"/>
      <c r="EX60" s="333"/>
      <c r="EY60" s="333"/>
      <c r="EZ60" s="333"/>
      <c r="FA60" s="333"/>
      <c r="FB60" s="333"/>
      <c r="FC60" s="333"/>
      <c r="FD60" s="333"/>
      <c r="FE60" s="333"/>
      <c r="FF60" s="333"/>
      <c r="FG60" s="333"/>
      <c r="FH60" s="333"/>
      <c r="FI60" s="333"/>
      <c r="FJ60" s="333"/>
      <c r="FK60" s="333"/>
      <c r="FL60" s="333"/>
      <c r="FM60" s="333"/>
      <c r="FN60" s="333"/>
      <c r="FO60" s="333"/>
      <c r="FP60" s="333"/>
      <c r="FQ60" s="333"/>
      <c r="FR60" s="333"/>
      <c r="FS60" s="333"/>
      <c r="FT60" s="333"/>
      <c r="FU60" s="333"/>
      <c r="FV60" s="333"/>
      <c r="FW60" s="333"/>
      <c r="FX60" s="333"/>
      <c r="FY60" s="333"/>
      <c r="FZ60" s="333"/>
      <c r="GA60" s="333"/>
      <c r="GB60" s="333"/>
      <c r="GC60" s="333"/>
      <c r="GD60" s="333"/>
      <c r="GE60" s="333"/>
      <c r="GF60" s="333"/>
      <c r="GG60" s="333"/>
      <c r="GH60" s="333"/>
      <c r="GI60" s="333"/>
      <c r="GJ60" s="333"/>
      <c r="GK60" s="333"/>
      <c r="GL60" s="333"/>
      <c r="GM60" s="333"/>
      <c r="GN60" s="333"/>
      <c r="GO60" s="333"/>
      <c r="GP60" s="333"/>
      <c r="GQ60" s="333"/>
      <c r="GR60" s="333"/>
      <c r="GS60" s="333"/>
      <c r="GT60" s="333"/>
      <c r="GU60" s="333"/>
      <c r="GV60" s="333"/>
      <c r="GW60" s="333"/>
      <c r="GX60" s="333"/>
      <c r="GY60" s="333"/>
      <c r="GZ60" s="333"/>
      <c r="HA60" s="333"/>
      <c r="HB60" s="333"/>
      <c r="HC60" s="333"/>
      <c r="HD60" s="333"/>
      <c r="HE60" s="333"/>
      <c r="HF60" s="333"/>
      <c r="HG60" s="333"/>
      <c r="HH60" s="333"/>
      <c r="HI60" s="333"/>
      <c r="HJ60" s="333"/>
      <c r="HK60" s="333"/>
      <c r="HL60" s="333"/>
      <c r="HM60" s="333"/>
    </row>
    <row r="61" spans="1:236" x14ac:dyDescent="0.2">
      <c r="A61" s="381" t="s">
        <v>15</v>
      </c>
      <c r="B61" s="381"/>
      <c r="C61" s="381"/>
      <c r="D61" s="381"/>
      <c r="E61" s="381"/>
      <c r="F61" s="381"/>
      <c r="G61" s="381"/>
      <c r="H61" s="381"/>
      <c r="I61" s="333"/>
      <c r="J61" s="333"/>
      <c r="K61" s="333"/>
      <c r="L61" s="333"/>
      <c r="M61" s="333"/>
      <c r="Q61" s="333"/>
      <c r="R61" s="333"/>
      <c r="S61" s="333"/>
      <c r="T61" s="333"/>
      <c r="U61" s="333"/>
      <c r="V61" s="333"/>
      <c r="W61" s="333"/>
      <c r="X61" s="333"/>
      <c r="Y61" s="333"/>
      <c r="Z61" s="333"/>
      <c r="AA61" s="333"/>
      <c r="AB61" s="333"/>
      <c r="AC61" s="333"/>
      <c r="AD61" s="333"/>
      <c r="AE61" s="333"/>
      <c r="AF61" s="333"/>
      <c r="AG61" s="333"/>
      <c r="AH61" s="333"/>
      <c r="AI61" s="333"/>
      <c r="AJ61" s="333"/>
      <c r="AK61" s="333"/>
      <c r="AL61" s="333"/>
      <c r="AM61" s="333"/>
      <c r="AN61" s="333"/>
      <c r="AO61" s="333"/>
      <c r="AP61" s="333"/>
      <c r="AQ61" s="333"/>
      <c r="AR61" s="333"/>
      <c r="AS61" s="333"/>
      <c r="AT61" s="333"/>
      <c r="AU61" s="333"/>
      <c r="AV61" s="333"/>
      <c r="AW61" s="333"/>
      <c r="AX61" s="333"/>
      <c r="AY61" s="333"/>
      <c r="AZ61" s="333"/>
      <c r="BA61" s="333"/>
      <c r="BB61" s="333"/>
      <c r="BC61" s="333"/>
      <c r="BD61" s="333"/>
      <c r="BE61" s="333"/>
      <c r="BF61" s="333"/>
      <c r="BG61" s="333"/>
      <c r="BH61" s="333"/>
      <c r="BI61" s="333"/>
      <c r="BJ61" s="333"/>
      <c r="BK61" s="333"/>
      <c r="BL61" s="333"/>
      <c r="BM61" s="333"/>
      <c r="BN61" s="333"/>
      <c r="BO61" s="333"/>
      <c r="BP61" s="333"/>
      <c r="BQ61" s="333"/>
      <c r="BR61" s="333"/>
      <c r="BS61" s="333"/>
      <c r="BT61" s="333"/>
      <c r="BU61" s="333"/>
      <c r="BV61" s="333"/>
      <c r="BW61" s="333"/>
      <c r="BX61" s="333"/>
      <c r="BY61" s="333"/>
      <c r="BZ61" s="333"/>
      <c r="CA61" s="333"/>
      <c r="CB61" s="333"/>
      <c r="CC61" s="333"/>
      <c r="CD61" s="333"/>
      <c r="CE61" s="333"/>
      <c r="CF61" s="333"/>
      <c r="CG61" s="333"/>
      <c r="CH61" s="333"/>
      <c r="CI61" s="333"/>
      <c r="CJ61" s="333"/>
      <c r="CK61" s="333"/>
      <c r="CL61" s="333"/>
      <c r="CM61" s="333"/>
      <c r="CN61" s="333"/>
      <c r="CO61" s="333"/>
      <c r="CP61" s="333"/>
      <c r="CQ61" s="333"/>
      <c r="CR61" s="333"/>
      <c r="CS61" s="333"/>
      <c r="CT61" s="333"/>
      <c r="CU61" s="333"/>
      <c r="CV61" s="333"/>
      <c r="CW61" s="333"/>
      <c r="CX61" s="333"/>
      <c r="CY61" s="333"/>
      <c r="CZ61" s="333"/>
      <c r="DA61" s="333"/>
      <c r="DB61" s="333"/>
      <c r="DC61" s="333"/>
      <c r="DD61" s="333"/>
      <c r="DE61" s="333"/>
      <c r="DF61" s="333"/>
      <c r="DG61" s="333"/>
      <c r="DH61" s="333"/>
      <c r="DI61" s="333"/>
      <c r="DJ61" s="333"/>
      <c r="DK61" s="333"/>
      <c r="DL61" s="333"/>
      <c r="DM61" s="333"/>
      <c r="DN61" s="333"/>
      <c r="DO61" s="333"/>
      <c r="DP61" s="333"/>
      <c r="DQ61" s="333"/>
      <c r="DR61" s="333"/>
      <c r="DS61" s="333"/>
      <c r="DT61" s="333"/>
      <c r="DU61" s="333"/>
      <c r="DV61" s="333"/>
      <c r="DW61" s="333"/>
      <c r="DX61" s="333"/>
      <c r="DY61" s="333"/>
      <c r="DZ61" s="333"/>
      <c r="EA61" s="333"/>
      <c r="EB61" s="333"/>
      <c r="EC61" s="333"/>
      <c r="ED61" s="333"/>
      <c r="EE61" s="333"/>
      <c r="EF61" s="333"/>
      <c r="EG61" s="333"/>
      <c r="EH61" s="333"/>
      <c r="EI61" s="333"/>
      <c r="EJ61" s="333"/>
      <c r="EK61" s="333"/>
      <c r="EL61" s="333"/>
      <c r="EM61" s="333"/>
      <c r="EN61" s="333"/>
      <c r="EO61" s="333"/>
      <c r="EP61" s="333"/>
      <c r="EQ61" s="333"/>
      <c r="ER61" s="333"/>
      <c r="ES61" s="333"/>
      <c r="ET61" s="333"/>
      <c r="EU61" s="333"/>
      <c r="EV61" s="333"/>
      <c r="EW61" s="333"/>
      <c r="EX61" s="333"/>
      <c r="EY61" s="333"/>
      <c r="EZ61" s="333"/>
      <c r="FA61" s="333"/>
      <c r="FB61" s="333"/>
      <c r="FC61" s="333"/>
      <c r="FD61" s="333"/>
      <c r="FE61" s="333"/>
      <c r="FF61" s="333"/>
      <c r="FG61" s="333"/>
      <c r="FH61" s="333"/>
      <c r="FI61" s="333"/>
      <c r="FJ61" s="333"/>
      <c r="FK61" s="333"/>
      <c r="FL61" s="333"/>
      <c r="FM61" s="333"/>
      <c r="FN61" s="333"/>
      <c r="FO61" s="333"/>
      <c r="FP61" s="333"/>
      <c r="FQ61" s="333"/>
      <c r="FR61" s="333"/>
      <c r="FS61" s="333"/>
      <c r="FT61" s="333"/>
      <c r="FU61" s="333"/>
      <c r="FV61" s="333"/>
      <c r="FW61" s="333"/>
      <c r="FX61" s="333"/>
      <c r="FY61" s="333"/>
      <c r="FZ61" s="333"/>
      <c r="GA61" s="333"/>
      <c r="GB61" s="333"/>
      <c r="GC61" s="333"/>
      <c r="GD61" s="333"/>
      <c r="GE61" s="333"/>
      <c r="GF61" s="333"/>
      <c r="GG61" s="333"/>
      <c r="GH61" s="333"/>
      <c r="GI61" s="333"/>
      <c r="GJ61" s="333"/>
      <c r="GK61" s="333"/>
      <c r="GL61" s="333"/>
      <c r="GM61" s="333"/>
      <c r="GN61" s="333"/>
      <c r="GO61" s="333"/>
      <c r="GP61" s="333"/>
      <c r="GQ61" s="333"/>
      <c r="GR61" s="333"/>
      <c r="GS61" s="333"/>
      <c r="GT61" s="333"/>
      <c r="GU61" s="333"/>
      <c r="GV61" s="333"/>
      <c r="GW61" s="333"/>
      <c r="GX61" s="333"/>
      <c r="GY61" s="333"/>
      <c r="GZ61" s="333"/>
      <c r="HA61" s="333"/>
      <c r="HB61" s="333"/>
      <c r="HC61" s="333"/>
      <c r="HD61" s="333"/>
      <c r="HE61" s="333"/>
      <c r="HF61" s="333"/>
      <c r="HG61" s="333"/>
      <c r="HH61" s="333"/>
      <c r="HI61" s="333"/>
      <c r="HJ61" s="333"/>
      <c r="HK61" s="333"/>
      <c r="HL61" s="333"/>
      <c r="HM61" s="333"/>
    </row>
    <row r="62" spans="1:236" x14ac:dyDescent="0.2">
      <c r="A62" s="344" t="s">
        <v>117</v>
      </c>
      <c r="O62" s="420">
        <f>IF($D$17&lt;0,O57,IF(O57&gt;O60,O57,O60))</f>
        <v>1133.42</v>
      </c>
      <c r="P62" s="421"/>
      <c r="Q62" s="333"/>
      <c r="R62" s="333"/>
      <c r="S62" s="333"/>
      <c r="T62" s="333"/>
      <c r="U62" s="333"/>
      <c r="V62" s="333"/>
      <c r="W62" s="333"/>
      <c r="X62" s="333"/>
      <c r="Y62" s="333"/>
      <c r="Z62" s="333"/>
      <c r="AA62" s="333"/>
      <c r="AB62" s="333"/>
      <c r="AC62" s="333"/>
      <c r="AD62" s="333"/>
      <c r="AE62" s="333"/>
      <c r="AF62" s="333"/>
      <c r="AG62" s="333"/>
      <c r="AH62" s="333"/>
      <c r="AI62" s="333"/>
      <c r="AJ62" s="333"/>
      <c r="AK62" s="333"/>
      <c r="AL62" s="333"/>
      <c r="AM62" s="333"/>
      <c r="AN62" s="333"/>
      <c r="AO62" s="333"/>
      <c r="AP62" s="333"/>
      <c r="AQ62" s="333"/>
      <c r="AR62" s="333"/>
      <c r="AS62" s="333"/>
      <c r="AT62" s="333"/>
      <c r="AU62" s="333"/>
      <c r="AV62" s="333"/>
      <c r="AW62" s="333"/>
      <c r="AX62" s="333"/>
      <c r="AY62" s="333"/>
      <c r="AZ62" s="333"/>
      <c r="BA62" s="333"/>
      <c r="BB62" s="333"/>
      <c r="BC62" s="333"/>
      <c r="BD62" s="333"/>
      <c r="BE62" s="333"/>
      <c r="BF62" s="333"/>
      <c r="BG62" s="333"/>
      <c r="BH62" s="333"/>
      <c r="BI62" s="333"/>
      <c r="BJ62" s="333"/>
      <c r="BK62" s="333"/>
      <c r="BL62" s="333"/>
      <c r="BM62" s="333"/>
      <c r="BN62" s="333"/>
      <c r="BO62" s="333"/>
      <c r="BP62" s="333"/>
      <c r="BQ62" s="333"/>
      <c r="BR62" s="333"/>
      <c r="BS62" s="333"/>
      <c r="BT62" s="333"/>
      <c r="BU62" s="333"/>
      <c r="BV62" s="333"/>
      <c r="BW62" s="333"/>
      <c r="BX62" s="333"/>
      <c r="BY62" s="333"/>
      <c r="BZ62" s="333"/>
      <c r="CA62" s="333"/>
      <c r="CB62" s="333"/>
      <c r="CC62" s="333"/>
      <c r="CD62" s="333"/>
      <c r="CE62" s="333"/>
      <c r="CF62" s="333"/>
      <c r="CG62" s="333"/>
      <c r="CH62" s="333"/>
      <c r="CI62" s="333"/>
      <c r="CJ62" s="333"/>
      <c r="CK62" s="333"/>
      <c r="CL62" s="333"/>
      <c r="CM62" s="333"/>
      <c r="CN62" s="333"/>
      <c r="CO62" s="333"/>
      <c r="CP62" s="333"/>
      <c r="CQ62" s="333"/>
      <c r="CR62" s="333"/>
      <c r="CS62" s="333"/>
      <c r="CT62" s="333"/>
      <c r="CU62" s="333"/>
      <c r="CV62" s="333"/>
      <c r="CW62" s="333"/>
      <c r="CX62" s="333"/>
      <c r="CY62" s="333"/>
      <c r="CZ62" s="333"/>
      <c r="DA62" s="333"/>
      <c r="DB62" s="333"/>
      <c r="DC62" s="333"/>
      <c r="DD62" s="333"/>
      <c r="DE62" s="333"/>
      <c r="DF62" s="333"/>
      <c r="DG62" s="333"/>
      <c r="DH62" s="333"/>
      <c r="DI62" s="333"/>
      <c r="DJ62" s="333"/>
      <c r="DK62" s="333"/>
      <c r="DL62" s="333"/>
      <c r="DM62" s="333"/>
      <c r="DN62" s="333"/>
      <c r="DO62" s="333"/>
      <c r="DP62" s="333"/>
      <c r="DQ62" s="333"/>
      <c r="DR62" s="333"/>
      <c r="DS62" s="333"/>
      <c r="DT62" s="333"/>
      <c r="DU62" s="333"/>
      <c r="DV62" s="333"/>
      <c r="DW62" s="333"/>
      <c r="DX62" s="333"/>
      <c r="DY62" s="333"/>
      <c r="DZ62" s="333"/>
      <c r="EA62" s="333"/>
      <c r="EB62" s="333"/>
      <c r="EC62" s="333"/>
      <c r="ED62" s="333"/>
      <c r="EE62" s="333"/>
      <c r="EF62" s="333"/>
      <c r="EG62" s="333"/>
      <c r="EH62" s="333"/>
      <c r="EI62" s="333"/>
      <c r="EJ62" s="333"/>
      <c r="EK62" s="333"/>
      <c r="EL62" s="333"/>
      <c r="EM62" s="333"/>
      <c r="EN62" s="333"/>
      <c r="EO62" s="333"/>
      <c r="EP62" s="333"/>
      <c r="EQ62" s="333"/>
      <c r="ER62" s="333"/>
      <c r="ES62" s="333"/>
      <c r="ET62" s="333"/>
      <c r="EU62" s="333"/>
      <c r="EV62" s="333"/>
      <c r="EW62" s="333"/>
      <c r="EX62" s="333"/>
      <c r="EY62" s="333"/>
      <c r="EZ62" s="333"/>
      <c r="FA62" s="333"/>
      <c r="FB62" s="333"/>
      <c r="FC62" s="333"/>
      <c r="FD62" s="333"/>
      <c r="FE62" s="333"/>
      <c r="FF62" s="333"/>
      <c r="FG62" s="333"/>
      <c r="FH62" s="333"/>
      <c r="FI62" s="333"/>
      <c r="FJ62" s="333"/>
      <c r="FK62" s="333"/>
      <c r="FL62" s="333"/>
      <c r="FM62" s="333"/>
      <c r="FN62" s="333"/>
      <c r="FO62" s="333"/>
      <c r="FP62" s="333"/>
      <c r="FQ62" s="333"/>
      <c r="FR62" s="333"/>
      <c r="FS62" s="333"/>
      <c r="FT62" s="333"/>
      <c r="FU62" s="333"/>
      <c r="FV62" s="333"/>
      <c r="FW62" s="333"/>
      <c r="FX62" s="333"/>
      <c r="FY62" s="333"/>
      <c r="FZ62" s="333"/>
      <c r="GA62" s="333"/>
      <c r="GB62" s="333"/>
      <c r="GC62" s="333"/>
      <c r="GD62" s="333"/>
      <c r="GE62" s="333"/>
      <c r="GF62" s="333"/>
      <c r="GG62" s="333"/>
      <c r="GH62" s="333"/>
      <c r="GI62" s="333"/>
      <c r="GJ62" s="333"/>
      <c r="GK62" s="333"/>
      <c r="GL62" s="333"/>
      <c r="GM62" s="333"/>
      <c r="GN62" s="333"/>
      <c r="GO62" s="333"/>
      <c r="GP62" s="333"/>
      <c r="GQ62" s="333"/>
      <c r="GR62" s="333"/>
      <c r="GS62" s="333"/>
      <c r="GT62" s="333"/>
      <c r="GU62" s="333"/>
      <c r="GV62" s="333"/>
      <c r="GW62" s="333"/>
      <c r="GX62" s="333"/>
      <c r="GY62" s="333"/>
      <c r="GZ62" s="333"/>
      <c r="HA62" s="333"/>
      <c r="HB62" s="333"/>
      <c r="HC62" s="333"/>
      <c r="HD62" s="333"/>
      <c r="HE62" s="333"/>
      <c r="HF62" s="333"/>
      <c r="HG62" s="333"/>
      <c r="HH62" s="333"/>
      <c r="HI62" s="333"/>
      <c r="HJ62" s="333"/>
      <c r="HK62" s="333"/>
      <c r="HL62" s="333"/>
      <c r="HM62" s="333"/>
    </row>
    <row r="63" spans="1:236" ht="15" customHeight="1" x14ac:dyDescent="0.2">
      <c r="A63" s="344"/>
      <c r="O63" s="420"/>
      <c r="P63" s="421"/>
      <c r="Q63" s="333"/>
      <c r="R63" s="333"/>
      <c r="S63" s="333"/>
      <c r="T63" s="333"/>
      <c r="U63" s="333"/>
      <c r="V63" s="333"/>
      <c r="W63" s="333"/>
      <c r="X63" s="333"/>
      <c r="Y63" s="333"/>
      <c r="Z63" s="333"/>
      <c r="AA63" s="333"/>
      <c r="AB63" s="333"/>
      <c r="AC63" s="333"/>
      <c r="AD63" s="333"/>
      <c r="AE63" s="333"/>
      <c r="AF63" s="333"/>
      <c r="AG63" s="333"/>
      <c r="AH63" s="333"/>
      <c r="AI63" s="333"/>
      <c r="AJ63" s="333"/>
      <c r="AK63" s="333"/>
      <c r="AL63" s="333"/>
      <c r="AM63" s="333"/>
      <c r="AN63" s="333"/>
      <c r="AO63" s="333"/>
      <c r="AP63" s="333"/>
      <c r="AQ63" s="333"/>
      <c r="AR63" s="333"/>
      <c r="AS63" s="333"/>
      <c r="AT63" s="333"/>
      <c r="AU63" s="333"/>
      <c r="AV63" s="333"/>
      <c r="AW63" s="333"/>
      <c r="AX63" s="333"/>
      <c r="AY63" s="333"/>
      <c r="AZ63" s="333"/>
      <c r="BA63" s="333"/>
      <c r="BB63" s="333"/>
      <c r="BC63" s="333"/>
      <c r="BD63" s="333"/>
      <c r="BE63" s="333"/>
      <c r="BF63" s="333"/>
      <c r="BG63" s="333"/>
      <c r="BH63" s="333"/>
      <c r="BI63" s="333"/>
      <c r="BJ63" s="333"/>
      <c r="BK63" s="333"/>
      <c r="BL63" s="333"/>
      <c r="BM63" s="333"/>
      <c r="BN63" s="333"/>
      <c r="BO63" s="333"/>
      <c r="BP63" s="333"/>
      <c r="BQ63" s="333"/>
      <c r="BR63" s="333"/>
      <c r="BS63" s="333"/>
      <c r="BT63" s="333"/>
      <c r="BU63" s="333"/>
      <c r="BV63" s="333"/>
      <c r="BW63" s="333"/>
      <c r="BX63" s="333"/>
      <c r="BY63" s="333"/>
      <c r="BZ63" s="333"/>
      <c r="CA63" s="333"/>
      <c r="CB63" s="333"/>
      <c r="CC63" s="333"/>
      <c r="CD63" s="333"/>
      <c r="CE63" s="333"/>
      <c r="CF63" s="333"/>
      <c r="CG63" s="333"/>
      <c r="CH63" s="333"/>
      <c r="CI63" s="333"/>
      <c r="CJ63" s="333"/>
      <c r="CK63" s="333"/>
      <c r="CL63" s="333"/>
      <c r="CM63" s="333"/>
      <c r="CN63" s="333"/>
      <c r="CO63" s="333"/>
      <c r="CP63" s="333"/>
      <c r="CQ63" s="333"/>
      <c r="CR63" s="333"/>
      <c r="CS63" s="333"/>
      <c r="CT63" s="333"/>
      <c r="CU63" s="333"/>
      <c r="CV63" s="333"/>
      <c r="CW63" s="333"/>
      <c r="CX63" s="333"/>
      <c r="CY63" s="333"/>
      <c r="CZ63" s="333"/>
      <c r="DA63" s="333"/>
      <c r="DB63" s="333"/>
      <c r="DC63" s="333"/>
      <c r="DD63" s="333"/>
      <c r="DE63" s="333"/>
      <c r="DF63" s="333"/>
      <c r="DG63" s="333"/>
      <c r="DH63" s="333"/>
      <c r="DI63" s="333"/>
      <c r="DJ63" s="333"/>
      <c r="DK63" s="333"/>
      <c r="DL63" s="333"/>
      <c r="DM63" s="333"/>
      <c r="DN63" s="333"/>
      <c r="DO63" s="333"/>
      <c r="DP63" s="333"/>
      <c r="DQ63" s="333"/>
      <c r="DR63" s="333"/>
      <c r="DS63" s="333"/>
      <c r="DT63" s="333"/>
      <c r="DU63" s="333"/>
      <c r="DV63" s="333"/>
      <c r="DW63" s="333"/>
      <c r="DX63" s="333"/>
      <c r="DY63" s="333"/>
      <c r="DZ63" s="333"/>
      <c r="EA63" s="333"/>
      <c r="EB63" s="333"/>
      <c r="EC63" s="333"/>
      <c r="ED63" s="333"/>
      <c r="EE63" s="333"/>
      <c r="EF63" s="333"/>
      <c r="EG63" s="333"/>
      <c r="EH63" s="333"/>
      <c r="EI63" s="333"/>
      <c r="EJ63" s="333"/>
      <c r="EK63" s="333"/>
      <c r="EL63" s="333"/>
      <c r="EM63" s="333"/>
      <c r="EN63" s="333"/>
      <c r="EO63" s="333"/>
      <c r="EP63" s="333"/>
      <c r="EQ63" s="333"/>
      <c r="ER63" s="333"/>
      <c r="ES63" s="333"/>
      <c r="ET63" s="333"/>
      <c r="EU63" s="333"/>
      <c r="EV63" s="333"/>
      <c r="EW63" s="333"/>
      <c r="EX63" s="333"/>
      <c r="EY63" s="333"/>
      <c r="EZ63" s="333"/>
      <c r="FA63" s="333"/>
      <c r="FB63" s="333"/>
      <c r="FC63" s="333"/>
      <c r="FD63" s="333"/>
      <c r="FE63" s="333"/>
      <c r="FF63" s="333"/>
      <c r="FG63" s="333"/>
      <c r="FH63" s="333"/>
      <c r="FI63" s="333"/>
      <c r="FJ63" s="333"/>
      <c r="FK63" s="333"/>
      <c r="FL63" s="333"/>
      <c r="FM63" s="333"/>
      <c r="FN63" s="333"/>
      <c r="FO63" s="333"/>
      <c r="FP63" s="333"/>
      <c r="FQ63" s="333"/>
      <c r="FR63" s="333"/>
      <c r="FS63" s="333"/>
      <c r="FT63" s="333"/>
      <c r="FU63" s="333"/>
      <c r="FV63" s="333"/>
      <c r="FW63" s="333"/>
      <c r="FX63" s="333"/>
      <c r="FY63" s="333"/>
      <c r="FZ63" s="333"/>
      <c r="GA63" s="333"/>
      <c r="GB63" s="333"/>
      <c r="GC63" s="333"/>
      <c r="GD63" s="333"/>
      <c r="GE63" s="333"/>
      <c r="GF63" s="333"/>
      <c r="GG63" s="333"/>
      <c r="GH63" s="333"/>
      <c r="GI63" s="333"/>
      <c r="GJ63" s="333"/>
      <c r="GK63" s="333"/>
      <c r="GL63" s="333"/>
      <c r="GM63" s="333"/>
      <c r="GN63" s="333"/>
      <c r="GO63" s="333"/>
      <c r="GP63" s="333"/>
      <c r="GQ63" s="333"/>
      <c r="GR63" s="333"/>
      <c r="GS63" s="333"/>
      <c r="GT63" s="333"/>
      <c r="GU63" s="333"/>
      <c r="GV63" s="333"/>
      <c r="GW63" s="333"/>
      <c r="GX63" s="333"/>
      <c r="GY63" s="333"/>
      <c r="GZ63" s="333"/>
      <c r="HA63" s="333"/>
      <c r="HB63" s="333"/>
      <c r="HC63" s="333"/>
      <c r="HD63" s="333"/>
      <c r="HE63" s="333"/>
      <c r="HF63" s="333"/>
      <c r="HG63" s="333"/>
      <c r="HH63" s="333"/>
      <c r="HI63" s="333"/>
      <c r="HJ63" s="333"/>
      <c r="HK63" s="333"/>
      <c r="HL63" s="333"/>
      <c r="HM63" s="333"/>
      <c r="HN63" s="333"/>
      <c r="HO63" s="333"/>
      <c r="HP63" s="333"/>
      <c r="HQ63" s="333"/>
      <c r="HR63" s="333"/>
      <c r="HS63" s="333"/>
      <c r="HT63" s="333"/>
      <c r="HU63" s="333"/>
      <c r="HV63" s="333"/>
      <c r="HW63" s="333"/>
      <c r="HX63" s="333"/>
      <c r="HY63" s="333"/>
      <c r="HZ63" s="333"/>
      <c r="IA63" s="333"/>
      <c r="IB63" s="333"/>
    </row>
    <row r="64" spans="1:236" x14ac:dyDescent="0.2">
      <c r="A64" s="344"/>
      <c r="B64" s="381"/>
      <c r="C64" s="381"/>
      <c r="D64" s="381"/>
      <c r="E64" s="381"/>
      <c r="F64" s="381"/>
      <c r="G64" s="381"/>
      <c r="H64" s="381"/>
      <c r="I64" s="381" t="s">
        <v>121</v>
      </c>
      <c r="J64" s="381"/>
      <c r="K64" s="381"/>
      <c r="L64" s="422"/>
      <c r="M64" s="422"/>
      <c r="N64" s="422"/>
      <c r="O64" s="422">
        <f>ROUND(IF($C$15&lt;1,0,O57/($C$15*100)*10000),2)</f>
        <v>0</v>
      </c>
      <c r="P64" s="367" t="s">
        <v>87</v>
      </c>
      <c r="Q64" s="333"/>
      <c r="R64" s="333"/>
      <c r="S64" s="333"/>
      <c r="T64" s="333"/>
      <c r="U64" s="333"/>
      <c r="V64" s="333"/>
      <c r="W64" s="333"/>
      <c r="X64" s="333"/>
      <c r="Y64" s="333"/>
      <c r="Z64" s="333"/>
      <c r="AA64" s="333"/>
      <c r="AB64" s="333"/>
      <c r="AC64" s="333"/>
      <c r="AD64" s="333"/>
      <c r="AE64" s="333"/>
      <c r="AF64" s="333"/>
      <c r="AG64" s="333"/>
      <c r="AH64" s="333"/>
      <c r="AI64" s="333"/>
      <c r="AJ64" s="333"/>
      <c r="AK64" s="333"/>
      <c r="AL64" s="333"/>
      <c r="AM64" s="333"/>
      <c r="AN64" s="333"/>
      <c r="AO64" s="333"/>
      <c r="AP64" s="333"/>
      <c r="AQ64" s="333"/>
      <c r="AR64" s="333"/>
      <c r="AS64" s="333"/>
      <c r="AT64" s="333"/>
      <c r="HE64" s="333"/>
      <c r="HF64" s="333"/>
      <c r="HG64" s="333"/>
      <c r="HH64" s="333"/>
      <c r="HI64" s="333"/>
      <c r="HJ64" s="333"/>
      <c r="HK64" s="333"/>
      <c r="HL64" s="333"/>
      <c r="HM64" s="333"/>
      <c r="HN64" s="333"/>
    </row>
    <row r="65" spans="2:37" x14ac:dyDescent="0.2">
      <c r="B65" s="333"/>
      <c r="C65" s="333"/>
      <c r="D65" s="333"/>
      <c r="E65" s="333"/>
      <c r="F65" s="333"/>
      <c r="G65" s="333"/>
      <c r="H65" s="441"/>
      <c r="I65" s="423" t="s">
        <v>190</v>
      </c>
      <c r="J65" s="333"/>
      <c r="K65" s="333"/>
      <c r="L65" s="333"/>
      <c r="M65" s="333"/>
      <c r="N65" s="333"/>
      <c r="O65" s="424">
        <f>ROUND(IF($C$15&lt;1,0,(L57)/($C$15*100)*10000),2)</f>
        <v>0</v>
      </c>
      <c r="P65" s="336" t="s">
        <v>87</v>
      </c>
      <c r="Q65" s="333"/>
      <c r="R65" s="333"/>
      <c r="S65" s="333"/>
      <c r="T65" s="333"/>
      <c r="U65" s="333"/>
      <c r="V65" s="333"/>
      <c r="W65" s="333"/>
      <c r="X65" s="333"/>
      <c r="Y65" s="333"/>
      <c r="Z65" s="333"/>
      <c r="AA65" s="333"/>
      <c r="AB65" s="333"/>
      <c r="AC65" s="333"/>
      <c r="AD65" s="333"/>
      <c r="AE65" s="333"/>
      <c r="AF65" s="333"/>
      <c r="AG65" s="333"/>
      <c r="AH65" s="333"/>
      <c r="AI65" s="333"/>
      <c r="AJ65" s="333"/>
      <c r="AK65" s="333"/>
    </row>
  </sheetData>
  <sheetProtection algorithmName="SHA-512" hashValue="HbOgTLQjiHJEQjNclR9nJALhHeWBX4OupvEJ5A6DChhYuP0LfkP9S+byQUHgIYU3ZNYeVqhajVFzY8ikEtvQ9Q==" saltValue="HACTnE4zSoHm9OSQtz1xUA=="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47457" r:id="rId3" name="Button 1">
              <controlPr defaultSize="0" print="0" autoFill="0" autoPict="0" macro="[0]!Info">
                <anchor moveWithCells="1">
                  <from>
                    <xdr:col>0</xdr:col>
                    <xdr:colOff>66675</xdr:colOff>
                    <xdr:row>0</xdr:row>
                    <xdr:rowOff>38100</xdr:rowOff>
                  </from>
                  <to>
                    <xdr:col>0</xdr:col>
                    <xdr:colOff>571500</xdr:colOff>
                    <xdr:row>3</xdr:row>
                    <xdr:rowOff>47625</xdr:rowOff>
                  </to>
                </anchor>
              </controlPr>
            </control>
          </mc:Choice>
        </mc:AlternateContent>
        <mc:AlternateContent xmlns:mc="http://schemas.openxmlformats.org/markup-compatibility/2006">
          <mc:Choice Requires="x14">
            <control shapeId="147458" r:id="rId4" name="Button 2">
              <controlPr defaultSize="0" print="0" autoFill="0" autoPict="0" macro="[0]!Info">
                <anchor moveWithCells="1">
                  <from>
                    <xdr:col>15</xdr:col>
                    <xdr:colOff>295275</xdr:colOff>
                    <xdr:row>72</xdr:row>
                    <xdr:rowOff>76200</xdr:rowOff>
                  </from>
                  <to>
                    <xdr:col>15</xdr:col>
                    <xdr:colOff>809625</xdr:colOff>
                    <xdr:row>73</xdr:row>
                    <xdr:rowOff>152400</xdr:rowOff>
                  </to>
                </anchor>
              </controlPr>
            </control>
          </mc:Choice>
        </mc:AlternateContent>
        <mc:AlternateContent xmlns:mc="http://schemas.openxmlformats.org/markup-compatibility/2006">
          <mc:Choice Requires="x14">
            <control shapeId="147459" r:id="rId5" name="Button 3">
              <controlPr defaultSize="0" print="0" autoFill="0" autoPict="0" macro="[0]!Info">
                <anchor moveWithCells="1">
                  <from>
                    <xdr:col>0</xdr:col>
                    <xdr:colOff>66675</xdr:colOff>
                    <xdr:row>0</xdr:row>
                    <xdr:rowOff>76200</xdr:rowOff>
                  </from>
                  <to>
                    <xdr:col>0</xdr:col>
                    <xdr:colOff>581025</xdr:colOff>
                    <xdr:row>3</xdr:row>
                    <xdr:rowOff>114300</xdr:rowOff>
                  </to>
                </anchor>
              </controlPr>
            </control>
          </mc:Choice>
        </mc:AlternateContent>
        <mc:AlternateContent xmlns:mc="http://schemas.openxmlformats.org/markup-compatibility/2006">
          <mc:Choice Requires="x14">
            <control shapeId="147460" r:id="rId6" name="Button 4">
              <controlPr defaultSize="0" print="0" autoFill="0" autoPict="0" macro="[0]!Info">
                <anchor moveWithCells="1">
                  <from>
                    <xdr:col>0</xdr:col>
                    <xdr:colOff>66675</xdr:colOff>
                    <xdr:row>0</xdr:row>
                    <xdr:rowOff>76200</xdr:rowOff>
                  </from>
                  <to>
                    <xdr:col>0</xdr:col>
                    <xdr:colOff>581025</xdr:colOff>
                    <xdr:row>3</xdr:row>
                    <xdr:rowOff>114300</xdr:rowOff>
                  </to>
                </anchor>
              </controlPr>
            </control>
          </mc:Choice>
        </mc:AlternateContent>
        <mc:AlternateContent xmlns:mc="http://schemas.openxmlformats.org/markup-compatibility/2006">
          <mc:Choice Requires="x14">
            <control shapeId="147461" r:id="rId7" name="Button 5">
              <controlPr defaultSize="0" print="0" autoFill="0" autoPict="0" macro="[0]!Info">
                <anchor moveWithCells="1">
                  <from>
                    <xdr:col>0</xdr:col>
                    <xdr:colOff>66675</xdr:colOff>
                    <xdr:row>0</xdr:row>
                    <xdr:rowOff>76200</xdr:rowOff>
                  </from>
                  <to>
                    <xdr:col>0</xdr:col>
                    <xdr:colOff>581025</xdr:colOff>
                    <xdr:row>3</xdr:row>
                    <xdr:rowOff>114300</xdr:rowOff>
                  </to>
                </anchor>
              </controlPr>
            </control>
          </mc:Choice>
        </mc:AlternateContent>
        <mc:AlternateContent xmlns:mc="http://schemas.openxmlformats.org/markup-compatibility/2006">
          <mc:Choice Requires="x14">
            <control shapeId="147462" r:id="rId8" name="Button 6">
              <controlPr defaultSize="0" print="0" autoFill="0" autoPict="0" macro="[0]!Info">
                <anchor moveWithCells="1">
                  <from>
                    <xdr:col>0</xdr:col>
                    <xdr:colOff>66675</xdr:colOff>
                    <xdr:row>0</xdr:row>
                    <xdr:rowOff>76200</xdr:rowOff>
                  </from>
                  <to>
                    <xdr:col>0</xdr:col>
                    <xdr:colOff>581025</xdr:colOff>
                    <xdr:row>3</xdr:row>
                    <xdr:rowOff>114300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9">
    <pageSetUpPr fitToPage="1"/>
  </sheetPr>
  <dimension ref="A1:IV94"/>
  <sheetViews>
    <sheetView showGridLines="0" topLeftCell="A19"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s>
  <sheetData>
    <row r="1" spans="1:256" ht="20.25" x14ac:dyDescent="0.3">
      <c r="A1" s="498" t="s">
        <v>120</v>
      </c>
      <c r="B1" s="498"/>
      <c r="C1" s="498"/>
      <c r="D1" s="498"/>
      <c r="E1" s="498"/>
      <c r="F1" s="498"/>
      <c r="G1" s="498"/>
      <c r="H1" s="498"/>
      <c r="I1" s="498"/>
      <c r="J1" s="498"/>
      <c r="K1" s="498"/>
      <c r="L1" s="498"/>
      <c r="M1" s="498"/>
      <c r="N1" s="498"/>
      <c r="O1" s="498"/>
      <c r="P1" s="498"/>
    </row>
    <row r="2" spans="1:256" ht="20.25" x14ac:dyDescent="0.3">
      <c r="A2" s="483" t="s">
        <v>277</v>
      </c>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c r="AQ2" s="483"/>
      <c r="AR2" s="483"/>
      <c r="AS2" s="483"/>
      <c r="AT2" s="483"/>
      <c r="AU2" s="483"/>
      <c r="AV2" s="483"/>
      <c r="AW2" s="483"/>
      <c r="AX2" s="483"/>
      <c r="AY2" s="483"/>
      <c r="AZ2" s="483"/>
      <c r="BA2" s="483"/>
      <c r="BB2" s="483"/>
      <c r="BC2" s="483"/>
      <c r="BD2" s="483"/>
      <c r="BE2" s="483"/>
      <c r="BF2" s="483"/>
      <c r="BG2" s="483"/>
      <c r="BH2" s="483"/>
      <c r="BI2" s="483"/>
      <c r="BJ2" s="483"/>
      <c r="BK2" s="483"/>
      <c r="BL2" s="483"/>
      <c r="BM2" s="483"/>
      <c r="BN2" s="483"/>
      <c r="BO2" s="483"/>
      <c r="BP2" s="483"/>
      <c r="BQ2" s="483"/>
      <c r="BR2" s="483"/>
      <c r="BS2" s="483"/>
      <c r="BT2" s="483"/>
      <c r="BU2" s="483"/>
      <c r="BV2" s="483"/>
      <c r="BW2" s="483"/>
      <c r="BX2" s="483"/>
      <c r="BY2" s="483"/>
      <c r="BZ2" s="483"/>
      <c r="CA2" s="483"/>
      <c r="CB2" s="483"/>
      <c r="CC2" s="483"/>
      <c r="CD2" s="483"/>
      <c r="CE2" s="483"/>
      <c r="CF2" s="483"/>
      <c r="CG2" s="483"/>
      <c r="CH2" s="483"/>
      <c r="CI2" s="483"/>
      <c r="CJ2" s="483"/>
      <c r="CK2" s="483"/>
      <c r="CL2" s="483"/>
      <c r="CM2" s="483"/>
      <c r="CN2" s="483"/>
      <c r="CO2" s="483"/>
      <c r="CP2" s="483"/>
      <c r="CQ2" s="483"/>
      <c r="CR2" s="483"/>
      <c r="CS2" s="483"/>
      <c r="CT2" s="483"/>
      <c r="CU2" s="483"/>
      <c r="CV2" s="483"/>
      <c r="CW2" s="483"/>
      <c r="CX2" s="483"/>
      <c r="CY2" s="483"/>
      <c r="CZ2" s="483"/>
      <c r="DA2" s="483"/>
      <c r="DB2" s="483"/>
      <c r="DC2" s="483"/>
      <c r="DD2" s="483"/>
      <c r="DE2" s="483"/>
      <c r="DF2" s="483"/>
      <c r="DG2" s="483"/>
      <c r="DH2" s="483"/>
      <c r="DI2" s="483"/>
      <c r="DJ2" s="483"/>
      <c r="DK2" s="483"/>
      <c r="DL2" s="483"/>
      <c r="DM2" s="483"/>
      <c r="DN2" s="483"/>
      <c r="DO2" s="483"/>
      <c r="DP2" s="483"/>
      <c r="DQ2" s="483"/>
      <c r="DR2" s="483"/>
      <c r="DS2" s="483"/>
      <c r="DT2" s="483"/>
      <c r="DU2" s="483"/>
      <c r="DV2" s="483"/>
      <c r="DW2" s="483"/>
      <c r="DX2" s="483"/>
      <c r="DY2" s="483"/>
      <c r="DZ2" s="483"/>
      <c r="EA2" s="483"/>
      <c r="EB2" s="483"/>
      <c r="EC2" s="483"/>
      <c r="ED2" s="483"/>
      <c r="EE2" s="483"/>
      <c r="EF2" s="483"/>
      <c r="EG2" s="483"/>
      <c r="EH2" s="483"/>
      <c r="EI2" s="483"/>
      <c r="EJ2" s="483"/>
      <c r="EK2" s="483"/>
      <c r="EL2" s="483"/>
      <c r="EM2" s="483"/>
      <c r="EN2" s="483"/>
      <c r="EO2" s="483"/>
      <c r="EP2" s="483"/>
      <c r="EQ2" s="483"/>
      <c r="ER2" s="483"/>
      <c r="ES2" s="483"/>
      <c r="ET2" s="483"/>
      <c r="EU2" s="483"/>
      <c r="EV2" s="483"/>
      <c r="EW2" s="483"/>
      <c r="EX2" s="483"/>
      <c r="EY2" s="483"/>
      <c r="EZ2" s="483"/>
      <c r="FA2" s="483"/>
      <c r="FB2" s="483"/>
      <c r="FC2" s="483"/>
      <c r="FD2" s="483"/>
      <c r="FE2" s="483"/>
      <c r="FF2" s="483"/>
      <c r="FG2" s="483"/>
      <c r="FH2" s="483"/>
      <c r="FI2" s="483"/>
      <c r="FJ2" s="483"/>
      <c r="FK2" s="483"/>
      <c r="FL2" s="483"/>
      <c r="FM2" s="483"/>
      <c r="FN2" s="483"/>
      <c r="FO2" s="483"/>
      <c r="FP2" s="483"/>
      <c r="FQ2" s="483"/>
      <c r="FR2" s="483"/>
      <c r="FS2" s="483"/>
      <c r="FT2" s="483"/>
      <c r="FU2" s="483"/>
      <c r="FV2" s="483"/>
      <c r="FW2" s="483"/>
      <c r="FX2" s="483"/>
      <c r="FY2" s="483"/>
      <c r="FZ2" s="483"/>
      <c r="GA2" s="483"/>
      <c r="GB2" s="483"/>
      <c r="GC2" s="483"/>
      <c r="GD2" s="483"/>
      <c r="GE2" s="483"/>
      <c r="GF2" s="483"/>
      <c r="GG2" s="483"/>
      <c r="GH2" s="483"/>
      <c r="GI2" s="483"/>
      <c r="GJ2" s="483"/>
      <c r="GK2" s="483"/>
      <c r="GL2" s="483"/>
      <c r="GM2" s="483"/>
      <c r="GN2" s="483"/>
      <c r="GO2" s="483"/>
      <c r="GP2" s="483"/>
      <c r="GQ2" s="483"/>
      <c r="GR2" s="483"/>
      <c r="GS2" s="483"/>
      <c r="GT2" s="483"/>
      <c r="GU2" s="483"/>
      <c r="GV2" s="483"/>
      <c r="GW2" s="483"/>
      <c r="GX2" s="483"/>
      <c r="GY2" s="483"/>
      <c r="GZ2" s="483"/>
      <c r="HA2" s="483"/>
      <c r="HB2" s="483"/>
      <c r="HC2" s="483"/>
      <c r="HD2" s="483"/>
      <c r="HE2" s="483"/>
      <c r="HF2" s="483"/>
      <c r="HG2" s="483"/>
      <c r="HH2" s="483"/>
      <c r="HI2" s="483"/>
      <c r="HJ2" s="483"/>
      <c r="HK2" s="483"/>
      <c r="HL2" s="483"/>
      <c r="HM2" s="483"/>
      <c r="HN2" s="483"/>
      <c r="HO2" s="483"/>
      <c r="HP2" s="483"/>
      <c r="HQ2" s="483"/>
      <c r="HR2" s="483"/>
      <c r="HS2" s="483"/>
      <c r="HT2" s="483"/>
      <c r="HU2" s="483"/>
      <c r="HV2" s="483"/>
      <c r="HW2" s="483"/>
      <c r="HX2" s="483"/>
      <c r="HY2" s="483"/>
      <c r="HZ2" s="483"/>
      <c r="IA2" s="483"/>
      <c r="IB2" s="483"/>
      <c r="IC2" s="483"/>
      <c r="ID2" s="483"/>
      <c r="IE2" s="483"/>
      <c r="IF2" s="483"/>
      <c r="IG2" s="483"/>
      <c r="IH2" s="483"/>
      <c r="II2" s="483"/>
      <c r="IJ2" s="483"/>
      <c r="IK2" s="483"/>
      <c r="IL2" s="483"/>
      <c r="IM2" s="483"/>
      <c r="IN2" s="483"/>
      <c r="IO2" s="483"/>
      <c r="IP2" s="483"/>
      <c r="IQ2" s="483"/>
      <c r="IR2" s="483"/>
      <c r="IS2" s="483"/>
      <c r="IT2" s="483"/>
      <c r="IU2" s="483"/>
      <c r="IV2" s="483"/>
    </row>
    <row r="3" spans="1:256" ht="18" x14ac:dyDescent="0.25">
      <c r="A3" s="499" t="s">
        <v>257</v>
      </c>
      <c r="B3" s="499"/>
      <c r="C3" s="499"/>
      <c r="D3" s="499"/>
      <c r="E3" s="499"/>
      <c r="F3" s="499"/>
      <c r="G3" s="499"/>
      <c r="H3" s="499"/>
      <c r="I3" s="499"/>
      <c r="J3" s="499"/>
      <c r="K3" s="499"/>
      <c r="L3" s="499"/>
      <c r="M3" s="499"/>
      <c r="N3" s="499"/>
      <c r="O3" s="499"/>
      <c r="P3" s="499"/>
    </row>
    <row r="4" spans="1:256" ht="15.75" x14ac:dyDescent="0.25">
      <c r="A4" s="484" t="str">
        <f>'Customer Info'!B11</f>
        <v>Breakdown of Charges Based on Entered Information</v>
      </c>
      <c r="B4" s="484"/>
      <c r="C4" s="484"/>
      <c r="D4" s="484"/>
      <c r="E4" s="484"/>
      <c r="F4" s="484"/>
      <c r="G4" s="484"/>
      <c r="H4" s="484"/>
      <c r="I4" s="484"/>
      <c r="J4" s="484"/>
      <c r="K4" s="484"/>
      <c r="L4" s="484"/>
      <c r="M4" s="484"/>
      <c r="N4" s="484"/>
      <c r="O4" s="484"/>
      <c r="P4" s="484"/>
    </row>
    <row r="5" spans="1:256" ht="15" x14ac:dyDescent="0.2">
      <c r="A5" s="75"/>
      <c r="B5" s="75"/>
      <c r="C5" s="75"/>
      <c r="D5" s="75"/>
      <c r="E5" s="75"/>
      <c r="F5" s="75"/>
      <c r="G5" s="75"/>
      <c r="H5" s="75"/>
      <c r="I5" s="75"/>
      <c r="J5" s="75"/>
      <c r="K5" s="75"/>
    </row>
    <row r="6" spans="1:256" x14ac:dyDescent="0.2">
      <c r="A6" s="76">
        <f ca="1">TODAY()</f>
        <v>45944</v>
      </c>
      <c r="B6" s="210" t="s">
        <v>254</v>
      </c>
      <c r="C6" s="76"/>
      <c r="D6" s="76"/>
      <c r="E6" s="76"/>
      <c r="F6" s="76"/>
      <c r="G6" s="76"/>
      <c r="H6" s="76"/>
      <c r="I6" s="76"/>
    </row>
    <row r="7" spans="1:256" ht="26.25" x14ac:dyDescent="0.4">
      <c r="A7" s="509"/>
      <c r="B7" s="509"/>
      <c r="C7" s="509"/>
      <c r="D7" s="509"/>
      <c r="E7" s="509"/>
      <c r="F7" s="509"/>
      <c r="G7" s="509"/>
      <c r="H7" s="509"/>
      <c r="I7" s="509"/>
      <c r="J7" s="509"/>
      <c r="K7" s="509"/>
      <c r="L7" s="509"/>
      <c r="M7" s="509"/>
      <c r="N7" s="509"/>
      <c r="O7" s="509"/>
      <c r="P7" s="509"/>
    </row>
    <row r="8" spans="1:256" ht="15" x14ac:dyDescent="0.2">
      <c r="A8" s="23" t="s">
        <v>2</v>
      </c>
      <c r="B8" s="24"/>
      <c r="C8" s="25">
        <f>'Customer Info'!B7</f>
        <v>0</v>
      </c>
      <c r="I8" s="26"/>
    </row>
    <row r="9" spans="1:256" ht="15" x14ac:dyDescent="0.2">
      <c r="A9" s="27" t="s">
        <v>26</v>
      </c>
      <c r="B9" s="24"/>
      <c r="C9" s="25">
        <f>'Customer Info'!B8</f>
        <v>0</v>
      </c>
    </row>
    <row r="10" spans="1:256" x14ac:dyDescent="0.2">
      <c r="A10" s="23" t="s">
        <v>3</v>
      </c>
      <c r="B10" s="200">
        <f>'Customer Info'!B9</f>
        <v>11</v>
      </c>
      <c r="C10" s="194" t="str">
        <f>LOOKUP(B10,R10:AD10,R11:AD11)</f>
        <v>November</v>
      </c>
      <c r="D10" s="133">
        <f>'Customer Info'!C9</f>
        <v>2025</v>
      </c>
      <c r="S10">
        <v>1</v>
      </c>
      <c r="T10">
        <v>2</v>
      </c>
      <c r="U10">
        <v>3</v>
      </c>
      <c r="V10">
        <v>4</v>
      </c>
      <c r="W10">
        <v>5</v>
      </c>
      <c r="X10">
        <v>6</v>
      </c>
      <c r="Y10">
        <v>7</v>
      </c>
      <c r="Z10">
        <v>8</v>
      </c>
      <c r="AA10">
        <v>9</v>
      </c>
      <c r="AB10">
        <v>10</v>
      </c>
      <c r="AC10">
        <v>11</v>
      </c>
      <c r="AD10">
        <v>12</v>
      </c>
    </row>
    <row r="11" spans="1:256" ht="15" customHeight="1" x14ac:dyDescent="0.2">
      <c r="A11" s="497"/>
      <c r="B11" s="497"/>
      <c r="C11" s="497"/>
      <c r="D11" s="497"/>
      <c r="E11" s="497"/>
      <c r="F11" s="497"/>
      <c r="G11" s="497"/>
      <c r="H11" s="497"/>
      <c r="I11" s="497"/>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x14ac:dyDescent="0.2">
      <c r="A12" s="28" t="s">
        <v>27</v>
      </c>
      <c r="B12" s="22"/>
      <c r="C12" s="22"/>
      <c r="D12" s="22"/>
      <c r="E12" s="22"/>
      <c r="F12" s="22"/>
      <c r="G12" s="22"/>
      <c r="H12" s="22"/>
      <c r="I12" s="22"/>
      <c r="J12" s="22"/>
      <c r="K12" s="22"/>
      <c r="L12" s="22"/>
      <c r="M12" s="22"/>
      <c r="N12" s="22"/>
      <c r="O12" s="22"/>
      <c r="P12" s="22"/>
      <c r="R12" s="3" t="s">
        <v>187</v>
      </c>
      <c r="S12" s="207">
        <f>'Rider Rates'!$C$23</f>
        <v>7.6880000000000004E-2</v>
      </c>
      <c r="T12" s="207">
        <f>'Rider Rates'!$C$23</f>
        <v>7.6880000000000004E-2</v>
      </c>
      <c r="U12" s="207">
        <f>'Rider Rates'!$C$23</f>
        <v>7.6880000000000004E-2</v>
      </c>
      <c r="V12" s="207">
        <f>'Rider Rates'!$C$23</f>
        <v>7.6880000000000004E-2</v>
      </c>
      <c r="W12" s="207">
        <f>'Rider Rates'!$C$23</f>
        <v>7.6880000000000004E-2</v>
      </c>
      <c r="X12" s="207">
        <f>'Rider Rates'!$B$23</f>
        <v>7.6880000000000004E-2</v>
      </c>
      <c r="Y12" s="207">
        <f>'Rider Rates'!$B$23</f>
        <v>7.6880000000000004E-2</v>
      </c>
      <c r="Z12" s="207">
        <f>'Rider Rates'!$B$23</f>
        <v>7.6880000000000004E-2</v>
      </c>
      <c r="AA12" s="207">
        <f>'Rider Rates'!$B$23</f>
        <v>7.6880000000000004E-2</v>
      </c>
      <c r="AB12" s="207">
        <f>'Rider Rates'!$C$23</f>
        <v>7.6880000000000004E-2</v>
      </c>
      <c r="AC12" s="207">
        <f>'Rider Rates'!$C$23</f>
        <v>7.6880000000000004E-2</v>
      </c>
      <c r="AD12" s="207">
        <f>'Rider Rates'!$C$23</f>
        <v>7.6880000000000004E-2</v>
      </c>
    </row>
    <row r="13" spans="1:256" x14ac:dyDescent="0.2">
      <c r="A13" s="18"/>
      <c r="B13" s="18"/>
      <c r="C13" s="59" t="s">
        <v>55</v>
      </c>
      <c r="D13" s="59" t="s">
        <v>56</v>
      </c>
      <c r="E13" s="18"/>
      <c r="F13" s="18"/>
      <c r="G13" s="18"/>
      <c r="H13" s="18"/>
      <c r="I13" s="18"/>
      <c r="J13" s="18"/>
      <c r="K13" s="18"/>
      <c r="L13" s="18"/>
      <c r="M13" s="18"/>
      <c r="N13" s="18"/>
      <c r="O13" s="18"/>
    </row>
    <row r="14" spans="1:256" x14ac:dyDescent="0.2">
      <c r="A14" s="29" t="s">
        <v>28</v>
      </c>
      <c r="B14" s="29"/>
      <c r="C14" s="44">
        <f>'Customer Info'!B18</f>
        <v>0</v>
      </c>
      <c r="D14" s="44">
        <f>ROUND(C14*C20,1)</f>
        <v>0</v>
      </c>
      <c r="E14" s="29" t="s">
        <v>45</v>
      </c>
      <c r="F14" s="30"/>
      <c r="G14" s="29" t="s">
        <v>15</v>
      </c>
      <c r="I14" s="53" t="s">
        <v>15</v>
      </c>
      <c r="J14" s="29"/>
      <c r="K14" s="29"/>
      <c r="L14" s="29"/>
      <c r="M14" s="29"/>
      <c r="N14" s="29"/>
    </row>
    <row r="15" spans="1:256" x14ac:dyDescent="0.2">
      <c r="A15" s="31" t="s">
        <v>29</v>
      </c>
      <c r="B15" s="31"/>
      <c r="C15" s="44">
        <f>'Customer Info'!B19</f>
        <v>0</v>
      </c>
      <c r="D15" s="44">
        <f>C15*C20</f>
        <v>0</v>
      </c>
      <c r="E15" s="29" t="s">
        <v>45</v>
      </c>
      <c r="F15" s="33"/>
      <c r="G15" s="31" t="s">
        <v>30</v>
      </c>
      <c r="I15" s="51" t="str">
        <f>IF(MAX(C14,C15)&gt;0,C16/(MAX(C14,C15)*730), " ")</f>
        <v xml:space="preserve"> </v>
      </c>
      <c r="J15" s="31"/>
      <c r="K15" s="31"/>
      <c r="L15" s="31"/>
      <c r="M15" s="31"/>
      <c r="N15" s="31"/>
      <c r="X15" s="207"/>
      <c r="Y15" s="207"/>
      <c r="Z15" s="207"/>
      <c r="AA15" s="207"/>
    </row>
    <row r="16" spans="1:256" x14ac:dyDescent="0.2">
      <c r="A16" s="31" t="s">
        <v>43</v>
      </c>
      <c r="B16" s="31"/>
      <c r="C16" s="32">
        <f>IF('Customer Info'!B21+'Customer Info'!B22-'Customer Info'!B23&lt;0,0,'Customer Info'!B21+'Customer Info'!B22-'Customer Info'!B23)</f>
        <v>0</v>
      </c>
      <c r="D16" s="32">
        <f>C16*C20</f>
        <v>0</v>
      </c>
      <c r="E16" s="31" t="s">
        <v>41</v>
      </c>
      <c r="F16" s="33"/>
      <c r="G16" s="31"/>
      <c r="H16" s="31"/>
      <c r="I16" s="31"/>
      <c r="J16" s="31"/>
      <c r="K16" s="31"/>
      <c r="L16" s="31"/>
      <c r="M16" s="31"/>
      <c r="N16" s="31"/>
      <c r="O16" s="31"/>
    </row>
    <row r="17" spans="1:30" x14ac:dyDescent="0.2">
      <c r="A17" s="31" t="s">
        <v>283</v>
      </c>
      <c r="B17" s="31"/>
      <c r="C17" s="32">
        <f>'Customer Info'!$B$27</f>
        <v>0</v>
      </c>
      <c r="D17" s="32">
        <f>$C$17*$C$20</f>
        <v>0</v>
      </c>
      <c r="E17" s="31" t="s">
        <v>286</v>
      </c>
      <c r="F17" s="33"/>
      <c r="G17" s="31"/>
      <c r="H17" s="31"/>
      <c r="I17" s="31"/>
      <c r="J17" s="31"/>
      <c r="K17" s="31"/>
      <c r="L17" s="31"/>
      <c r="M17" s="31"/>
      <c r="N17" s="31"/>
      <c r="O17" s="31"/>
    </row>
    <row r="18" spans="1:30" x14ac:dyDescent="0.2">
      <c r="A18" s="31" t="s">
        <v>284</v>
      </c>
      <c r="B18" s="31"/>
      <c r="C18" s="285">
        <f>IF('Customer Info'!$B$18=0,0,ROUND(MAX(ROUND('Customer Info'!$B$18*'GS SEC'!C20,1),ROUND('Customer Info'!$B$19*'GS SEC'!C20,1))/'Customer Info'!$D$29,1))</f>
        <v>0</v>
      </c>
      <c r="D18" s="285">
        <f>$C$18</f>
        <v>0</v>
      </c>
      <c r="E18" s="31" t="s">
        <v>287</v>
      </c>
      <c r="F18" s="33"/>
      <c r="G18" s="31"/>
      <c r="H18" s="31"/>
      <c r="I18" s="31"/>
      <c r="J18" s="31"/>
      <c r="K18" s="31"/>
      <c r="L18" s="31"/>
      <c r="M18" s="31"/>
      <c r="N18" s="31"/>
      <c r="O18" s="31"/>
    </row>
    <row r="19" spans="1:30" x14ac:dyDescent="0.2">
      <c r="A19" s="31" t="s">
        <v>285</v>
      </c>
      <c r="B19" s="31"/>
      <c r="C19" s="32"/>
      <c r="D19" s="285">
        <f>MAX(100,ROUND(1.15*(MAX('Customer Info'!$B$18*'GS SEC'!C20,'Customer Info'!$B$19*'GS SEC'!C20)),1))</f>
        <v>100</v>
      </c>
      <c r="E19" s="31" t="s">
        <v>287</v>
      </c>
      <c r="F19" s="33"/>
      <c r="G19" s="31"/>
      <c r="H19" s="31"/>
      <c r="I19" s="31"/>
      <c r="J19" s="31"/>
      <c r="K19" s="31"/>
      <c r="L19" s="31"/>
      <c r="M19" s="31"/>
      <c r="N19" s="31"/>
      <c r="O19" s="31"/>
    </row>
    <row r="20" spans="1:30" x14ac:dyDescent="0.2">
      <c r="A20" s="31" t="s">
        <v>54</v>
      </c>
      <c r="B20" s="31"/>
      <c r="C20" s="58">
        <f>+'Customer Info'!E18</f>
        <v>1</v>
      </c>
      <c r="D20" s="31"/>
      <c r="E20" s="31"/>
      <c r="F20" s="33"/>
      <c r="G20" s="23"/>
      <c r="H20" s="23"/>
      <c r="I20" s="23"/>
      <c r="J20" s="23"/>
      <c r="K20" s="31"/>
      <c r="L20" s="31"/>
      <c r="M20" s="31"/>
      <c r="N20" s="31"/>
      <c r="S20" s="207"/>
      <c r="T20" s="207"/>
      <c r="U20" s="207"/>
      <c r="V20" s="207"/>
      <c r="W20" s="207"/>
      <c r="X20" s="207"/>
      <c r="Y20" s="207"/>
      <c r="Z20" s="207"/>
      <c r="AA20" s="207"/>
      <c r="AB20" s="207"/>
      <c r="AC20" s="207"/>
      <c r="AD20" s="207"/>
    </row>
    <row r="21" spans="1:30" x14ac:dyDescent="0.2">
      <c r="A21" s="31" t="s">
        <v>15</v>
      </c>
      <c r="B21" s="31"/>
      <c r="C21" s="82" t="s">
        <v>15</v>
      </c>
      <c r="D21" s="511" t="s">
        <v>15</v>
      </c>
      <c r="E21" s="511"/>
      <c r="F21" s="511"/>
      <c r="G21" s="511"/>
      <c r="H21" s="511"/>
      <c r="K21" s="31"/>
      <c r="L21" s="31"/>
      <c r="M21" s="31"/>
      <c r="N21" s="31"/>
      <c r="O21" s="50"/>
    </row>
    <row r="22" spans="1:30" x14ac:dyDescent="0.2">
      <c r="A22" s="31" t="s">
        <v>15</v>
      </c>
      <c r="B22" s="31"/>
      <c r="C22" s="82" t="s">
        <v>15</v>
      </c>
      <c r="D22" s="511" t="s">
        <v>15</v>
      </c>
      <c r="E22" s="511"/>
      <c r="F22" s="511"/>
      <c r="G22" s="511"/>
      <c r="H22" s="511"/>
      <c r="I22" s="23"/>
      <c r="J22" s="23"/>
      <c r="K22" s="31"/>
      <c r="L22" s="31"/>
      <c r="M22" s="31"/>
      <c r="N22" s="31"/>
      <c r="O22" s="50"/>
    </row>
    <row r="23" spans="1:30" x14ac:dyDescent="0.2">
      <c r="A23" s="31"/>
      <c r="B23" s="31"/>
      <c r="C23" s="33"/>
      <c r="D23" s="33"/>
      <c r="E23" s="33"/>
      <c r="F23" s="33"/>
      <c r="G23" s="23"/>
      <c r="H23" s="23"/>
      <c r="I23" s="23"/>
      <c r="J23" s="23"/>
      <c r="K23" s="31"/>
      <c r="L23" s="31"/>
      <c r="M23" s="31"/>
      <c r="N23" s="31"/>
      <c r="O23" s="31"/>
    </row>
    <row r="24" spans="1:30" x14ac:dyDescent="0.2">
      <c r="A24" s="28" t="s">
        <v>31</v>
      </c>
      <c r="B24" s="22"/>
      <c r="C24" s="22"/>
      <c r="D24" s="22"/>
      <c r="E24" s="22"/>
      <c r="F24" s="22"/>
      <c r="G24" s="493" t="s">
        <v>68</v>
      </c>
      <c r="H24" s="494"/>
      <c r="I24" s="494"/>
      <c r="J24" s="495"/>
      <c r="K24" s="22"/>
      <c r="L24" s="496" t="s">
        <v>69</v>
      </c>
      <c r="M24" s="496"/>
      <c r="N24" s="496"/>
      <c r="O24" s="496"/>
    </row>
    <row r="25" spans="1:30" x14ac:dyDescent="0.2">
      <c r="A25" s="18"/>
      <c r="B25" s="18"/>
      <c r="C25" s="18"/>
      <c r="D25" s="18"/>
      <c r="E25" s="18"/>
      <c r="F25" s="18"/>
      <c r="G25" s="8" t="s">
        <v>65</v>
      </c>
      <c r="H25" s="8" t="s">
        <v>66</v>
      </c>
      <c r="I25" s="8" t="s">
        <v>67</v>
      </c>
      <c r="J25" s="112" t="s">
        <v>34</v>
      </c>
      <c r="K25" s="18"/>
      <c r="L25" s="131" t="s">
        <v>65</v>
      </c>
      <c r="M25" s="131" t="s">
        <v>66</v>
      </c>
      <c r="N25" s="131" t="s">
        <v>67</v>
      </c>
      <c r="O25" s="132" t="s">
        <v>34</v>
      </c>
      <c r="P25" s="43" t="s">
        <v>57</v>
      </c>
    </row>
    <row r="26" spans="1:30" x14ac:dyDescent="0.2">
      <c r="A26" t="s">
        <v>32</v>
      </c>
      <c r="G26" s="86"/>
      <c r="H26" s="86"/>
      <c r="I26" s="86">
        <v>9.4</v>
      </c>
      <c r="J26" s="86">
        <f>SUM(G26:I26)</f>
        <v>9.4</v>
      </c>
      <c r="L26" s="88"/>
      <c r="M26" s="88"/>
      <c r="N26" s="88">
        <f>I26</f>
        <v>9.4</v>
      </c>
      <c r="O26" s="209">
        <f>SUM(L26:N26)</f>
        <v>9.4</v>
      </c>
      <c r="P26" s="245">
        <v>44531</v>
      </c>
    </row>
    <row r="27" spans="1:30" x14ac:dyDescent="0.2">
      <c r="A27" t="s">
        <v>132</v>
      </c>
      <c r="D27" s="1">
        <f>D16</f>
        <v>0</v>
      </c>
      <c r="E27" s="101" t="s">
        <v>41</v>
      </c>
      <c r="F27" s="102" t="s">
        <v>8</v>
      </c>
      <c r="G27" s="84"/>
      <c r="H27" s="86"/>
      <c r="I27" s="86"/>
      <c r="J27" s="84"/>
      <c r="K27" s="104" t="s">
        <v>42</v>
      </c>
      <c r="L27" s="87"/>
      <c r="M27" s="88"/>
      <c r="N27" s="87"/>
      <c r="O27" s="209"/>
      <c r="P27" s="245"/>
    </row>
    <row r="28" spans="1:30" x14ac:dyDescent="0.2">
      <c r="A28" t="s">
        <v>33</v>
      </c>
      <c r="D28" s="49">
        <f>ROUND(MAX(D14,D15,('Customer Info'!B14-100)*0.6,('Customer Info'!B16-100)*0.6),1)</f>
        <v>0</v>
      </c>
      <c r="E28" s="29" t="s">
        <v>45</v>
      </c>
      <c r="F28" s="4" t="s">
        <v>8</v>
      </c>
      <c r="G28" s="85"/>
      <c r="H28" s="85"/>
      <c r="I28" s="85">
        <v>7.01</v>
      </c>
      <c r="J28" s="85">
        <f>SUM(G28:I28)</f>
        <v>7.01</v>
      </c>
      <c r="K28" s="36" t="s">
        <v>44</v>
      </c>
      <c r="L28" s="87"/>
      <c r="M28" s="87"/>
      <c r="N28" s="87">
        <f>ROUND($D28*I28,2)</f>
        <v>0</v>
      </c>
      <c r="O28" s="209">
        <f>SUM(L28:N28)</f>
        <v>0</v>
      </c>
      <c r="P28" s="245">
        <v>44531</v>
      </c>
    </row>
    <row r="29" spans="1:30" x14ac:dyDescent="0.2">
      <c r="A29" t="s">
        <v>260</v>
      </c>
      <c r="D29" s="49">
        <f>IF(D18&lt;=100,0,ROUND(IF(D18-D19&gt;0,D18-D19),1))</f>
        <v>0</v>
      </c>
      <c r="E29" s="29" t="s">
        <v>258</v>
      </c>
      <c r="F29" s="4" t="s">
        <v>8</v>
      </c>
      <c r="G29" s="116"/>
      <c r="H29" s="85"/>
      <c r="I29" s="85">
        <v>1.25</v>
      </c>
      <c r="J29" s="116">
        <f>SUM(G29:I29)</f>
        <v>1.25</v>
      </c>
      <c r="K29" s="36" t="s">
        <v>44</v>
      </c>
      <c r="L29" s="87"/>
      <c r="M29" s="87"/>
      <c r="N29" s="87">
        <f>ROUND($D29*I29,2)</f>
        <v>0</v>
      </c>
      <c r="O29" s="87">
        <f>SUM(L29:N29)</f>
        <v>0</v>
      </c>
      <c r="P29" s="245">
        <v>44531</v>
      </c>
    </row>
    <row r="30" spans="1:30" x14ac:dyDescent="0.2">
      <c r="A30" s="37" t="s">
        <v>50</v>
      </c>
      <c r="B30" s="37"/>
      <c r="C30" s="37"/>
      <c r="D30" s="38"/>
      <c r="E30" s="38"/>
      <c r="F30" s="37"/>
      <c r="G30" s="37"/>
      <c r="H30" s="37"/>
      <c r="I30" s="37"/>
      <c r="J30" s="37"/>
      <c r="K30" s="39"/>
      <c r="L30" s="40"/>
      <c r="M30" s="40"/>
      <c r="N30" s="40">
        <f>SUM(N26:N29)</f>
        <v>9.4</v>
      </c>
      <c r="O30" s="40">
        <f>SUM(O26:O29)</f>
        <v>9.4</v>
      </c>
    </row>
    <row r="31" spans="1:30" x14ac:dyDescent="0.2">
      <c r="A31" s="89"/>
      <c r="B31" s="89"/>
      <c r="C31" s="90"/>
      <c r="D31" s="90"/>
      <c r="E31" s="90"/>
      <c r="F31" s="90"/>
      <c r="G31" s="91"/>
      <c r="H31" s="91"/>
      <c r="I31" s="91"/>
      <c r="J31" s="91"/>
      <c r="K31" s="89"/>
      <c r="L31" s="89"/>
      <c r="M31" s="89"/>
      <c r="N31" s="89"/>
      <c r="O31" s="89"/>
      <c r="P31" s="89"/>
    </row>
    <row r="32" spans="1:30" x14ac:dyDescent="0.2">
      <c r="A32" s="41" t="s">
        <v>70</v>
      </c>
      <c r="D32" s="1"/>
      <c r="E32" s="1"/>
      <c r="K32" s="36"/>
      <c r="L32" s="36"/>
      <c r="M32" s="36"/>
      <c r="N32" s="36"/>
      <c r="O32" s="34"/>
      <c r="P32" s="34"/>
    </row>
    <row r="33" spans="1:220" x14ac:dyDescent="0.2">
      <c r="A33" s="37"/>
      <c r="D33" s="1"/>
      <c r="E33" s="1"/>
      <c r="K33" s="36"/>
      <c r="L33" s="36"/>
      <c r="M33" s="36"/>
      <c r="N33" s="36"/>
      <c r="O33" s="34"/>
    </row>
    <row r="34" spans="1:220" x14ac:dyDescent="0.2">
      <c r="A34" s="78" t="s">
        <v>79</v>
      </c>
      <c r="D34" s="1">
        <f>IF($C$16&lt;0,0,IF($C$16&gt;833000,833000,$C$16))</f>
        <v>0</v>
      </c>
      <c r="E34" s="35" t="s">
        <v>41</v>
      </c>
      <c r="F34" s="4" t="s">
        <v>8</v>
      </c>
      <c r="G34" s="83"/>
      <c r="H34" s="84"/>
      <c r="I34" s="103">
        <f>'Rider Rates'!$B$4</f>
        <v>4.6278999999999999E-3</v>
      </c>
      <c r="J34" s="6">
        <f>SUM(G34:I34)</f>
        <v>4.6278999999999999E-3</v>
      </c>
      <c r="K34" s="36" t="s">
        <v>42</v>
      </c>
      <c r="L34" s="87"/>
      <c r="M34" s="87"/>
      <c r="N34" s="87">
        <f>ROUND($D34*I34,2)</f>
        <v>0</v>
      </c>
      <c r="O34" s="87">
        <f>SUM(L34:N34)</f>
        <v>0</v>
      </c>
      <c r="P34" s="245">
        <f>'Rider Rates'!$D$4</f>
        <v>45657</v>
      </c>
    </row>
    <row r="35" spans="1:220" x14ac:dyDescent="0.2">
      <c r="A35" s="78" t="s">
        <v>80</v>
      </c>
      <c r="D35" s="1">
        <f>IF($C$16-833000&gt;0,$C$16-D34,0)</f>
        <v>0</v>
      </c>
      <c r="E35" s="35" t="s">
        <v>41</v>
      </c>
      <c r="F35" s="4" t="s">
        <v>8</v>
      </c>
      <c r="G35" s="83"/>
      <c r="H35" s="84"/>
      <c r="I35" s="103">
        <f>'Rider Rates'!$B$5</f>
        <v>1.7560000000000001E-4</v>
      </c>
      <c r="J35" s="118">
        <f>SUM(G35:I35)</f>
        <v>1.7560000000000001E-4</v>
      </c>
      <c r="K35" s="36" t="s">
        <v>42</v>
      </c>
      <c r="L35" s="87"/>
      <c r="M35" s="87"/>
      <c r="N35" s="87">
        <f>ROUND($D35*I35,2)</f>
        <v>0</v>
      </c>
      <c r="O35" s="87">
        <f>SUM(L35:N35)</f>
        <v>0</v>
      </c>
      <c r="P35" s="245">
        <f>'Rider Rates'!$D$4</f>
        <v>45657</v>
      </c>
    </row>
    <row r="36" spans="1:220" x14ac:dyDescent="0.2">
      <c r="A36" s="78" t="s">
        <v>47</v>
      </c>
      <c r="B36" t="s">
        <v>15</v>
      </c>
      <c r="D36" s="1">
        <f>IF('Customer Info'!$C$32=TRUE,0,IF(C16&lt;0,0,IF(C16&gt;2000,2000,C16)))</f>
        <v>0</v>
      </c>
      <c r="E36" s="35" t="s">
        <v>41</v>
      </c>
      <c r="F36" s="4" t="s">
        <v>8</v>
      </c>
      <c r="G36" s="83"/>
      <c r="H36" s="84"/>
      <c r="I36" s="177">
        <f>'Rider Rates'!$B$8</f>
        <v>4.6499999999999996E-3</v>
      </c>
      <c r="J36" s="117">
        <f>SUM(G36:I36)</f>
        <v>4.6499999999999996E-3</v>
      </c>
      <c r="K36" s="36" t="s">
        <v>42</v>
      </c>
      <c r="L36" s="87"/>
      <c r="M36" s="87"/>
      <c r="N36" s="87">
        <f>ROUND($D36*I36,2)</f>
        <v>0</v>
      </c>
      <c r="O36" s="87">
        <f>SUM(L36:N36)</f>
        <v>0</v>
      </c>
      <c r="P36" s="245">
        <f>'Rider Rates'!$D$7</f>
        <v>44531</v>
      </c>
    </row>
    <row r="37" spans="1:220" x14ac:dyDescent="0.2">
      <c r="A37" s="78" t="s">
        <v>48</v>
      </c>
      <c r="B37" t="s">
        <v>15</v>
      </c>
      <c r="D37" s="1">
        <f>IF('Customer Info'!$C$32=TRUE,0,IF(C16&gt;15000,13000,IF(C16&gt;2000,C16-2000,0)))</f>
        <v>0</v>
      </c>
      <c r="E37" s="35" t="s">
        <v>41</v>
      </c>
      <c r="F37" s="4" t="s">
        <v>8</v>
      </c>
      <c r="G37" s="83"/>
      <c r="H37" s="84"/>
      <c r="I37" s="177">
        <f>'Rider Rates'!$B$9</f>
        <v>4.1900000000000001E-3</v>
      </c>
      <c r="J37" s="117">
        <f>SUM(G37:I37)</f>
        <v>4.1900000000000001E-3</v>
      </c>
      <c r="K37" s="36" t="s">
        <v>42</v>
      </c>
      <c r="L37" s="87"/>
      <c r="M37" s="87"/>
      <c r="N37" s="87">
        <f>ROUND($D37*I37,2)</f>
        <v>0</v>
      </c>
      <c r="O37" s="87">
        <f>SUM(L37:N37)</f>
        <v>0</v>
      </c>
      <c r="P37" s="245">
        <f>'Rider Rates'!$D$7</f>
        <v>44531</v>
      </c>
    </row>
    <row r="38" spans="1:220" x14ac:dyDescent="0.2">
      <c r="A38" s="78" t="s">
        <v>49</v>
      </c>
      <c r="B38" t="s">
        <v>15</v>
      </c>
      <c r="D38" s="1">
        <f>IF('Customer Info'!$C$32=TRUE,0,IF(C16-D36-D37&gt;0,C16-D36-D37,0))</f>
        <v>0</v>
      </c>
      <c r="E38" s="35" t="s">
        <v>41</v>
      </c>
      <c r="F38" s="4" t="s">
        <v>8</v>
      </c>
      <c r="G38" s="83"/>
      <c r="H38" s="84"/>
      <c r="I38" s="177">
        <f>'Rider Rates'!$B$10</f>
        <v>3.63E-3</v>
      </c>
      <c r="J38" s="117">
        <f>SUM(G38:I38)</f>
        <v>3.63E-3</v>
      </c>
      <c r="K38" s="36" t="s">
        <v>42</v>
      </c>
      <c r="L38" s="87"/>
      <c r="M38" s="87"/>
      <c r="N38" s="87">
        <f>ROUND($D38*I38,2)</f>
        <v>0</v>
      </c>
      <c r="O38" s="87">
        <f>SUM(L38:N38)</f>
        <v>0</v>
      </c>
      <c r="P38" s="245">
        <f>'Rider Rates'!$D$7</f>
        <v>44531</v>
      </c>
    </row>
    <row r="39" spans="1:220" x14ac:dyDescent="0.2">
      <c r="A39" s="241" t="s">
        <v>237</v>
      </c>
      <c r="B39" s="78"/>
      <c r="C39" s="78"/>
      <c r="D39" s="208">
        <f>$N$30</f>
        <v>9.4</v>
      </c>
      <c r="E39" s="101" t="s">
        <v>122</v>
      </c>
      <c r="F39" s="102" t="s">
        <v>8</v>
      </c>
      <c r="G39" s="103"/>
      <c r="H39" s="103"/>
      <c r="I39" s="178">
        <f>'Rider Rates'!$B$18+'Rider Rates'!$E$18</f>
        <v>0</v>
      </c>
      <c r="J39" s="120">
        <f>SUM(H39:I39)</f>
        <v>0</v>
      </c>
      <c r="K39" s="104"/>
      <c r="L39" s="105"/>
      <c r="M39" s="105"/>
      <c r="N39" s="105">
        <f>ROUND($D$39*'Rider Rates'!$B$18,2)+ROUND($D$39*'Rider Rates'!$E$18,2)</f>
        <v>0</v>
      </c>
      <c r="O39" s="105">
        <f t="shared" ref="O39:O45" si="0">SUM(L39:N39)</f>
        <v>0</v>
      </c>
      <c r="P39" s="245">
        <f>MAX('Rider Rates'!$D$18,'Rider Rates'!$F$18)</f>
        <v>44531</v>
      </c>
    </row>
    <row r="40" spans="1:220" x14ac:dyDescent="0.2">
      <c r="A40" s="210" t="s">
        <v>186</v>
      </c>
      <c r="B40" s="78"/>
      <c r="C40" s="78"/>
      <c r="D40" s="100">
        <f>'Customer Info'!$B$21+'Customer Info'!$B$22-'Customer Info'!$B$23</f>
        <v>0</v>
      </c>
      <c r="E40" s="101" t="s">
        <v>41</v>
      </c>
      <c r="F40" s="102" t="s">
        <v>8</v>
      </c>
      <c r="G40" s="103">
        <f>'Rider Rates'!B23</f>
        <v>7.6880000000000004E-2</v>
      </c>
      <c r="H40" s="103"/>
      <c r="I40" s="103"/>
      <c r="J40" s="237">
        <f>SUM(G40:H40)</f>
        <v>7.6880000000000004E-2</v>
      </c>
      <c r="K40" s="104" t="s">
        <v>42</v>
      </c>
      <c r="L40" s="105">
        <f>ROUND(D40*G40,2)</f>
        <v>0</v>
      </c>
      <c r="M40" s="105"/>
      <c r="N40" s="105"/>
      <c r="O40" s="105">
        <f t="shared" si="0"/>
        <v>0</v>
      </c>
      <c r="P40" s="245">
        <f>'Rider Rates'!$D$23</f>
        <v>45809</v>
      </c>
    </row>
    <row r="41" spans="1:220" x14ac:dyDescent="0.2">
      <c r="A41" s="241" t="s">
        <v>161</v>
      </c>
      <c r="B41" s="78"/>
      <c r="C41" s="78"/>
      <c r="D41" s="100">
        <f>'Customer Info'!$B$21+'Customer Info'!$B$22-'Customer Info'!$B$23</f>
        <v>0</v>
      </c>
      <c r="E41" s="101" t="s">
        <v>41</v>
      </c>
      <c r="F41" s="102" t="s">
        <v>8</v>
      </c>
      <c r="G41" s="103">
        <f>'Rider Rates'!B34</f>
        <v>1.8180000000000002E-2</v>
      </c>
      <c r="H41" s="103"/>
      <c r="I41" s="103"/>
      <c r="J41" s="237">
        <f>SUM(G41:H41)</f>
        <v>1.8180000000000002E-2</v>
      </c>
      <c r="K41" s="104" t="s">
        <v>42</v>
      </c>
      <c r="L41" s="105">
        <f>ROUND(D41*G41,2)</f>
        <v>0</v>
      </c>
      <c r="M41" s="105"/>
      <c r="N41" s="105"/>
      <c r="O41" s="105">
        <f t="shared" si="0"/>
        <v>0</v>
      </c>
      <c r="P41" s="245">
        <f>'Rider Rates'!$D$34</f>
        <v>45809</v>
      </c>
    </row>
    <row r="42" spans="1:220" x14ac:dyDescent="0.2">
      <c r="A42" s="210" t="s">
        <v>193</v>
      </c>
      <c r="B42" s="78"/>
      <c r="C42" s="78"/>
      <c r="D42" s="100">
        <f>'Customer Info'!$B$21+'Customer Info'!$B$22-'Customer Info'!$B$23</f>
        <v>0</v>
      </c>
      <c r="E42" s="101" t="s">
        <v>41</v>
      </c>
      <c r="F42" s="102" t="s">
        <v>8</v>
      </c>
      <c r="G42" s="103">
        <f>'Rider Rates'!$B$45</f>
        <v>-5.7597000000000004E-3</v>
      </c>
      <c r="H42" s="103"/>
      <c r="I42" s="103"/>
      <c r="J42" s="237">
        <f>SUM(G42:H42)</f>
        <v>-5.7597000000000004E-3</v>
      </c>
      <c r="K42" s="104" t="s">
        <v>42</v>
      </c>
      <c r="L42" s="105">
        <f>ROUND(D42*G42,2)</f>
        <v>0</v>
      </c>
      <c r="M42" s="105"/>
      <c r="N42" s="105"/>
      <c r="O42" s="105">
        <f t="shared" si="0"/>
        <v>0</v>
      </c>
      <c r="P42" s="245">
        <f>'Rider Rates'!$D$45</f>
        <v>45929</v>
      </c>
    </row>
    <row r="43" spans="1:220" x14ac:dyDescent="0.2">
      <c r="A43" s="241" t="s">
        <v>210</v>
      </c>
      <c r="B43" s="78"/>
      <c r="C43" s="78"/>
      <c r="D43" s="1">
        <f>IF($C$16&lt;0,0,IF($C$16&gt;833000,833000,$C$16))</f>
        <v>0</v>
      </c>
      <c r="E43" s="101" t="s">
        <v>41</v>
      </c>
      <c r="F43" s="102" t="s">
        <v>8</v>
      </c>
      <c r="G43" s="103"/>
      <c r="H43" s="103"/>
      <c r="I43" s="103">
        <f>'Rider Rates'!D49</f>
        <v>0</v>
      </c>
      <c r="J43" s="103">
        <f>SUM(G43:I43)</f>
        <v>0</v>
      </c>
      <c r="K43" s="104" t="s">
        <v>42</v>
      </c>
      <c r="L43" s="105"/>
      <c r="M43" s="105"/>
      <c r="N43" s="87">
        <f>D43*J43</f>
        <v>0</v>
      </c>
      <c r="O43" s="105">
        <f t="shared" si="0"/>
        <v>0</v>
      </c>
      <c r="P43" s="245">
        <f>'Rider Rates'!E49</f>
        <v>45883</v>
      </c>
    </row>
    <row r="44" spans="1:220" x14ac:dyDescent="0.2">
      <c r="A44" s="210" t="s">
        <v>189</v>
      </c>
      <c r="B44" s="78"/>
      <c r="C44" s="78"/>
      <c r="D44" s="1">
        <f>IF($C$16&lt;0,0,$C$16)</f>
        <v>0</v>
      </c>
      <c r="E44" s="113" t="s">
        <v>41</v>
      </c>
      <c r="F44" s="102" t="s">
        <v>8</v>
      </c>
      <c r="G44" s="103"/>
      <c r="H44" s="103">
        <f>'Rider Rates'!$B$57</f>
        <v>4.3439999999999999E-4</v>
      </c>
      <c r="I44" s="103"/>
      <c r="J44" s="103">
        <f>SUM(G44:I44)</f>
        <v>4.3439999999999999E-4</v>
      </c>
      <c r="K44" s="104" t="s">
        <v>42</v>
      </c>
      <c r="L44" s="105"/>
      <c r="M44" s="105">
        <f>ROUND(D44*H44,2)</f>
        <v>0</v>
      </c>
      <c r="N44" s="205"/>
      <c r="O44" s="105">
        <f t="shared" si="0"/>
        <v>0</v>
      </c>
      <c r="P44" s="245">
        <f>'Rider Rates'!$D$57</f>
        <v>45929</v>
      </c>
    </row>
    <row r="45" spans="1:220" x14ac:dyDescent="0.2">
      <c r="A45" s="210" t="s">
        <v>189</v>
      </c>
      <c r="B45" s="78"/>
      <c r="C45" s="78"/>
      <c r="D45" s="49">
        <f>ROUND(MAX(D14,('Customer Info'!B14-100)*0.6,('Customer Info'!B16-100)*0.6),1)</f>
        <v>0</v>
      </c>
      <c r="E45" s="35" t="s">
        <v>64</v>
      </c>
      <c r="F45" s="4" t="s">
        <v>8</v>
      </c>
      <c r="G45" s="103"/>
      <c r="H45" s="239">
        <f>'Rider Rates'!$B$62</f>
        <v>7.49</v>
      </c>
      <c r="I45" s="103"/>
      <c r="J45" s="239">
        <f>SUM(G45:I45)</f>
        <v>7.49</v>
      </c>
      <c r="K45" s="104" t="s">
        <v>44</v>
      </c>
      <c r="L45" s="105"/>
      <c r="M45" s="105">
        <f>ROUND(D45*H45,2)</f>
        <v>0</v>
      </c>
      <c r="N45" s="205"/>
      <c r="O45" s="105">
        <f t="shared" si="0"/>
        <v>0</v>
      </c>
      <c r="P45" s="245">
        <f>'Rider Rates'!$D$62</f>
        <v>45929</v>
      </c>
    </row>
    <row r="46" spans="1:220" x14ac:dyDescent="0.2">
      <c r="A46" s="99" t="s">
        <v>83</v>
      </c>
      <c r="B46" s="78"/>
      <c r="C46" s="78"/>
      <c r="D46" s="1">
        <f>IF('Customer Info'!C34=TRUE,0,IF($C$16&lt;0,0,$C$16))</f>
        <v>0</v>
      </c>
      <c r="E46" s="101" t="s">
        <v>41</v>
      </c>
      <c r="F46" s="102" t="s">
        <v>8</v>
      </c>
      <c r="G46" s="103"/>
      <c r="H46" s="103"/>
      <c r="I46" s="103">
        <f>'Rider Rates'!$B$71+'Rider Rates'!$C$71</f>
        <v>0</v>
      </c>
      <c r="J46" s="103">
        <f>SUM(G46:I46)</f>
        <v>0</v>
      </c>
      <c r="K46" s="104" t="s">
        <v>42</v>
      </c>
      <c r="L46" s="105"/>
      <c r="M46" s="105"/>
      <c r="N46" s="87">
        <f>ROUND($D$46*'Rider Rates'!$B$71,2)+ROUND($D$46*'Rider Rates'!$C$71,2)</f>
        <v>0</v>
      </c>
      <c r="O46" s="209">
        <f t="shared" ref="O46:O53" si="1">SUM(L46:N46)</f>
        <v>0</v>
      </c>
      <c r="P46" s="245">
        <f>'Rider Rates'!$D$71</f>
        <v>45444</v>
      </c>
      <c r="Q46" s="107"/>
      <c r="R46" s="108"/>
      <c r="S46" s="109"/>
      <c r="T46" s="78"/>
      <c r="U46" s="110"/>
      <c r="V46" s="78"/>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row>
    <row r="47" spans="1:220" x14ac:dyDescent="0.2">
      <c r="A47" s="99" t="s">
        <v>83</v>
      </c>
      <c r="B47" s="78"/>
      <c r="C47" s="78"/>
      <c r="D47" s="49">
        <f>IF('Customer Info'!C34=TRUE,0,$D$28)</f>
        <v>0</v>
      </c>
      <c r="E47" s="101" t="s">
        <v>45</v>
      </c>
      <c r="F47" s="102" t="s">
        <v>8</v>
      </c>
      <c r="G47" s="103"/>
      <c r="H47" s="103"/>
      <c r="I47" s="239">
        <f>'Rider Rates'!$B$81</f>
        <v>0</v>
      </c>
      <c r="J47" s="239">
        <f>SUM(G47:I47)</f>
        <v>0</v>
      </c>
      <c r="K47" s="104" t="s">
        <v>42</v>
      </c>
      <c r="L47" s="105"/>
      <c r="M47" s="105"/>
      <c r="N47" s="87">
        <f>ROUND($D47*I47,2)</f>
        <v>0</v>
      </c>
      <c r="O47" s="209">
        <f>SUM(L47:N47)</f>
        <v>0</v>
      </c>
      <c r="P47" s="245">
        <f>'Rider Rates'!$D$81</f>
        <v>45444</v>
      </c>
      <c r="Q47" s="107"/>
      <c r="R47" s="108"/>
      <c r="S47" s="109"/>
      <c r="T47" s="78"/>
      <c r="U47" s="110"/>
      <c r="V47" s="78"/>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row>
    <row r="48" spans="1:220" x14ac:dyDescent="0.2">
      <c r="A48" s="99" t="s">
        <v>81</v>
      </c>
      <c r="B48" s="78"/>
      <c r="C48" s="78"/>
      <c r="D48" s="208">
        <f>$N$30</f>
        <v>9.4</v>
      </c>
      <c r="E48" s="101" t="s">
        <v>122</v>
      </c>
      <c r="F48" s="102" t="s">
        <v>8</v>
      </c>
      <c r="G48" s="111"/>
      <c r="H48" s="112"/>
      <c r="I48" s="120">
        <f>'Rider Rates'!$B$85</f>
        <v>3.5344300000000002E-2</v>
      </c>
      <c r="J48" s="120">
        <f>SUM(H48:I48)</f>
        <v>3.5344300000000002E-2</v>
      </c>
      <c r="K48" s="104"/>
      <c r="L48" s="105"/>
      <c r="M48" s="105"/>
      <c r="N48" s="105">
        <f>ROUND(N$30*I48,2)</f>
        <v>0.33</v>
      </c>
      <c r="O48" s="209">
        <f t="shared" si="1"/>
        <v>0.33</v>
      </c>
      <c r="P48" s="245">
        <f>'Rider Rates'!$D$85</f>
        <v>45929</v>
      </c>
      <c r="Q48" s="107"/>
      <c r="R48" s="108"/>
      <c r="S48" s="109"/>
      <c r="T48" s="78"/>
      <c r="U48" s="110"/>
      <c r="V48" s="78"/>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row>
    <row r="49" spans="1:221" x14ac:dyDescent="0.2">
      <c r="A49" s="99" t="s">
        <v>82</v>
      </c>
      <c r="B49" s="78"/>
      <c r="C49" s="78"/>
      <c r="D49" s="208">
        <f>$N$30</f>
        <v>9.4</v>
      </c>
      <c r="E49" s="101" t="s">
        <v>122</v>
      </c>
      <c r="F49" s="102" t="s">
        <v>8</v>
      </c>
      <c r="G49" s="114"/>
      <c r="H49" s="115"/>
      <c r="I49" s="120">
        <f>'Rider Rates'!$B$87</f>
        <v>6.6985699999999995E-2</v>
      </c>
      <c r="J49" s="120">
        <f>SUM(H49:I49)</f>
        <v>6.6985699999999995E-2</v>
      </c>
      <c r="K49" s="104"/>
      <c r="L49" s="105"/>
      <c r="M49" s="105"/>
      <c r="N49" s="105">
        <f>ROUND(N$30*I49,2)</f>
        <v>0.63</v>
      </c>
      <c r="O49" s="209">
        <f t="shared" si="1"/>
        <v>0.63</v>
      </c>
      <c r="P49" s="245">
        <f>'Rider Rates'!$D$87</f>
        <v>45167</v>
      </c>
      <c r="Q49" s="107"/>
      <c r="R49" s="108"/>
      <c r="S49" s="109"/>
      <c r="T49" s="78"/>
      <c r="U49" s="110"/>
      <c r="V49" s="78"/>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row>
    <row r="50" spans="1:221" x14ac:dyDescent="0.2">
      <c r="A50" s="210" t="s">
        <v>206</v>
      </c>
      <c r="B50" s="78"/>
      <c r="C50" s="78"/>
      <c r="D50" s="195"/>
      <c r="E50" s="113" t="s">
        <v>115</v>
      </c>
      <c r="F50" s="106"/>
      <c r="G50" s="114"/>
      <c r="H50" s="115"/>
      <c r="I50" s="196">
        <f>'Rider Rates'!$B$91</f>
        <v>20.75</v>
      </c>
      <c r="J50" s="196">
        <f>SUM(G50:I50)</f>
        <v>20.75</v>
      </c>
      <c r="K50" s="104"/>
      <c r="L50" s="105"/>
      <c r="M50" s="105"/>
      <c r="N50" s="105">
        <f>I50</f>
        <v>20.75</v>
      </c>
      <c r="O50" s="105">
        <f>SUM(L50:N50)</f>
        <v>20.75</v>
      </c>
      <c r="P50" s="245">
        <f>'Rider Rates'!$D$91</f>
        <v>45929</v>
      </c>
    </row>
    <row r="51" spans="1:221" x14ac:dyDescent="0.2">
      <c r="A51" s="241" t="s">
        <v>251</v>
      </c>
      <c r="B51" s="78"/>
      <c r="C51" s="78"/>
      <c r="D51" s="1">
        <f>$D$34</f>
        <v>0</v>
      </c>
      <c r="E51" s="101" t="s">
        <v>41</v>
      </c>
      <c r="F51" s="102" t="s">
        <v>8</v>
      </c>
      <c r="G51" s="103"/>
      <c r="H51" s="103"/>
      <c r="I51" s="103"/>
      <c r="J51" s="103">
        <f>'Rider Rates'!$B$96</f>
        <v>0</v>
      </c>
      <c r="K51" s="104" t="s">
        <v>42</v>
      </c>
      <c r="L51" s="105"/>
      <c r="M51" s="105"/>
      <c r="N51" s="87"/>
      <c r="O51" s="105">
        <f>ROUND($D51*('Rider Rates'!B$96),2)</f>
        <v>0</v>
      </c>
      <c r="P51" s="245">
        <f>'Rider Rates'!$D$96</f>
        <v>44531</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241" t="s">
        <v>252</v>
      </c>
      <c r="B52" s="78"/>
      <c r="C52" s="78"/>
      <c r="D52" s="1">
        <f>$D$35</f>
        <v>0</v>
      </c>
      <c r="E52" s="101" t="s">
        <v>41</v>
      </c>
      <c r="F52" s="102" t="s">
        <v>8</v>
      </c>
      <c r="G52" s="103"/>
      <c r="H52" s="103"/>
      <c r="I52" s="103"/>
      <c r="J52" s="103">
        <f>'Rider Rates'!$B$97</f>
        <v>0</v>
      </c>
      <c r="K52" s="104" t="s">
        <v>42</v>
      </c>
      <c r="L52" s="105"/>
      <c r="M52" s="105"/>
      <c r="N52" s="87"/>
      <c r="O52" s="105">
        <f>ROUND($D52*('Rider Rates'!B$97),2)</f>
        <v>0</v>
      </c>
      <c r="P52" s="245">
        <f>'Rider Rates'!$D$97</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99" t="s">
        <v>156</v>
      </c>
      <c r="B53" s="78"/>
      <c r="C53" s="78"/>
      <c r="D53" s="208">
        <f>$N$30</f>
        <v>9.4</v>
      </c>
      <c r="E53" s="101" t="s">
        <v>122</v>
      </c>
      <c r="F53" s="102" t="s">
        <v>8</v>
      </c>
      <c r="G53" s="114"/>
      <c r="H53" s="115"/>
      <c r="I53" s="120">
        <f>'Rider Rates'!$B$105</f>
        <v>0.24516379999999999</v>
      </c>
      <c r="J53" s="120">
        <f>SUM(H53:I53)</f>
        <v>0.24516379999999999</v>
      </c>
      <c r="K53" s="104"/>
      <c r="L53" s="105"/>
      <c r="M53" s="105"/>
      <c r="N53" s="105">
        <f>ROUND(N$30*I53,2)</f>
        <v>2.2999999999999998</v>
      </c>
      <c r="O53" s="105">
        <f t="shared" si="1"/>
        <v>2.2999999999999998</v>
      </c>
      <c r="P53" s="245">
        <f>'Rider Rates'!$D$105</f>
        <v>45897</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210" t="s">
        <v>217</v>
      </c>
      <c r="B54" s="78"/>
      <c r="C54" s="78"/>
      <c r="D54" s="195"/>
      <c r="E54" s="113" t="s">
        <v>115</v>
      </c>
      <c r="F54" s="106"/>
      <c r="G54" s="114"/>
      <c r="H54" s="115"/>
      <c r="I54" s="258">
        <f>'Rider Rates'!B122</f>
        <v>0.99</v>
      </c>
      <c r="J54" s="196">
        <f>SUM(G54:I54)</f>
        <v>0.99</v>
      </c>
      <c r="K54" s="104"/>
      <c r="L54" s="105"/>
      <c r="M54" s="105"/>
      <c r="N54" s="260">
        <f>I54</f>
        <v>0.99</v>
      </c>
      <c r="O54" s="105">
        <f t="shared" ref="O54:O58" si="2">SUM(L54:N54)</f>
        <v>0.99</v>
      </c>
      <c r="P54" s="245">
        <f>'Rider Rates'!D122</f>
        <v>45958</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99" t="s">
        <v>157</v>
      </c>
      <c r="B55" s="78"/>
      <c r="C55" s="78"/>
      <c r="D55" s="100">
        <f>IF('Customer Info'!$C$32=TRUE,0,'Customer Info'!$B$21+'Customer Info'!$B$22-'Customer Info'!$B$23)</f>
        <v>0</v>
      </c>
      <c r="E55" s="101" t="s">
        <v>41</v>
      </c>
      <c r="F55" s="102" t="s">
        <v>8</v>
      </c>
      <c r="G55" s="103">
        <f>'Rider Rates'!$B$112</f>
        <v>3.8972999999999998E-3</v>
      </c>
      <c r="H55" s="103"/>
      <c r="I55" s="120"/>
      <c r="J55" s="237">
        <f>SUM(G55:H55)</f>
        <v>3.8972999999999998E-3</v>
      </c>
      <c r="K55" s="104" t="s">
        <v>42</v>
      </c>
      <c r="L55" s="105">
        <f>ROUND(D55*G55,2)</f>
        <v>0</v>
      </c>
      <c r="M55" s="105"/>
      <c r="N55" s="105"/>
      <c r="O55" s="105">
        <f t="shared" si="2"/>
        <v>0</v>
      </c>
      <c r="P55" s="245">
        <f>'Rider Rates'!$D$112</f>
        <v>44531</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210" t="s">
        <v>208</v>
      </c>
      <c r="B56" s="78"/>
      <c r="C56" s="78"/>
      <c r="D56" s="1">
        <f>IF($C$16&lt;1,0,$C$16)</f>
        <v>0</v>
      </c>
      <c r="E56" s="101" t="s">
        <v>41</v>
      </c>
      <c r="F56" s="249" t="s">
        <v>8</v>
      </c>
      <c r="G56" s="165"/>
      <c r="H56" s="165"/>
      <c r="I56" s="251">
        <f>'Rider Rates'!B118</f>
        <v>0</v>
      </c>
      <c r="J56" s="251">
        <f>SUM(G56:I56)</f>
        <v>0</v>
      </c>
      <c r="K56" s="104" t="s">
        <v>42</v>
      </c>
      <c r="L56" s="105"/>
      <c r="M56" s="105"/>
      <c r="N56" s="105">
        <f>D56*I56</f>
        <v>0</v>
      </c>
      <c r="O56" s="105">
        <f t="shared" si="2"/>
        <v>0</v>
      </c>
      <c r="P56" s="245">
        <f>'Rider Rates'!D118</f>
        <v>45657</v>
      </c>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
      <c r="A57" s="78" t="s">
        <v>233</v>
      </c>
      <c r="B57" s="78"/>
      <c r="C57" s="78"/>
      <c r="D57" s="100">
        <f>IF(C16&lt;0,0,IF(C16&gt;833000,833000,C16))</f>
        <v>0</v>
      </c>
      <c r="E57" s="101" t="s">
        <v>41</v>
      </c>
      <c r="F57" s="102" t="s">
        <v>8</v>
      </c>
      <c r="G57" s="265"/>
      <c r="H57" s="265"/>
      <c r="I57" s="265">
        <f>'Rider Rates'!$B$126</f>
        <v>0</v>
      </c>
      <c r="J57" s="265">
        <f>SUM(G57:I57)</f>
        <v>0</v>
      </c>
      <c r="K57" s="104" t="s">
        <v>42</v>
      </c>
      <c r="L57" s="266"/>
      <c r="M57" s="266"/>
      <c r="N57" s="266">
        <f>IF(D57*J57&gt;'Rider Rates'!$C$126,'Rider Rates'!$C$126,D57*J57)</f>
        <v>0</v>
      </c>
      <c r="O57" s="266">
        <f t="shared" si="2"/>
        <v>0</v>
      </c>
      <c r="P57" s="264">
        <f>'Rider Rates'!$E$126</f>
        <v>45883</v>
      </c>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
      <c r="A58" s="78" t="s">
        <v>234</v>
      </c>
      <c r="B58" s="78"/>
      <c r="C58" s="78"/>
      <c r="D58" s="123">
        <f>IF(C16&gt;833000,C16-833000,0)</f>
        <v>0</v>
      </c>
      <c r="E58" s="101" t="s">
        <v>41</v>
      </c>
      <c r="F58" s="102" t="s">
        <v>8</v>
      </c>
      <c r="G58" s="265"/>
      <c r="H58" s="265"/>
      <c r="I58" s="265">
        <f>'Rider Rates'!$B$127</f>
        <v>0</v>
      </c>
      <c r="J58" s="265">
        <f>SUM(G58:I58)</f>
        <v>0</v>
      </c>
      <c r="K58" s="104" t="s">
        <v>42</v>
      </c>
      <c r="L58" s="266"/>
      <c r="M58" s="266"/>
      <c r="N58" s="266">
        <f>D58*J58</f>
        <v>0</v>
      </c>
      <c r="O58" s="266">
        <f t="shared" si="2"/>
        <v>0</v>
      </c>
      <c r="P58" s="264">
        <f>'Rider Rates'!$E$127</f>
        <v>45883</v>
      </c>
      <c r="Q58" s="106"/>
      <c r="R58" s="107"/>
      <c r="S58" s="108"/>
      <c r="T58" s="109"/>
      <c r="U58" s="78"/>
      <c r="V58" s="110"/>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
      <c r="A59" s="241" t="s">
        <v>242</v>
      </c>
      <c r="B59" s="78"/>
      <c r="C59" s="78"/>
      <c r="D59" s="100">
        <f>D16</f>
        <v>0</v>
      </c>
      <c r="E59" s="101" t="s">
        <v>41</v>
      </c>
      <c r="F59" s="249" t="s">
        <v>8</v>
      </c>
      <c r="G59" s="103"/>
      <c r="H59" s="103"/>
      <c r="I59" s="103">
        <f>'Rider Rates'!$B$131</f>
        <v>0</v>
      </c>
      <c r="J59" s="237">
        <f>SUM(G59:I59)</f>
        <v>0</v>
      </c>
      <c r="K59" s="104" t="s">
        <v>42</v>
      </c>
      <c r="L59" s="105"/>
      <c r="M59" s="105"/>
      <c r="N59" s="105">
        <f>D59*J59</f>
        <v>0</v>
      </c>
      <c r="O59" s="105">
        <f>SUM(L59:N59)</f>
        <v>0</v>
      </c>
      <c r="P59" s="245">
        <f>'Rider Rates'!$D$131</f>
        <v>44531</v>
      </c>
      <c r="Q59" s="106"/>
      <c r="R59" s="107"/>
      <c r="S59" s="108"/>
      <c r="T59" s="109"/>
      <c r="U59" s="78"/>
      <c r="V59" s="110"/>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
      <c r="A60" s="241" t="s">
        <v>241</v>
      </c>
      <c r="B60" s="78"/>
      <c r="C60" s="78"/>
      <c r="D60" s="100"/>
      <c r="E60" s="101" t="s">
        <v>115</v>
      </c>
      <c r="F60" s="102" t="s">
        <v>8</v>
      </c>
      <c r="G60" s="263"/>
      <c r="H60" s="263"/>
      <c r="I60" s="263">
        <f>'Rider Rates'!$B$138</f>
        <v>0</v>
      </c>
      <c r="J60" s="263">
        <f>SUM(G60:I60)</f>
        <v>0</v>
      </c>
      <c r="K60" s="104"/>
      <c r="L60" s="209"/>
      <c r="M60" s="209"/>
      <c r="N60" s="209">
        <f>J60</f>
        <v>0</v>
      </c>
      <c r="O60" s="209">
        <f>SUM(L60:N60)</f>
        <v>0</v>
      </c>
      <c r="P60" s="264">
        <f>'Rider Rates'!$D$138</f>
        <v>44531</v>
      </c>
      <c r="Q60" s="106"/>
      <c r="R60" s="107"/>
      <c r="S60" s="108"/>
      <c r="T60" s="109"/>
      <c r="U60" s="78"/>
      <c r="V60" s="110"/>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
      <c r="A61" s="241" t="s">
        <v>243</v>
      </c>
      <c r="B61" s="78"/>
      <c r="C61" s="78"/>
      <c r="D61" s="100"/>
      <c r="E61" s="101"/>
      <c r="F61" s="102"/>
      <c r="G61" s="263"/>
      <c r="H61" s="263"/>
      <c r="I61" s="263"/>
      <c r="J61" s="263"/>
      <c r="K61" s="104"/>
      <c r="L61" s="209"/>
      <c r="M61" s="209"/>
      <c r="N61" s="209"/>
      <c r="O61" s="209"/>
      <c r="P61" s="264"/>
      <c r="Q61" s="106"/>
      <c r="R61" s="107"/>
      <c r="S61" s="108"/>
      <c r="T61" s="109"/>
      <c r="U61" s="78"/>
      <c r="V61" s="110"/>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21" x14ac:dyDescent="0.2">
      <c r="A62" s="179" t="s">
        <v>71</v>
      </c>
      <c r="B62" s="148"/>
      <c r="C62" s="148"/>
      <c r="D62" s="180"/>
      <c r="E62" s="181"/>
      <c r="F62" s="182"/>
      <c r="G62" s="182"/>
      <c r="H62" s="182"/>
      <c r="I62" s="182"/>
      <c r="J62" s="182"/>
      <c r="K62" s="183"/>
      <c r="L62" s="169">
        <f>SUM(L34:L61)</f>
        <v>0</v>
      </c>
      <c r="M62" s="169">
        <f t="shared" ref="M62:O62" si="3">SUM(M34:M61)</f>
        <v>0</v>
      </c>
      <c r="N62" s="169">
        <f t="shared" si="3"/>
        <v>25</v>
      </c>
      <c r="O62" s="169">
        <f t="shared" si="3"/>
        <v>25</v>
      </c>
      <c r="P62" s="184"/>
    </row>
    <row r="63" spans="1:221" x14ac:dyDescent="0.2">
      <c r="A63" s="37"/>
      <c r="D63" s="1"/>
      <c r="E63" s="35"/>
      <c r="F63" s="4"/>
      <c r="G63" s="42"/>
      <c r="H63" s="42"/>
      <c r="I63" s="42"/>
      <c r="J63" s="42"/>
      <c r="K63" s="36"/>
      <c r="L63" s="36"/>
      <c r="M63" s="36"/>
      <c r="N63" s="36"/>
      <c r="O63" s="34"/>
      <c r="P63" s="36"/>
    </row>
    <row r="64" spans="1:221" x14ac:dyDescent="0.2">
      <c r="A64" s="81" t="s">
        <v>72</v>
      </c>
      <c r="B64" s="92"/>
      <c r="C64" s="92"/>
      <c r="D64" s="92"/>
      <c r="E64" s="92"/>
      <c r="F64" s="92"/>
      <c r="G64" s="92"/>
      <c r="H64" s="92"/>
      <c r="I64" s="92"/>
      <c r="J64" s="92"/>
      <c r="K64" s="92"/>
      <c r="L64" s="98">
        <f>L30+L62</f>
        <v>0</v>
      </c>
      <c r="M64" s="98">
        <f>M30+M62</f>
        <v>0</v>
      </c>
      <c r="N64" s="98">
        <f>N30+N62</f>
        <v>34.4</v>
      </c>
      <c r="O64" s="98">
        <f>O30+O62</f>
        <v>34.4</v>
      </c>
      <c r="P64" s="98"/>
    </row>
    <row r="65" spans="1:16" x14ac:dyDescent="0.2">
      <c r="A65" s="37"/>
      <c r="B65" s="37"/>
      <c r="C65" s="37"/>
      <c r="D65" s="37"/>
      <c r="E65" s="37"/>
      <c r="F65" s="37"/>
      <c r="G65" s="37"/>
      <c r="H65" s="37"/>
      <c r="I65" s="37"/>
      <c r="J65" s="37"/>
      <c r="K65" s="37"/>
      <c r="L65" s="37"/>
      <c r="M65" s="37"/>
      <c r="N65" s="37"/>
      <c r="O65" s="40"/>
      <c r="P65" s="40"/>
    </row>
    <row r="66" spans="1:16" x14ac:dyDescent="0.2">
      <c r="A66" s="37" t="s">
        <v>37</v>
      </c>
      <c r="B66" s="37"/>
      <c r="C66" s="37"/>
      <c r="D66" s="37"/>
      <c r="E66" s="37"/>
      <c r="F66" s="37"/>
      <c r="G66" s="37"/>
      <c r="H66" s="37"/>
      <c r="I66" s="37"/>
      <c r="J66" s="37"/>
      <c r="K66" s="37"/>
      <c r="L66" s="37"/>
      <c r="M66" s="37"/>
      <c r="N66" s="37"/>
      <c r="O66" s="45">
        <f>O26+O28+O62</f>
        <v>34.4</v>
      </c>
      <c r="P66" s="245">
        <v>40967</v>
      </c>
    </row>
    <row r="67" spans="1:16" x14ac:dyDescent="0.2">
      <c r="A67" s="37"/>
      <c r="B67" s="37"/>
      <c r="C67" s="37"/>
      <c r="D67" s="37"/>
      <c r="E67" s="37"/>
      <c r="F67" s="37"/>
      <c r="G67" s="46"/>
      <c r="H67" s="46"/>
      <c r="I67" s="46"/>
      <c r="J67" s="46"/>
      <c r="K67" s="36"/>
      <c r="L67" s="36"/>
      <c r="M67" s="36"/>
      <c r="N67" s="36"/>
      <c r="O67" s="40"/>
    </row>
    <row r="68" spans="1:16" x14ac:dyDescent="0.2">
      <c r="A68" s="41" t="s">
        <v>117</v>
      </c>
      <c r="B68" s="37"/>
      <c r="C68" s="37"/>
      <c r="D68" s="37"/>
      <c r="E68" s="37"/>
      <c r="F68" s="37"/>
      <c r="G68" s="46"/>
      <c r="H68" s="46"/>
      <c r="I68" s="46"/>
      <c r="J68" s="46"/>
      <c r="K68" s="36"/>
      <c r="L68" s="36"/>
      <c r="M68" s="36"/>
      <c r="N68" s="36"/>
      <c r="O68" s="138">
        <f>MAX($O$64,$O$66)</f>
        <v>34.4</v>
      </c>
    </row>
    <row r="69" spans="1:16" x14ac:dyDescent="0.2">
      <c r="A69" s="37"/>
      <c r="B69" s="37"/>
      <c r="C69" s="37"/>
      <c r="D69" s="37"/>
      <c r="E69" s="37"/>
      <c r="F69" s="37"/>
      <c r="G69" s="46"/>
      <c r="H69" s="46"/>
      <c r="I69" s="46"/>
      <c r="J69" s="46"/>
      <c r="K69" s="36"/>
      <c r="L69" s="36"/>
      <c r="M69" s="36"/>
      <c r="N69" s="36"/>
      <c r="O69" s="40"/>
    </row>
    <row r="70" spans="1:16" x14ac:dyDescent="0.2">
      <c r="A70" s="37"/>
      <c r="B70" s="37"/>
      <c r="C70" s="37"/>
      <c r="D70" s="37"/>
      <c r="E70" s="37"/>
      <c r="F70" s="37"/>
      <c r="G70" s="96" t="s">
        <v>86</v>
      </c>
      <c r="H70" s="46"/>
      <c r="I70" s="37"/>
      <c r="J70" s="46"/>
      <c r="K70" s="36"/>
      <c r="L70" s="191"/>
      <c r="M70" s="191"/>
      <c r="N70" s="191"/>
      <c r="O70" s="191">
        <f>ROUND(IF($C$16&lt;1,0,$O$68/($C$16*100)*10000),2)</f>
        <v>0</v>
      </c>
      <c r="P70" s="37" t="s">
        <v>87</v>
      </c>
    </row>
    <row r="71" spans="1:16" x14ac:dyDescent="0.2">
      <c r="A71" s="37"/>
      <c r="B71" s="37"/>
      <c r="C71" s="37"/>
      <c r="D71" s="37"/>
      <c r="E71" s="37"/>
      <c r="F71" s="37"/>
      <c r="G71" s="242" t="s">
        <v>190</v>
      </c>
      <c r="H71" s="136"/>
      <c r="I71" s="133"/>
      <c r="J71" s="136"/>
      <c r="K71" s="137"/>
      <c r="L71" s="78"/>
      <c r="M71" s="78"/>
      <c r="N71" s="78"/>
      <c r="O71" s="243">
        <f>ROUND(IF($C$16&lt;1,0,(L64)/($C$16*100)*10000),2)</f>
        <v>0</v>
      </c>
      <c r="P71" s="25" t="s">
        <v>87</v>
      </c>
    </row>
    <row r="72" spans="1:16" x14ac:dyDescent="0.2">
      <c r="A72" s="37"/>
      <c r="B72" s="37"/>
      <c r="C72" s="37"/>
      <c r="D72" s="37"/>
      <c r="E72" s="37"/>
      <c r="F72" s="37"/>
      <c r="G72" s="96"/>
      <c r="H72" s="46"/>
      <c r="I72" s="96"/>
      <c r="J72" s="46"/>
      <c r="K72" s="36"/>
      <c r="L72" s="36"/>
      <c r="M72" s="36"/>
      <c r="N72" s="36"/>
      <c r="O72" s="130"/>
      <c r="P72" s="37"/>
    </row>
    <row r="73" spans="1:16" ht="20.25" customHeight="1" x14ac:dyDescent="0.3">
      <c r="A73" s="3"/>
      <c r="B73" s="37"/>
      <c r="C73" s="37"/>
      <c r="D73" s="228" t="str">
        <f>IF('Customer Info'!$C$32=TRUE,"Notice: Billing Charge does not include Self Assessed KWH Tax"," ")</f>
        <v xml:space="preserve"> </v>
      </c>
      <c r="E73" s="3"/>
      <c r="F73" s="4"/>
      <c r="G73" s="121"/>
      <c r="H73" s="55"/>
      <c r="I73" s="34"/>
      <c r="J73" s="55"/>
      <c r="K73" s="37"/>
      <c r="L73" s="37"/>
      <c r="M73" s="37"/>
      <c r="N73" s="34"/>
    </row>
    <row r="74" spans="1:16" x14ac:dyDescent="0.2">
      <c r="A74" s="37"/>
      <c r="B74" s="37"/>
      <c r="C74" s="37"/>
      <c r="D74" s="54"/>
      <c r="E74" s="3"/>
      <c r="F74" s="4"/>
      <c r="G74" s="55"/>
      <c r="H74" s="55"/>
      <c r="I74" s="93"/>
      <c r="J74" s="55"/>
      <c r="K74" s="37"/>
      <c r="L74" s="37"/>
      <c r="M74" s="37"/>
      <c r="N74" s="37"/>
      <c r="O74" s="40"/>
    </row>
    <row r="75" spans="1:16" x14ac:dyDescent="0.2">
      <c r="A75" s="37"/>
      <c r="B75" s="37"/>
      <c r="C75" s="37"/>
      <c r="D75" s="54"/>
      <c r="E75" s="3"/>
      <c r="F75" s="4"/>
      <c r="G75" s="55"/>
      <c r="H75" s="55"/>
      <c r="I75" s="55"/>
      <c r="J75" s="55"/>
      <c r="K75" s="37"/>
      <c r="L75" s="37"/>
      <c r="M75" s="37"/>
      <c r="N75" s="37"/>
      <c r="O75" s="40"/>
    </row>
    <row r="76" spans="1:16" x14ac:dyDescent="0.2">
      <c r="A76" s="41"/>
      <c r="B76" s="37"/>
      <c r="C76" s="37"/>
      <c r="D76" s="37"/>
      <c r="E76" s="37"/>
      <c r="F76" s="37"/>
      <c r="G76" s="37"/>
      <c r="H76" s="37"/>
      <c r="J76" s="37"/>
      <c r="K76" s="37"/>
      <c r="L76" s="40"/>
      <c r="M76" s="40"/>
      <c r="N76" s="40"/>
      <c r="O76" s="138"/>
    </row>
    <row r="77" spans="1:16" x14ac:dyDescent="0.2">
      <c r="B77" s="37"/>
      <c r="C77" s="37"/>
      <c r="D77" s="37"/>
      <c r="E77" s="37"/>
      <c r="F77" s="37"/>
      <c r="G77" s="96"/>
      <c r="H77" s="37"/>
      <c r="I77" s="37"/>
      <c r="J77" s="37"/>
      <c r="K77" s="37"/>
      <c r="L77" s="60"/>
      <c r="M77" s="60"/>
      <c r="N77" s="60"/>
      <c r="O77" s="130"/>
      <c r="P77" s="37"/>
    </row>
    <row r="78" spans="1:16" x14ac:dyDescent="0.2">
      <c r="G78" s="133"/>
      <c r="H78" s="56"/>
      <c r="I78" s="133"/>
      <c r="J78" s="56"/>
      <c r="K78" s="56"/>
      <c r="L78" s="134"/>
      <c r="M78" s="134"/>
      <c r="N78" s="134"/>
      <c r="O78" s="135"/>
      <c r="P78" s="25"/>
    </row>
    <row r="80" spans="1:16" x14ac:dyDescent="0.2">
      <c r="A80" s="481"/>
    </row>
    <row r="81" spans="1:1" x14ac:dyDescent="0.2">
      <c r="A81" s="481"/>
    </row>
    <row r="82" spans="1:1" x14ac:dyDescent="0.2">
      <c r="A82" s="481"/>
    </row>
    <row r="83" spans="1:1" x14ac:dyDescent="0.2">
      <c r="A83" s="481"/>
    </row>
    <row r="84" spans="1:1" x14ac:dyDescent="0.2">
      <c r="A84" s="481"/>
    </row>
    <row r="85" spans="1:1" x14ac:dyDescent="0.2">
      <c r="A85" s="481"/>
    </row>
    <row r="86" spans="1:1" x14ac:dyDescent="0.2">
      <c r="A86" s="481"/>
    </row>
    <row r="87" spans="1:1" x14ac:dyDescent="0.2">
      <c r="A87" s="481"/>
    </row>
    <row r="88" spans="1:1" x14ac:dyDescent="0.2">
      <c r="A88" s="481"/>
    </row>
    <row r="89" spans="1:1" x14ac:dyDescent="0.2">
      <c r="A89" s="481"/>
    </row>
    <row r="90" spans="1:1" x14ac:dyDescent="0.2">
      <c r="A90" s="481"/>
    </row>
    <row r="91" spans="1:1" x14ac:dyDescent="0.2">
      <c r="A91" s="481"/>
    </row>
    <row r="92" spans="1:1" x14ac:dyDescent="0.2">
      <c r="A92" s="481"/>
    </row>
    <row r="93" spans="1:1" x14ac:dyDescent="0.2">
      <c r="A93" s="481"/>
    </row>
    <row r="94" spans="1:1" x14ac:dyDescent="0.2">
      <c r="A94" s="481"/>
    </row>
  </sheetData>
  <sheetProtection algorithmName="SHA-512" hashValue="t7WlmJjC/i+FfV0pj/M6x8tzB7eDD/lvnOC3C1uzHtkUfu63vBu5Yw1C59klx3oHOb/SwZzgmiYt6NeEdMNQmw==" saltValue="iUk4RTrvRCRKX6Su/pILRg==" spinCount="100000" sheet="1" objects="1" scenarios="1"/>
  <mergeCells count="26">
    <mergeCell ref="HA2:HP2"/>
    <mergeCell ref="HQ2:IF2"/>
    <mergeCell ref="IG2:IV2"/>
    <mergeCell ref="A7:P7"/>
    <mergeCell ref="EO2:FD2"/>
    <mergeCell ref="FE2:FT2"/>
    <mergeCell ref="FU2:GJ2"/>
    <mergeCell ref="GK2:GZ2"/>
    <mergeCell ref="CC2:CR2"/>
    <mergeCell ref="CS2:DH2"/>
    <mergeCell ref="DI2:DX2"/>
    <mergeCell ref="DY2:EN2"/>
    <mergeCell ref="Q2:AF2"/>
    <mergeCell ref="AG2:AV2"/>
    <mergeCell ref="AW2:BL2"/>
    <mergeCell ref="BM2:CB2"/>
    <mergeCell ref="A80:A94"/>
    <mergeCell ref="D22:H22"/>
    <mergeCell ref="G24:J24"/>
    <mergeCell ref="A2:P2"/>
    <mergeCell ref="A1:P1"/>
    <mergeCell ref="A3:P3"/>
    <mergeCell ref="A4:P4"/>
    <mergeCell ref="L24:O24"/>
    <mergeCell ref="A11:I11"/>
    <mergeCell ref="D21:H21"/>
  </mergeCells>
  <phoneticPr fontId="0" type="noConversion"/>
  <printOptions horizontalCentered="1"/>
  <pageMargins left="0.5" right="0.5" top="0.25" bottom="0.25" header="0.25" footer="0.26"/>
  <pageSetup scale="55" orientation="landscape" r:id="rId1"/>
  <headerFooter alignWithMargins="0"/>
  <rowBreaks count="1" manualBreakCount="1">
    <brk id="78"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27649"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27666" r:id="rId5" name="Button 18">
              <controlPr defaultSize="0" print="0" autoFill="0" autoPict="0" macro="[0]!Info">
                <anchor moveWithCells="1">
                  <from>
                    <xdr:col>15</xdr:col>
                    <xdr:colOff>409575</xdr:colOff>
                    <xdr:row>88</xdr:row>
                    <xdr:rowOff>76200</xdr:rowOff>
                  </from>
                  <to>
                    <xdr:col>16</xdr:col>
                    <xdr:colOff>38100</xdr:colOff>
                    <xdr:row>89</xdr:row>
                    <xdr:rowOff>142875</xdr:rowOff>
                  </to>
                </anchor>
              </controlPr>
            </control>
          </mc:Choice>
        </mc:AlternateContent>
        <mc:AlternateContent xmlns:mc="http://schemas.openxmlformats.org/markup-compatibility/2006">
          <mc:Choice Requires="x14">
            <control shapeId="27667" r:id="rId6" name="Button 19">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27668" r:id="rId7" name="Button 20">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27669" r:id="rId8" name="Button 21">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27670" r:id="rId9" name="Button 22">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27679" r:id="rId10" name="Button 31">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27680" r:id="rId11" name="Button 32">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27681" r:id="rId12" name="Button 33">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27682" r:id="rId13" name="Button 34">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27683" r:id="rId14" name="Button 35">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27684" r:id="rId15" name="Button 36">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27685" r:id="rId16" name="Button 37">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27686" r:id="rId17" name="Button 38">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27687" r:id="rId18" name="Button 39">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27688" r:id="rId19" name="Button 40">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27689" r:id="rId20" name="Button 41">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27690" r:id="rId21" name="Button 42">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27691" r:id="rId22" name="Button 43">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27692" r:id="rId23" name="Button 44">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27693" r:id="rId24" name="Button 45">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27694" r:id="rId25" name="Button 46">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27695" r:id="rId26" name="Button 47">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27696" r:id="rId27" name="Button 48">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27697" r:id="rId28" name="Button 49">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27698" r:id="rId29" name="Button 50">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27699" r:id="rId30" name="Button 51">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27700" r:id="rId31" name="Button 52">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27701" r:id="rId32" name="Button 53">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27702" r:id="rId33" name="Button 54">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27703" r:id="rId34" name="Button 55">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27704" r:id="rId35" name="Button 56">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27705" r:id="rId36" name="Button 57">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27706" r:id="rId37" name="Button 58">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27707" r:id="rId38" name="Button 59">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27708" r:id="rId39" name="Button 60">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27709" r:id="rId40" name="Button 61">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27710" r:id="rId41" name="Button 62">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27711" r:id="rId42" name="Button 63">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27712" r:id="rId43" name="Button 64">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27713" r:id="rId44" name="Button 65">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27714" r:id="rId45" name="Button 66">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27715" r:id="rId46" name="Button 67">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27716" r:id="rId47" name="Button 68">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27717" r:id="rId48" name="Button 69">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27718" r:id="rId49" name="Button 70">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27719" r:id="rId50" name="Button 71">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27720" r:id="rId51" name="Button 72">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27721" r:id="rId52" name="Button 73">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27722" r:id="rId53" name="Button 74">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27723" r:id="rId54" name="Button 75">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27724" r:id="rId55" name="Button 76">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27725" r:id="rId56" name="Button 77">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27726" r:id="rId57" name="Button 78">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27727" r:id="rId58" name="Button 79">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27728" r:id="rId59" name="Button 80">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27729" r:id="rId60" name="Button 81">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27730" r:id="rId61" name="Button 82">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1">
    <pageSetUpPr fitToPage="1"/>
  </sheetPr>
  <dimension ref="A1:IV94"/>
  <sheetViews>
    <sheetView showGridLines="0" topLeftCell="A32"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498" t="s">
        <v>120</v>
      </c>
      <c r="B1" s="498"/>
      <c r="C1" s="498"/>
      <c r="D1" s="498"/>
      <c r="E1" s="498"/>
      <c r="F1" s="498"/>
      <c r="G1" s="498"/>
      <c r="H1" s="498"/>
      <c r="I1" s="498"/>
      <c r="J1" s="498"/>
      <c r="K1" s="498"/>
      <c r="L1" s="498"/>
      <c r="M1" s="498"/>
      <c r="N1" s="498"/>
      <c r="O1" s="498"/>
      <c r="P1" s="498"/>
    </row>
    <row r="2" spans="1:256" ht="20.25" x14ac:dyDescent="0.3">
      <c r="A2" s="483" t="s">
        <v>277</v>
      </c>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c r="AQ2" s="483"/>
      <c r="AR2" s="483"/>
      <c r="AS2" s="483"/>
      <c r="AT2" s="483"/>
      <c r="AU2" s="483"/>
      <c r="AV2" s="483"/>
      <c r="AW2" s="483"/>
      <c r="AX2" s="483"/>
      <c r="AY2" s="483"/>
      <c r="AZ2" s="483"/>
      <c r="BA2" s="483"/>
      <c r="BB2" s="483"/>
      <c r="BC2" s="483"/>
      <c r="BD2" s="483"/>
      <c r="BE2" s="483"/>
      <c r="BF2" s="483"/>
      <c r="BG2" s="483"/>
      <c r="BH2" s="483"/>
      <c r="BI2" s="483"/>
      <c r="BJ2" s="483"/>
      <c r="BK2" s="483"/>
      <c r="BL2" s="483"/>
      <c r="BM2" s="483"/>
      <c r="BN2" s="483"/>
      <c r="BO2" s="483"/>
      <c r="BP2" s="483"/>
      <c r="BQ2" s="483"/>
      <c r="BR2" s="483"/>
      <c r="BS2" s="483"/>
      <c r="BT2" s="483"/>
      <c r="BU2" s="483"/>
      <c r="BV2" s="483"/>
      <c r="BW2" s="483"/>
      <c r="BX2" s="483"/>
      <c r="BY2" s="483"/>
      <c r="BZ2" s="483"/>
      <c r="CA2" s="483"/>
      <c r="CB2" s="483"/>
      <c r="CC2" s="483"/>
      <c r="CD2" s="483"/>
      <c r="CE2" s="483"/>
      <c r="CF2" s="483"/>
      <c r="CG2" s="483"/>
      <c r="CH2" s="483"/>
      <c r="CI2" s="483"/>
      <c r="CJ2" s="483"/>
      <c r="CK2" s="483"/>
      <c r="CL2" s="483"/>
      <c r="CM2" s="483"/>
      <c r="CN2" s="483"/>
      <c r="CO2" s="483"/>
      <c r="CP2" s="483"/>
      <c r="CQ2" s="483"/>
      <c r="CR2" s="483"/>
      <c r="CS2" s="483"/>
      <c r="CT2" s="483"/>
      <c r="CU2" s="483"/>
      <c r="CV2" s="483"/>
      <c r="CW2" s="483"/>
      <c r="CX2" s="483"/>
      <c r="CY2" s="483"/>
      <c r="CZ2" s="483"/>
      <c r="DA2" s="483"/>
      <c r="DB2" s="483"/>
      <c r="DC2" s="483"/>
      <c r="DD2" s="483"/>
      <c r="DE2" s="483"/>
      <c r="DF2" s="483"/>
      <c r="DG2" s="483"/>
      <c r="DH2" s="483"/>
      <c r="DI2" s="483"/>
      <c r="DJ2" s="483"/>
      <c r="DK2" s="483"/>
      <c r="DL2" s="483"/>
      <c r="DM2" s="483"/>
      <c r="DN2" s="483"/>
      <c r="DO2" s="483"/>
      <c r="DP2" s="483"/>
      <c r="DQ2" s="483"/>
      <c r="DR2" s="483"/>
      <c r="DS2" s="483"/>
      <c r="DT2" s="483"/>
      <c r="DU2" s="483"/>
      <c r="DV2" s="483"/>
      <c r="DW2" s="483"/>
      <c r="DX2" s="483"/>
      <c r="DY2" s="483"/>
      <c r="DZ2" s="483"/>
      <c r="EA2" s="483"/>
      <c r="EB2" s="483"/>
      <c r="EC2" s="483"/>
      <c r="ED2" s="483"/>
      <c r="EE2" s="483"/>
      <c r="EF2" s="483"/>
      <c r="EG2" s="483"/>
      <c r="EH2" s="483"/>
      <c r="EI2" s="483"/>
      <c r="EJ2" s="483"/>
      <c r="EK2" s="483"/>
      <c r="EL2" s="483"/>
      <c r="EM2" s="483"/>
      <c r="EN2" s="483"/>
      <c r="EO2" s="483"/>
      <c r="EP2" s="483"/>
      <c r="EQ2" s="483"/>
      <c r="ER2" s="483"/>
      <c r="ES2" s="483"/>
      <c r="ET2" s="483"/>
      <c r="EU2" s="483"/>
      <c r="EV2" s="483"/>
      <c r="EW2" s="483"/>
      <c r="EX2" s="483"/>
      <c r="EY2" s="483"/>
      <c r="EZ2" s="483"/>
      <c r="FA2" s="483"/>
      <c r="FB2" s="483"/>
      <c r="FC2" s="483"/>
      <c r="FD2" s="483"/>
      <c r="FE2" s="483"/>
      <c r="FF2" s="483"/>
      <c r="FG2" s="483"/>
      <c r="FH2" s="483"/>
      <c r="FI2" s="483"/>
      <c r="FJ2" s="483"/>
      <c r="FK2" s="483"/>
      <c r="FL2" s="483"/>
      <c r="FM2" s="483"/>
      <c r="FN2" s="483"/>
      <c r="FO2" s="483"/>
      <c r="FP2" s="483"/>
      <c r="FQ2" s="483"/>
      <c r="FR2" s="483"/>
      <c r="FS2" s="483"/>
      <c r="FT2" s="483"/>
      <c r="FU2" s="483"/>
      <c r="FV2" s="483"/>
      <c r="FW2" s="483"/>
      <c r="FX2" s="483"/>
      <c r="FY2" s="483"/>
      <c r="FZ2" s="483"/>
      <c r="GA2" s="483"/>
      <c r="GB2" s="483"/>
      <c r="GC2" s="483"/>
      <c r="GD2" s="483"/>
      <c r="GE2" s="483"/>
      <c r="GF2" s="483"/>
      <c r="GG2" s="483"/>
      <c r="GH2" s="483"/>
      <c r="GI2" s="483"/>
      <c r="GJ2" s="483"/>
      <c r="GK2" s="483"/>
      <c r="GL2" s="483"/>
      <c r="GM2" s="483"/>
      <c r="GN2" s="483"/>
      <c r="GO2" s="483"/>
      <c r="GP2" s="483"/>
      <c r="GQ2" s="483"/>
      <c r="GR2" s="483"/>
      <c r="GS2" s="483"/>
      <c r="GT2" s="483"/>
      <c r="GU2" s="483"/>
      <c r="GV2" s="483"/>
      <c r="GW2" s="483"/>
      <c r="GX2" s="483"/>
      <c r="GY2" s="483"/>
      <c r="GZ2" s="483"/>
      <c r="HA2" s="483"/>
      <c r="HB2" s="483"/>
      <c r="HC2" s="483"/>
      <c r="HD2" s="483"/>
      <c r="HE2" s="483"/>
      <c r="HF2" s="483"/>
      <c r="HG2" s="483"/>
      <c r="HH2" s="483"/>
      <c r="HI2" s="483"/>
      <c r="HJ2" s="483"/>
      <c r="HK2" s="483"/>
      <c r="HL2" s="483"/>
      <c r="HM2" s="483"/>
      <c r="HN2" s="483"/>
      <c r="HO2" s="483"/>
      <c r="HP2" s="483"/>
      <c r="HQ2" s="483"/>
      <c r="HR2" s="483"/>
      <c r="HS2" s="483"/>
      <c r="HT2" s="483"/>
      <c r="HU2" s="483"/>
      <c r="HV2" s="483"/>
      <c r="HW2" s="483"/>
      <c r="HX2" s="483"/>
      <c r="HY2" s="483"/>
      <c r="HZ2" s="483"/>
      <c r="IA2" s="483"/>
      <c r="IB2" s="483"/>
      <c r="IC2" s="483"/>
      <c r="ID2" s="483"/>
      <c r="IE2" s="483"/>
      <c r="IF2" s="483"/>
      <c r="IG2" s="483"/>
      <c r="IH2" s="483"/>
      <c r="II2" s="483"/>
      <c r="IJ2" s="483"/>
      <c r="IK2" s="483"/>
      <c r="IL2" s="483"/>
      <c r="IM2" s="483"/>
      <c r="IN2" s="483"/>
      <c r="IO2" s="483"/>
      <c r="IP2" s="483"/>
      <c r="IQ2" s="483"/>
      <c r="IR2" s="483"/>
      <c r="IS2" s="483"/>
      <c r="IT2" s="483"/>
      <c r="IU2" s="483"/>
      <c r="IV2" s="483"/>
    </row>
    <row r="3" spans="1:256" ht="18" x14ac:dyDescent="0.25">
      <c r="A3" s="499" t="s">
        <v>262</v>
      </c>
      <c r="B3" s="499"/>
      <c r="C3" s="499"/>
      <c r="D3" s="499"/>
      <c r="E3" s="499"/>
      <c r="F3" s="499"/>
      <c r="G3" s="499"/>
      <c r="H3" s="499"/>
      <c r="I3" s="499"/>
      <c r="J3" s="499"/>
      <c r="K3" s="499"/>
      <c r="L3" s="499"/>
      <c r="M3" s="499"/>
      <c r="N3" s="499"/>
      <c r="O3" s="499"/>
      <c r="P3" s="499"/>
    </row>
    <row r="4" spans="1:256" ht="15.75" x14ac:dyDescent="0.25">
      <c r="A4" s="484" t="str">
        <f>'Customer Info'!B11</f>
        <v>Breakdown of Charges Based on Entered Information</v>
      </c>
      <c r="B4" s="484"/>
      <c r="C4" s="484"/>
      <c r="D4" s="484"/>
      <c r="E4" s="484"/>
      <c r="F4" s="484"/>
      <c r="G4" s="484"/>
      <c r="H4" s="484"/>
      <c r="I4" s="484"/>
      <c r="J4" s="484"/>
      <c r="K4" s="484"/>
      <c r="L4" s="484"/>
      <c r="M4" s="484"/>
      <c r="N4" s="484"/>
      <c r="O4" s="484"/>
      <c r="P4" s="484"/>
    </row>
    <row r="5" spans="1:256" ht="15" x14ac:dyDescent="0.2">
      <c r="A5" s="75"/>
      <c r="B5" s="75"/>
      <c r="C5" s="75"/>
      <c r="D5" s="75"/>
      <c r="E5" s="75"/>
      <c r="F5" s="75"/>
      <c r="G5" s="75"/>
      <c r="H5" s="75"/>
      <c r="I5" s="75"/>
      <c r="J5" s="75"/>
      <c r="K5" s="75"/>
    </row>
    <row r="6" spans="1:256" x14ac:dyDescent="0.2">
      <c r="A6" s="76">
        <f ca="1">TODAY()</f>
        <v>45944</v>
      </c>
      <c r="B6" s="210" t="s">
        <v>261</v>
      </c>
      <c r="C6" s="274"/>
      <c r="D6" s="274"/>
      <c r="E6" s="274"/>
      <c r="F6" s="274"/>
      <c r="G6" s="274"/>
      <c r="H6" s="274"/>
      <c r="I6" s="274"/>
      <c r="J6" s="274"/>
      <c r="K6" s="274"/>
    </row>
    <row r="7" spans="1:256" ht="26.25" x14ac:dyDescent="0.4">
      <c r="A7" s="509"/>
      <c r="B7" s="509"/>
      <c r="C7" s="509"/>
      <c r="D7" s="509"/>
      <c r="E7" s="509"/>
      <c r="F7" s="509"/>
      <c r="G7" s="509"/>
      <c r="H7" s="509"/>
      <c r="I7" s="509"/>
      <c r="J7" s="509"/>
      <c r="K7" s="509"/>
      <c r="L7" s="509"/>
      <c r="M7" s="509"/>
      <c r="N7" s="509"/>
      <c r="O7" s="509"/>
      <c r="P7" s="509"/>
    </row>
    <row r="8" spans="1:256" ht="15" x14ac:dyDescent="0.2">
      <c r="A8" s="23" t="s">
        <v>2</v>
      </c>
      <c r="B8" s="24"/>
      <c r="C8" s="25">
        <f>'Customer Info'!B7</f>
        <v>0</v>
      </c>
      <c r="I8" s="26"/>
    </row>
    <row r="9" spans="1:256" ht="15" x14ac:dyDescent="0.2">
      <c r="A9" s="27" t="s">
        <v>26</v>
      </c>
      <c r="B9" s="24"/>
      <c r="C9" s="25">
        <f>'Customer Info'!B8</f>
        <v>0</v>
      </c>
    </row>
    <row r="10" spans="1:256" x14ac:dyDescent="0.2">
      <c r="A10" s="23" t="s">
        <v>3</v>
      </c>
      <c r="B10" s="200">
        <f>'Customer Info'!B9</f>
        <v>11</v>
      </c>
      <c r="C10" s="194" t="str">
        <f>LOOKUP(B10,R10:AD10,R11:AD11)</f>
        <v>November</v>
      </c>
      <c r="D10" s="133">
        <f>'Customer Info'!C9</f>
        <v>2025</v>
      </c>
      <c r="S10">
        <v>1</v>
      </c>
      <c r="T10">
        <v>2</v>
      </c>
      <c r="U10">
        <v>3</v>
      </c>
      <c r="V10">
        <v>4</v>
      </c>
      <c r="W10">
        <v>5</v>
      </c>
      <c r="X10">
        <v>6</v>
      </c>
      <c r="Y10">
        <v>7</v>
      </c>
      <c r="Z10">
        <v>8</v>
      </c>
      <c r="AA10">
        <v>9</v>
      </c>
      <c r="AB10">
        <v>10</v>
      </c>
      <c r="AC10">
        <v>11</v>
      </c>
      <c r="AD10">
        <v>12</v>
      </c>
    </row>
    <row r="11" spans="1:256" ht="15" customHeight="1" x14ac:dyDescent="0.2">
      <c r="A11" s="497"/>
      <c r="B11" s="497"/>
      <c r="C11" s="497"/>
      <c r="D11" s="497"/>
      <c r="E11" s="497"/>
      <c r="F11" s="497"/>
      <c r="G11" s="497"/>
      <c r="H11" s="497"/>
      <c r="I11" s="497"/>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x14ac:dyDescent="0.2">
      <c r="A12" s="28" t="s">
        <v>27</v>
      </c>
      <c r="B12" s="22"/>
      <c r="C12" s="22"/>
      <c r="D12" s="22"/>
      <c r="E12" s="22"/>
      <c r="F12" s="22"/>
      <c r="G12" s="22"/>
      <c r="H12" s="22"/>
      <c r="I12" s="22"/>
      <c r="J12" s="22"/>
      <c r="K12" s="22"/>
      <c r="L12" s="22"/>
      <c r="M12" s="22"/>
      <c r="N12" s="22"/>
      <c r="O12" s="22"/>
      <c r="P12" s="22"/>
      <c r="R12" s="3" t="s">
        <v>187</v>
      </c>
      <c r="S12" s="207">
        <f>'Rider Rates'!$C$24</f>
        <v>7.4289999999999995E-2</v>
      </c>
      <c r="T12" s="207">
        <f>'Rider Rates'!$C$24</f>
        <v>7.4289999999999995E-2</v>
      </c>
      <c r="U12" s="207">
        <f>'Rider Rates'!$C$24</f>
        <v>7.4289999999999995E-2</v>
      </c>
      <c r="V12" s="207">
        <f>'Rider Rates'!$C$24</f>
        <v>7.4289999999999995E-2</v>
      </c>
      <c r="W12" s="207">
        <f>'Rider Rates'!$C$24</f>
        <v>7.4289999999999995E-2</v>
      </c>
      <c r="X12" s="207">
        <f>'Rider Rates'!$B$24</f>
        <v>7.4289999999999995E-2</v>
      </c>
      <c r="Y12" s="207">
        <f>'Rider Rates'!$B$24</f>
        <v>7.4289999999999995E-2</v>
      </c>
      <c r="Z12" s="207">
        <f>'Rider Rates'!$B$24</f>
        <v>7.4289999999999995E-2</v>
      </c>
      <c r="AA12" s="207">
        <f>'Rider Rates'!$B$24</f>
        <v>7.4289999999999995E-2</v>
      </c>
      <c r="AB12" s="207">
        <f>'Rider Rates'!$C$24</f>
        <v>7.4289999999999995E-2</v>
      </c>
      <c r="AC12" s="207">
        <f>'Rider Rates'!$C$24</f>
        <v>7.4289999999999995E-2</v>
      </c>
      <c r="AD12" s="207">
        <f>'Rider Rates'!$C$24</f>
        <v>7.4289999999999995E-2</v>
      </c>
      <c r="AE12" s="207"/>
      <c r="AF12" s="207"/>
    </row>
    <row r="13" spans="1:256" x14ac:dyDescent="0.2">
      <c r="A13" s="18"/>
      <c r="B13" s="18"/>
      <c r="C13" s="59" t="s">
        <v>55</v>
      </c>
      <c r="D13" s="59" t="s">
        <v>56</v>
      </c>
      <c r="E13" s="18"/>
      <c r="F13" s="18"/>
      <c r="G13" s="18"/>
      <c r="H13" s="18"/>
      <c r="I13" s="18"/>
      <c r="J13" s="18"/>
      <c r="K13" s="18"/>
      <c r="L13" s="18"/>
      <c r="M13" s="18"/>
      <c r="N13" s="18"/>
      <c r="O13" s="18"/>
    </row>
    <row r="14" spans="1:256" x14ac:dyDescent="0.2">
      <c r="A14" s="29" t="s">
        <v>28</v>
      </c>
      <c r="B14" s="29"/>
      <c r="C14" s="44">
        <f>'Customer Info'!B18</f>
        <v>0</v>
      </c>
      <c r="D14" s="44">
        <f>ROUND(C14*C20,1)</f>
        <v>0</v>
      </c>
      <c r="E14" s="29" t="s">
        <v>45</v>
      </c>
      <c r="F14" s="30"/>
      <c r="G14" s="29" t="s">
        <v>15</v>
      </c>
      <c r="I14" s="53" t="s">
        <v>15</v>
      </c>
      <c r="J14" s="29"/>
      <c r="K14" s="29"/>
      <c r="L14" s="29"/>
      <c r="M14" s="29"/>
      <c r="N14" s="29"/>
    </row>
    <row r="15" spans="1:256" x14ac:dyDescent="0.2">
      <c r="A15" s="31" t="s">
        <v>29</v>
      </c>
      <c r="B15" s="31"/>
      <c r="C15" s="44">
        <f>'Customer Info'!B19</f>
        <v>0</v>
      </c>
      <c r="D15" s="44">
        <f>C15*C20</f>
        <v>0</v>
      </c>
      <c r="E15" s="29" t="s">
        <v>45</v>
      </c>
      <c r="F15" s="33"/>
      <c r="G15" s="31" t="s">
        <v>30</v>
      </c>
      <c r="I15" s="51" t="str">
        <f>IF(MAX(C14,C15)&gt;0,C16/(MAX(C14,C15)*730), " ")</f>
        <v xml:space="preserve"> </v>
      </c>
      <c r="J15" s="31"/>
      <c r="K15" s="31"/>
      <c r="L15" s="31"/>
      <c r="M15" s="31"/>
      <c r="N15" s="31"/>
      <c r="X15" s="207"/>
      <c r="Y15" s="207"/>
      <c r="Z15" s="207"/>
      <c r="AA15" s="207"/>
    </row>
    <row r="16" spans="1:256" x14ac:dyDescent="0.2">
      <c r="A16" s="31" t="s">
        <v>43</v>
      </c>
      <c r="B16" s="31"/>
      <c r="C16" s="32">
        <f>IF('Customer Info'!B21+'Customer Info'!B22-'Customer Info'!B23&lt;0,0,'Customer Info'!B21+'Customer Info'!B22-'Customer Info'!B23)</f>
        <v>0</v>
      </c>
      <c r="D16" s="32">
        <f>C16*C20</f>
        <v>0</v>
      </c>
      <c r="E16" s="31" t="s">
        <v>41</v>
      </c>
      <c r="F16" s="33"/>
      <c r="G16" s="31"/>
      <c r="H16" s="31"/>
      <c r="I16" s="31"/>
      <c r="J16" s="31"/>
      <c r="K16" s="31"/>
      <c r="L16" s="31"/>
      <c r="M16" s="31"/>
      <c r="N16" s="31"/>
      <c r="O16" s="31"/>
    </row>
    <row r="17" spans="1:30" x14ac:dyDescent="0.2">
      <c r="A17" s="31" t="s">
        <v>283</v>
      </c>
      <c r="B17" s="31"/>
      <c r="C17" s="32">
        <f>'Customer Info'!$B$27</f>
        <v>0</v>
      </c>
      <c r="D17" s="32">
        <f>$C$17*$C$20</f>
        <v>0</v>
      </c>
      <c r="E17" s="31" t="s">
        <v>286</v>
      </c>
      <c r="F17" s="33"/>
      <c r="G17" s="31"/>
      <c r="H17" s="31"/>
      <c r="I17" s="31"/>
      <c r="J17" s="31"/>
      <c r="K17" s="31"/>
      <c r="L17" s="31"/>
      <c r="M17" s="31"/>
      <c r="N17" s="31"/>
      <c r="O17" s="31"/>
    </row>
    <row r="18" spans="1:30" x14ac:dyDescent="0.2">
      <c r="A18" s="31" t="s">
        <v>284</v>
      </c>
      <c r="B18" s="31"/>
      <c r="C18" s="285">
        <f>IF('Customer Info'!$B$18=0,0,ROUND(MAX(ROUND('Customer Info'!$B$18*$C$20,1),ROUND('Customer Info'!$B$19*$C$20,1))/'Customer Info'!$D$29,1))</f>
        <v>0</v>
      </c>
      <c r="D18" s="285">
        <f>$C$18*C20</f>
        <v>0</v>
      </c>
      <c r="E18" s="31" t="s">
        <v>287</v>
      </c>
      <c r="F18" s="33"/>
      <c r="G18" s="31"/>
      <c r="H18" s="31"/>
      <c r="I18" s="31"/>
      <c r="J18" s="31"/>
      <c r="K18" s="31"/>
      <c r="L18" s="31"/>
      <c r="M18" s="31"/>
      <c r="N18" s="31"/>
      <c r="O18" s="31"/>
    </row>
    <row r="19" spans="1:30" x14ac:dyDescent="0.2">
      <c r="A19" s="31" t="s">
        <v>285</v>
      </c>
      <c r="B19" s="31"/>
      <c r="C19" s="32"/>
      <c r="D19" s="285">
        <f>MAX(100,ROUND(1.15*(MAX('Customer Info'!$B$18*'GS PRI'!C20,'Customer Info'!$B$19*'GS PRI'!C20)),1))</f>
        <v>100</v>
      </c>
      <c r="E19" s="31" t="s">
        <v>287</v>
      </c>
      <c r="F19" s="33"/>
      <c r="G19" s="31"/>
      <c r="H19" s="31"/>
      <c r="I19" s="31"/>
      <c r="J19" s="31"/>
      <c r="K19" s="31"/>
      <c r="L19" s="31"/>
      <c r="M19" s="31"/>
      <c r="N19" s="31"/>
      <c r="O19" s="31"/>
    </row>
    <row r="20" spans="1:30" x14ac:dyDescent="0.2">
      <c r="A20" s="31" t="s">
        <v>54</v>
      </c>
      <c r="B20" s="31"/>
      <c r="C20" s="58">
        <f>+'Customer Info'!E18</f>
        <v>1</v>
      </c>
      <c r="D20" s="31"/>
      <c r="E20" s="31"/>
      <c r="F20" s="33"/>
      <c r="G20" s="23"/>
      <c r="H20" s="23"/>
      <c r="I20" s="23"/>
      <c r="J20" s="23"/>
      <c r="K20" s="31"/>
      <c r="L20" s="31"/>
      <c r="M20" s="31"/>
      <c r="N20" s="31"/>
      <c r="S20" s="207"/>
      <c r="T20" s="207"/>
      <c r="U20" s="207"/>
      <c r="V20" s="207"/>
      <c r="W20" s="207"/>
      <c r="X20" s="207"/>
      <c r="Y20" s="207"/>
      <c r="Z20" s="207"/>
      <c r="AA20" s="207"/>
      <c r="AB20" s="207"/>
      <c r="AC20" s="207"/>
      <c r="AD20" s="207"/>
    </row>
    <row r="21" spans="1:30" x14ac:dyDescent="0.2">
      <c r="A21" s="31" t="s">
        <v>15</v>
      </c>
      <c r="B21" s="31"/>
      <c r="C21" s="82" t="s">
        <v>15</v>
      </c>
      <c r="D21" s="511" t="s">
        <v>15</v>
      </c>
      <c r="E21" s="511"/>
      <c r="F21" s="511"/>
      <c r="G21" s="511"/>
      <c r="H21" s="511"/>
      <c r="K21" s="31"/>
      <c r="L21" s="31"/>
      <c r="M21" s="31"/>
      <c r="N21" s="31"/>
      <c r="O21" s="50"/>
    </row>
    <row r="22" spans="1:30" x14ac:dyDescent="0.2">
      <c r="A22" s="31" t="s">
        <v>15</v>
      </c>
      <c r="B22" s="31"/>
      <c r="C22" s="82" t="s">
        <v>15</v>
      </c>
      <c r="D22" s="511" t="s">
        <v>15</v>
      </c>
      <c r="E22" s="511"/>
      <c r="F22" s="511"/>
      <c r="G22" s="511"/>
      <c r="H22" s="511"/>
      <c r="I22" s="23"/>
      <c r="J22" s="23"/>
      <c r="K22" s="31"/>
      <c r="L22" s="31"/>
      <c r="M22" s="31"/>
      <c r="N22" s="31"/>
      <c r="O22" s="50"/>
    </row>
    <row r="23" spans="1:30" x14ac:dyDescent="0.2">
      <c r="A23" s="31"/>
      <c r="B23" s="31"/>
      <c r="C23" s="33"/>
      <c r="D23" s="33"/>
      <c r="E23" s="33"/>
      <c r="F23" s="33"/>
      <c r="G23" s="23"/>
      <c r="H23" s="23"/>
      <c r="I23" s="23"/>
      <c r="J23" s="23"/>
      <c r="K23" s="31"/>
      <c r="L23" s="31"/>
      <c r="M23" s="31"/>
      <c r="N23" s="31"/>
      <c r="O23" s="31"/>
    </row>
    <row r="24" spans="1:30" x14ac:dyDescent="0.2">
      <c r="A24" s="28" t="s">
        <v>31</v>
      </c>
      <c r="B24" s="22"/>
      <c r="C24" s="22"/>
      <c r="D24" s="22"/>
      <c r="E24" s="22"/>
      <c r="F24" s="22"/>
      <c r="G24" s="493" t="s">
        <v>68</v>
      </c>
      <c r="H24" s="494"/>
      <c r="I24" s="494"/>
      <c r="J24" s="495"/>
      <c r="K24" s="22"/>
      <c r="L24" s="496" t="s">
        <v>69</v>
      </c>
      <c r="M24" s="496"/>
      <c r="N24" s="496"/>
      <c r="O24" s="496"/>
    </row>
    <row r="25" spans="1:30" x14ac:dyDescent="0.2">
      <c r="A25" s="18"/>
      <c r="B25" s="18"/>
      <c r="C25" s="18"/>
      <c r="D25" s="18"/>
      <c r="E25" s="18"/>
      <c r="F25" s="18"/>
      <c r="G25" s="8" t="s">
        <v>65</v>
      </c>
      <c r="H25" s="8" t="s">
        <v>66</v>
      </c>
      <c r="I25" s="8" t="s">
        <v>67</v>
      </c>
      <c r="J25" s="112" t="s">
        <v>34</v>
      </c>
      <c r="K25" s="18"/>
      <c r="L25" s="131" t="s">
        <v>65</v>
      </c>
      <c r="M25" s="131" t="s">
        <v>66</v>
      </c>
      <c r="N25" s="131" t="s">
        <v>67</v>
      </c>
      <c r="O25" s="132" t="s">
        <v>34</v>
      </c>
      <c r="P25" s="43" t="s">
        <v>57</v>
      </c>
    </row>
    <row r="26" spans="1:30" x14ac:dyDescent="0.2">
      <c r="A26" t="s">
        <v>32</v>
      </c>
      <c r="G26" s="86"/>
      <c r="H26" s="86"/>
      <c r="I26" s="86">
        <v>138.5</v>
      </c>
      <c r="J26" s="86">
        <f>SUM(G26:I26)</f>
        <v>138.5</v>
      </c>
      <c r="L26" s="88"/>
      <c r="M26" s="88"/>
      <c r="N26" s="88">
        <f>I26</f>
        <v>138.5</v>
      </c>
      <c r="O26" s="209">
        <f>SUM(L26:N26)</f>
        <v>138.5</v>
      </c>
      <c r="P26" s="245">
        <v>44531</v>
      </c>
    </row>
    <row r="27" spans="1:30" x14ac:dyDescent="0.2">
      <c r="A27" t="s">
        <v>132</v>
      </c>
      <c r="D27" s="1">
        <f>D16</f>
        <v>0</v>
      </c>
      <c r="E27" s="101" t="s">
        <v>41</v>
      </c>
      <c r="F27" s="102" t="s">
        <v>8</v>
      </c>
      <c r="G27" s="84"/>
      <c r="H27" s="86"/>
      <c r="I27" s="86"/>
      <c r="J27" s="84"/>
      <c r="K27" s="104" t="s">
        <v>42</v>
      </c>
      <c r="L27" s="87"/>
      <c r="M27" s="88"/>
      <c r="N27" s="87"/>
      <c r="O27" s="209"/>
      <c r="P27" s="245"/>
    </row>
    <row r="28" spans="1:30" x14ac:dyDescent="0.2">
      <c r="A28" t="s">
        <v>33</v>
      </c>
      <c r="D28" s="49">
        <f>ROUND(MAX(D14,D15,('Customer Info'!B14-100)*0.6,('Customer Info'!B16-100)*0.6),1)</f>
        <v>0</v>
      </c>
      <c r="E28" s="29" t="s">
        <v>45</v>
      </c>
      <c r="F28" s="4" t="s">
        <v>8</v>
      </c>
      <c r="G28" s="85"/>
      <c r="H28" s="85"/>
      <c r="I28" s="85">
        <v>6.33</v>
      </c>
      <c r="J28" s="85">
        <f>SUM(G28:I28)</f>
        <v>6.33</v>
      </c>
      <c r="K28" s="36" t="s">
        <v>44</v>
      </c>
      <c r="L28" s="87"/>
      <c r="M28" s="87"/>
      <c r="N28" s="87">
        <f>ROUND($D28*I28,2)</f>
        <v>0</v>
      </c>
      <c r="O28" s="209">
        <f>SUM(L28:N28)</f>
        <v>0</v>
      </c>
      <c r="P28" s="245">
        <v>45627</v>
      </c>
    </row>
    <row r="29" spans="1:30" x14ac:dyDescent="0.2">
      <c r="A29" t="s">
        <v>260</v>
      </c>
      <c r="D29" s="49">
        <f>IF(D18&lt;=100,0,ROUND(IF(D18-D19&gt;0,D18-D19),1))</f>
        <v>0</v>
      </c>
      <c r="E29" s="29" t="s">
        <v>258</v>
      </c>
      <c r="F29" s="4" t="s">
        <v>8</v>
      </c>
      <c r="G29" s="116"/>
      <c r="H29" s="85"/>
      <c r="I29" s="85">
        <v>1.21</v>
      </c>
      <c r="J29" s="116">
        <f>SUM(G29:I29)</f>
        <v>1.21</v>
      </c>
      <c r="K29" s="36" t="s">
        <v>44</v>
      </c>
      <c r="L29" s="87"/>
      <c r="M29" s="87"/>
      <c r="N29" s="87">
        <f>ROUND($D29*I29,2)</f>
        <v>0</v>
      </c>
      <c r="O29" s="87">
        <f>SUM(L29:N29)</f>
        <v>0</v>
      </c>
      <c r="P29" s="245">
        <v>44531</v>
      </c>
    </row>
    <row r="30" spans="1:30" x14ac:dyDescent="0.2">
      <c r="A30" s="37" t="s">
        <v>50</v>
      </c>
      <c r="B30" s="37"/>
      <c r="C30" s="37"/>
      <c r="D30" s="38"/>
      <c r="E30" s="38"/>
      <c r="F30" s="37"/>
      <c r="G30" s="37"/>
      <c r="H30" s="37"/>
      <c r="I30" s="37"/>
      <c r="J30" s="37"/>
      <c r="K30" s="39"/>
      <c r="L30" s="40"/>
      <c r="M30" s="40"/>
      <c r="N30" s="40">
        <f>SUM(N26:N29)</f>
        <v>138.5</v>
      </c>
      <c r="O30" s="40">
        <f>SUM(O26:O29)</f>
        <v>138.5</v>
      </c>
    </row>
    <row r="31" spans="1:30" x14ac:dyDescent="0.2">
      <c r="A31" s="89"/>
      <c r="B31" s="89"/>
      <c r="C31" s="90"/>
      <c r="D31" s="90"/>
      <c r="E31" s="90"/>
      <c r="F31" s="90"/>
      <c r="G31" s="91"/>
      <c r="H31" s="91"/>
      <c r="I31" s="91"/>
      <c r="J31" s="91"/>
      <c r="K31" s="89"/>
      <c r="L31" s="89"/>
      <c r="M31" s="89"/>
      <c r="N31" s="89"/>
      <c r="O31" s="89"/>
      <c r="P31" s="89"/>
    </row>
    <row r="32" spans="1:30" x14ac:dyDescent="0.2">
      <c r="A32" s="41" t="s">
        <v>70</v>
      </c>
      <c r="D32" s="1"/>
      <c r="E32" s="1"/>
      <c r="K32" s="36"/>
      <c r="L32" s="36"/>
      <c r="M32" s="36"/>
      <c r="N32" s="36"/>
      <c r="O32" s="34"/>
      <c r="P32" s="34"/>
    </row>
    <row r="33" spans="1:220" x14ac:dyDescent="0.2">
      <c r="A33" s="37"/>
      <c r="D33" s="1"/>
      <c r="E33" s="1"/>
      <c r="K33" s="36"/>
      <c r="L33" s="36"/>
      <c r="M33" s="36"/>
      <c r="N33" s="36"/>
      <c r="O33" s="34"/>
    </row>
    <row r="34" spans="1:220" x14ac:dyDescent="0.2">
      <c r="A34" s="78" t="s">
        <v>79</v>
      </c>
      <c r="D34" s="1">
        <f>IF($C$16&lt;0,0,IF($C$16&gt;833000,833000,$C$16))</f>
        <v>0</v>
      </c>
      <c r="E34" s="35" t="s">
        <v>41</v>
      </c>
      <c r="F34" s="4" t="s">
        <v>8</v>
      </c>
      <c r="G34" s="83"/>
      <c r="H34" s="84"/>
      <c r="I34" s="103">
        <f>'Rider Rates'!$B$4</f>
        <v>4.6278999999999999E-3</v>
      </c>
      <c r="J34" s="6">
        <f>SUM(G34:I34)</f>
        <v>4.6278999999999999E-3</v>
      </c>
      <c r="K34" s="36" t="s">
        <v>42</v>
      </c>
      <c r="L34" s="87"/>
      <c r="M34" s="87"/>
      <c r="N34" s="87">
        <f>ROUND($D34*I34,2)</f>
        <v>0</v>
      </c>
      <c r="O34" s="87">
        <f>SUM(L34:N34)</f>
        <v>0</v>
      </c>
      <c r="P34" s="245">
        <f>'Rider Rates'!$D$4</f>
        <v>45657</v>
      </c>
    </row>
    <row r="35" spans="1:220" x14ac:dyDescent="0.2">
      <c r="A35" s="78" t="s">
        <v>80</v>
      </c>
      <c r="D35" s="1">
        <f>IF($C$16-833000&gt;0,$C$16-D34,0)</f>
        <v>0</v>
      </c>
      <c r="E35" s="35" t="s">
        <v>41</v>
      </c>
      <c r="F35" s="4" t="s">
        <v>8</v>
      </c>
      <c r="G35" s="83"/>
      <c r="H35" s="84"/>
      <c r="I35" s="103">
        <f>'Rider Rates'!$B$5</f>
        <v>1.7560000000000001E-4</v>
      </c>
      <c r="J35" s="118">
        <f>SUM(G35:I35)</f>
        <v>1.7560000000000001E-4</v>
      </c>
      <c r="K35" s="36" t="s">
        <v>42</v>
      </c>
      <c r="L35" s="87"/>
      <c r="M35" s="87"/>
      <c r="N35" s="87">
        <f>ROUND($D35*I35,2)</f>
        <v>0</v>
      </c>
      <c r="O35" s="87">
        <f>SUM(L35:N35)</f>
        <v>0</v>
      </c>
      <c r="P35" s="245">
        <f>'Rider Rates'!$D$4</f>
        <v>45657</v>
      </c>
    </row>
    <row r="36" spans="1:220" x14ac:dyDescent="0.2">
      <c r="A36" s="78" t="s">
        <v>47</v>
      </c>
      <c r="B36" t="s">
        <v>15</v>
      </c>
      <c r="D36" s="1">
        <f>IF('Customer Info'!$C$32=TRUE,0,IF(C16&lt;0,0,IF(C16&gt;2000,2000,C16)))</f>
        <v>0</v>
      </c>
      <c r="E36" s="35" t="s">
        <v>41</v>
      </c>
      <c r="F36" s="4" t="s">
        <v>8</v>
      </c>
      <c r="G36" s="83"/>
      <c r="H36" s="84"/>
      <c r="I36" s="177">
        <f>'Rider Rates'!$B$8</f>
        <v>4.6499999999999996E-3</v>
      </c>
      <c r="J36" s="117">
        <f>SUM(G36:I36)</f>
        <v>4.6499999999999996E-3</v>
      </c>
      <c r="K36" s="36" t="s">
        <v>42</v>
      </c>
      <c r="L36" s="87"/>
      <c r="M36" s="87"/>
      <c r="N36" s="87">
        <f>ROUND($D36*I36,2)</f>
        <v>0</v>
      </c>
      <c r="O36" s="87">
        <f>SUM(L36:N36)</f>
        <v>0</v>
      </c>
      <c r="P36" s="245">
        <f>'Rider Rates'!$D$7</f>
        <v>44531</v>
      </c>
    </row>
    <row r="37" spans="1:220" x14ac:dyDescent="0.2">
      <c r="A37" s="78" t="s">
        <v>48</v>
      </c>
      <c r="B37" t="s">
        <v>15</v>
      </c>
      <c r="D37" s="1">
        <f>IF('Customer Info'!$C$32=TRUE,0,IF(C16&gt;15000,13000,IF(C16&gt;2000,C16-2000,0)))</f>
        <v>0</v>
      </c>
      <c r="E37" s="35" t="s">
        <v>41</v>
      </c>
      <c r="F37" s="4" t="s">
        <v>8</v>
      </c>
      <c r="G37" s="83"/>
      <c r="H37" s="84"/>
      <c r="I37" s="177">
        <f>'Rider Rates'!$B$9</f>
        <v>4.1900000000000001E-3</v>
      </c>
      <c r="J37" s="117">
        <f>SUM(G37:I37)</f>
        <v>4.1900000000000001E-3</v>
      </c>
      <c r="K37" s="36" t="s">
        <v>42</v>
      </c>
      <c r="L37" s="87"/>
      <c r="M37" s="87"/>
      <c r="N37" s="87">
        <f>ROUND($D37*I37,2)</f>
        <v>0</v>
      </c>
      <c r="O37" s="87">
        <f>SUM(L37:N37)</f>
        <v>0</v>
      </c>
      <c r="P37" s="245">
        <f>'Rider Rates'!$D$7</f>
        <v>44531</v>
      </c>
    </row>
    <row r="38" spans="1:220" x14ac:dyDescent="0.2">
      <c r="A38" s="78" t="s">
        <v>49</v>
      </c>
      <c r="B38" t="s">
        <v>15</v>
      </c>
      <c r="D38" s="1">
        <f>IF('Customer Info'!$C$32=TRUE,0,IF(C16-D36-D37&gt;0,C16-D36-D37,0))</f>
        <v>0</v>
      </c>
      <c r="E38" s="35" t="s">
        <v>41</v>
      </c>
      <c r="F38" s="4" t="s">
        <v>8</v>
      </c>
      <c r="G38" s="83"/>
      <c r="H38" s="84"/>
      <c r="I38" s="177">
        <f>'Rider Rates'!$B$10</f>
        <v>3.63E-3</v>
      </c>
      <c r="J38" s="117">
        <f>SUM(G38:I38)</f>
        <v>3.63E-3</v>
      </c>
      <c r="K38" s="36" t="s">
        <v>42</v>
      </c>
      <c r="L38" s="87"/>
      <c r="M38" s="87"/>
      <c r="N38" s="87">
        <f>ROUND($D38*I38,2)</f>
        <v>0</v>
      </c>
      <c r="O38" s="87">
        <f>SUM(L38:N38)</f>
        <v>0</v>
      </c>
      <c r="P38" s="245">
        <f>'Rider Rates'!$D$7</f>
        <v>44531</v>
      </c>
    </row>
    <row r="39" spans="1:220" x14ac:dyDescent="0.2">
      <c r="A39" s="241" t="s">
        <v>237</v>
      </c>
      <c r="B39" s="78"/>
      <c r="C39" s="78"/>
      <c r="D39" s="208">
        <f>$N$30</f>
        <v>138.5</v>
      </c>
      <c r="E39" s="101" t="s">
        <v>122</v>
      </c>
      <c r="F39" s="102" t="s">
        <v>8</v>
      </c>
      <c r="G39" s="103"/>
      <c r="H39" s="103"/>
      <c r="I39" s="178">
        <f>'Rider Rates'!$B$18+'Rider Rates'!$E$18</f>
        <v>0</v>
      </c>
      <c r="J39" s="120">
        <f>SUM(H39:I39)</f>
        <v>0</v>
      </c>
      <c r="K39" s="104"/>
      <c r="L39" s="105"/>
      <c r="M39" s="105"/>
      <c r="N39" s="105">
        <f>ROUND($D$39*'Rider Rates'!$B$18,2)+ROUND($D$39*'Rider Rates'!$E$18,2)</f>
        <v>0</v>
      </c>
      <c r="O39" s="105">
        <f t="shared" ref="O39:O45" si="0">SUM(L39:N39)</f>
        <v>0</v>
      </c>
      <c r="P39" s="245">
        <f>MAX('Rider Rates'!$D$18,'Rider Rates'!$F$18)</f>
        <v>44531</v>
      </c>
    </row>
    <row r="40" spans="1:220" x14ac:dyDescent="0.2">
      <c r="A40" s="210" t="s">
        <v>186</v>
      </c>
      <c r="B40" s="78"/>
      <c r="C40" s="78"/>
      <c r="D40" s="100">
        <f>'Customer Info'!$B$21+'Customer Info'!$B$22-'Customer Info'!$B$23</f>
        <v>0</v>
      </c>
      <c r="E40" s="101" t="s">
        <v>41</v>
      </c>
      <c r="F40" s="102" t="s">
        <v>8</v>
      </c>
      <c r="G40" s="103">
        <f>'Rider Rates'!B24</f>
        <v>7.4289999999999995E-2</v>
      </c>
      <c r="H40" s="103"/>
      <c r="I40" s="103"/>
      <c r="J40" s="237">
        <f>SUM(G40:H40)</f>
        <v>7.4289999999999995E-2</v>
      </c>
      <c r="K40" s="104" t="s">
        <v>42</v>
      </c>
      <c r="L40" s="105">
        <f>ROUND(D40*G40,2)</f>
        <v>0</v>
      </c>
      <c r="M40" s="105"/>
      <c r="N40" s="105"/>
      <c r="O40" s="105">
        <f t="shared" si="0"/>
        <v>0</v>
      </c>
      <c r="P40" s="245">
        <f>'Rider Rates'!$D$23</f>
        <v>45809</v>
      </c>
    </row>
    <row r="41" spans="1:220" x14ac:dyDescent="0.2">
      <c r="A41" s="241" t="s">
        <v>161</v>
      </c>
      <c r="B41" s="78"/>
      <c r="C41" s="78"/>
      <c r="D41" s="100">
        <f>'Customer Info'!$B$21+'Customer Info'!$B$22-'Customer Info'!$B$23</f>
        <v>0</v>
      </c>
      <c r="E41" s="101" t="s">
        <v>41</v>
      </c>
      <c r="F41" s="102" t="s">
        <v>8</v>
      </c>
      <c r="G41" s="103">
        <f>'Rider Rates'!$B$37</f>
        <v>1.3849999999999999E-2</v>
      </c>
      <c r="H41" s="103"/>
      <c r="I41" s="103"/>
      <c r="J41" s="237">
        <f>SUM(G41:H41)</f>
        <v>1.3849999999999999E-2</v>
      </c>
      <c r="K41" s="104" t="s">
        <v>42</v>
      </c>
      <c r="L41" s="105">
        <f>ROUND(D41*G41,2)</f>
        <v>0</v>
      </c>
      <c r="M41" s="105"/>
      <c r="N41" s="105"/>
      <c r="O41" s="105">
        <f t="shared" si="0"/>
        <v>0</v>
      </c>
      <c r="P41" s="245">
        <f>'Rider Rates'!$D$37</f>
        <v>45809</v>
      </c>
    </row>
    <row r="42" spans="1:220" x14ac:dyDescent="0.2">
      <c r="A42" s="210" t="s">
        <v>193</v>
      </c>
      <c r="B42" s="78"/>
      <c r="C42" s="78"/>
      <c r="D42" s="100">
        <f>'Customer Info'!$B$21+'Customer Info'!$B$22-'Customer Info'!$B$23</f>
        <v>0</v>
      </c>
      <c r="E42" s="101" t="s">
        <v>41</v>
      </c>
      <c r="F42" s="102" t="s">
        <v>8</v>
      </c>
      <c r="G42" s="103">
        <f>'Rider Rates'!$B$45</f>
        <v>-5.7597000000000004E-3</v>
      </c>
      <c r="H42" s="103"/>
      <c r="I42" s="103"/>
      <c r="J42" s="237">
        <f>SUM(G42:H42)</f>
        <v>-5.7597000000000004E-3</v>
      </c>
      <c r="K42" s="104" t="s">
        <v>42</v>
      </c>
      <c r="L42" s="105">
        <f>ROUND(D42*G42,2)</f>
        <v>0</v>
      </c>
      <c r="M42" s="105"/>
      <c r="N42" s="105"/>
      <c r="O42" s="105">
        <f t="shared" si="0"/>
        <v>0</v>
      </c>
      <c r="P42" s="245">
        <f>'Rider Rates'!$D$45</f>
        <v>45929</v>
      </c>
    </row>
    <row r="43" spans="1:220" x14ac:dyDescent="0.2">
      <c r="A43" s="241" t="s">
        <v>210</v>
      </c>
      <c r="B43" s="78"/>
      <c r="C43" s="78"/>
      <c r="D43" s="1">
        <f>IF($C$16&lt;0,0,IF($C$16&gt;833000,833000,$C$16))</f>
        <v>0</v>
      </c>
      <c r="E43" s="101" t="s">
        <v>41</v>
      </c>
      <c r="F43" s="102" t="s">
        <v>8</v>
      </c>
      <c r="G43" s="103"/>
      <c r="H43" s="103"/>
      <c r="I43" s="103">
        <f>'Rider Rates'!D49</f>
        <v>0</v>
      </c>
      <c r="J43" s="103">
        <f>SUM(G43:I43)</f>
        <v>0</v>
      </c>
      <c r="K43" s="104" t="s">
        <v>42</v>
      </c>
      <c r="L43" s="105"/>
      <c r="M43" s="105"/>
      <c r="N43" s="87">
        <f>D43*J43</f>
        <v>0</v>
      </c>
      <c r="O43" s="105">
        <f t="shared" si="0"/>
        <v>0</v>
      </c>
      <c r="P43" s="245">
        <f>'Rider Rates'!E49</f>
        <v>45883</v>
      </c>
    </row>
    <row r="44" spans="1:220" x14ac:dyDescent="0.2">
      <c r="A44" s="210" t="s">
        <v>189</v>
      </c>
      <c r="B44" s="78"/>
      <c r="C44" s="78"/>
      <c r="D44" s="1">
        <f>IF($C$16&lt;0,0,$C$16)</f>
        <v>0</v>
      </c>
      <c r="E44" s="113" t="s">
        <v>41</v>
      </c>
      <c r="F44" s="102" t="s">
        <v>8</v>
      </c>
      <c r="G44" s="103"/>
      <c r="H44" s="103">
        <f>'Rider Rates'!B58</f>
        <v>4.1980000000000001E-4</v>
      </c>
      <c r="I44" s="103"/>
      <c r="J44" s="103">
        <f>SUM(G44:I44)</f>
        <v>4.1980000000000001E-4</v>
      </c>
      <c r="K44" s="104" t="s">
        <v>42</v>
      </c>
      <c r="L44" s="105"/>
      <c r="M44" s="105">
        <f>ROUND(D44*H44,2)</f>
        <v>0</v>
      </c>
      <c r="N44" s="205"/>
      <c r="O44" s="105">
        <f t="shared" si="0"/>
        <v>0</v>
      </c>
      <c r="P44" s="245">
        <f>'Rider Rates'!$D$57</f>
        <v>45929</v>
      </c>
    </row>
    <row r="45" spans="1:220" x14ac:dyDescent="0.2">
      <c r="A45" s="210" t="s">
        <v>189</v>
      </c>
      <c r="B45" s="78"/>
      <c r="C45" s="78"/>
      <c r="D45" s="49">
        <f>ROUND(MAX(D14,('Customer Info'!B14-100)*0.6,('Customer Info'!B16-100)*0.6),1)</f>
        <v>0</v>
      </c>
      <c r="E45" s="35" t="s">
        <v>64</v>
      </c>
      <c r="F45" s="4" t="s">
        <v>8</v>
      </c>
      <c r="G45" s="103"/>
      <c r="H45" s="239">
        <f>'Rider Rates'!B63</f>
        <v>8.67</v>
      </c>
      <c r="I45" s="103"/>
      <c r="J45" s="239">
        <f>SUM(G45:I45)</f>
        <v>8.67</v>
      </c>
      <c r="K45" s="104" t="s">
        <v>44</v>
      </c>
      <c r="L45" s="105"/>
      <c r="M45" s="105">
        <f>ROUND(D45*H45,2)</f>
        <v>0</v>
      </c>
      <c r="N45" s="205"/>
      <c r="O45" s="105">
        <f t="shared" si="0"/>
        <v>0</v>
      </c>
      <c r="P45" s="245">
        <f>'Rider Rates'!$D$62</f>
        <v>45929</v>
      </c>
    </row>
    <row r="46" spans="1:220" x14ac:dyDescent="0.2">
      <c r="A46" s="99" t="s">
        <v>83</v>
      </c>
      <c r="B46" s="78"/>
      <c r="C46" s="78"/>
      <c r="D46" s="1">
        <f>IF('Customer Info'!C34=TRUE,0,IF($C$16&lt;0,0,$C$16))</f>
        <v>0</v>
      </c>
      <c r="E46" s="101" t="s">
        <v>41</v>
      </c>
      <c r="F46" s="102" t="s">
        <v>8</v>
      </c>
      <c r="G46" s="103"/>
      <c r="H46" s="103"/>
      <c r="I46" s="103">
        <f>'Rider Rates'!$B$71+'Rider Rates'!$C$71</f>
        <v>0</v>
      </c>
      <c r="J46" s="103">
        <f>SUM(G46:I46)</f>
        <v>0</v>
      </c>
      <c r="K46" s="104" t="s">
        <v>42</v>
      </c>
      <c r="L46" s="105"/>
      <c r="M46" s="105"/>
      <c r="N46" s="87">
        <f>ROUND($D$46*'Rider Rates'!$B$71,2)+ROUND($D$46*'Rider Rates'!$C$71,2)</f>
        <v>0</v>
      </c>
      <c r="O46" s="209">
        <f t="shared" ref="O46:O53" si="1">SUM(L46:N46)</f>
        <v>0</v>
      </c>
      <c r="P46" s="245">
        <f>'Rider Rates'!$D$71</f>
        <v>45444</v>
      </c>
      <c r="Q46" s="107"/>
      <c r="R46" s="108"/>
      <c r="S46" s="109"/>
      <c r="T46" s="78"/>
      <c r="U46" s="110"/>
      <c r="V46" s="78"/>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row>
    <row r="47" spans="1:220" x14ac:dyDescent="0.2">
      <c r="A47" s="99" t="s">
        <v>83</v>
      </c>
      <c r="B47" s="78"/>
      <c r="C47" s="78"/>
      <c r="D47" s="49">
        <f>IF('Customer Info'!C34=TRUE,0,$D$28)</f>
        <v>0</v>
      </c>
      <c r="E47" s="101" t="s">
        <v>45</v>
      </c>
      <c r="F47" s="102" t="s">
        <v>8</v>
      </c>
      <c r="G47" s="103"/>
      <c r="H47" s="103"/>
      <c r="I47" s="239">
        <f>'Rider Rates'!$B$81</f>
        <v>0</v>
      </c>
      <c r="J47" s="239">
        <f>SUM(G47:I47)</f>
        <v>0</v>
      </c>
      <c r="K47" s="104" t="s">
        <v>42</v>
      </c>
      <c r="L47" s="105"/>
      <c r="M47" s="105"/>
      <c r="N47" s="87">
        <f>ROUND($D47*I47,2)</f>
        <v>0</v>
      </c>
      <c r="O47" s="209">
        <f>SUM(L47:N47)</f>
        <v>0</v>
      </c>
      <c r="P47" s="245">
        <f>'Rider Rates'!$D$81</f>
        <v>45444</v>
      </c>
      <c r="Q47" s="107"/>
      <c r="R47" s="108"/>
      <c r="S47" s="109"/>
      <c r="T47" s="78"/>
      <c r="U47" s="110"/>
      <c r="V47" s="78"/>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row>
    <row r="48" spans="1:220" x14ac:dyDescent="0.2">
      <c r="A48" s="99" t="s">
        <v>81</v>
      </c>
      <c r="B48" s="78"/>
      <c r="C48" s="78"/>
      <c r="D48" s="208">
        <f>$N$30</f>
        <v>138.5</v>
      </c>
      <c r="E48" s="101" t="s">
        <v>122</v>
      </c>
      <c r="F48" s="102" t="s">
        <v>8</v>
      </c>
      <c r="G48" s="111"/>
      <c r="H48" s="112"/>
      <c r="I48" s="120">
        <f>'Rider Rates'!$B$85</f>
        <v>3.5344300000000002E-2</v>
      </c>
      <c r="J48" s="120">
        <f>SUM(H48:I48)</f>
        <v>3.5344300000000002E-2</v>
      </c>
      <c r="K48" s="104"/>
      <c r="L48" s="105"/>
      <c r="M48" s="105"/>
      <c r="N48" s="105">
        <f>ROUND(N$30*I48,2)</f>
        <v>4.9000000000000004</v>
      </c>
      <c r="O48" s="209">
        <f t="shared" si="1"/>
        <v>4.9000000000000004</v>
      </c>
      <c r="P48" s="245">
        <f>'Rider Rates'!$D$85</f>
        <v>45929</v>
      </c>
      <c r="Q48" s="107"/>
      <c r="R48" s="108"/>
      <c r="S48" s="109"/>
      <c r="T48" s="78"/>
      <c r="U48" s="110"/>
      <c r="V48" s="78"/>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row>
    <row r="49" spans="1:221" x14ac:dyDescent="0.2">
      <c r="A49" s="99" t="s">
        <v>82</v>
      </c>
      <c r="B49" s="78"/>
      <c r="C49" s="78"/>
      <c r="D49" s="208">
        <f>$N$30</f>
        <v>138.5</v>
      </c>
      <c r="E49" s="101" t="s">
        <v>122</v>
      </c>
      <c r="F49" s="102" t="s">
        <v>8</v>
      </c>
      <c r="G49" s="114"/>
      <c r="H49" s="115"/>
      <c r="I49" s="120">
        <f>'Rider Rates'!$B$87</f>
        <v>6.6985699999999995E-2</v>
      </c>
      <c r="J49" s="120">
        <f>SUM(H49:I49)</f>
        <v>6.6985699999999995E-2</v>
      </c>
      <c r="K49" s="104"/>
      <c r="L49" s="105"/>
      <c r="M49" s="105"/>
      <c r="N49" s="105">
        <f>ROUND(N$30*I49,2)</f>
        <v>9.2799999999999994</v>
      </c>
      <c r="O49" s="209">
        <f t="shared" si="1"/>
        <v>9.2799999999999994</v>
      </c>
      <c r="P49" s="245">
        <f>'Rider Rates'!$D$87</f>
        <v>45167</v>
      </c>
      <c r="Q49" s="107"/>
      <c r="R49" s="108"/>
      <c r="S49" s="109"/>
      <c r="T49" s="78"/>
      <c r="U49" s="110"/>
      <c r="V49" s="78"/>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row>
    <row r="50" spans="1:221" x14ac:dyDescent="0.2">
      <c r="A50" s="210" t="s">
        <v>206</v>
      </c>
      <c r="B50" s="78"/>
      <c r="C50" s="78"/>
      <c r="D50" s="195"/>
      <c r="E50" s="113" t="s">
        <v>115</v>
      </c>
      <c r="F50" s="106"/>
      <c r="G50" s="114"/>
      <c r="H50" s="115"/>
      <c r="I50" s="196">
        <f>'Rider Rates'!$B$91</f>
        <v>20.75</v>
      </c>
      <c r="J50" s="196">
        <f>SUM(G50:I50)</f>
        <v>20.75</v>
      </c>
      <c r="K50" s="104"/>
      <c r="L50" s="105"/>
      <c r="M50" s="105"/>
      <c r="N50" s="105">
        <f>I50</f>
        <v>20.75</v>
      </c>
      <c r="O50" s="105">
        <f>SUM(L50:N50)</f>
        <v>20.75</v>
      </c>
      <c r="P50" s="245">
        <f>'Rider Rates'!$D$91</f>
        <v>45929</v>
      </c>
    </row>
    <row r="51" spans="1:221" x14ac:dyDescent="0.2">
      <c r="A51" s="241" t="s">
        <v>251</v>
      </c>
      <c r="B51" s="78"/>
      <c r="C51" s="78"/>
      <c r="D51" s="1">
        <f>$D$34</f>
        <v>0</v>
      </c>
      <c r="E51" s="101" t="s">
        <v>41</v>
      </c>
      <c r="F51" s="102" t="s">
        <v>8</v>
      </c>
      <c r="G51" s="103"/>
      <c r="H51" s="103"/>
      <c r="I51" s="103"/>
      <c r="J51" s="103">
        <f>'Rider Rates'!$B$96</f>
        <v>0</v>
      </c>
      <c r="K51" s="104" t="s">
        <v>42</v>
      </c>
      <c r="L51" s="105"/>
      <c r="M51" s="105"/>
      <c r="N51" s="87"/>
      <c r="O51" s="105">
        <f>ROUND($D51*('Rider Rates'!B$96),2)</f>
        <v>0</v>
      </c>
      <c r="P51" s="245">
        <f>'Rider Rates'!$D$96</f>
        <v>44531</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241" t="s">
        <v>252</v>
      </c>
      <c r="B52" s="78"/>
      <c r="C52" s="78"/>
      <c r="D52" s="1">
        <f>$D$35</f>
        <v>0</v>
      </c>
      <c r="E52" s="101" t="s">
        <v>41</v>
      </c>
      <c r="F52" s="102" t="s">
        <v>8</v>
      </c>
      <c r="G52" s="103"/>
      <c r="H52" s="103"/>
      <c r="I52" s="103"/>
      <c r="J52" s="103">
        <f>'Rider Rates'!$B$97</f>
        <v>0</v>
      </c>
      <c r="K52" s="104" t="s">
        <v>42</v>
      </c>
      <c r="L52" s="105"/>
      <c r="M52" s="105"/>
      <c r="N52" s="87"/>
      <c r="O52" s="105">
        <f>ROUND($D52*('Rider Rates'!B$97),2)</f>
        <v>0</v>
      </c>
      <c r="P52" s="245">
        <f>'Rider Rates'!$D$97</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99" t="s">
        <v>156</v>
      </c>
      <c r="B53" s="78"/>
      <c r="C53" s="78"/>
      <c r="D53" s="208">
        <f>$N$30</f>
        <v>138.5</v>
      </c>
      <c r="E53" s="101" t="s">
        <v>122</v>
      </c>
      <c r="F53" s="102" t="s">
        <v>8</v>
      </c>
      <c r="G53" s="114"/>
      <c r="H53" s="115"/>
      <c r="I53" s="120">
        <f>'Rider Rates'!$B$105</f>
        <v>0.24516379999999999</v>
      </c>
      <c r="J53" s="120">
        <f>SUM(H53:I53)</f>
        <v>0.24516379999999999</v>
      </c>
      <c r="K53" s="104"/>
      <c r="L53" s="105"/>
      <c r="M53" s="105"/>
      <c r="N53" s="105">
        <f>ROUND(N$30*I53,2)</f>
        <v>33.96</v>
      </c>
      <c r="O53" s="105">
        <f t="shared" si="1"/>
        <v>33.96</v>
      </c>
      <c r="P53" s="245">
        <f>'Rider Rates'!$D$105</f>
        <v>45897</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210" t="s">
        <v>217</v>
      </c>
      <c r="B54" s="78"/>
      <c r="C54" s="78"/>
      <c r="D54" s="195"/>
      <c r="E54" s="113" t="s">
        <v>115</v>
      </c>
      <c r="F54" s="106"/>
      <c r="G54" s="114"/>
      <c r="H54" s="115"/>
      <c r="I54" s="258">
        <f>'Rider Rates'!B122</f>
        <v>0.99</v>
      </c>
      <c r="J54" s="196">
        <f>SUM(G54:I54)</f>
        <v>0.99</v>
      </c>
      <c r="K54" s="104"/>
      <c r="L54" s="105"/>
      <c r="M54" s="105"/>
      <c r="N54" s="260">
        <f>I54</f>
        <v>0.99</v>
      </c>
      <c r="O54" s="105">
        <f t="shared" ref="O54:O58" si="2">SUM(L54:N54)</f>
        <v>0.99</v>
      </c>
      <c r="P54" s="245">
        <f>'Rider Rates'!D122</f>
        <v>45958</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99" t="s">
        <v>157</v>
      </c>
      <c r="B55" s="78"/>
      <c r="C55" s="78"/>
      <c r="D55" s="100">
        <f>IF('Customer Info'!$C$32=TRUE,0,'Customer Info'!$B$21+'Customer Info'!$B$22-'Customer Info'!$B$23)</f>
        <v>0</v>
      </c>
      <c r="E55" s="101" t="s">
        <v>41</v>
      </c>
      <c r="F55" s="102" t="s">
        <v>8</v>
      </c>
      <c r="G55" s="103">
        <f>'Rider Rates'!$B$113</f>
        <v>3.7618E-3</v>
      </c>
      <c r="H55" s="103"/>
      <c r="I55" s="120"/>
      <c r="J55" s="237">
        <f>SUM(G55:H55)</f>
        <v>3.7618E-3</v>
      </c>
      <c r="K55" s="104" t="s">
        <v>42</v>
      </c>
      <c r="L55" s="105">
        <f>ROUND(D55*G55,2)</f>
        <v>0</v>
      </c>
      <c r="M55" s="105"/>
      <c r="N55" s="105"/>
      <c r="O55" s="105">
        <f t="shared" si="2"/>
        <v>0</v>
      </c>
      <c r="P55" s="245">
        <f>'Rider Rates'!$D$113</f>
        <v>44531</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210" t="s">
        <v>208</v>
      </c>
      <c r="B56" s="78"/>
      <c r="C56" s="78"/>
      <c r="D56" s="1">
        <f>IF($C$16&lt;1,0,$C$16)</f>
        <v>0</v>
      </c>
      <c r="E56" s="101" t="s">
        <v>41</v>
      </c>
      <c r="F56" s="249" t="s">
        <v>8</v>
      </c>
      <c r="G56" s="165"/>
      <c r="H56" s="165"/>
      <c r="I56" s="251">
        <f>'Rider Rates'!B118</f>
        <v>0</v>
      </c>
      <c r="J56" s="251">
        <f>SUM(G56:I56)</f>
        <v>0</v>
      </c>
      <c r="K56" s="104" t="s">
        <v>42</v>
      </c>
      <c r="L56" s="105"/>
      <c r="M56" s="105"/>
      <c r="N56" s="105">
        <f>D56*I56</f>
        <v>0</v>
      </c>
      <c r="O56" s="105">
        <f t="shared" si="2"/>
        <v>0</v>
      </c>
      <c r="P56" s="245">
        <f>'Rider Rates'!D118</f>
        <v>45657</v>
      </c>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
      <c r="A57" s="78" t="s">
        <v>233</v>
      </c>
      <c r="B57" s="78"/>
      <c r="C57" s="78"/>
      <c r="D57" s="100">
        <f>IF(C16&lt;0,0,IF(C16&gt;833000,833000,C16))</f>
        <v>0</v>
      </c>
      <c r="E57" s="101" t="s">
        <v>41</v>
      </c>
      <c r="F57" s="102" t="s">
        <v>8</v>
      </c>
      <c r="G57" s="265"/>
      <c r="H57" s="265"/>
      <c r="I57" s="265">
        <f>'Rider Rates'!$B$126</f>
        <v>0</v>
      </c>
      <c r="J57" s="265">
        <f>SUM(G57:I57)</f>
        <v>0</v>
      </c>
      <c r="K57" s="104" t="s">
        <v>42</v>
      </c>
      <c r="L57" s="266"/>
      <c r="M57" s="266"/>
      <c r="N57" s="266">
        <f>IF(D57*J57&gt;'Rider Rates'!$C$126,'Rider Rates'!$C$126,D57*J57)</f>
        <v>0</v>
      </c>
      <c r="O57" s="266">
        <f t="shared" si="2"/>
        <v>0</v>
      </c>
      <c r="P57" s="264">
        <f>'Rider Rates'!$E$126</f>
        <v>45883</v>
      </c>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
      <c r="A58" s="78" t="s">
        <v>234</v>
      </c>
      <c r="B58" s="78"/>
      <c r="C58" s="78"/>
      <c r="D58" s="123">
        <f>IF(C16&gt;833000,C16-833000,0)</f>
        <v>0</v>
      </c>
      <c r="E58" s="101" t="s">
        <v>41</v>
      </c>
      <c r="F58" s="102" t="s">
        <v>8</v>
      </c>
      <c r="G58" s="265"/>
      <c r="H58" s="265"/>
      <c r="I58" s="265">
        <f>'Rider Rates'!$B$127</f>
        <v>0</v>
      </c>
      <c r="J58" s="265">
        <f>SUM(G58:I58)</f>
        <v>0</v>
      </c>
      <c r="K58" s="104" t="s">
        <v>42</v>
      </c>
      <c r="L58" s="266"/>
      <c r="M58" s="266"/>
      <c r="N58" s="266">
        <f>D58*J58</f>
        <v>0</v>
      </c>
      <c r="O58" s="266">
        <f t="shared" si="2"/>
        <v>0</v>
      </c>
      <c r="P58" s="264">
        <f>'Rider Rates'!$E$127</f>
        <v>45883</v>
      </c>
      <c r="Q58" s="106"/>
      <c r="R58" s="107"/>
      <c r="S58" s="108"/>
      <c r="T58" s="109"/>
      <c r="U58" s="78"/>
      <c r="V58" s="110"/>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
      <c r="A59" s="241" t="s">
        <v>242</v>
      </c>
      <c r="B59" s="78"/>
      <c r="C59" s="78"/>
      <c r="D59" s="100">
        <f>D16</f>
        <v>0</v>
      </c>
      <c r="E59" s="101" t="s">
        <v>41</v>
      </c>
      <c r="F59" s="249" t="s">
        <v>8</v>
      </c>
      <c r="G59" s="103"/>
      <c r="H59" s="103"/>
      <c r="I59" s="103">
        <f>'Rider Rates'!$B$133</f>
        <v>0</v>
      </c>
      <c r="J59" s="237">
        <f>SUM(G59:I59)</f>
        <v>0</v>
      </c>
      <c r="K59" s="104" t="s">
        <v>42</v>
      </c>
      <c r="L59" s="105"/>
      <c r="M59" s="105"/>
      <c r="N59" s="105">
        <f>D59*J59</f>
        <v>0</v>
      </c>
      <c r="O59" s="105">
        <f>SUM(L59:N59)</f>
        <v>0</v>
      </c>
      <c r="P59" s="245">
        <f>'Rider Rates'!$D$131</f>
        <v>44531</v>
      </c>
      <c r="Q59" s="106"/>
      <c r="R59" s="107"/>
      <c r="S59" s="108"/>
      <c r="T59" s="109"/>
      <c r="U59" s="78"/>
      <c r="V59" s="110"/>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
      <c r="A60" s="241" t="s">
        <v>241</v>
      </c>
      <c r="B60" s="78"/>
      <c r="C60" s="78"/>
      <c r="D60" s="100"/>
      <c r="E60" s="101" t="s">
        <v>115</v>
      </c>
      <c r="F60" s="102" t="s">
        <v>8</v>
      </c>
      <c r="G60" s="263"/>
      <c r="H60" s="263"/>
      <c r="I60" s="263">
        <f>'Rider Rates'!$B$138</f>
        <v>0</v>
      </c>
      <c r="J60" s="263">
        <f>SUM(G60:I60)</f>
        <v>0</v>
      </c>
      <c r="K60" s="104"/>
      <c r="L60" s="209"/>
      <c r="M60" s="209"/>
      <c r="N60" s="209">
        <f>J60</f>
        <v>0</v>
      </c>
      <c r="O60" s="209">
        <f>SUM(L60:N60)</f>
        <v>0</v>
      </c>
      <c r="P60" s="264">
        <f>'Rider Rates'!$D$138</f>
        <v>44531</v>
      </c>
      <c r="Q60" s="106"/>
      <c r="R60" s="107"/>
      <c r="S60" s="108"/>
      <c r="T60" s="109"/>
      <c r="U60" s="78"/>
      <c r="V60" s="110"/>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
      <c r="A61" s="241" t="s">
        <v>243</v>
      </c>
      <c r="B61" s="78"/>
      <c r="C61" s="78"/>
      <c r="D61" s="100"/>
      <c r="E61" s="101"/>
      <c r="F61" s="102"/>
      <c r="G61" s="263"/>
      <c r="H61" s="263"/>
      <c r="I61" s="263"/>
      <c r="J61" s="263"/>
      <c r="K61" s="104"/>
      <c r="L61" s="209"/>
      <c r="M61" s="209"/>
      <c r="N61" s="209"/>
      <c r="O61" s="209"/>
      <c r="P61" s="264"/>
      <c r="Q61" s="106"/>
      <c r="R61" s="107"/>
      <c r="S61" s="108"/>
      <c r="T61" s="109"/>
      <c r="U61" s="78"/>
      <c r="V61" s="110"/>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21" x14ac:dyDescent="0.2">
      <c r="A62" s="179" t="s">
        <v>71</v>
      </c>
      <c r="B62" s="148"/>
      <c r="C62" s="148"/>
      <c r="D62" s="180"/>
      <c r="E62" s="181"/>
      <c r="F62" s="182"/>
      <c r="G62" s="182"/>
      <c r="H62" s="182"/>
      <c r="I62" s="182"/>
      <c r="J62" s="182"/>
      <c r="K62" s="183"/>
      <c r="L62" s="169">
        <f>SUM(L34:L61)</f>
        <v>0</v>
      </c>
      <c r="M62" s="169">
        <f t="shared" ref="M62:O62" si="3">SUM(M34:M61)</f>
        <v>0</v>
      </c>
      <c r="N62" s="169">
        <f t="shared" si="3"/>
        <v>69.88</v>
      </c>
      <c r="O62" s="169">
        <f t="shared" si="3"/>
        <v>69.88</v>
      </c>
      <c r="P62" s="184"/>
    </row>
    <row r="63" spans="1:221" x14ac:dyDescent="0.2">
      <c r="A63" s="37"/>
      <c r="D63" s="1"/>
      <c r="E63" s="35"/>
      <c r="F63" s="4"/>
      <c r="G63" s="42"/>
      <c r="H63" s="42"/>
      <c r="I63" s="42"/>
      <c r="J63" s="42"/>
      <c r="K63" s="36"/>
      <c r="L63" s="36"/>
      <c r="M63" s="36"/>
      <c r="N63" s="36"/>
      <c r="O63" s="34"/>
      <c r="P63" s="36"/>
    </row>
    <row r="64" spans="1:221" x14ac:dyDescent="0.2">
      <c r="A64" s="81" t="s">
        <v>72</v>
      </c>
      <c r="B64" s="92"/>
      <c r="C64" s="92"/>
      <c r="D64" s="92"/>
      <c r="E64" s="92"/>
      <c r="F64" s="92"/>
      <c r="G64" s="92"/>
      <c r="H64" s="92"/>
      <c r="I64" s="92"/>
      <c r="J64" s="92"/>
      <c r="K64" s="92"/>
      <c r="L64" s="98">
        <f>L30+L62</f>
        <v>0</v>
      </c>
      <c r="M64" s="98">
        <f>M30+M62</f>
        <v>0</v>
      </c>
      <c r="N64" s="98">
        <f>N30+N62</f>
        <v>208.38</v>
      </c>
      <c r="O64" s="98">
        <f>O30+O62</f>
        <v>208.38</v>
      </c>
      <c r="P64" s="98"/>
    </row>
    <row r="65" spans="1:16" x14ac:dyDescent="0.2">
      <c r="A65" s="37"/>
      <c r="B65" s="37"/>
      <c r="C65" s="37"/>
      <c r="D65" s="37"/>
      <c r="E65" s="37"/>
      <c r="F65" s="37"/>
      <c r="G65" s="37"/>
      <c r="H65" s="37"/>
      <c r="I65" s="37"/>
      <c r="J65" s="37"/>
      <c r="K65" s="37"/>
      <c r="L65" s="37"/>
      <c r="M65" s="37"/>
      <c r="N65" s="37"/>
      <c r="O65" s="40"/>
      <c r="P65" s="40"/>
    </row>
    <row r="66" spans="1:16" x14ac:dyDescent="0.2">
      <c r="A66" s="37" t="s">
        <v>37</v>
      </c>
      <c r="B66" s="37"/>
      <c r="C66" s="37"/>
      <c r="D66" s="37"/>
      <c r="E66" s="37"/>
      <c r="F66" s="37"/>
      <c r="G66" s="37"/>
      <c r="H66" s="37"/>
      <c r="I66" s="37"/>
      <c r="J66" s="37"/>
      <c r="K66" s="37"/>
      <c r="L66" s="37"/>
      <c r="M66" s="37"/>
      <c r="N66" s="37"/>
      <c r="O66" s="45">
        <f>O26+O28+O62</f>
        <v>208.38</v>
      </c>
      <c r="P66" s="245">
        <v>40967</v>
      </c>
    </row>
    <row r="67" spans="1:16" x14ac:dyDescent="0.2">
      <c r="A67" s="37"/>
      <c r="B67" s="37"/>
      <c r="C67" s="37"/>
      <c r="D67" s="37"/>
      <c r="E67" s="37"/>
      <c r="F67" s="37"/>
      <c r="G67" s="46"/>
      <c r="H67" s="46"/>
      <c r="I67" s="46"/>
      <c r="J67" s="46"/>
      <c r="K67" s="36"/>
      <c r="L67" s="36"/>
      <c r="M67" s="36"/>
      <c r="N67" s="36"/>
      <c r="O67" s="40"/>
    </row>
    <row r="68" spans="1:16" x14ac:dyDescent="0.2">
      <c r="A68" s="41" t="s">
        <v>117</v>
      </c>
      <c r="B68" s="37"/>
      <c r="C68" s="37"/>
      <c r="D68" s="37"/>
      <c r="E68" s="37"/>
      <c r="F68" s="37"/>
      <c r="G68" s="46"/>
      <c r="H68" s="46"/>
      <c r="I68" s="46"/>
      <c r="J68" s="46"/>
      <c r="K68" s="36"/>
      <c r="L68" s="36"/>
      <c r="M68" s="36"/>
      <c r="N68" s="36"/>
      <c r="O68" s="138">
        <f>MAX($O$64,$O$66)</f>
        <v>208.38</v>
      </c>
    </row>
    <row r="69" spans="1:16" x14ac:dyDescent="0.2">
      <c r="A69" s="37"/>
      <c r="B69" s="37"/>
      <c r="C69" s="37"/>
      <c r="D69" s="37"/>
      <c r="E69" s="37"/>
      <c r="F69" s="37"/>
      <c r="G69" s="46"/>
      <c r="H69" s="46"/>
      <c r="I69" s="46"/>
      <c r="J69" s="46"/>
      <c r="K69" s="36"/>
      <c r="L69" s="36"/>
      <c r="M69" s="36"/>
      <c r="N69" s="36"/>
      <c r="O69" s="40"/>
    </row>
    <row r="70" spans="1:16" x14ac:dyDescent="0.2">
      <c r="A70" s="37"/>
      <c r="B70" s="37"/>
      <c r="C70" s="37"/>
      <c r="D70" s="37"/>
      <c r="E70" s="37"/>
      <c r="F70" s="37"/>
      <c r="G70" s="96" t="s">
        <v>86</v>
      </c>
      <c r="H70" s="46"/>
      <c r="I70" s="37"/>
      <c r="J70" s="46"/>
      <c r="K70" s="36"/>
      <c r="L70" s="191"/>
      <c r="M70" s="191"/>
      <c r="N70" s="191"/>
      <c r="O70" s="191">
        <f>ROUND(IF($C$16&lt;1,0,$O$68/($C$16*100)*10000),2)</f>
        <v>0</v>
      </c>
      <c r="P70" s="37" t="s">
        <v>87</v>
      </c>
    </row>
    <row r="71" spans="1:16" x14ac:dyDescent="0.2">
      <c r="A71" s="37"/>
      <c r="B71" s="37"/>
      <c r="C71" s="37"/>
      <c r="D71" s="37"/>
      <c r="E71" s="37"/>
      <c r="F71" s="37"/>
      <c r="G71" s="242" t="s">
        <v>190</v>
      </c>
      <c r="H71" s="136"/>
      <c r="I71" s="133"/>
      <c r="J71" s="136"/>
      <c r="K71" s="137"/>
      <c r="L71" s="78"/>
      <c r="M71" s="78"/>
      <c r="N71" s="78"/>
      <c r="O71" s="243">
        <f>ROUND(IF($C$16&lt;1,0,(L64)/($C$16*100)*10000),2)</f>
        <v>0</v>
      </c>
      <c r="P71" s="25" t="s">
        <v>87</v>
      </c>
    </row>
    <row r="72" spans="1:16" x14ac:dyDescent="0.2">
      <c r="A72" s="37"/>
      <c r="B72" s="37"/>
      <c r="C72" s="37"/>
      <c r="D72" s="37"/>
      <c r="E72" s="37"/>
      <c r="F72" s="37"/>
      <c r="G72" s="96"/>
      <c r="H72" s="46"/>
      <c r="I72" s="96"/>
      <c r="J72" s="46"/>
      <c r="K72" s="36"/>
      <c r="L72" s="36"/>
      <c r="M72" s="36"/>
      <c r="N72" s="36"/>
      <c r="O72" s="130"/>
      <c r="P72" s="37"/>
    </row>
    <row r="73" spans="1:16" ht="20.25" customHeight="1" x14ac:dyDescent="0.3">
      <c r="A73" s="3"/>
      <c r="B73" s="37"/>
      <c r="C73" s="37"/>
      <c r="D73" s="228" t="str">
        <f>IF('Customer Info'!$C$32=TRUE,"Notice: Billing Charge does not include Self Assessed KWH Tax"," ")</f>
        <v xml:space="preserve"> </v>
      </c>
      <c r="E73" s="3"/>
      <c r="F73" s="4"/>
      <c r="G73" s="121"/>
      <c r="H73" s="55"/>
      <c r="I73" s="34"/>
      <c r="J73" s="55"/>
      <c r="K73" s="37"/>
      <c r="L73" s="37"/>
      <c r="M73" s="37"/>
      <c r="N73" s="34"/>
    </row>
    <row r="74" spans="1:16" x14ac:dyDescent="0.2">
      <c r="A74" s="37"/>
      <c r="B74" s="37"/>
      <c r="C74" s="37"/>
      <c r="D74" s="54"/>
      <c r="E74" s="3"/>
      <c r="F74" s="4"/>
      <c r="G74" s="55"/>
      <c r="H74" s="55"/>
      <c r="I74" s="93"/>
      <c r="J74" s="55"/>
      <c r="K74" s="37"/>
      <c r="L74" s="37"/>
      <c r="M74" s="37"/>
      <c r="N74" s="37"/>
      <c r="O74" s="40"/>
    </row>
    <row r="75" spans="1:16" x14ac:dyDescent="0.2">
      <c r="A75" s="37"/>
      <c r="B75" s="37"/>
      <c r="C75" s="37"/>
      <c r="D75" s="54"/>
      <c r="E75" s="3"/>
      <c r="F75" s="4"/>
      <c r="G75" s="55"/>
      <c r="H75" s="55"/>
      <c r="I75" s="55"/>
      <c r="J75" s="55"/>
      <c r="K75" s="37"/>
      <c r="L75" s="37"/>
      <c r="M75" s="37"/>
      <c r="N75" s="37"/>
      <c r="O75" s="40"/>
    </row>
    <row r="76" spans="1:16" x14ac:dyDescent="0.2">
      <c r="A76" s="41"/>
      <c r="B76" s="37"/>
      <c r="C76" s="37"/>
      <c r="D76" s="37"/>
      <c r="E76" s="37"/>
      <c r="F76" s="37"/>
      <c r="G76" s="37"/>
      <c r="H76" s="37"/>
      <c r="J76" s="37"/>
      <c r="K76" s="37"/>
      <c r="L76" s="40"/>
      <c r="M76" s="40"/>
      <c r="N76" s="40"/>
      <c r="O76" s="138"/>
    </row>
    <row r="77" spans="1:16" x14ac:dyDescent="0.2">
      <c r="B77" s="37"/>
      <c r="C77" s="37"/>
      <c r="D77" s="37"/>
      <c r="E77" s="37"/>
      <c r="F77" s="37"/>
      <c r="G77" s="96"/>
      <c r="H77" s="37"/>
      <c r="I77" s="37"/>
      <c r="J77" s="37"/>
      <c r="K77" s="37"/>
      <c r="L77" s="60"/>
      <c r="M77" s="60"/>
      <c r="N77" s="60"/>
      <c r="O77" s="130"/>
      <c r="P77" s="37"/>
    </row>
    <row r="78" spans="1:16" x14ac:dyDescent="0.2">
      <c r="G78" s="133"/>
      <c r="H78" s="56"/>
      <c r="I78" s="133"/>
      <c r="J78" s="56"/>
      <c r="K78" s="56"/>
      <c r="L78" s="134"/>
      <c r="M78" s="134"/>
      <c r="N78" s="134"/>
      <c r="O78" s="135"/>
      <c r="P78" s="25"/>
    </row>
    <row r="80" spans="1:16" x14ac:dyDescent="0.2">
      <c r="A80" s="481"/>
    </row>
    <row r="81" spans="1:1" x14ac:dyDescent="0.2">
      <c r="A81" s="481"/>
    </row>
    <row r="82" spans="1:1" x14ac:dyDescent="0.2">
      <c r="A82" s="481"/>
    </row>
    <row r="83" spans="1:1" x14ac:dyDescent="0.2">
      <c r="A83" s="481"/>
    </row>
    <row r="84" spans="1:1" x14ac:dyDescent="0.2">
      <c r="A84" s="481"/>
    </row>
    <row r="85" spans="1:1" x14ac:dyDescent="0.2">
      <c r="A85" s="481"/>
    </row>
    <row r="86" spans="1:1" x14ac:dyDescent="0.2">
      <c r="A86" s="481"/>
    </row>
    <row r="87" spans="1:1" x14ac:dyDescent="0.2">
      <c r="A87" s="481"/>
    </row>
    <row r="88" spans="1:1" x14ac:dyDescent="0.2">
      <c r="A88" s="481"/>
    </row>
    <row r="89" spans="1:1" x14ac:dyDescent="0.2">
      <c r="A89" s="481"/>
    </row>
    <row r="90" spans="1:1" x14ac:dyDescent="0.2">
      <c r="A90" s="481"/>
    </row>
    <row r="91" spans="1:1" x14ac:dyDescent="0.2">
      <c r="A91" s="481"/>
    </row>
    <row r="92" spans="1:1" x14ac:dyDescent="0.2">
      <c r="A92" s="481"/>
    </row>
    <row r="93" spans="1:1" x14ac:dyDescent="0.2">
      <c r="A93" s="481"/>
    </row>
    <row r="94" spans="1:1" x14ac:dyDescent="0.2">
      <c r="A94" s="481"/>
    </row>
  </sheetData>
  <sheetProtection algorithmName="SHA-512" hashValue="PmkOkyXLj2nlCuvvnE3PmfEflDD1YEwGgoHkk0neAjaMOwv9D+pG4Q7qrmwYeVlIql3KU1zAreFNFdJl1PP/cQ==" saltValue="ro/nAr8diywBj1eEpk5gSQ==" spinCount="100000" sheet="1" objects="1" scenarios="1"/>
  <mergeCells count="26">
    <mergeCell ref="A80:A94"/>
    <mergeCell ref="A4:P4"/>
    <mergeCell ref="A7:P7"/>
    <mergeCell ref="A11:I11"/>
    <mergeCell ref="D21:H21"/>
    <mergeCell ref="D22:H22"/>
    <mergeCell ref="G24:J24"/>
    <mergeCell ref="L24:O24"/>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55" orientation="landscape" r:id="rId1"/>
  <headerFooter alignWithMargins="0"/>
  <rowBreaks count="1" manualBreakCount="1">
    <brk id="78"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76801"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76802" r:id="rId5" name="Button 2">
              <controlPr defaultSize="0" print="0" autoFill="0" autoPict="0" macro="[0]!Info">
                <anchor moveWithCells="1">
                  <from>
                    <xdr:col>15</xdr:col>
                    <xdr:colOff>409575</xdr:colOff>
                    <xdr:row>88</xdr:row>
                    <xdr:rowOff>76200</xdr:rowOff>
                  </from>
                  <to>
                    <xdr:col>16</xdr:col>
                    <xdr:colOff>38100</xdr:colOff>
                    <xdr:row>89</xdr:row>
                    <xdr:rowOff>142875</xdr:rowOff>
                  </to>
                </anchor>
              </controlPr>
            </control>
          </mc:Choice>
        </mc:AlternateContent>
        <mc:AlternateContent xmlns:mc="http://schemas.openxmlformats.org/markup-compatibility/2006">
          <mc:Choice Requires="x14">
            <control shapeId="76803"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6804"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6805"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6806"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6807"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76808"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76809"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76810"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76811"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76812"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76813"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76814"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76815"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76816"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76817"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76818"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76819"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76820"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76821"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76822"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76823"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76824"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76825"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76826"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76827"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76828"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76829"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76830"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76831"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76832"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76833"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76834"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76835"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76836"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76837"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76838"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76839"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76840"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76841"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76842"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76843"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76844"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76845"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76846"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76847"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76848"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76849"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76850"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76851"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76852"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76853"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76854"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76855"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76856"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76857"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76858"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C961E-E4D9-4E1A-B1A5-45B26701F483}">
  <sheetPr codeName="Sheet4">
    <pageSetUpPr fitToPage="1"/>
  </sheetPr>
  <dimension ref="A1:A34"/>
  <sheetViews>
    <sheetView showGridLines="0" topLeftCell="A21" workbookViewId="0">
      <selection sqref="A1:P1"/>
    </sheetView>
  </sheetViews>
  <sheetFormatPr defaultColWidth="9.140625" defaultRowHeight="9.9499999999999993" customHeight="1" x14ac:dyDescent="0.2"/>
  <cols>
    <col min="1" max="1" width="130.5703125" style="295" customWidth="1"/>
    <col min="2" max="16384" width="9.140625" style="294"/>
  </cols>
  <sheetData>
    <row r="1" spans="1:1" ht="36" x14ac:dyDescent="0.2">
      <c r="A1" s="298" t="s">
        <v>314</v>
      </c>
    </row>
    <row r="2" spans="1:1" ht="24" x14ac:dyDescent="0.2">
      <c r="A2" s="299" t="s">
        <v>313</v>
      </c>
    </row>
    <row r="3" spans="1:1" ht="9.9499999999999993" customHeight="1" x14ac:dyDescent="0.2">
      <c r="A3" s="300"/>
    </row>
    <row r="4" spans="1:1" ht="24" customHeight="1" x14ac:dyDescent="0.2">
      <c r="A4" s="299" t="s">
        <v>312</v>
      </c>
    </row>
    <row r="5" spans="1:1" ht="9.9499999999999993" customHeight="1" x14ac:dyDescent="0.2">
      <c r="A5" s="300"/>
    </row>
    <row r="6" spans="1:1" ht="12" x14ac:dyDescent="0.2">
      <c r="A6" s="298" t="s">
        <v>311</v>
      </c>
    </row>
    <row r="7" spans="1:1" ht="9.9499999999999993" customHeight="1" x14ac:dyDescent="0.2">
      <c r="A7" s="298"/>
    </row>
    <row r="8" spans="1:1" ht="36" x14ac:dyDescent="0.2">
      <c r="A8" s="298" t="s">
        <v>310</v>
      </c>
    </row>
    <row r="9" spans="1:1" ht="9.9499999999999993" customHeight="1" x14ac:dyDescent="0.2">
      <c r="A9" s="299"/>
    </row>
    <row r="10" spans="1:1" ht="36" customHeight="1" x14ac:dyDescent="0.2">
      <c r="A10" s="298" t="s">
        <v>309</v>
      </c>
    </row>
    <row r="11" spans="1:1" ht="9.6" customHeight="1" x14ac:dyDescent="0.2">
      <c r="A11" s="298"/>
    </row>
    <row r="12" spans="1:1" ht="36" customHeight="1" x14ac:dyDescent="0.2">
      <c r="A12" s="298" t="s">
        <v>339</v>
      </c>
    </row>
    <row r="13" spans="1:1" ht="9.9499999999999993" customHeight="1" x14ac:dyDescent="0.2">
      <c r="A13" s="298"/>
    </row>
    <row r="14" spans="1:1" ht="38.25" customHeight="1" x14ac:dyDescent="0.2">
      <c r="A14" s="298" t="s">
        <v>308</v>
      </c>
    </row>
    <row r="15" spans="1:1" ht="9.9499999999999993" customHeight="1" x14ac:dyDescent="0.2">
      <c r="A15" s="298"/>
    </row>
    <row r="16" spans="1:1" ht="24" x14ac:dyDescent="0.2">
      <c r="A16" s="298" t="s">
        <v>307</v>
      </c>
    </row>
    <row r="17" spans="1:1" ht="9.9499999999999993" customHeight="1" x14ac:dyDescent="0.2">
      <c r="A17" s="298"/>
    </row>
    <row r="18" spans="1:1" ht="24" x14ac:dyDescent="0.2">
      <c r="A18" s="298" t="s">
        <v>306</v>
      </c>
    </row>
    <row r="19" spans="1:1" ht="9.9499999999999993" customHeight="1" x14ac:dyDescent="0.2">
      <c r="A19" s="298"/>
    </row>
    <row r="20" spans="1:1" ht="39.75" customHeight="1" x14ac:dyDescent="0.2">
      <c r="A20" s="298" t="s">
        <v>305</v>
      </c>
    </row>
    <row r="21" spans="1:1" ht="9.9499999999999993" customHeight="1" x14ac:dyDescent="0.2">
      <c r="A21" s="298"/>
    </row>
    <row r="22" spans="1:1" ht="24" x14ac:dyDescent="0.2">
      <c r="A22" s="298" t="s">
        <v>304</v>
      </c>
    </row>
    <row r="23" spans="1:1" ht="9.9499999999999993" customHeight="1" x14ac:dyDescent="0.2">
      <c r="A23" s="298"/>
    </row>
    <row r="24" spans="1:1" ht="36" x14ac:dyDescent="0.2">
      <c r="A24" s="298" t="s">
        <v>303</v>
      </c>
    </row>
    <row r="25" spans="1:1" ht="9.9499999999999993" customHeight="1" x14ac:dyDescent="0.2">
      <c r="A25" s="298"/>
    </row>
    <row r="26" spans="1:1" ht="24" x14ac:dyDescent="0.2">
      <c r="A26" s="298" t="s">
        <v>302</v>
      </c>
    </row>
    <row r="27" spans="1:1" ht="9.9499999999999993" customHeight="1" x14ac:dyDescent="0.2">
      <c r="A27" s="298"/>
    </row>
    <row r="28" spans="1:1" ht="24" x14ac:dyDescent="0.2">
      <c r="A28" s="296" t="s">
        <v>301</v>
      </c>
    </row>
    <row r="29" spans="1:1" ht="12" x14ac:dyDescent="0.2">
      <c r="A29" s="298"/>
    </row>
    <row r="30" spans="1:1" ht="45" customHeight="1" x14ac:dyDescent="0.2">
      <c r="A30" s="298" t="s">
        <v>300</v>
      </c>
    </row>
    <row r="32" spans="1:1" ht="36" customHeight="1" x14ac:dyDescent="0.2">
      <c r="A32" s="298" t="s">
        <v>299</v>
      </c>
    </row>
    <row r="33" spans="1:1" ht="9.9499999999999993" customHeight="1" x14ac:dyDescent="0.2">
      <c r="A33" s="297"/>
    </row>
    <row r="34" spans="1:1" ht="12" x14ac:dyDescent="0.2">
      <c r="A34" s="296" t="s">
        <v>298</v>
      </c>
    </row>
  </sheetData>
  <sheetProtection algorithmName="SHA-512" hashValue="Vm4V2CZ6tYFJXWb6NJSOirPhrWblhwCBAmgxQlPHCpYqYHZQil3d0sshbM/h8AuFnI7fBxuBi0bHJ4WOLMCZ9g==" saltValue="zTFmzQTmKhfRVMd4g/6wKg==" spinCount="100000" sheet="1" objects="1" scenarios="1"/>
  <pageMargins left="0.25" right="0.25" top="0.5" bottom="0.5" header="0.3" footer="0.3"/>
  <pageSetup scale="79" orientation="portrait"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1">
    <pageSetUpPr fitToPage="1"/>
  </sheetPr>
  <dimension ref="A1:IV93"/>
  <sheetViews>
    <sheetView showGridLines="0" topLeftCell="A3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3" width="17" customWidth="1"/>
    <col min="14"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9.140625" hidden="1" customWidth="1"/>
  </cols>
  <sheetData>
    <row r="1" spans="1:256" ht="20.25" x14ac:dyDescent="0.3">
      <c r="A1" s="498" t="s">
        <v>120</v>
      </c>
      <c r="B1" s="498"/>
      <c r="C1" s="498"/>
      <c r="D1" s="498"/>
      <c r="E1" s="498"/>
      <c r="F1" s="498"/>
      <c r="G1" s="498"/>
      <c r="H1" s="498"/>
      <c r="I1" s="498"/>
      <c r="J1" s="498"/>
      <c r="K1" s="498"/>
      <c r="L1" s="498"/>
      <c r="M1" s="498"/>
      <c r="N1" s="498"/>
      <c r="O1" s="498"/>
      <c r="P1" s="498"/>
    </row>
    <row r="2" spans="1:256" ht="20.25" x14ac:dyDescent="0.3">
      <c r="A2" s="483" t="s">
        <v>277</v>
      </c>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c r="AQ2" s="483"/>
      <c r="AR2" s="483"/>
      <c r="AS2" s="483"/>
      <c r="AT2" s="483"/>
      <c r="AU2" s="483"/>
      <c r="AV2" s="483"/>
      <c r="AW2" s="483"/>
      <c r="AX2" s="483"/>
      <c r="AY2" s="483"/>
      <c r="AZ2" s="483"/>
      <c r="BA2" s="483"/>
      <c r="BB2" s="483"/>
      <c r="BC2" s="483"/>
      <c r="BD2" s="483"/>
      <c r="BE2" s="483"/>
      <c r="BF2" s="483"/>
      <c r="BG2" s="483"/>
      <c r="BH2" s="483"/>
      <c r="BI2" s="483"/>
      <c r="BJ2" s="483"/>
      <c r="BK2" s="483"/>
      <c r="BL2" s="483"/>
      <c r="BM2" s="483"/>
      <c r="BN2" s="483"/>
      <c r="BO2" s="483"/>
      <c r="BP2" s="483"/>
      <c r="BQ2" s="483"/>
      <c r="BR2" s="483"/>
      <c r="BS2" s="483"/>
      <c r="BT2" s="483"/>
      <c r="BU2" s="483"/>
      <c r="BV2" s="483"/>
      <c r="BW2" s="483"/>
      <c r="BX2" s="483"/>
      <c r="BY2" s="483"/>
      <c r="BZ2" s="483"/>
      <c r="CA2" s="483"/>
      <c r="CB2" s="483"/>
      <c r="CC2" s="483"/>
      <c r="CD2" s="483"/>
      <c r="CE2" s="483"/>
      <c r="CF2" s="483"/>
      <c r="CG2" s="483"/>
      <c r="CH2" s="483"/>
      <c r="CI2" s="483"/>
      <c r="CJ2" s="483"/>
      <c r="CK2" s="483"/>
      <c r="CL2" s="483"/>
      <c r="CM2" s="483"/>
      <c r="CN2" s="483"/>
      <c r="CO2" s="483"/>
      <c r="CP2" s="483"/>
      <c r="CQ2" s="483"/>
      <c r="CR2" s="483"/>
      <c r="CS2" s="483"/>
      <c r="CT2" s="483"/>
      <c r="CU2" s="483"/>
      <c r="CV2" s="483"/>
      <c r="CW2" s="483"/>
      <c r="CX2" s="483"/>
      <c r="CY2" s="483"/>
      <c r="CZ2" s="483"/>
      <c r="DA2" s="483"/>
      <c r="DB2" s="483"/>
      <c r="DC2" s="483"/>
      <c r="DD2" s="483"/>
      <c r="DE2" s="483"/>
      <c r="DF2" s="483"/>
      <c r="DG2" s="483"/>
      <c r="DH2" s="483"/>
      <c r="DI2" s="483"/>
      <c r="DJ2" s="483"/>
      <c r="DK2" s="483"/>
      <c r="DL2" s="483"/>
      <c r="DM2" s="483"/>
      <c r="DN2" s="483"/>
      <c r="DO2" s="483"/>
      <c r="DP2" s="483"/>
      <c r="DQ2" s="483"/>
      <c r="DR2" s="483"/>
      <c r="DS2" s="483"/>
      <c r="DT2" s="483"/>
      <c r="DU2" s="483"/>
      <c r="DV2" s="483"/>
      <c r="DW2" s="483"/>
      <c r="DX2" s="483"/>
      <c r="DY2" s="483"/>
      <c r="DZ2" s="483"/>
      <c r="EA2" s="483"/>
      <c r="EB2" s="483"/>
      <c r="EC2" s="483"/>
      <c r="ED2" s="483"/>
      <c r="EE2" s="483"/>
      <c r="EF2" s="483"/>
      <c r="EG2" s="483"/>
      <c r="EH2" s="483"/>
      <c r="EI2" s="483"/>
      <c r="EJ2" s="483"/>
      <c r="EK2" s="483"/>
      <c r="EL2" s="483"/>
      <c r="EM2" s="483"/>
      <c r="EN2" s="483"/>
      <c r="EO2" s="483"/>
      <c r="EP2" s="483"/>
      <c r="EQ2" s="483"/>
      <c r="ER2" s="483"/>
      <c r="ES2" s="483"/>
      <c r="ET2" s="483"/>
      <c r="EU2" s="483"/>
      <c r="EV2" s="483"/>
      <c r="EW2" s="483"/>
      <c r="EX2" s="483"/>
      <c r="EY2" s="483"/>
      <c r="EZ2" s="483"/>
      <c r="FA2" s="483"/>
      <c r="FB2" s="483"/>
      <c r="FC2" s="483"/>
      <c r="FD2" s="483"/>
      <c r="FE2" s="483"/>
      <c r="FF2" s="483"/>
      <c r="FG2" s="483"/>
      <c r="FH2" s="483"/>
      <c r="FI2" s="483"/>
      <c r="FJ2" s="483"/>
      <c r="FK2" s="483"/>
      <c r="FL2" s="483"/>
      <c r="FM2" s="483"/>
      <c r="FN2" s="483"/>
      <c r="FO2" s="483"/>
      <c r="FP2" s="483"/>
      <c r="FQ2" s="483"/>
      <c r="FR2" s="483"/>
      <c r="FS2" s="483"/>
      <c r="FT2" s="483"/>
      <c r="FU2" s="483"/>
      <c r="FV2" s="483"/>
      <c r="FW2" s="483"/>
      <c r="FX2" s="483"/>
      <c r="FY2" s="483"/>
      <c r="FZ2" s="483"/>
      <c r="GA2" s="483"/>
      <c r="GB2" s="483"/>
      <c r="GC2" s="483"/>
      <c r="GD2" s="483"/>
      <c r="GE2" s="483"/>
      <c r="GF2" s="483"/>
      <c r="GG2" s="483"/>
      <c r="GH2" s="483"/>
      <c r="GI2" s="483"/>
      <c r="GJ2" s="483"/>
      <c r="GK2" s="483"/>
      <c r="GL2" s="483"/>
      <c r="GM2" s="483"/>
      <c r="GN2" s="483"/>
      <c r="GO2" s="483"/>
      <c r="GP2" s="483"/>
      <c r="GQ2" s="483"/>
      <c r="GR2" s="483"/>
      <c r="GS2" s="483"/>
      <c r="GT2" s="483"/>
      <c r="GU2" s="483"/>
      <c r="GV2" s="483"/>
      <c r="GW2" s="483"/>
      <c r="GX2" s="483"/>
      <c r="GY2" s="483"/>
      <c r="GZ2" s="483"/>
      <c r="HA2" s="483"/>
      <c r="HB2" s="483"/>
      <c r="HC2" s="483"/>
      <c r="HD2" s="483"/>
      <c r="HE2" s="483"/>
      <c r="HF2" s="483"/>
      <c r="HG2" s="483"/>
      <c r="HH2" s="483"/>
      <c r="HI2" s="483"/>
      <c r="HJ2" s="483"/>
      <c r="HK2" s="483"/>
      <c r="HL2" s="483"/>
      <c r="HM2" s="483"/>
      <c r="HN2" s="483"/>
      <c r="HO2" s="483"/>
      <c r="HP2" s="483"/>
      <c r="HQ2" s="483"/>
      <c r="HR2" s="483"/>
      <c r="HS2" s="483"/>
      <c r="HT2" s="483"/>
      <c r="HU2" s="483"/>
      <c r="HV2" s="483"/>
      <c r="HW2" s="483"/>
      <c r="HX2" s="483"/>
      <c r="HY2" s="483"/>
      <c r="HZ2" s="483"/>
      <c r="IA2" s="483"/>
      <c r="IB2" s="483"/>
      <c r="IC2" s="483"/>
      <c r="ID2" s="483"/>
      <c r="IE2" s="483"/>
      <c r="IF2" s="483"/>
      <c r="IG2" s="483"/>
      <c r="IH2" s="483"/>
      <c r="II2" s="483"/>
      <c r="IJ2" s="483"/>
      <c r="IK2" s="483"/>
      <c r="IL2" s="483"/>
      <c r="IM2" s="483"/>
      <c r="IN2" s="483"/>
      <c r="IO2" s="483"/>
      <c r="IP2" s="483"/>
      <c r="IQ2" s="483"/>
      <c r="IR2" s="483"/>
      <c r="IS2" s="483"/>
      <c r="IT2" s="483"/>
      <c r="IU2" s="483"/>
      <c r="IV2" s="483"/>
    </row>
    <row r="3" spans="1:256" ht="18" x14ac:dyDescent="0.25">
      <c r="A3" s="499" t="s">
        <v>263</v>
      </c>
      <c r="B3" s="499"/>
      <c r="C3" s="499"/>
      <c r="D3" s="499"/>
      <c r="E3" s="499"/>
      <c r="F3" s="499"/>
      <c r="G3" s="499"/>
      <c r="H3" s="499"/>
      <c r="I3" s="499"/>
      <c r="J3" s="499"/>
      <c r="K3" s="499"/>
      <c r="L3" s="499"/>
      <c r="M3" s="499"/>
      <c r="N3" s="499"/>
      <c r="O3" s="499"/>
      <c r="P3" s="499"/>
    </row>
    <row r="4" spans="1:256" ht="15.75" x14ac:dyDescent="0.25">
      <c r="A4" s="484" t="str">
        <f>'Customer Info'!B11</f>
        <v>Breakdown of Charges Based on Entered Information</v>
      </c>
      <c r="B4" s="484"/>
      <c r="C4" s="484"/>
      <c r="D4" s="484"/>
      <c r="E4" s="484"/>
      <c r="F4" s="484"/>
      <c r="G4" s="484"/>
      <c r="H4" s="484"/>
      <c r="I4" s="484"/>
      <c r="J4" s="484"/>
      <c r="K4" s="484"/>
      <c r="L4" s="484"/>
      <c r="M4" s="484"/>
      <c r="N4" s="484"/>
      <c r="O4" s="484"/>
      <c r="P4" s="484"/>
    </row>
    <row r="5" spans="1:256" ht="15" x14ac:dyDescent="0.2">
      <c r="A5" s="75"/>
      <c r="B5" s="75"/>
      <c r="C5" s="75"/>
      <c r="D5" s="75"/>
      <c r="E5" s="75"/>
      <c r="F5" s="75"/>
      <c r="G5" s="75"/>
      <c r="H5" s="75"/>
      <c r="I5" s="75"/>
      <c r="J5" s="75"/>
      <c r="K5" s="75"/>
    </row>
    <row r="6" spans="1:256" x14ac:dyDescent="0.2">
      <c r="A6" s="76">
        <f ca="1">TODAY()</f>
        <v>45944</v>
      </c>
      <c r="B6" s="210" t="s">
        <v>264</v>
      </c>
      <c r="C6" s="274"/>
      <c r="D6" s="274"/>
      <c r="E6" s="274"/>
      <c r="F6" s="274"/>
      <c r="G6" s="274"/>
      <c r="H6" s="274"/>
      <c r="I6" s="274"/>
      <c r="J6" s="274"/>
      <c r="K6" s="274"/>
    </row>
    <row r="7" spans="1:256" ht="26.25" x14ac:dyDescent="0.4">
      <c r="A7" s="509"/>
      <c r="B7" s="509"/>
      <c r="C7" s="509"/>
      <c r="D7" s="509"/>
      <c r="E7" s="509"/>
      <c r="F7" s="509"/>
      <c r="G7" s="509"/>
      <c r="H7" s="509"/>
      <c r="I7" s="509"/>
      <c r="J7" s="509"/>
      <c r="K7" s="509"/>
      <c r="L7" s="509"/>
      <c r="M7" s="509"/>
      <c r="N7" s="509"/>
      <c r="O7" s="509"/>
      <c r="P7" s="509"/>
    </row>
    <row r="8" spans="1:256" ht="15" x14ac:dyDescent="0.2">
      <c r="A8" s="23" t="s">
        <v>2</v>
      </c>
      <c r="B8" s="24"/>
      <c r="C8" s="25">
        <f>'Customer Info'!B7</f>
        <v>0</v>
      </c>
      <c r="I8" s="26"/>
    </row>
    <row r="9" spans="1:256" ht="15" x14ac:dyDescent="0.2">
      <c r="A9" s="27" t="s">
        <v>26</v>
      </c>
      <c r="B9" s="24"/>
      <c r="C9" s="25">
        <f>'Customer Info'!B8</f>
        <v>0</v>
      </c>
    </row>
    <row r="10" spans="1:256" x14ac:dyDescent="0.2">
      <c r="A10" s="23" t="s">
        <v>3</v>
      </c>
      <c r="B10" s="200">
        <f>'Customer Info'!B9</f>
        <v>11</v>
      </c>
      <c r="C10" s="194" t="str">
        <f>LOOKUP(B10,R10:AD10,R11:AD11)</f>
        <v>November</v>
      </c>
      <c r="D10" s="133">
        <f>'Customer Info'!C9</f>
        <v>2025</v>
      </c>
      <c r="S10">
        <v>1</v>
      </c>
      <c r="T10">
        <v>2</v>
      </c>
      <c r="U10">
        <v>3</v>
      </c>
      <c r="V10">
        <v>4</v>
      </c>
      <c r="W10">
        <v>5</v>
      </c>
      <c r="X10">
        <v>6</v>
      </c>
      <c r="Y10">
        <v>7</v>
      </c>
      <c r="Z10">
        <v>8</v>
      </c>
      <c r="AA10">
        <v>9</v>
      </c>
      <c r="AB10">
        <v>10</v>
      </c>
      <c r="AC10">
        <v>11</v>
      </c>
      <c r="AD10">
        <v>12</v>
      </c>
    </row>
    <row r="11" spans="1:256" ht="15" customHeight="1" x14ac:dyDescent="0.2">
      <c r="A11" s="497"/>
      <c r="B11" s="497"/>
      <c r="C11" s="497"/>
      <c r="D11" s="497"/>
      <c r="E11" s="497"/>
      <c r="F11" s="497"/>
      <c r="G11" s="497"/>
      <c r="H11" s="497"/>
      <c r="I11" s="497"/>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x14ac:dyDescent="0.2">
      <c r="A12" s="28" t="s">
        <v>27</v>
      </c>
      <c r="B12" s="22"/>
      <c r="C12" s="22"/>
      <c r="D12" s="22"/>
      <c r="E12" s="22"/>
      <c r="F12" s="22"/>
      <c r="G12" s="22"/>
      <c r="H12" s="22"/>
      <c r="I12" s="22"/>
      <c r="J12" s="22"/>
      <c r="K12" s="22"/>
      <c r="L12" s="22"/>
      <c r="M12" s="22"/>
      <c r="N12" s="22"/>
      <c r="O12" s="22"/>
      <c r="P12" s="22"/>
      <c r="R12" s="3" t="s">
        <v>187</v>
      </c>
      <c r="S12" s="207">
        <f>'Rider Rates'!$C$25</f>
        <v>7.2950000000000001E-2</v>
      </c>
      <c r="T12" s="207">
        <f>'Rider Rates'!$C$25</f>
        <v>7.2950000000000001E-2</v>
      </c>
      <c r="U12" s="207">
        <f>'Rider Rates'!$C$25</f>
        <v>7.2950000000000001E-2</v>
      </c>
      <c r="V12" s="207">
        <f>'Rider Rates'!$C$25</f>
        <v>7.2950000000000001E-2</v>
      </c>
      <c r="W12" s="207">
        <f>'Rider Rates'!$C$25</f>
        <v>7.2950000000000001E-2</v>
      </c>
      <c r="X12" s="207">
        <f>'Rider Rates'!$C$25</f>
        <v>7.2950000000000001E-2</v>
      </c>
      <c r="Y12" s="207">
        <f>'Rider Rates'!$C$25</f>
        <v>7.2950000000000001E-2</v>
      </c>
      <c r="Z12" s="207">
        <f>'Rider Rates'!$C$25</f>
        <v>7.2950000000000001E-2</v>
      </c>
      <c r="AA12" s="207">
        <f>'Rider Rates'!$C$25</f>
        <v>7.2950000000000001E-2</v>
      </c>
      <c r="AB12" s="207">
        <f>'Rider Rates'!$C$25</f>
        <v>7.2950000000000001E-2</v>
      </c>
      <c r="AC12" s="207">
        <f>'Rider Rates'!$C$25</f>
        <v>7.2950000000000001E-2</v>
      </c>
      <c r="AD12" s="207">
        <f>'Rider Rates'!$C$25</f>
        <v>7.2950000000000001E-2</v>
      </c>
      <c r="AE12" s="207"/>
      <c r="AF12" s="207"/>
    </row>
    <row r="13" spans="1:256" x14ac:dyDescent="0.2">
      <c r="A13" s="18"/>
      <c r="B13" s="18"/>
      <c r="C13" s="59" t="s">
        <v>55</v>
      </c>
      <c r="D13" s="59" t="s">
        <v>56</v>
      </c>
      <c r="E13" s="18"/>
      <c r="F13" s="18"/>
      <c r="G13" s="18"/>
      <c r="H13" s="18"/>
      <c r="I13" s="18"/>
      <c r="J13" s="18"/>
      <c r="K13" s="18"/>
      <c r="L13" s="18"/>
      <c r="M13" s="18"/>
      <c r="N13" s="18"/>
      <c r="O13" s="18"/>
    </row>
    <row r="14" spans="1:256" x14ac:dyDescent="0.2">
      <c r="A14" s="29" t="s">
        <v>28</v>
      </c>
      <c r="B14" s="29"/>
      <c r="C14" s="44">
        <f>'Customer Info'!B18</f>
        <v>0</v>
      </c>
      <c r="D14" s="44">
        <f>ROUND(C14*C19,1)</f>
        <v>0</v>
      </c>
      <c r="E14" s="29" t="s">
        <v>45</v>
      </c>
      <c r="F14" s="30"/>
      <c r="G14" s="29" t="s">
        <v>15</v>
      </c>
      <c r="I14" s="53" t="s">
        <v>15</v>
      </c>
      <c r="J14" s="29"/>
      <c r="K14" s="29"/>
      <c r="L14" s="29"/>
      <c r="M14" s="29"/>
      <c r="N14" s="29"/>
    </row>
    <row r="15" spans="1:256" x14ac:dyDescent="0.2">
      <c r="A15" s="31" t="s">
        <v>29</v>
      </c>
      <c r="B15" s="31"/>
      <c r="C15" s="44">
        <f>'Customer Info'!B19</f>
        <v>0</v>
      </c>
      <c r="D15" s="44">
        <f>C15*C19</f>
        <v>0</v>
      </c>
      <c r="E15" s="29" t="s">
        <v>45</v>
      </c>
      <c r="F15" s="33"/>
      <c r="G15" s="31" t="s">
        <v>30</v>
      </c>
      <c r="I15" s="51" t="str">
        <f>IF(MAX(C14,C15)&gt;0,C16/(MAX(C14,C15)*730), " ")</f>
        <v xml:space="preserve"> </v>
      </c>
      <c r="J15" s="31"/>
      <c r="K15" s="31"/>
      <c r="L15" s="31"/>
      <c r="M15" s="31"/>
      <c r="N15" s="31"/>
      <c r="X15" s="207"/>
      <c r="Y15" s="207"/>
      <c r="Z15" s="207"/>
      <c r="AA15" s="207"/>
    </row>
    <row r="16" spans="1:256" x14ac:dyDescent="0.2">
      <c r="A16" s="31" t="s">
        <v>43</v>
      </c>
      <c r="B16" s="31"/>
      <c r="C16" s="32">
        <f>IF('Customer Info'!B21+'Customer Info'!B22-'Customer Info'!B23&lt;0,0,'Customer Info'!B21+'Customer Info'!B22-'Customer Info'!B23)</f>
        <v>0</v>
      </c>
      <c r="D16" s="32">
        <f>C16*C19</f>
        <v>0</v>
      </c>
      <c r="E16" s="31" t="s">
        <v>41</v>
      </c>
      <c r="F16" s="33"/>
      <c r="G16" s="31"/>
      <c r="H16" s="31"/>
      <c r="I16" s="31"/>
      <c r="J16" s="31"/>
      <c r="K16" s="31"/>
      <c r="L16" s="31"/>
      <c r="M16" s="31"/>
      <c r="N16" s="31"/>
      <c r="O16" s="31"/>
    </row>
    <row r="17" spans="1:30" x14ac:dyDescent="0.2">
      <c r="A17" s="31" t="s">
        <v>129</v>
      </c>
      <c r="B17" s="31"/>
      <c r="C17" s="32">
        <f>'Customer Info'!$B$26</f>
        <v>0</v>
      </c>
      <c r="D17" s="32">
        <f>C17*C19</f>
        <v>0</v>
      </c>
      <c r="E17" s="31" t="s">
        <v>256</v>
      </c>
      <c r="F17" s="33"/>
      <c r="K17" s="31"/>
      <c r="L17" s="31"/>
      <c r="M17" s="31"/>
      <c r="N17" s="31"/>
    </row>
    <row r="18" spans="1:30" x14ac:dyDescent="0.2">
      <c r="A18" s="31" t="s">
        <v>255</v>
      </c>
      <c r="B18" s="31"/>
      <c r="C18" s="32"/>
      <c r="D18" s="32">
        <f>IF((D17-(ROUND(MAX(D14,D15)*0.5,1)))&lt;0,0,(D17-(ROUND(MAX(D14,D15)*0.5,1))))</f>
        <v>0</v>
      </c>
      <c r="E18" s="31" t="s">
        <v>259</v>
      </c>
      <c r="F18" s="33"/>
      <c r="K18" s="31"/>
      <c r="L18" s="31"/>
      <c r="M18" s="31"/>
      <c r="N18" s="31"/>
    </row>
    <row r="19" spans="1:30" x14ac:dyDescent="0.2">
      <c r="A19" s="31" t="s">
        <v>54</v>
      </c>
      <c r="B19" s="31"/>
      <c r="C19" s="58">
        <f>+'Customer Info'!E18</f>
        <v>1</v>
      </c>
      <c r="D19" s="31"/>
      <c r="E19" s="31"/>
      <c r="F19" s="33"/>
      <c r="G19" s="23"/>
      <c r="H19" s="23"/>
      <c r="I19" s="23"/>
      <c r="J19" s="23"/>
      <c r="K19" s="31"/>
      <c r="L19" s="31"/>
      <c r="M19" s="31"/>
      <c r="N19" s="31"/>
      <c r="S19" s="207"/>
      <c r="T19" s="207"/>
      <c r="U19" s="207"/>
      <c r="V19" s="207"/>
      <c r="W19" s="207"/>
      <c r="X19" s="207"/>
      <c r="Y19" s="207"/>
      <c r="Z19" s="207"/>
      <c r="AA19" s="207"/>
      <c r="AB19" s="207"/>
      <c r="AC19" s="207"/>
      <c r="AD19" s="207"/>
    </row>
    <row r="20" spans="1:30" x14ac:dyDescent="0.2">
      <c r="A20" s="31" t="s">
        <v>15</v>
      </c>
      <c r="B20" s="31"/>
      <c r="C20" s="82" t="s">
        <v>15</v>
      </c>
      <c r="D20" s="511" t="s">
        <v>15</v>
      </c>
      <c r="E20" s="511"/>
      <c r="F20" s="511"/>
      <c r="G20" s="511"/>
      <c r="H20" s="511"/>
      <c r="K20" s="31"/>
      <c r="L20" s="31"/>
      <c r="M20" s="31"/>
      <c r="N20" s="31"/>
      <c r="O20" s="50"/>
    </row>
    <row r="21" spans="1:30" x14ac:dyDescent="0.2">
      <c r="A21" s="31" t="s">
        <v>15</v>
      </c>
      <c r="B21" s="31"/>
      <c r="C21" s="82" t="s">
        <v>15</v>
      </c>
      <c r="D21" s="511" t="s">
        <v>15</v>
      </c>
      <c r="E21" s="511"/>
      <c r="F21" s="511"/>
      <c r="G21" s="511"/>
      <c r="H21" s="511"/>
      <c r="I21" s="23"/>
      <c r="J21" s="23"/>
      <c r="K21" s="31"/>
      <c r="L21" s="31"/>
      <c r="M21" s="31"/>
      <c r="N21" s="31"/>
      <c r="O21" s="50"/>
    </row>
    <row r="22" spans="1:30" x14ac:dyDescent="0.2">
      <c r="A22" s="31"/>
      <c r="B22" s="31"/>
      <c r="C22" s="33"/>
      <c r="D22" s="33"/>
      <c r="E22" s="33"/>
      <c r="F22" s="33"/>
      <c r="G22" s="23"/>
      <c r="H22" s="23"/>
      <c r="I22" s="23"/>
      <c r="J22" s="23"/>
      <c r="K22" s="31"/>
      <c r="L22" s="31"/>
      <c r="M22" s="31"/>
      <c r="N22" s="31"/>
      <c r="O22" s="31"/>
    </row>
    <row r="23" spans="1:30" x14ac:dyDescent="0.2">
      <c r="A23" s="28" t="s">
        <v>31</v>
      </c>
      <c r="B23" s="22"/>
      <c r="C23" s="22"/>
      <c r="D23" s="22"/>
      <c r="E23" s="22"/>
      <c r="F23" s="22"/>
      <c r="G23" s="493" t="s">
        <v>68</v>
      </c>
      <c r="H23" s="494"/>
      <c r="I23" s="494"/>
      <c r="J23" s="495"/>
      <c r="K23" s="22"/>
      <c r="L23" s="496" t="s">
        <v>69</v>
      </c>
      <c r="M23" s="496"/>
      <c r="N23" s="496"/>
      <c r="O23" s="496"/>
    </row>
    <row r="24" spans="1:30" x14ac:dyDescent="0.2">
      <c r="A24" s="18"/>
      <c r="B24" s="18"/>
      <c r="C24" s="18"/>
      <c r="D24" s="18"/>
      <c r="E24" s="18"/>
      <c r="F24" s="18"/>
      <c r="G24" s="8" t="s">
        <v>65</v>
      </c>
      <c r="H24" s="8" t="s">
        <v>66</v>
      </c>
      <c r="I24" s="8" t="s">
        <v>67</v>
      </c>
      <c r="J24" s="112" t="s">
        <v>34</v>
      </c>
      <c r="K24" s="18"/>
      <c r="L24" s="131" t="s">
        <v>65</v>
      </c>
      <c r="M24" s="131" t="s">
        <v>66</v>
      </c>
      <c r="N24" s="131" t="s">
        <v>67</v>
      </c>
      <c r="O24" s="132" t="s">
        <v>34</v>
      </c>
      <c r="P24" s="43" t="s">
        <v>57</v>
      </c>
    </row>
    <row r="25" spans="1:30" x14ac:dyDescent="0.2">
      <c r="A25" t="s">
        <v>32</v>
      </c>
      <c r="G25" s="86"/>
      <c r="H25" s="86"/>
      <c r="I25" s="86">
        <f>IF(D14&gt;2000,3600,825)</f>
        <v>825</v>
      </c>
      <c r="J25" s="86">
        <f>SUM(G25:I25)</f>
        <v>825</v>
      </c>
      <c r="L25" s="88"/>
      <c r="M25" s="88"/>
      <c r="N25" s="88">
        <f>I25</f>
        <v>825</v>
      </c>
      <c r="O25" s="209">
        <f>SUM(L25:N25)</f>
        <v>825</v>
      </c>
      <c r="P25" s="245">
        <v>44531</v>
      </c>
    </row>
    <row r="26" spans="1:30" x14ac:dyDescent="0.2">
      <c r="A26" t="s">
        <v>132</v>
      </c>
      <c r="D26" s="1">
        <f>D16</f>
        <v>0</v>
      </c>
      <c r="E26" s="101" t="s">
        <v>41</v>
      </c>
      <c r="F26" s="102" t="s">
        <v>8</v>
      </c>
      <c r="G26" s="84"/>
      <c r="H26" s="86"/>
      <c r="I26" s="86"/>
      <c r="J26" s="84"/>
      <c r="K26" s="104" t="s">
        <v>42</v>
      </c>
      <c r="L26" s="87"/>
      <c r="M26" s="88"/>
      <c r="N26" s="87"/>
      <c r="O26" s="209"/>
      <c r="P26" s="245"/>
    </row>
    <row r="27" spans="1:30" x14ac:dyDescent="0.2">
      <c r="A27" t="s">
        <v>33</v>
      </c>
      <c r="D27" s="49">
        <f>ROUND(MAX(D14,D15,('Customer Info'!B14-100)*0.6,('Customer Info'!B16-100)*0.6),1)</f>
        <v>0</v>
      </c>
      <c r="E27" s="29" t="s">
        <v>45</v>
      </c>
      <c r="F27" s="4" t="s">
        <v>8</v>
      </c>
      <c r="G27" s="85"/>
      <c r="H27" s="85"/>
      <c r="I27" s="85">
        <v>0</v>
      </c>
      <c r="J27" s="85">
        <f>SUM(G27:I27)</f>
        <v>0</v>
      </c>
      <c r="K27" s="36" t="s">
        <v>44</v>
      </c>
      <c r="L27" s="87"/>
      <c r="M27" s="87"/>
      <c r="N27" s="87">
        <f>ROUND($D27*I27,2)</f>
        <v>0</v>
      </c>
      <c r="O27" s="209">
        <f>SUM(L27:N27)</f>
        <v>0</v>
      </c>
      <c r="P27" s="245">
        <v>44531</v>
      </c>
    </row>
    <row r="28" spans="1:30" x14ac:dyDescent="0.2">
      <c r="A28" t="s">
        <v>260</v>
      </c>
      <c r="D28" s="49">
        <f>D18</f>
        <v>0</v>
      </c>
      <c r="E28" s="29" t="s">
        <v>258</v>
      </c>
      <c r="F28" s="4" t="s">
        <v>8</v>
      </c>
      <c r="G28" s="116"/>
      <c r="H28" s="85"/>
      <c r="I28" s="85">
        <v>0.7</v>
      </c>
      <c r="J28" s="116">
        <f>SUM(G28:I28)</f>
        <v>0.7</v>
      </c>
      <c r="K28" s="36" t="s">
        <v>44</v>
      </c>
      <c r="L28" s="87"/>
      <c r="M28" s="87"/>
      <c r="N28" s="87">
        <f>ROUND($D28*I28,2)</f>
        <v>0</v>
      </c>
      <c r="O28" s="87">
        <f>SUM(L28:N28)</f>
        <v>0</v>
      </c>
      <c r="P28" s="245">
        <v>44531</v>
      </c>
    </row>
    <row r="29" spans="1:30" x14ac:dyDescent="0.2">
      <c r="A29" s="37" t="s">
        <v>50</v>
      </c>
      <c r="B29" s="37"/>
      <c r="C29" s="37"/>
      <c r="D29" s="38"/>
      <c r="E29" s="38"/>
      <c r="F29" s="37"/>
      <c r="G29" s="37"/>
      <c r="H29" s="37"/>
      <c r="I29" s="37"/>
      <c r="J29" s="37"/>
      <c r="K29" s="39"/>
      <c r="L29" s="40"/>
      <c r="M29" s="40"/>
      <c r="N29" s="40">
        <f>SUM(N25:N28)</f>
        <v>825</v>
      </c>
      <c r="O29" s="40">
        <f>SUM(O25:O28)</f>
        <v>825</v>
      </c>
    </row>
    <row r="30" spans="1:30" x14ac:dyDescent="0.2">
      <c r="A30" s="89"/>
      <c r="B30" s="89"/>
      <c r="C30" s="90"/>
      <c r="D30" s="90"/>
      <c r="E30" s="90"/>
      <c r="F30" s="90"/>
      <c r="G30" s="91"/>
      <c r="H30" s="91"/>
      <c r="I30" s="91"/>
      <c r="J30" s="91"/>
      <c r="K30" s="89"/>
      <c r="L30" s="89"/>
      <c r="M30" s="89"/>
      <c r="N30" s="89"/>
      <c r="O30" s="89"/>
      <c r="P30" s="89"/>
    </row>
    <row r="31" spans="1:30" x14ac:dyDescent="0.2">
      <c r="A31" s="41" t="s">
        <v>70</v>
      </c>
      <c r="D31" s="1"/>
      <c r="E31" s="1"/>
      <c r="K31" s="36"/>
      <c r="L31" s="36"/>
      <c r="M31" s="36"/>
      <c r="N31" s="36"/>
      <c r="O31" s="34"/>
      <c r="P31" s="34"/>
    </row>
    <row r="32" spans="1:30" x14ac:dyDescent="0.2">
      <c r="A32" s="37"/>
      <c r="D32" s="1"/>
      <c r="E32" s="1"/>
      <c r="K32" s="36"/>
      <c r="L32" s="36"/>
      <c r="M32" s="36"/>
      <c r="N32" s="36"/>
      <c r="O32" s="34"/>
    </row>
    <row r="33" spans="1:220" x14ac:dyDescent="0.2">
      <c r="A33" s="78" t="s">
        <v>79</v>
      </c>
      <c r="D33" s="1">
        <f>IF($C$16&lt;0,0,IF($C$16&gt;833000,833000,$C$16))</f>
        <v>0</v>
      </c>
      <c r="E33" s="35" t="s">
        <v>41</v>
      </c>
      <c r="F33" s="4" t="s">
        <v>8</v>
      </c>
      <c r="G33" s="83"/>
      <c r="H33" s="84"/>
      <c r="I33" s="103">
        <f>'Rider Rates'!$B$4</f>
        <v>4.6278999999999999E-3</v>
      </c>
      <c r="J33" s="6">
        <f>SUM(G33:I33)</f>
        <v>4.6278999999999999E-3</v>
      </c>
      <c r="K33" s="36" t="s">
        <v>42</v>
      </c>
      <c r="L33" s="87"/>
      <c r="M33" s="87"/>
      <c r="N33" s="87">
        <f>ROUND($D33*I33,2)</f>
        <v>0</v>
      </c>
      <c r="O33" s="87">
        <f>SUM(L33:N33)</f>
        <v>0</v>
      </c>
      <c r="P33" s="245">
        <f>'Rider Rates'!$D$4</f>
        <v>45657</v>
      </c>
    </row>
    <row r="34" spans="1:220" x14ac:dyDescent="0.2">
      <c r="A34" s="78" t="s">
        <v>80</v>
      </c>
      <c r="D34" s="1">
        <f>IF($C$16-833000&gt;0,$C$16-D33,0)</f>
        <v>0</v>
      </c>
      <c r="E34" s="35" t="s">
        <v>41</v>
      </c>
      <c r="F34" s="4" t="s">
        <v>8</v>
      </c>
      <c r="G34" s="83"/>
      <c r="H34" s="84"/>
      <c r="I34" s="103">
        <f>'Rider Rates'!$B$5</f>
        <v>1.7560000000000001E-4</v>
      </c>
      <c r="J34" s="118">
        <f>SUM(G34:I34)</f>
        <v>1.7560000000000001E-4</v>
      </c>
      <c r="K34" s="36" t="s">
        <v>42</v>
      </c>
      <c r="L34" s="87"/>
      <c r="M34" s="87"/>
      <c r="N34" s="87">
        <f>ROUND($D34*I34,2)</f>
        <v>0</v>
      </c>
      <c r="O34" s="87">
        <f>SUM(L34:N34)</f>
        <v>0</v>
      </c>
      <c r="P34" s="245">
        <f>'Rider Rates'!$D$4</f>
        <v>45657</v>
      </c>
    </row>
    <row r="35" spans="1:220" x14ac:dyDescent="0.2">
      <c r="A35" s="78" t="s">
        <v>47</v>
      </c>
      <c r="B35" t="s">
        <v>15</v>
      </c>
      <c r="D35" s="1">
        <f>IF('Customer Info'!$C$32=TRUE,0,IF(C16&lt;0,0,IF(C16&gt;2000,2000,C16)))</f>
        <v>0</v>
      </c>
      <c r="E35" s="35" t="s">
        <v>41</v>
      </c>
      <c r="F35" s="4" t="s">
        <v>8</v>
      </c>
      <c r="G35" s="83"/>
      <c r="H35" s="84"/>
      <c r="I35" s="177">
        <f>'Rider Rates'!$B$8</f>
        <v>4.6499999999999996E-3</v>
      </c>
      <c r="J35" s="117">
        <f>SUM(G35:I35)</f>
        <v>4.6499999999999996E-3</v>
      </c>
      <c r="K35" s="36" t="s">
        <v>42</v>
      </c>
      <c r="L35" s="87"/>
      <c r="M35" s="87"/>
      <c r="N35" s="87">
        <f>ROUND($D35*I35,2)</f>
        <v>0</v>
      </c>
      <c r="O35" s="87">
        <f>SUM(L35:N35)</f>
        <v>0</v>
      </c>
      <c r="P35" s="245">
        <f>'Rider Rates'!$D$7</f>
        <v>44531</v>
      </c>
    </row>
    <row r="36" spans="1:220" x14ac:dyDescent="0.2">
      <c r="A36" s="78" t="s">
        <v>48</v>
      </c>
      <c r="B36" t="s">
        <v>15</v>
      </c>
      <c r="D36" s="1">
        <f>IF('Customer Info'!$C$32=TRUE,0,IF(C16&gt;15000,13000,IF(C16&gt;2000,C16-2000,0)))</f>
        <v>0</v>
      </c>
      <c r="E36" s="35" t="s">
        <v>41</v>
      </c>
      <c r="F36" s="4" t="s">
        <v>8</v>
      </c>
      <c r="G36" s="83"/>
      <c r="H36" s="84"/>
      <c r="I36" s="177">
        <f>'Rider Rates'!$B$9</f>
        <v>4.1900000000000001E-3</v>
      </c>
      <c r="J36" s="117">
        <f>SUM(G36:I36)</f>
        <v>4.1900000000000001E-3</v>
      </c>
      <c r="K36" s="36" t="s">
        <v>42</v>
      </c>
      <c r="L36" s="87"/>
      <c r="M36" s="87"/>
      <c r="N36" s="87">
        <f>ROUND($D36*I36,2)</f>
        <v>0</v>
      </c>
      <c r="O36" s="87">
        <f>SUM(L36:N36)</f>
        <v>0</v>
      </c>
      <c r="P36" s="245">
        <f>'Rider Rates'!$D$7</f>
        <v>44531</v>
      </c>
    </row>
    <row r="37" spans="1:220" x14ac:dyDescent="0.2">
      <c r="A37" s="78" t="s">
        <v>49</v>
      </c>
      <c r="B37" t="s">
        <v>15</v>
      </c>
      <c r="D37" s="1">
        <f>IF('Customer Info'!$C$32=TRUE,0,IF(C16-D35-D36&gt;0,C16-D35-D36,0))</f>
        <v>0</v>
      </c>
      <c r="E37" s="35" t="s">
        <v>41</v>
      </c>
      <c r="F37" s="4" t="s">
        <v>8</v>
      </c>
      <c r="G37" s="83"/>
      <c r="H37" s="84"/>
      <c r="I37" s="177">
        <f>'Rider Rates'!$B$10</f>
        <v>3.63E-3</v>
      </c>
      <c r="J37" s="117">
        <f>SUM(G37:I37)</f>
        <v>3.63E-3</v>
      </c>
      <c r="K37" s="36" t="s">
        <v>42</v>
      </c>
      <c r="L37" s="87"/>
      <c r="M37" s="87"/>
      <c r="N37" s="87">
        <f>ROUND($D37*I37,2)</f>
        <v>0</v>
      </c>
      <c r="O37" s="87">
        <f>SUM(L37:N37)</f>
        <v>0</v>
      </c>
      <c r="P37" s="245">
        <f>'Rider Rates'!$D$7</f>
        <v>44531</v>
      </c>
    </row>
    <row r="38" spans="1:220" x14ac:dyDescent="0.2">
      <c r="A38" s="241" t="s">
        <v>237</v>
      </c>
      <c r="B38" s="78"/>
      <c r="C38" s="78"/>
      <c r="D38" s="208">
        <f>$N$29</f>
        <v>825</v>
      </c>
      <c r="E38" s="101" t="s">
        <v>122</v>
      </c>
      <c r="F38" s="102" t="s">
        <v>8</v>
      </c>
      <c r="G38" s="103"/>
      <c r="H38" s="103"/>
      <c r="I38" s="178">
        <f>'Rider Rates'!$B$18+'Rider Rates'!$E$18</f>
        <v>0</v>
      </c>
      <c r="J38" s="120">
        <f>SUM(H38:I38)</f>
        <v>0</v>
      </c>
      <c r="K38" s="104"/>
      <c r="L38" s="105"/>
      <c r="M38" s="105"/>
      <c r="N38" s="105">
        <f>ROUND($D$38*'Rider Rates'!$B$18,2)+ROUND($D$38*'Rider Rates'!$E$18,2)</f>
        <v>0</v>
      </c>
      <c r="O38" s="105">
        <f t="shared" ref="O38:O44" si="0">SUM(L38:N38)</f>
        <v>0</v>
      </c>
      <c r="P38" s="245">
        <f>MAX('Rider Rates'!$D$18,'Rider Rates'!$F$18)</f>
        <v>44531</v>
      </c>
    </row>
    <row r="39" spans="1:220" x14ac:dyDescent="0.2">
      <c r="A39" s="210" t="s">
        <v>186</v>
      </c>
      <c r="B39" s="78"/>
      <c r="C39" s="78"/>
      <c r="D39" s="100">
        <f>'Customer Info'!$B$21+'Customer Info'!$B$22-'Customer Info'!$B$23</f>
        <v>0</v>
      </c>
      <c r="E39" s="101" t="s">
        <v>41</v>
      </c>
      <c r="F39" s="102" t="s">
        <v>8</v>
      </c>
      <c r="G39" s="103">
        <f>'Rider Rates'!B25</f>
        <v>7.2950000000000001E-2</v>
      </c>
      <c r="H39" s="103"/>
      <c r="I39" s="103"/>
      <c r="J39" s="237">
        <f>SUM(G39:H39)</f>
        <v>7.2950000000000001E-2</v>
      </c>
      <c r="K39" s="104" t="s">
        <v>42</v>
      </c>
      <c r="L39" s="322">
        <f>ROUND(D39*G39,2)</f>
        <v>0</v>
      </c>
      <c r="M39" s="105"/>
      <c r="N39" s="105"/>
      <c r="O39" s="105">
        <f t="shared" si="0"/>
        <v>0</v>
      </c>
      <c r="P39" s="245">
        <f>'Rider Rates'!$D$23</f>
        <v>45809</v>
      </c>
    </row>
    <row r="40" spans="1:220" x14ac:dyDescent="0.2">
      <c r="A40" s="241" t="s">
        <v>161</v>
      </c>
      <c r="B40" s="78"/>
      <c r="C40" s="78"/>
      <c r="D40" s="100">
        <f>'Customer Info'!$B$21+'Customer Info'!$B$22-'Customer Info'!$B$23</f>
        <v>0</v>
      </c>
      <c r="E40" s="101" t="s">
        <v>41</v>
      </c>
      <c r="F40" s="102" t="s">
        <v>8</v>
      </c>
      <c r="G40" s="103">
        <f>'Rider Rates'!$B$38</f>
        <v>1.6299999999999999E-2</v>
      </c>
      <c r="H40" s="103"/>
      <c r="I40" s="103"/>
      <c r="J40" s="237">
        <f>SUM(G40:H40)</f>
        <v>1.6299999999999999E-2</v>
      </c>
      <c r="K40" s="104" t="s">
        <v>42</v>
      </c>
      <c r="L40" s="105">
        <f>ROUND(D40*G40,2)</f>
        <v>0</v>
      </c>
      <c r="M40" s="105"/>
      <c r="N40" s="105"/>
      <c r="O40" s="105">
        <f t="shared" si="0"/>
        <v>0</v>
      </c>
      <c r="P40" s="245">
        <f>'Rider Rates'!$D$38</f>
        <v>45809</v>
      </c>
    </row>
    <row r="41" spans="1:220" x14ac:dyDescent="0.2">
      <c r="A41" s="210" t="s">
        <v>193</v>
      </c>
      <c r="B41" s="78"/>
      <c r="C41" s="78"/>
      <c r="D41" s="100">
        <f>'Customer Info'!$B$21+'Customer Info'!$B$22-'Customer Info'!$B$23</f>
        <v>0</v>
      </c>
      <c r="E41" s="101" t="s">
        <v>41</v>
      </c>
      <c r="F41" s="102" t="s">
        <v>8</v>
      </c>
      <c r="G41" s="103">
        <f>'Rider Rates'!$B$45</f>
        <v>-5.7597000000000004E-3</v>
      </c>
      <c r="H41" s="103"/>
      <c r="I41" s="103"/>
      <c r="J41" s="237">
        <f>SUM(G41:H41)</f>
        <v>-5.7597000000000004E-3</v>
      </c>
      <c r="K41" s="104" t="s">
        <v>42</v>
      </c>
      <c r="L41" s="105">
        <f>ROUND(D41*G41,2)</f>
        <v>0</v>
      </c>
      <c r="M41" s="105"/>
      <c r="N41" s="105"/>
      <c r="O41" s="105">
        <f t="shared" si="0"/>
        <v>0</v>
      </c>
      <c r="P41" s="245">
        <f>'Rider Rates'!$D$45</f>
        <v>45929</v>
      </c>
    </row>
    <row r="42" spans="1:220" x14ac:dyDescent="0.2">
      <c r="A42" s="241" t="s">
        <v>210</v>
      </c>
      <c r="B42" s="78"/>
      <c r="C42" s="78"/>
      <c r="D42" s="1">
        <f>IF($C$16&lt;0,0,IF($C$16&gt;833000,833000,$C$16))</f>
        <v>0</v>
      </c>
      <c r="E42" s="101" t="s">
        <v>41</v>
      </c>
      <c r="F42" s="102" t="s">
        <v>8</v>
      </c>
      <c r="G42" s="103"/>
      <c r="H42" s="103"/>
      <c r="I42" s="103">
        <f>'Rider Rates'!D49</f>
        <v>0</v>
      </c>
      <c r="J42" s="103">
        <f>SUM(G42:I42)</f>
        <v>0</v>
      </c>
      <c r="K42" s="104" t="s">
        <v>42</v>
      </c>
      <c r="L42" s="105"/>
      <c r="M42" s="105"/>
      <c r="N42" s="87">
        <f>D42*J42</f>
        <v>0</v>
      </c>
      <c r="O42" s="105">
        <f t="shared" si="0"/>
        <v>0</v>
      </c>
      <c r="P42" s="245">
        <f>'Rider Rates'!E49</f>
        <v>45883</v>
      </c>
    </row>
    <row r="43" spans="1:220" x14ac:dyDescent="0.2">
      <c r="A43" s="210" t="s">
        <v>189</v>
      </c>
      <c r="B43" s="78"/>
      <c r="C43" s="78"/>
      <c r="D43" s="1">
        <f>IF($C$16&lt;0,0,$C$16)</f>
        <v>0</v>
      </c>
      <c r="E43" s="113" t="s">
        <v>41</v>
      </c>
      <c r="F43" s="102" t="s">
        <v>8</v>
      </c>
      <c r="G43" s="103"/>
      <c r="H43" s="103">
        <f>'Rider Rates'!$B$59</f>
        <v>4.1229999999999999E-4</v>
      </c>
      <c r="I43" s="103"/>
      <c r="J43" s="103">
        <f>SUM(G43:I43)</f>
        <v>4.1229999999999999E-4</v>
      </c>
      <c r="K43" s="104" t="s">
        <v>42</v>
      </c>
      <c r="L43" s="105"/>
      <c r="M43" s="105">
        <f>ROUND(D43*H43,2)</f>
        <v>0</v>
      </c>
      <c r="N43" s="205"/>
      <c r="O43" s="105">
        <f t="shared" si="0"/>
        <v>0</v>
      </c>
      <c r="P43" s="245">
        <f>'Rider Rates'!$D$59</f>
        <v>45929</v>
      </c>
    </row>
    <row r="44" spans="1:220" x14ac:dyDescent="0.2">
      <c r="A44" s="210" t="s">
        <v>189</v>
      </c>
      <c r="B44" s="78"/>
      <c r="C44" s="78"/>
      <c r="D44" s="49">
        <f>ROUND(MAX(D14,('Customer Info'!B14-100)*0.6,('Customer Info'!B16-100)*0.6),1)</f>
        <v>0</v>
      </c>
      <c r="E44" s="35" t="s">
        <v>64</v>
      </c>
      <c r="F44" s="4" t="s">
        <v>8</v>
      </c>
      <c r="G44" s="103"/>
      <c r="H44" s="239">
        <f>'Rider Rates'!$B$64</f>
        <v>7.16</v>
      </c>
      <c r="I44" s="103"/>
      <c r="J44" s="239">
        <f>SUM(G44:I44)</f>
        <v>7.16</v>
      </c>
      <c r="K44" s="104" t="s">
        <v>44</v>
      </c>
      <c r="L44" s="105"/>
      <c r="M44" s="105">
        <f>ROUND(D44*H44,2)</f>
        <v>0</v>
      </c>
      <c r="N44" s="205"/>
      <c r="O44" s="105">
        <f t="shared" si="0"/>
        <v>0</v>
      </c>
      <c r="P44" s="245">
        <f>'Rider Rates'!$D$64</f>
        <v>45929</v>
      </c>
    </row>
    <row r="45" spans="1:220" x14ac:dyDescent="0.2">
      <c r="A45" s="99" t="s">
        <v>83</v>
      </c>
      <c r="B45" s="78"/>
      <c r="C45" s="78"/>
      <c r="D45" s="1">
        <f>IF('Customer Info'!C34=TRUE,0,IF($C$16&lt;0,0,$C$16))</f>
        <v>0</v>
      </c>
      <c r="E45" s="101" t="s">
        <v>41</v>
      </c>
      <c r="F45" s="102" t="s">
        <v>8</v>
      </c>
      <c r="G45" s="103"/>
      <c r="H45" s="103"/>
      <c r="I45" s="103">
        <f>'Rider Rates'!$B$71+'Rider Rates'!$C$71</f>
        <v>0</v>
      </c>
      <c r="J45" s="103">
        <f>SUM(G45:I45)</f>
        <v>0</v>
      </c>
      <c r="K45" s="104" t="s">
        <v>42</v>
      </c>
      <c r="L45" s="105"/>
      <c r="M45" s="105"/>
      <c r="N45" s="87">
        <f>ROUND($D$45*'Rider Rates'!$B$71,2)+ROUND($D$45*'Rider Rates'!$C$71,2)</f>
        <v>0</v>
      </c>
      <c r="O45" s="209">
        <f t="shared" ref="O45:O52" si="1">SUM(L45:N45)</f>
        <v>0</v>
      </c>
      <c r="P45" s="245">
        <f>'Rider Rates'!$D$71</f>
        <v>45444</v>
      </c>
      <c r="Q45" s="107"/>
      <c r="R45" s="108"/>
      <c r="S45" s="109"/>
      <c r="T45" s="78"/>
      <c r="U45" s="110"/>
      <c r="V45" s="78"/>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row>
    <row r="46" spans="1:220" x14ac:dyDescent="0.2">
      <c r="A46" s="99" t="s">
        <v>83</v>
      </c>
      <c r="B46" s="78"/>
      <c r="C46" s="78"/>
      <c r="D46" s="49">
        <f>IF('Customer Info'!C34=TRUE,0,$D$27)</f>
        <v>0</v>
      </c>
      <c r="E46" s="101" t="s">
        <v>45</v>
      </c>
      <c r="F46" s="102" t="s">
        <v>8</v>
      </c>
      <c r="G46" s="103"/>
      <c r="H46" s="103"/>
      <c r="I46" s="239">
        <f>'Rider Rates'!$B$81</f>
        <v>0</v>
      </c>
      <c r="J46" s="239">
        <f>SUM(G46:I46)</f>
        <v>0</v>
      </c>
      <c r="K46" s="104" t="s">
        <v>42</v>
      </c>
      <c r="L46" s="105"/>
      <c r="M46" s="105"/>
      <c r="N46" s="87">
        <f>ROUND($D46*I46,2)</f>
        <v>0</v>
      </c>
      <c r="O46" s="209">
        <f>SUM(L46:N46)</f>
        <v>0</v>
      </c>
      <c r="P46" s="245">
        <v>44531</v>
      </c>
      <c r="Q46" s="107"/>
      <c r="R46" s="108"/>
      <c r="S46" s="109"/>
      <c r="T46" s="78"/>
      <c r="U46" s="110"/>
      <c r="V46" s="78"/>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row>
    <row r="47" spans="1:220" x14ac:dyDescent="0.2">
      <c r="A47" s="99" t="s">
        <v>81</v>
      </c>
      <c r="B47" s="78"/>
      <c r="C47" s="78"/>
      <c r="D47" s="208">
        <f>$N$29</f>
        <v>825</v>
      </c>
      <c r="E47" s="101" t="s">
        <v>122</v>
      </c>
      <c r="F47" s="102" t="s">
        <v>8</v>
      </c>
      <c r="G47" s="111"/>
      <c r="H47" s="112"/>
      <c r="I47" s="120">
        <f>'Rider Rates'!$B$85</f>
        <v>3.5344300000000002E-2</v>
      </c>
      <c r="J47" s="120">
        <f>SUM(H47:I47)</f>
        <v>3.5344300000000002E-2</v>
      </c>
      <c r="K47" s="104"/>
      <c r="L47" s="105"/>
      <c r="M47" s="105"/>
      <c r="N47" s="105">
        <f>ROUND(N$29*I47,2)</f>
        <v>29.16</v>
      </c>
      <c r="O47" s="209">
        <f t="shared" si="1"/>
        <v>29.16</v>
      </c>
      <c r="P47" s="245">
        <f>'Rider Rates'!$D$85</f>
        <v>45929</v>
      </c>
      <c r="Q47" s="107"/>
      <c r="R47" s="108"/>
      <c r="S47" s="109"/>
      <c r="T47" s="78"/>
      <c r="U47" s="110"/>
      <c r="V47" s="78"/>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row>
    <row r="48" spans="1:220" x14ac:dyDescent="0.2">
      <c r="A48" s="99" t="s">
        <v>82</v>
      </c>
      <c r="B48" s="78"/>
      <c r="C48" s="78"/>
      <c r="D48" s="208">
        <f>$N$29</f>
        <v>825</v>
      </c>
      <c r="E48" s="101" t="s">
        <v>122</v>
      </c>
      <c r="F48" s="102" t="s">
        <v>8</v>
      </c>
      <c r="G48" s="114"/>
      <c r="H48" s="115"/>
      <c r="I48" s="120">
        <f>'Rider Rates'!$B$87</f>
        <v>6.6985699999999995E-2</v>
      </c>
      <c r="J48" s="120">
        <f>SUM(H48:I48)</f>
        <v>6.6985699999999995E-2</v>
      </c>
      <c r="K48" s="104"/>
      <c r="L48" s="105"/>
      <c r="M48" s="105"/>
      <c r="N48" s="105">
        <f>ROUND(N$29*I48,2)</f>
        <v>55.26</v>
      </c>
      <c r="O48" s="209">
        <f t="shared" si="1"/>
        <v>55.26</v>
      </c>
      <c r="P48" s="245">
        <f>'Rider Rates'!$D$87</f>
        <v>45167</v>
      </c>
      <c r="Q48" s="107"/>
      <c r="R48" s="108"/>
      <c r="S48" s="109"/>
      <c r="T48" s="78"/>
      <c r="U48" s="110"/>
      <c r="V48" s="78"/>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row>
    <row r="49" spans="1:221" x14ac:dyDescent="0.2">
      <c r="A49" s="210" t="s">
        <v>206</v>
      </c>
      <c r="B49" s="78"/>
      <c r="C49" s="78"/>
      <c r="D49" s="195"/>
      <c r="E49" s="113" t="s">
        <v>115</v>
      </c>
      <c r="F49" s="106"/>
      <c r="G49" s="114"/>
      <c r="H49" s="115"/>
      <c r="I49" s="196">
        <f>'Rider Rates'!$B$91</f>
        <v>20.75</v>
      </c>
      <c r="J49" s="196">
        <f>SUM(G49:I49)</f>
        <v>20.75</v>
      </c>
      <c r="K49" s="104"/>
      <c r="L49" s="105"/>
      <c r="M49" s="105"/>
      <c r="N49" s="105">
        <f>I49</f>
        <v>20.75</v>
      </c>
      <c r="O49" s="105">
        <f>SUM(L49:N49)</f>
        <v>20.75</v>
      </c>
      <c r="P49" s="245">
        <f>'Rider Rates'!$D$91</f>
        <v>45929</v>
      </c>
    </row>
    <row r="50" spans="1:221" x14ac:dyDescent="0.2">
      <c r="A50" s="241" t="s">
        <v>251</v>
      </c>
      <c r="B50" s="78"/>
      <c r="C50" s="78"/>
      <c r="D50" s="1">
        <f>$D$33</f>
        <v>0</v>
      </c>
      <c r="E50" s="101" t="s">
        <v>41</v>
      </c>
      <c r="F50" s="102" t="s">
        <v>8</v>
      </c>
      <c r="G50" s="103"/>
      <c r="H50" s="103"/>
      <c r="I50" s="103"/>
      <c r="J50" s="103">
        <f>'Rider Rates'!$B$96</f>
        <v>0</v>
      </c>
      <c r="K50" s="104" t="s">
        <v>42</v>
      </c>
      <c r="L50" s="105"/>
      <c r="M50" s="105"/>
      <c r="N50" s="87"/>
      <c r="O50" s="105">
        <f>ROUND($D50*('Rider Rates'!B$96),2)</f>
        <v>0</v>
      </c>
      <c r="P50" s="245">
        <f>'Rider Rates'!$D$96</f>
        <v>44531</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241" t="s">
        <v>252</v>
      </c>
      <c r="B51" s="78"/>
      <c r="C51" s="78"/>
      <c r="D51" s="1">
        <f>$D$34</f>
        <v>0</v>
      </c>
      <c r="E51" s="101" t="s">
        <v>41</v>
      </c>
      <c r="F51" s="102" t="s">
        <v>8</v>
      </c>
      <c r="G51" s="103"/>
      <c r="H51" s="103"/>
      <c r="I51" s="103"/>
      <c r="J51" s="103">
        <f>'Rider Rates'!$B$97</f>
        <v>0</v>
      </c>
      <c r="K51" s="104" t="s">
        <v>42</v>
      </c>
      <c r="L51" s="105"/>
      <c r="M51" s="105"/>
      <c r="N51" s="87"/>
      <c r="O51" s="105">
        <f>ROUND($D51*('Rider Rates'!B$97),2)</f>
        <v>0</v>
      </c>
      <c r="P51" s="245">
        <f>'Rider Rates'!$D$97</f>
        <v>44531</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99" t="s">
        <v>156</v>
      </c>
      <c r="B52" s="78"/>
      <c r="C52" s="78"/>
      <c r="D52" s="208">
        <f>$N$29</f>
        <v>825</v>
      </c>
      <c r="E52" s="101" t="s">
        <v>122</v>
      </c>
      <c r="F52" s="102" t="s">
        <v>8</v>
      </c>
      <c r="G52" s="114"/>
      <c r="H52" s="115"/>
      <c r="I52" s="120">
        <f>'Rider Rates'!$B$105</f>
        <v>0.24516379999999999</v>
      </c>
      <c r="J52" s="120">
        <f>SUM(H52:I52)</f>
        <v>0.24516379999999999</v>
      </c>
      <c r="K52" s="104"/>
      <c r="L52" s="105"/>
      <c r="M52" s="105"/>
      <c r="N52" s="105">
        <f>ROUND(N$29*I52,2)</f>
        <v>202.26</v>
      </c>
      <c r="O52" s="105">
        <f t="shared" si="1"/>
        <v>202.26</v>
      </c>
      <c r="P52" s="245">
        <f>'Rider Rates'!$D$105</f>
        <v>45897</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210" t="s">
        <v>217</v>
      </c>
      <c r="B53" s="78"/>
      <c r="C53" s="78"/>
      <c r="D53" s="195"/>
      <c r="E53" s="113" t="s">
        <v>115</v>
      </c>
      <c r="F53" s="106"/>
      <c r="G53" s="114"/>
      <c r="H53" s="115"/>
      <c r="I53" s="258">
        <f>'Rider Rates'!B122</f>
        <v>0.99</v>
      </c>
      <c r="J53" s="196">
        <f>SUM(G53:I53)</f>
        <v>0.99</v>
      </c>
      <c r="K53" s="104"/>
      <c r="L53" s="105"/>
      <c r="M53" s="105"/>
      <c r="N53" s="260">
        <f>I53</f>
        <v>0.99</v>
      </c>
      <c r="O53" s="105">
        <f t="shared" ref="O53:O57" si="2">SUM(L53:N53)</f>
        <v>0.99</v>
      </c>
      <c r="P53" s="245">
        <f>'Rider Rates'!D122</f>
        <v>45958</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99" t="s">
        <v>157</v>
      </c>
      <c r="B54" s="78"/>
      <c r="C54" s="78"/>
      <c r="D54" s="100">
        <f>IF('Customer Info'!$C$32=TRUE,0,'Customer Info'!$B$21+'Customer Info'!$B$22-'Customer Info'!$B$23)</f>
        <v>0</v>
      </c>
      <c r="E54" s="101" t="s">
        <v>41</v>
      </c>
      <c r="F54" s="102" t="s">
        <v>8</v>
      </c>
      <c r="G54" s="103">
        <f>'Rider Rates'!$B$114</f>
        <v>3.6865999999999999E-3</v>
      </c>
      <c r="H54" s="103"/>
      <c r="I54" s="120"/>
      <c r="J54" s="237">
        <f>SUM(G54:H54)</f>
        <v>3.6865999999999999E-3</v>
      </c>
      <c r="K54" s="104" t="s">
        <v>42</v>
      </c>
      <c r="L54" s="105">
        <f>ROUND(D54*G54,2)</f>
        <v>0</v>
      </c>
      <c r="M54" s="105"/>
      <c r="N54" s="105"/>
      <c r="O54" s="105">
        <f t="shared" si="2"/>
        <v>0</v>
      </c>
      <c r="P54" s="245">
        <f>'Rider Rates'!$D$114</f>
        <v>44531</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210" t="s">
        <v>208</v>
      </c>
      <c r="B55" s="78"/>
      <c r="C55" s="78"/>
      <c r="D55" s="1">
        <f>IF($C$16&lt;1,0,$C$16)</f>
        <v>0</v>
      </c>
      <c r="E55" s="101" t="s">
        <v>41</v>
      </c>
      <c r="F55" s="249" t="s">
        <v>8</v>
      </c>
      <c r="G55" s="165"/>
      <c r="H55" s="165"/>
      <c r="I55" s="251">
        <f>'Rider Rates'!B118</f>
        <v>0</v>
      </c>
      <c r="J55" s="251">
        <f>SUM(G55:I55)</f>
        <v>0</v>
      </c>
      <c r="K55" s="104" t="s">
        <v>42</v>
      </c>
      <c r="L55" s="105"/>
      <c r="M55" s="105"/>
      <c r="N55" s="105">
        <f>D55*I55</f>
        <v>0</v>
      </c>
      <c r="O55" s="105">
        <f t="shared" si="2"/>
        <v>0</v>
      </c>
      <c r="P55" s="245">
        <f>'Rider Rates'!D118</f>
        <v>45657</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78" t="s">
        <v>233</v>
      </c>
      <c r="B56" s="78"/>
      <c r="C56" s="78"/>
      <c r="D56" s="100">
        <f>IF(C16&lt;0,0,IF(C16&gt;833000,833000,C16))</f>
        <v>0</v>
      </c>
      <c r="E56" s="101" t="s">
        <v>41</v>
      </c>
      <c r="F56" s="102" t="s">
        <v>8</v>
      </c>
      <c r="G56" s="265"/>
      <c r="H56" s="265"/>
      <c r="I56" s="265">
        <f>'Rider Rates'!$B$126</f>
        <v>0</v>
      </c>
      <c r="J56" s="265">
        <f>SUM(G56:I56)</f>
        <v>0</v>
      </c>
      <c r="K56" s="104" t="s">
        <v>42</v>
      </c>
      <c r="L56" s="266"/>
      <c r="M56" s="266"/>
      <c r="N56" s="266">
        <f>IF(D56*J56&gt;'Rider Rates'!$C$126,'Rider Rates'!$C$126,D56*J56)</f>
        <v>0</v>
      </c>
      <c r="O56" s="266">
        <f t="shared" si="2"/>
        <v>0</v>
      </c>
      <c r="P56" s="264">
        <f>'Rider Rates'!$E$126</f>
        <v>45883</v>
      </c>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
      <c r="A57" s="78" t="s">
        <v>234</v>
      </c>
      <c r="B57" s="78"/>
      <c r="C57" s="78"/>
      <c r="D57" s="123">
        <f>IF(C16&gt;833000,C16-833000,0)</f>
        <v>0</v>
      </c>
      <c r="E57" s="101" t="s">
        <v>41</v>
      </c>
      <c r="F57" s="102" t="s">
        <v>8</v>
      </c>
      <c r="G57" s="265"/>
      <c r="H57" s="265"/>
      <c r="I57" s="265">
        <f>'Rider Rates'!$B$127</f>
        <v>0</v>
      </c>
      <c r="J57" s="265">
        <f>SUM(G57:I57)</f>
        <v>0</v>
      </c>
      <c r="K57" s="104" t="s">
        <v>42</v>
      </c>
      <c r="L57" s="266"/>
      <c r="M57" s="266"/>
      <c r="N57" s="266">
        <f>D57*J57</f>
        <v>0</v>
      </c>
      <c r="O57" s="266">
        <f t="shared" si="2"/>
        <v>0</v>
      </c>
      <c r="P57" s="264">
        <f>'Rider Rates'!$E$127</f>
        <v>45883</v>
      </c>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
      <c r="A58" s="241" t="s">
        <v>242</v>
      </c>
      <c r="B58" s="78"/>
      <c r="C58" s="78"/>
      <c r="D58" s="100">
        <f>D16</f>
        <v>0</v>
      </c>
      <c r="E58" s="101" t="s">
        <v>41</v>
      </c>
      <c r="F58" s="249" t="s">
        <v>8</v>
      </c>
      <c r="G58" s="103"/>
      <c r="H58" s="103"/>
      <c r="I58" s="103">
        <f>'Rider Rates'!$B$133</f>
        <v>0</v>
      </c>
      <c r="J58" s="237">
        <f>SUM(G58:I58)</f>
        <v>0</v>
      </c>
      <c r="K58" s="104" t="s">
        <v>42</v>
      </c>
      <c r="L58" s="105"/>
      <c r="M58" s="105"/>
      <c r="N58" s="105">
        <f>D58*J58</f>
        <v>0</v>
      </c>
      <c r="O58" s="105">
        <f>SUM(L58:N58)</f>
        <v>0</v>
      </c>
      <c r="P58" s="245">
        <f>'Rider Rates'!$D$131</f>
        <v>44531</v>
      </c>
      <c r="Q58" s="106"/>
      <c r="R58" s="107"/>
      <c r="S58" s="108"/>
      <c r="T58" s="109"/>
      <c r="U58" s="78"/>
      <c r="V58" s="110"/>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
      <c r="A59" s="241" t="s">
        <v>241</v>
      </c>
      <c r="B59" s="78"/>
      <c r="C59" s="78"/>
      <c r="D59" s="100"/>
      <c r="E59" s="101" t="s">
        <v>115</v>
      </c>
      <c r="F59" s="102" t="s">
        <v>8</v>
      </c>
      <c r="G59" s="263"/>
      <c r="H59" s="263"/>
      <c r="I59" s="263">
        <f>'Rider Rates'!$B$138</f>
        <v>0</v>
      </c>
      <c r="J59" s="263">
        <f>SUM(G59:I59)</f>
        <v>0</v>
      </c>
      <c r="K59" s="104"/>
      <c r="L59" s="209"/>
      <c r="M59" s="209"/>
      <c r="N59" s="209">
        <f>J59</f>
        <v>0</v>
      </c>
      <c r="O59" s="209">
        <f>SUM(L59:N59)</f>
        <v>0</v>
      </c>
      <c r="P59" s="264">
        <f>'Rider Rates'!$D$138</f>
        <v>44531</v>
      </c>
      <c r="Q59" s="106"/>
      <c r="R59" s="107"/>
      <c r="S59" s="108"/>
      <c r="T59" s="109"/>
      <c r="U59" s="78"/>
      <c r="V59" s="110"/>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
      <c r="A60" s="241" t="s">
        <v>243</v>
      </c>
      <c r="B60" s="78"/>
      <c r="C60" s="78"/>
      <c r="D60" s="100"/>
      <c r="E60" s="101"/>
      <c r="F60" s="102"/>
      <c r="G60" s="263"/>
      <c r="H60" s="263"/>
      <c r="I60" s="263"/>
      <c r="J60" s="263"/>
      <c r="K60" s="104"/>
      <c r="L60" s="209"/>
      <c r="M60" s="209"/>
      <c r="N60" s="209"/>
      <c r="O60" s="209"/>
      <c r="P60" s="264"/>
      <c r="Q60" s="106"/>
      <c r="R60" s="107"/>
      <c r="S60" s="108"/>
      <c r="T60" s="109"/>
      <c r="U60" s="78"/>
      <c r="V60" s="110"/>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
      <c r="A61" s="179" t="s">
        <v>71</v>
      </c>
      <c r="B61" s="148"/>
      <c r="C61" s="148"/>
      <c r="D61" s="180"/>
      <c r="E61" s="181"/>
      <c r="F61" s="182"/>
      <c r="G61" s="182"/>
      <c r="H61" s="182"/>
      <c r="I61" s="182"/>
      <c r="J61" s="182"/>
      <c r="K61" s="183"/>
      <c r="L61" s="169">
        <f>SUM(L33:L60)</f>
        <v>0</v>
      </c>
      <c r="M61" s="169">
        <f t="shared" ref="M61:O61" si="3">SUM(M33:M60)</f>
        <v>0</v>
      </c>
      <c r="N61" s="169">
        <f t="shared" si="3"/>
        <v>308.42</v>
      </c>
      <c r="O61" s="169">
        <f t="shared" si="3"/>
        <v>308.42</v>
      </c>
      <c r="P61" s="184"/>
    </row>
    <row r="62" spans="1:221" x14ac:dyDescent="0.2">
      <c r="A62" s="37"/>
      <c r="D62" s="1"/>
      <c r="E62" s="35"/>
      <c r="F62" s="4"/>
      <c r="G62" s="42"/>
      <c r="H62" s="42"/>
      <c r="I62" s="42"/>
      <c r="J62" s="42"/>
      <c r="K62" s="36"/>
      <c r="L62" s="36"/>
      <c r="M62" s="36"/>
      <c r="N62" s="36"/>
      <c r="O62" s="34"/>
      <c r="P62" s="36"/>
    </row>
    <row r="63" spans="1:221" x14ac:dyDescent="0.2">
      <c r="A63" s="81" t="s">
        <v>72</v>
      </c>
      <c r="B63" s="92"/>
      <c r="C63" s="92"/>
      <c r="D63" s="92"/>
      <c r="E63" s="92"/>
      <c r="F63" s="92"/>
      <c r="G63" s="92"/>
      <c r="H63" s="92"/>
      <c r="I63" s="92"/>
      <c r="J63" s="92"/>
      <c r="K63" s="92"/>
      <c r="L63" s="98">
        <f>L29+L61</f>
        <v>0</v>
      </c>
      <c r="M63" s="98">
        <f>M29+M61</f>
        <v>0</v>
      </c>
      <c r="N63" s="98">
        <f>N29+N61</f>
        <v>1133.42</v>
      </c>
      <c r="O63" s="98">
        <f>O29+O61</f>
        <v>1133.42</v>
      </c>
      <c r="P63" s="98"/>
    </row>
    <row r="64" spans="1:221" x14ac:dyDescent="0.2">
      <c r="A64" s="37"/>
      <c r="B64" s="37"/>
      <c r="C64" s="37"/>
      <c r="D64" s="37"/>
      <c r="E64" s="37"/>
      <c r="F64" s="37"/>
      <c r="G64" s="37"/>
      <c r="H64" s="37"/>
      <c r="I64" s="37"/>
      <c r="J64" s="37"/>
      <c r="K64" s="37"/>
      <c r="L64" s="37"/>
      <c r="M64" s="37"/>
      <c r="N64" s="37"/>
      <c r="O64" s="40"/>
      <c r="P64" s="40"/>
    </row>
    <row r="65" spans="1:16" x14ac:dyDescent="0.2">
      <c r="A65" s="37" t="s">
        <v>37</v>
      </c>
      <c r="B65" s="37"/>
      <c r="C65" s="37"/>
      <c r="D65" s="37"/>
      <c r="E65" s="37"/>
      <c r="F65" s="37"/>
      <c r="G65" s="37"/>
      <c r="H65" s="37"/>
      <c r="I65" s="37"/>
      <c r="J65" s="37"/>
      <c r="K65" s="37"/>
      <c r="L65" s="37"/>
      <c r="M65" s="37"/>
      <c r="N65" s="37"/>
      <c r="O65" s="45">
        <f>O25+O27+O61</f>
        <v>1133.42</v>
      </c>
      <c r="P65" s="245">
        <v>40967</v>
      </c>
    </row>
    <row r="66" spans="1:16" x14ac:dyDescent="0.2">
      <c r="A66" s="37"/>
      <c r="B66" s="37"/>
      <c r="C66" s="37"/>
      <c r="D66" s="37"/>
      <c r="E66" s="37"/>
      <c r="F66" s="37"/>
      <c r="G66" s="46"/>
      <c r="H66" s="46"/>
      <c r="I66" s="46"/>
      <c r="J66" s="46"/>
      <c r="K66" s="36"/>
      <c r="L66" s="36"/>
      <c r="M66" s="36"/>
      <c r="N66" s="36"/>
      <c r="O66" s="40"/>
    </row>
    <row r="67" spans="1:16" x14ac:dyDescent="0.2">
      <c r="A67" s="41" t="s">
        <v>117</v>
      </c>
      <c r="B67" s="37"/>
      <c r="C67" s="37"/>
      <c r="D67" s="37"/>
      <c r="E67" s="37"/>
      <c r="F67" s="37"/>
      <c r="G67" s="46"/>
      <c r="H67" s="46"/>
      <c r="I67" s="46"/>
      <c r="J67" s="46"/>
      <c r="K67" s="36"/>
      <c r="L67" s="36"/>
      <c r="M67" s="36"/>
      <c r="N67" s="36"/>
      <c r="O67" s="138">
        <f>MAX($O$63,$O$65)</f>
        <v>1133.42</v>
      </c>
    </row>
    <row r="68" spans="1:16" x14ac:dyDescent="0.2">
      <c r="A68" s="37"/>
      <c r="B68" s="37"/>
      <c r="C68" s="37"/>
      <c r="D68" s="37"/>
      <c r="E68" s="37"/>
      <c r="F68" s="37"/>
      <c r="G68" s="46"/>
      <c r="H68" s="46"/>
      <c r="I68" s="46"/>
      <c r="J68" s="46"/>
      <c r="K68" s="36"/>
      <c r="L68" s="36"/>
      <c r="M68" s="36"/>
      <c r="N68" s="36"/>
      <c r="O68" s="40"/>
    </row>
    <row r="69" spans="1:16" x14ac:dyDescent="0.2">
      <c r="A69" s="37"/>
      <c r="B69" s="37"/>
      <c r="C69" s="37"/>
      <c r="D69" s="37"/>
      <c r="E69" s="37"/>
      <c r="F69" s="37"/>
      <c r="G69" s="96" t="s">
        <v>86</v>
      </c>
      <c r="H69" s="46"/>
      <c r="I69" s="37"/>
      <c r="J69" s="46"/>
      <c r="K69" s="36"/>
      <c r="L69" s="191"/>
      <c r="M69" s="191"/>
      <c r="N69" s="191"/>
      <c r="O69" s="191">
        <f>ROUND(IF($C$16&lt;1,0,$O$67/($C$16*100)*10000),2)</f>
        <v>0</v>
      </c>
      <c r="P69" s="37" t="s">
        <v>87</v>
      </c>
    </row>
    <row r="70" spans="1:16" x14ac:dyDescent="0.2">
      <c r="A70" s="37"/>
      <c r="B70" s="37"/>
      <c r="C70" s="37"/>
      <c r="D70" s="37"/>
      <c r="E70" s="37"/>
      <c r="F70" s="37"/>
      <c r="G70" s="242" t="s">
        <v>190</v>
      </c>
      <c r="H70" s="136"/>
      <c r="I70" s="133"/>
      <c r="J70" s="136"/>
      <c r="K70" s="137"/>
      <c r="L70" s="78"/>
      <c r="M70" s="78"/>
      <c r="N70" s="78"/>
      <c r="O70" s="243">
        <f>ROUND(IF($C$16&lt;1,0,(L63)/($C$16*100)*10000),2)</f>
        <v>0</v>
      </c>
      <c r="P70" s="25" t="s">
        <v>87</v>
      </c>
    </row>
    <row r="71" spans="1:16" x14ac:dyDescent="0.2">
      <c r="A71" s="37"/>
      <c r="B71" s="37"/>
      <c r="C71" s="37"/>
      <c r="D71" s="37"/>
      <c r="E71" s="37"/>
      <c r="F71" s="37"/>
      <c r="G71" s="96"/>
      <c r="H71" s="46"/>
      <c r="I71" s="96"/>
      <c r="J71" s="46"/>
      <c r="K71" s="36"/>
      <c r="L71" s="36"/>
      <c r="M71" s="36"/>
      <c r="N71" s="36"/>
      <c r="O71" s="130"/>
      <c r="P71" s="37"/>
    </row>
    <row r="72" spans="1:16" ht="20.25" customHeight="1" x14ac:dyDescent="0.3">
      <c r="A72" s="3"/>
      <c r="B72" s="37"/>
      <c r="C72" s="37"/>
      <c r="D72" s="228" t="str">
        <f>IF('Customer Info'!$C$32=TRUE,"Notice: Billing Charge does not include Self Assessed KWH Tax"," ")</f>
        <v xml:space="preserve"> </v>
      </c>
      <c r="E72" s="3"/>
      <c r="F72" s="4"/>
      <c r="G72" s="121"/>
      <c r="H72" s="55"/>
      <c r="I72" s="34"/>
      <c r="J72" s="55"/>
      <c r="K72" s="37"/>
      <c r="L72" s="37"/>
      <c r="M72" s="37"/>
      <c r="N72" s="34"/>
    </row>
    <row r="73" spans="1:16" x14ac:dyDescent="0.2">
      <c r="A73" s="37"/>
      <c r="B73" s="37"/>
      <c r="C73" s="37"/>
      <c r="D73" s="54"/>
      <c r="E73" s="3"/>
      <c r="F73" s="4"/>
      <c r="G73" s="55"/>
      <c r="H73" s="55"/>
      <c r="I73" s="93"/>
      <c r="J73" s="55"/>
      <c r="K73" s="37"/>
      <c r="L73" s="37"/>
      <c r="M73" s="37"/>
      <c r="N73" s="37"/>
      <c r="O73" s="40"/>
    </row>
    <row r="74" spans="1:16" x14ac:dyDescent="0.2">
      <c r="A74" s="37"/>
      <c r="B74" s="37"/>
      <c r="C74" s="37"/>
      <c r="D74" s="54"/>
      <c r="E74" s="3"/>
      <c r="F74" s="4"/>
      <c r="G74" s="55"/>
      <c r="H74" s="55"/>
      <c r="I74" s="55"/>
      <c r="J74" s="55"/>
      <c r="K74" s="37"/>
      <c r="L74" s="37"/>
      <c r="M74" s="37"/>
      <c r="N74" s="37"/>
      <c r="O74" s="40"/>
    </row>
    <row r="75" spans="1:16" x14ac:dyDescent="0.2">
      <c r="A75" s="41"/>
      <c r="B75" s="37"/>
      <c r="C75" s="37"/>
      <c r="D75" s="37"/>
      <c r="E75" s="37"/>
      <c r="F75" s="37"/>
      <c r="G75" s="37"/>
      <c r="H75" s="37"/>
      <c r="J75" s="37"/>
      <c r="K75" s="37"/>
      <c r="L75" s="40"/>
      <c r="M75" s="40"/>
      <c r="N75" s="40"/>
      <c r="O75" s="138"/>
    </row>
    <row r="76" spans="1:16" x14ac:dyDescent="0.2">
      <c r="B76" s="37"/>
      <c r="C76" s="37"/>
      <c r="D76" s="37"/>
      <c r="E76" s="37"/>
      <c r="F76" s="37"/>
      <c r="G76" s="96"/>
      <c r="H76" s="37"/>
      <c r="I76" s="37"/>
      <c r="J76" s="37"/>
      <c r="K76" s="37"/>
      <c r="L76" s="60"/>
      <c r="M76" s="60"/>
      <c r="N76" s="60"/>
      <c r="O76" s="130"/>
      <c r="P76" s="37"/>
    </row>
    <row r="77" spans="1:16" x14ac:dyDescent="0.2">
      <c r="G77" s="133"/>
      <c r="H77" s="56"/>
      <c r="I77" s="133"/>
      <c r="J77" s="56"/>
      <c r="K77" s="56"/>
      <c r="L77" s="134"/>
      <c r="M77" s="134"/>
      <c r="N77" s="134"/>
      <c r="O77" s="135"/>
      <c r="P77" s="25"/>
    </row>
    <row r="79" spans="1:16" x14ac:dyDescent="0.2">
      <c r="A79" s="481"/>
    </row>
    <row r="80" spans="1:16" x14ac:dyDescent="0.2">
      <c r="A80" s="481"/>
    </row>
    <row r="81" spans="1:1" x14ac:dyDescent="0.2">
      <c r="A81" s="481"/>
    </row>
    <row r="82" spans="1:1" x14ac:dyDescent="0.2">
      <c r="A82" s="481"/>
    </row>
    <row r="83" spans="1:1" x14ac:dyDescent="0.2">
      <c r="A83" s="481"/>
    </row>
    <row r="84" spans="1:1" x14ac:dyDescent="0.2">
      <c r="A84" s="481"/>
    </row>
    <row r="85" spans="1:1" x14ac:dyDescent="0.2">
      <c r="A85" s="481"/>
    </row>
    <row r="86" spans="1:1" x14ac:dyDescent="0.2">
      <c r="A86" s="481"/>
    </row>
    <row r="87" spans="1:1" x14ac:dyDescent="0.2">
      <c r="A87" s="481"/>
    </row>
    <row r="88" spans="1:1" x14ac:dyDescent="0.2">
      <c r="A88" s="481"/>
    </row>
    <row r="89" spans="1:1" x14ac:dyDescent="0.2">
      <c r="A89" s="481"/>
    </row>
    <row r="90" spans="1:1" x14ac:dyDescent="0.2">
      <c r="A90" s="481"/>
    </row>
    <row r="91" spans="1:1" x14ac:dyDescent="0.2">
      <c r="A91" s="481"/>
    </row>
    <row r="92" spans="1:1" x14ac:dyDescent="0.2">
      <c r="A92" s="481"/>
    </row>
    <row r="93" spans="1:1" x14ac:dyDescent="0.2">
      <c r="A93" s="481"/>
    </row>
  </sheetData>
  <sheetProtection algorithmName="SHA-512" hashValue="RCU971UV0M/4VDkM6vcQuZ8on5CWFm6sXTRXoYJasaOoF4pA5j1cZ4Ic5Z935gUYhRrHx60n+nm0rgesvsPHbQ==" saltValue="rsSxnZ7ka/THgWzQ3TXujw==" spinCount="100000" sheet="1" objects="1" scenarios="1"/>
  <mergeCells count="26">
    <mergeCell ref="A79:A93"/>
    <mergeCell ref="A4:P4"/>
    <mergeCell ref="A7:P7"/>
    <mergeCell ref="A11:I11"/>
    <mergeCell ref="D20:H20"/>
    <mergeCell ref="D21:H21"/>
    <mergeCell ref="G23:J23"/>
    <mergeCell ref="L23:O23"/>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56" orientation="landscape" r:id="rId1"/>
  <headerFooter alignWithMargins="0"/>
  <rowBreaks count="1" manualBreakCount="1">
    <brk id="77"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77825"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77826" r:id="rId5" name="Button 2">
              <controlPr defaultSize="0" print="0" autoFill="0" autoPict="0" macro="[0]!Info">
                <anchor moveWithCells="1">
                  <from>
                    <xdr:col>15</xdr:col>
                    <xdr:colOff>409575</xdr:colOff>
                    <xdr:row>87</xdr:row>
                    <xdr:rowOff>76200</xdr:rowOff>
                  </from>
                  <to>
                    <xdr:col>16</xdr:col>
                    <xdr:colOff>38100</xdr:colOff>
                    <xdr:row>88</xdr:row>
                    <xdr:rowOff>142875</xdr:rowOff>
                  </to>
                </anchor>
              </controlPr>
            </control>
          </mc:Choice>
        </mc:AlternateContent>
        <mc:AlternateContent xmlns:mc="http://schemas.openxmlformats.org/markup-compatibility/2006">
          <mc:Choice Requires="x14">
            <control shapeId="77827"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7828"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7829"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7830"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7831"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77832"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77833"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77834"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77835"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77836"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77837"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77838"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77839"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77840"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77841"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77842"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77843"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77844"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77845"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77846"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77847"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77848"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77849"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77850"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77851"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77852"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77853"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77854"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77855"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77856"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77857"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77858"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77859"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77860"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77861"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77862"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77863"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77864"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77865"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77866"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77867"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77868"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77869"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77870"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77871"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77872"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77873"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77874"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77875"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77876"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77877"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77878"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77879"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77880"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77881"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77882"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C29E7C-41F7-4414-9044-A1B55F5AB4C9}">
  <sheetPr>
    <pageSetUpPr fitToPage="1"/>
  </sheetPr>
  <dimension ref="A1:IV94"/>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s>
  <sheetData>
    <row r="1" spans="1:256" ht="20.25" x14ac:dyDescent="0.3">
      <c r="A1" s="498" t="s">
        <v>120</v>
      </c>
      <c r="B1" s="498"/>
      <c r="C1" s="498"/>
      <c r="D1" s="498"/>
      <c r="E1" s="498"/>
      <c r="F1" s="498"/>
      <c r="G1" s="498"/>
      <c r="H1" s="498"/>
      <c r="I1" s="498"/>
      <c r="J1" s="498"/>
      <c r="K1" s="498"/>
      <c r="L1" s="498"/>
      <c r="M1" s="498"/>
      <c r="N1" s="498"/>
      <c r="O1" s="498"/>
      <c r="P1" s="498"/>
    </row>
    <row r="2" spans="1:256" ht="20.25" x14ac:dyDescent="0.3">
      <c r="A2" s="483" t="s">
        <v>277</v>
      </c>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c r="AQ2" s="483"/>
      <c r="AR2" s="483"/>
      <c r="AS2" s="483"/>
      <c r="AT2" s="483"/>
      <c r="AU2" s="483"/>
      <c r="AV2" s="483"/>
      <c r="AW2" s="483"/>
      <c r="AX2" s="483"/>
      <c r="AY2" s="483"/>
      <c r="AZ2" s="483"/>
      <c r="BA2" s="483"/>
      <c r="BB2" s="483"/>
      <c r="BC2" s="483"/>
      <c r="BD2" s="483"/>
      <c r="BE2" s="483"/>
      <c r="BF2" s="483"/>
      <c r="BG2" s="483"/>
      <c r="BH2" s="483"/>
      <c r="BI2" s="483"/>
      <c r="BJ2" s="483"/>
      <c r="BK2" s="483"/>
      <c r="BL2" s="483"/>
      <c r="BM2" s="483"/>
      <c r="BN2" s="483"/>
      <c r="BO2" s="483"/>
      <c r="BP2" s="483"/>
      <c r="BQ2" s="483"/>
      <c r="BR2" s="483"/>
      <c r="BS2" s="483"/>
      <c r="BT2" s="483"/>
      <c r="BU2" s="483"/>
      <c r="BV2" s="483"/>
      <c r="BW2" s="483"/>
      <c r="BX2" s="483"/>
      <c r="BY2" s="483"/>
      <c r="BZ2" s="483"/>
      <c r="CA2" s="483"/>
      <c r="CB2" s="483"/>
      <c r="CC2" s="483"/>
      <c r="CD2" s="483"/>
      <c r="CE2" s="483"/>
      <c r="CF2" s="483"/>
      <c r="CG2" s="483"/>
      <c r="CH2" s="483"/>
      <c r="CI2" s="483"/>
      <c r="CJ2" s="483"/>
      <c r="CK2" s="483"/>
      <c r="CL2" s="483"/>
      <c r="CM2" s="483"/>
      <c r="CN2" s="483"/>
      <c r="CO2" s="483"/>
      <c r="CP2" s="483"/>
      <c r="CQ2" s="483"/>
      <c r="CR2" s="483"/>
      <c r="CS2" s="483"/>
      <c r="CT2" s="483"/>
      <c r="CU2" s="483"/>
      <c r="CV2" s="483"/>
      <c r="CW2" s="483"/>
      <c r="CX2" s="483"/>
      <c r="CY2" s="483"/>
      <c r="CZ2" s="483"/>
      <c r="DA2" s="483"/>
      <c r="DB2" s="483"/>
      <c r="DC2" s="483"/>
      <c r="DD2" s="483"/>
      <c r="DE2" s="483"/>
      <c r="DF2" s="483"/>
      <c r="DG2" s="483"/>
      <c r="DH2" s="483"/>
      <c r="DI2" s="483"/>
      <c r="DJ2" s="483"/>
      <c r="DK2" s="483"/>
      <c r="DL2" s="483"/>
      <c r="DM2" s="483"/>
      <c r="DN2" s="483"/>
      <c r="DO2" s="483"/>
      <c r="DP2" s="483"/>
      <c r="DQ2" s="483"/>
      <c r="DR2" s="483"/>
      <c r="DS2" s="483"/>
      <c r="DT2" s="483"/>
      <c r="DU2" s="483"/>
      <c r="DV2" s="483"/>
      <c r="DW2" s="483"/>
      <c r="DX2" s="483"/>
      <c r="DY2" s="483"/>
      <c r="DZ2" s="483"/>
      <c r="EA2" s="483"/>
      <c r="EB2" s="483"/>
      <c r="EC2" s="483"/>
      <c r="ED2" s="483"/>
      <c r="EE2" s="483"/>
      <c r="EF2" s="483"/>
      <c r="EG2" s="483"/>
      <c r="EH2" s="483"/>
      <c r="EI2" s="483"/>
      <c r="EJ2" s="483"/>
      <c r="EK2" s="483"/>
      <c r="EL2" s="483"/>
      <c r="EM2" s="483"/>
      <c r="EN2" s="483"/>
      <c r="EO2" s="483"/>
      <c r="EP2" s="483"/>
      <c r="EQ2" s="483"/>
      <c r="ER2" s="483"/>
      <c r="ES2" s="483"/>
      <c r="ET2" s="483"/>
      <c r="EU2" s="483"/>
      <c r="EV2" s="483"/>
      <c r="EW2" s="483"/>
      <c r="EX2" s="483"/>
      <c r="EY2" s="483"/>
      <c r="EZ2" s="483"/>
      <c r="FA2" s="483"/>
      <c r="FB2" s="483"/>
      <c r="FC2" s="483"/>
      <c r="FD2" s="483"/>
      <c r="FE2" s="483"/>
      <c r="FF2" s="483"/>
      <c r="FG2" s="483"/>
      <c r="FH2" s="483"/>
      <c r="FI2" s="483"/>
      <c r="FJ2" s="483"/>
      <c r="FK2" s="483"/>
      <c r="FL2" s="483"/>
      <c r="FM2" s="483"/>
      <c r="FN2" s="483"/>
      <c r="FO2" s="483"/>
      <c r="FP2" s="483"/>
      <c r="FQ2" s="483"/>
      <c r="FR2" s="483"/>
      <c r="FS2" s="483"/>
      <c r="FT2" s="483"/>
      <c r="FU2" s="483"/>
      <c r="FV2" s="483"/>
      <c r="FW2" s="483"/>
      <c r="FX2" s="483"/>
      <c r="FY2" s="483"/>
      <c r="FZ2" s="483"/>
      <c r="GA2" s="483"/>
      <c r="GB2" s="483"/>
      <c r="GC2" s="483"/>
      <c r="GD2" s="483"/>
      <c r="GE2" s="483"/>
      <c r="GF2" s="483"/>
      <c r="GG2" s="483"/>
      <c r="GH2" s="483"/>
      <c r="GI2" s="483"/>
      <c r="GJ2" s="483"/>
      <c r="GK2" s="483"/>
      <c r="GL2" s="483"/>
      <c r="GM2" s="483"/>
      <c r="GN2" s="483"/>
      <c r="GO2" s="483"/>
      <c r="GP2" s="483"/>
      <c r="GQ2" s="483"/>
      <c r="GR2" s="483"/>
      <c r="GS2" s="483"/>
      <c r="GT2" s="483"/>
      <c r="GU2" s="483"/>
      <c r="GV2" s="483"/>
      <c r="GW2" s="483"/>
      <c r="GX2" s="483"/>
      <c r="GY2" s="483"/>
      <c r="GZ2" s="483"/>
      <c r="HA2" s="483"/>
      <c r="HB2" s="483"/>
      <c r="HC2" s="483"/>
      <c r="HD2" s="483"/>
      <c r="HE2" s="483"/>
      <c r="HF2" s="483"/>
      <c r="HG2" s="483"/>
      <c r="HH2" s="483"/>
      <c r="HI2" s="483"/>
      <c r="HJ2" s="483"/>
      <c r="HK2" s="483"/>
      <c r="HL2" s="483"/>
      <c r="HM2" s="483"/>
      <c r="HN2" s="483"/>
      <c r="HO2" s="483"/>
      <c r="HP2" s="483"/>
      <c r="HQ2" s="483"/>
      <c r="HR2" s="483"/>
      <c r="HS2" s="483"/>
      <c r="HT2" s="483"/>
      <c r="HU2" s="483"/>
      <c r="HV2" s="483"/>
      <c r="HW2" s="483"/>
      <c r="HX2" s="483"/>
      <c r="HY2" s="483"/>
      <c r="HZ2" s="483"/>
      <c r="IA2" s="483"/>
      <c r="IB2" s="483"/>
      <c r="IC2" s="483"/>
      <c r="ID2" s="483"/>
      <c r="IE2" s="483"/>
      <c r="IF2" s="483"/>
      <c r="IG2" s="483"/>
      <c r="IH2" s="483"/>
      <c r="II2" s="483"/>
      <c r="IJ2" s="483"/>
      <c r="IK2" s="483"/>
      <c r="IL2" s="483"/>
      <c r="IM2" s="483"/>
      <c r="IN2" s="483"/>
      <c r="IO2" s="483"/>
      <c r="IP2" s="483"/>
      <c r="IQ2" s="483"/>
      <c r="IR2" s="483"/>
      <c r="IS2" s="483"/>
      <c r="IT2" s="483"/>
      <c r="IU2" s="483"/>
      <c r="IV2" s="483"/>
    </row>
    <row r="3" spans="1:256" ht="18" x14ac:dyDescent="0.25">
      <c r="A3" s="499" t="s">
        <v>257</v>
      </c>
      <c r="B3" s="499"/>
      <c r="C3" s="499"/>
      <c r="D3" s="499"/>
      <c r="E3" s="499"/>
      <c r="F3" s="499"/>
      <c r="G3" s="499"/>
      <c r="H3" s="499"/>
      <c r="I3" s="499"/>
      <c r="J3" s="499"/>
      <c r="K3" s="499"/>
      <c r="L3" s="499"/>
      <c r="M3" s="499"/>
      <c r="N3" s="499"/>
      <c r="O3" s="499"/>
      <c r="P3" s="499"/>
    </row>
    <row r="4" spans="1:256" ht="15.75" x14ac:dyDescent="0.25">
      <c r="A4" s="484" t="str">
        <f>'Customer Info'!B11</f>
        <v>Breakdown of Charges Based on Entered Information</v>
      </c>
      <c r="B4" s="484"/>
      <c r="C4" s="484"/>
      <c r="D4" s="484"/>
      <c r="E4" s="484"/>
      <c r="F4" s="484"/>
      <c r="G4" s="484"/>
      <c r="H4" s="484"/>
      <c r="I4" s="484"/>
      <c r="J4" s="484"/>
      <c r="K4" s="484"/>
      <c r="L4" s="484"/>
      <c r="M4" s="484"/>
      <c r="N4" s="484"/>
      <c r="O4" s="484"/>
      <c r="P4" s="484"/>
    </row>
    <row r="5" spans="1:256" ht="15" x14ac:dyDescent="0.2">
      <c r="A5" s="75"/>
      <c r="B5" s="75"/>
      <c r="C5" s="75"/>
      <c r="D5" s="75"/>
      <c r="E5" s="75"/>
      <c r="F5" s="75"/>
      <c r="G5" s="75"/>
      <c r="H5" s="75"/>
      <c r="I5" s="75"/>
      <c r="J5" s="75"/>
      <c r="K5" s="75"/>
    </row>
    <row r="6" spans="1:256" x14ac:dyDescent="0.2">
      <c r="A6" s="457">
        <f ca="1">TODAY()</f>
        <v>45944</v>
      </c>
      <c r="B6" s="210" t="s">
        <v>254</v>
      </c>
      <c r="C6" s="457"/>
      <c r="D6" s="457"/>
      <c r="E6" s="457"/>
      <c r="F6" s="457"/>
      <c r="G6" s="457"/>
      <c r="H6" s="457"/>
      <c r="I6" s="457"/>
    </row>
    <row r="7" spans="1:256" ht="26.25" x14ac:dyDescent="0.4">
      <c r="A7" s="509"/>
      <c r="B7" s="509"/>
      <c r="C7" s="509"/>
      <c r="D7" s="509"/>
      <c r="E7" s="509"/>
      <c r="F7" s="509"/>
      <c r="G7" s="509"/>
      <c r="H7" s="509"/>
      <c r="I7" s="509"/>
      <c r="J7" s="509"/>
      <c r="K7" s="509"/>
      <c r="L7" s="509"/>
      <c r="M7" s="509"/>
      <c r="N7" s="509"/>
      <c r="O7" s="509"/>
      <c r="P7" s="509"/>
    </row>
    <row r="8" spans="1:256" ht="15" x14ac:dyDescent="0.2">
      <c r="A8" s="23" t="s">
        <v>2</v>
      </c>
      <c r="B8" s="24"/>
      <c r="C8" s="25">
        <f>'Customer Info'!B7</f>
        <v>0</v>
      </c>
      <c r="I8" s="26"/>
    </row>
    <row r="9" spans="1:256" ht="15" x14ac:dyDescent="0.2">
      <c r="A9" s="27" t="s">
        <v>26</v>
      </c>
      <c r="B9" s="24"/>
      <c r="C9" s="25">
        <f>'Customer Info'!B8</f>
        <v>0</v>
      </c>
    </row>
    <row r="10" spans="1:256" x14ac:dyDescent="0.2">
      <c r="A10" s="23" t="s">
        <v>3</v>
      </c>
      <c r="B10" s="200">
        <f>'Customer Info'!B9</f>
        <v>11</v>
      </c>
      <c r="C10" s="194" t="str">
        <f>LOOKUP(B10,R10:AD10,R11:AD11)</f>
        <v>November</v>
      </c>
      <c r="D10" s="133">
        <f>'Customer Info'!C9</f>
        <v>2025</v>
      </c>
      <c r="S10">
        <v>1</v>
      </c>
      <c r="T10">
        <v>2</v>
      </c>
      <c r="U10">
        <v>3</v>
      </c>
      <c r="V10">
        <v>4</v>
      </c>
      <c r="W10">
        <v>5</v>
      </c>
      <c r="X10">
        <v>6</v>
      </c>
      <c r="Y10">
        <v>7</v>
      </c>
      <c r="Z10">
        <v>8</v>
      </c>
      <c r="AA10">
        <v>9</v>
      </c>
      <c r="AB10">
        <v>10</v>
      </c>
      <c r="AC10">
        <v>11</v>
      </c>
      <c r="AD10">
        <v>12</v>
      </c>
    </row>
    <row r="11" spans="1:256" ht="15" customHeight="1" x14ac:dyDescent="0.2">
      <c r="A11" s="497"/>
      <c r="B11" s="497"/>
      <c r="C11" s="497"/>
      <c r="D11" s="497"/>
      <c r="E11" s="497"/>
      <c r="F11" s="497"/>
      <c r="G11" s="497"/>
      <c r="H11" s="497"/>
      <c r="I11" s="497"/>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x14ac:dyDescent="0.2">
      <c r="A12" s="28" t="s">
        <v>27</v>
      </c>
      <c r="B12" s="22"/>
      <c r="C12" s="22"/>
      <c r="D12" s="22"/>
      <c r="E12" s="22"/>
      <c r="F12" s="22"/>
      <c r="G12" s="22"/>
      <c r="H12" s="22"/>
      <c r="I12" s="22"/>
      <c r="J12" s="22"/>
      <c r="K12" s="22"/>
      <c r="L12" s="22"/>
      <c r="M12" s="22"/>
      <c r="N12" s="22"/>
      <c r="O12" s="22"/>
      <c r="P12" s="22"/>
      <c r="R12" s="3" t="s">
        <v>187</v>
      </c>
      <c r="S12" s="207">
        <f>'Rider Rates'!$C$23</f>
        <v>7.6880000000000004E-2</v>
      </c>
      <c r="T12" s="207">
        <f>'Rider Rates'!$C$23</f>
        <v>7.6880000000000004E-2</v>
      </c>
      <c r="U12" s="207">
        <f>'Rider Rates'!$C$23</f>
        <v>7.6880000000000004E-2</v>
      </c>
      <c r="V12" s="207">
        <f>'Rider Rates'!$C$23</f>
        <v>7.6880000000000004E-2</v>
      </c>
      <c r="W12" s="207">
        <f>'Rider Rates'!$C$23</f>
        <v>7.6880000000000004E-2</v>
      </c>
      <c r="X12" s="207">
        <f>'Rider Rates'!$B$23</f>
        <v>7.6880000000000004E-2</v>
      </c>
      <c r="Y12" s="207">
        <f>'Rider Rates'!$B$23</f>
        <v>7.6880000000000004E-2</v>
      </c>
      <c r="Z12" s="207">
        <f>'Rider Rates'!$B$23</f>
        <v>7.6880000000000004E-2</v>
      </c>
      <c r="AA12" s="207">
        <f>'Rider Rates'!$B$23</f>
        <v>7.6880000000000004E-2</v>
      </c>
      <c r="AB12" s="207">
        <f>'Rider Rates'!$C$23</f>
        <v>7.6880000000000004E-2</v>
      </c>
      <c r="AC12" s="207">
        <f>'Rider Rates'!$C$23</f>
        <v>7.6880000000000004E-2</v>
      </c>
      <c r="AD12" s="207">
        <f>'Rider Rates'!$C$23</f>
        <v>7.6880000000000004E-2</v>
      </c>
    </row>
    <row r="13" spans="1:256" x14ac:dyDescent="0.2">
      <c r="A13" s="18"/>
      <c r="B13" s="18"/>
      <c r="C13" s="59" t="s">
        <v>55</v>
      </c>
      <c r="D13" s="59" t="s">
        <v>56</v>
      </c>
      <c r="E13" s="18"/>
      <c r="F13" s="18"/>
      <c r="G13" s="18"/>
      <c r="H13" s="18"/>
      <c r="I13" s="18"/>
      <c r="J13" s="18"/>
      <c r="K13" s="18"/>
      <c r="L13" s="18"/>
      <c r="M13" s="18"/>
      <c r="N13" s="18"/>
      <c r="O13" s="18"/>
    </row>
    <row r="14" spans="1:256" x14ac:dyDescent="0.2">
      <c r="A14" s="29" t="s">
        <v>28</v>
      </c>
      <c r="B14" s="29"/>
      <c r="C14" s="44">
        <f>'Customer Info'!B18</f>
        <v>0</v>
      </c>
      <c r="D14" s="44">
        <f>ROUND(C14*C20,1)</f>
        <v>0</v>
      </c>
      <c r="E14" s="29" t="s">
        <v>45</v>
      </c>
      <c r="F14" s="30"/>
      <c r="G14" s="29" t="s">
        <v>15</v>
      </c>
      <c r="I14" s="53" t="s">
        <v>15</v>
      </c>
      <c r="J14" s="29"/>
      <c r="K14" s="29"/>
      <c r="L14" s="29"/>
      <c r="M14" s="29"/>
      <c r="N14" s="29"/>
    </row>
    <row r="15" spans="1:256" x14ac:dyDescent="0.2">
      <c r="A15" s="31" t="s">
        <v>29</v>
      </c>
      <c r="B15" s="31"/>
      <c r="C15" s="44">
        <f>'Customer Info'!B19</f>
        <v>0</v>
      </c>
      <c r="D15" s="44">
        <f>C15*C20</f>
        <v>0</v>
      </c>
      <c r="E15" s="29" t="s">
        <v>45</v>
      </c>
      <c r="F15" s="33"/>
      <c r="G15" s="31" t="s">
        <v>30</v>
      </c>
      <c r="I15" s="51" t="str">
        <f>IF(MAX(C14,C15)&gt;0,C16/(MAX(C14,C15)*730), " ")</f>
        <v xml:space="preserve"> </v>
      </c>
      <c r="J15" s="31"/>
      <c r="K15" s="31"/>
      <c r="L15" s="31"/>
      <c r="M15" s="31"/>
      <c r="N15" s="31"/>
      <c r="X15" s="207"/>
      <c r="Y15" s="207"/>
      <c r="Z15" s="207"/>
      <c r="AA15" s="207"/>
    </row>
    <row r="16" spans="1:256" x14ac:dyDescent="0.2">
      <c r="A16" s="31" t="s">
        <v>43</v>
      </c>
      <c r="B16" s="31"/>
      <c r="C16" s="32">
        <f>IF('Customer Info'!B21+'Customer Info'!B22-'Customer Info'!B23&lt;0,0,'Customer Info'!B21+'Customer Info'!B22-'Customer Info'!B23)</f>
        <v>0</v>
      </c>
      <c r="D16" s="32">
        <f>C16*C20</f>
        <v>0</v>
      </c>
      <c r="E16" s="31" t="s">
        <v>41</v>
      </c>
      <c r="F16" s="33"/>
      <c r="G16" s="31"/>
      <c r="H16" s="31"/>
      <c r="I16" s="31"/>
      <c r="J16" s="31"/>
      <c r="K16" s="31"/>
      <c r="L16" s="31"/>
      <c r="M16" s="31"/>
      <c r="N16" s="31"/>
      <c r="O16" s="31"/>
    </row>
    <row r="17" spans="1:30" x14ac:dyDescent="0.2">
      <c r="A17" s="31" t="s">
        <v>283</v>
      </c>
      <c r="B17" s="31"/>
      <c r="C17" s="32">
        <f>'Customer Info'!$B$27</f>
        <v>0</v>
      </c>
      <c r="D17" s="32">
        <f>$C$17*$C$20</f>
        <v>0</v>
      </c>
      <c r="E17" s="31" t="s">
        <v>286</v>
      </c>
      <c r="F17" s="33"/>
      <c r="G17" s="31"/>
      <c r="H17" s="31"/>
      <c r="I17" s="31"/>
      <c r="J17" s="31"/>
      <c r="K17" s="31"/>
      <c r="L17" s="31"/>
      <c r="M17" s="31"/>
      <c r="N17" s="31"/>
      <c r="O17" s="31"/>
    </row>
    <row r="18" spans="1:30" x14ac:dyDescent="0.2">
      <c r="A18" s="31" t="s">
        <v>284</v>
      </c>
      <c r="B18" s="31"/>
      <c r="C18" s="285">
        <f>IF('Customer Info'!$B$18=0,0,ROUND(MAX(ROUND('Customer Info'!$B$18*'GS DCT SEC'!C20,1),ROUND('Customer Info'!$B$19*'GS DCT SEC'!C20,1))/'Customer Info'!$D$29,1))</f>
        <v>0</v>
      </c>
      <c r="D18" s="285">
        <f>$C$18</f>
        <v>0</v>
      </c>
      <c r="E18" s="31" t="s">
        <v>287</v>
      </c>
      <c r="F18" s="33"/>
      <c r="G18" s="31"/>
      <c r="H18" s="31"/>
      <c r="I18" s="31"/>
      <c r="J18" s="31"/>
      <c r="K18" s="31"/>
      <c r="L18" s="31"/>
      <c r="M18" s="31"/>
      <c r="N18" s="31"/>
      <c r="O18" s="31"/>
    </row>
    <row r="19" spans="1:30" x14ac:dyDescent="0.2">
      <c r="A19" s="31" t="s">
        <v>285</v>
      </c>
      <c r="B19" s="31"/>
      <c r="C19" s="32"/>
      <c r="D19" s="285">
        <f>MAX(100,ROUND(1.15*(MAX('Customer Info'!$B$18*'GS DCT SEC'!C20,'Customer Info'!$B$19*'GS DCT SEC'!C20)),1))</f>
        <v>100</v>
      </c>
      <c r="E19" s="31" t="s">
        <v>287</v>
      </c>
      <c r="F19" s="33"/>
      <c r="G19" s="31"/>
      <c r="H19" s="31"/>
      <c r="I19" s="31"/>
      <c r="J19" s="31"/>
      <c r="K19" s="31"/>
      <c r="L19" s="31"/>
      <c r="M19" s="31"/>
      <c r="N19" s="31"/>
      <c r="O19" s="31"/>
    </row>
    <row r="20" spans="1:30" x14ac:dyDescent="0.2">
      <c r="A20" s="31" t="s">
        <v>54</v>
      </c>
      <c r="B20" s="31"/>
      <c r="C20" s="58">
        <f>+'Customer Info'!E18</f>
        <v>1</v>
      </c>
      <c r="D20" s="31"/>
      <c r="E20" s="31"/>
      <c r="F20" s="33"/>
      <c r="G20" s="23"/>
      <c r="H20" s="23"/>
      <c r="I20" s="23"/>
      <c r="J20" s="23"/>
      <c r="K20" s="31"/>
      <c r="L20" s="31"/>
      <c r="M20" s="31"/>
      <c r="N20" s="31"/>
      <c r="S20" s="207"/>
      <c r="T20" s="207"/>
      <c r="U20" s="207"/>
      <c r="V20" s="207"/>
      <c r="W20" s="207"/>
      <c r="X20" s="207"/>
      <c r="Y20" s="207"/>
      <c r="Z20" s="207"/>
      <c r="AA20" s="207"/>
      <c r="AB20" s="207"/>
      <c r="AC20" s="207"/>
      <c r="AD20" s="207"/>
    </row>
    <row r="21" spans="1:30" x14ac:dyDescent="0.2">
      <c r="A21" s="31" t="s">
        <v>15</v>
      </c>
      <c r="B21" s="31"/>
      <c r="C21" s="82" t="s">
        <v>15</v>
      </c>
      <c r="D21" s="511" t="s">
        <v>15</v>
      </c>
      <c r="E21" s="511"/>
      <c r="F21" s="511"/>
      <c r="G21" s="511"/>
      <c r="H21" s="511"/>
      <c r="K21" s="31"/>
      <c r="L21" s="31"/>
      <c r="M21" s="31"/>
      <c r="N21" s="31"/>
      <c r="O21" s="50"/>
    </row>
    <row r="22" spans="1:30" x14ac:dyDescent="0.2">
      <c r="A22" s="31" t="s">
        <v>15</v>
      </c>
      <c r="B22" s="31"/>
      <c r="C22" s="82" t="s">
        <v>15</v>
      </c>
      <c r="D22" s="511" t="s">
        <v>15</v>
      </c>
      <c r="E22" s="511"/>
      <c r="F22" s="511"/>
      <c r="G22" s="511"/>
      <c r="H22" s="511"/>
      <c r="I22" s="23"/>
      <c r="J22" s="23"/>
      <c r="K22" s="31"/>
      <c r="L22" s="31"/>
      <c r="M22" s="31"/>
      <c r="N22" s="31"/>
      <c r="O22" s="50"/>
    </row>
    <row r="23" spans="1:30" x14ac:dyDescent="0.2">
      <c r="A23" s="31"/>
      <c r="B23" s="31"/>
      <c r="C23" s="33"/>
      <c r="D23" s="33"/>
      <c r="E23" s="33"/>
      <c r="F23" s="33"/>
      <c r="G23" s="23"/>
      <c r="H23" s="23"/>
      <c r="I23" s="23"/>
      <c r="J23" s="23"/>
      <c r="K23" s="31"/>
      <c r="L23" s="31"/>
      <c r="M23" s="31"/>
      <c r="N23" s="31"/>
      <c r="O23" s="31"/>
    </row>
    <row r="24" spans="1:30" x14ac:dyDescent="0.2">
      <c r="A24" s="28" t="s">
        <v>31</v>
      </c>
      <c r="B24" s="22"/>
      <c r="C24" s="22"/>
      <c r="D24" s="22"/>
      <c r="E24" s="22"/>
      <c r="F24" s="22"/>
      <c r="G24" s="493" t="s">
        <v>68</v>
      </c>
      <c r="H24" s="494"/>
      <c r="I24" s="494"/>
      <c r="J24" s="495"/>
      <c r="K24" s="22"/>
      <c r="L24" s="496" t="s">
        <v>69</v>
      </c>
      <c r="M24" s="496"/>
      <c r="N24" s="496"/>
      <c r="O24" s="496"/>
    </row>
    <row r="25" spans="1:30" x14ac:dyDescent="0.2">
      <c r="A25" s="18"/>
      <c r="B25" s="18"/>
      <c r="C25" s="18"/>
      <c r="D25" s="18"/>
      <c r="E25" s="18"/>
      <c r="F25" s="18"/>
      <c r="G25" s="8" t="s">
        <v>65</v>
      </c>
      <c r="H25" s="8" t="s">
        <v>66</v>
      </c>
      <c r="I25" s="8" t="s">
        <v>67</v>
      </c>
      <c r="J25" s="112" t="s">
        <v>34</v>
      </c>
      <c r="K25" s="18"/>
      <c r="L25" s="458" t="s">
        <v>65</v>
      </c>
      <c r="M25" s="458" t="s">
        <v>66</v>
      </c>
      <c r="N25" s="458" t="s">
        <v>67</v>
      </c>
      <c r="O25" s="132" t="s">
        <v>34</v>
      </c>
      <c r="P25" s="43" t="s">
        <v>57</v>
      </c>
    </row>
    <row r="26" spans="1:30" x14ac:dyDescent="0.2">
      <c r="A26" t="s">
        <v>32</v>
      </c>
      <c r="G26" s="86"/>
      <c r="H26" s="86"/>
      <c r="I26" s="86">
        <v>9.4</v>
      </c>
      <c r="J26" s="86">
        <f>SUM(G26:I26)</f>
        <v>9.4</v>
      </c>
      <c r="L26" s="88"/>
      <c r="M26" s="88"/>
      <c r="N26" s="88">
        <f>I26</f>
        <v>9.4</v>
      </c>
      <c r="O26" s="209">
        <f>SUM(L26:N26)</f>
        <v>9.4</v>
      </c>
      <c r="P26" s="245">
        <v>44531</v>
      </c>
    </row>
    <row r="27" spans="1:30" x14ac:dyDescent="0.2">
      <c r="A27" t="s">
        <v>132</v>
      </c>
      <c r="D27" s="1">
        <f>D16</f>
        <v>0</v>
      </c>
      <c r="E27" s="101" t="s">
        <v>41</v>
      </c>
      <c r="F27" s="102" t="s">
        <v>8</v>
      </c>
      <c r="G27" s="84"/>
      <c r="H27" s="86"/>
      <c r="I27" s="86"/>
      <c r="J27" s="84"/>
      <c r="K27" s="104" t="s">
        <v>42</v>
      </c>
      <c r="L27" s="87"/>
      <c r="M27" s="88"/>
      <c r="N27" s="87"/>
      <c r="O27" s="209"/>
      <c r="P27" s="245"/>
    </row>
    <row r="28" spans="1:30" x14ac:dyDescent="0.2">
      <c r="A28" t="s">
        <v>33</v>
      </c>
      <c r="D28" s="49">
        <f>ROUND(MAX(D14,D15,IF('Customer Info'!B14&lt;25001,0,IF('Customer Info'!B14&lt;75001,15000+(('Customer Info'!B14-25000)*0.85),IF('Customer Info'!B14&lt;75000,0,IF(((57500+('Customer Info'!B14-75000))/'Customer Info'!B14)&gt;85%,'Customer Info'!B14*85%,57500+('Customer Info'!B14-75000))))),('Customer Info'!B16)*0.85),1)</f>
        <v>0</v>
      </c>
      <c r="E28" s="29" t="s">
        <v>45</v>
      </c>
      <c r="F28" s="4" t="s">
        <v>8</v>
      </c>
      <c r="G28" s="85"/>
      <c r="H28" s="85"/>
      <c r="I28" s="85">
        <v>7.01</v>
      </c>
      <c r="J28" s="85">
        <f>SUM(G28:I28)</f>
        <v>7.01</v>
      </c>
      <c r="K28" s="36" t="s">
        <v>44</v>
      </c>
      <c r="L28" s="87"/>
      <c r="M28" s="87"/>
      <c r="N28" s="87">
        <f>ROUND($D28*I28,2)</f>
        <v>0</v>
      </c>
      <c r="O28" s="209">
        <f>SUM(L28:N28)</f>
        <v>0</v>
      </c>
      <c r="P28" s="245">
        <v>44531</v>
      </c>
    </row>
    <row r="29" spans="1:30" x14ac:dyDescent="0.2">
      <c r="A29" t="s">
        <v>260</v>
      </c>
      <c r="D29" s="49">
        <f>IF(D18&lt;=100,0,ROUND(IF(D18-D19&gt;0,D18-D19),1))</f>
        <v>0</v>
      </c>
      <c r="E29" s="29" t="s">
        <v>258</v>
      </c>
      <c r="F29" s="4" t="s">
        <v>8</v>
      </c>
      <c r="G29" s="116"/>
      <c r="H29" s="85"/>
      <c r="I29" s="85">
        <v>1.25</v>
      </c>
      <c r="J29" s="116">
        <f>SUM(G29:I29)</f>
        <v>1.25</v>
      </c>
      <c r="K29" s="36" t="s">
        <v>44</v>
      </c>
      <c r="L29" s="87"/>
      <c r="M29" s="87"/>
      <c r="N29" s="87">
        <f>ROUND($D29*I29,2)</f>
        <v>0</v>
      </c>
      <c r="O29" s="87">
        <f>SUM(L29:N29)</f>
        <v>0</v>
      </c>
      <c r="P29" s="245">
        <v>44531</v>
      </c>
    </row>
    <row r="30" spans="1:30" x14ac:dyDescent="0.2">
      <c r="A30" s="37" t="s">
        <v>50</v>
      </c>
      <c r="B30" s="37"/>
      <c r="C30" s="37"/>
      <c r="D30" s="38"/>
      <c r="E30" s="38"/>
      <c r="F30" s="37"/>
      <c r="G30" s="37"/>
      <c r="H30" s="37"/>
      <c r="I30" s="37"/>
      <c r="J30" s="37"/>
      <c r="K30" s="39"/>
      <c r="L30" s="40"/>
      <c r="M30" s="40"/>
      <c r="N30" s="40">
        <f>SUM(N26:N29)</f>
        <v>9.4</v>
      </c>
      <c r="O30" s="40">
        <f>SUM(O26:O29)</f>
        <v>9.4</v>
      </c>
    </row>
    <row r="31" spans="1:30" x14ac:dyDescent="0.2">
      <c r="A31" s="89"/>
      <c r="B31" s="89"/>
      <c r="C31" s="90"/>
      <c r="D31" s="90"/>
      <c r="E31" s="90"/>
      <c r="F31" s="90"/>
      <c r="G31" s="91"/>
      <c r="H31" s="91"/>
      <c r="I31" s="91"/>
      <c r="J31" s="91"/>
      <c r="K31" s="89"/>
      <c r="L31" s="89"/>
      <c r="M31" s="89"/>
      <c r="N31" s="89"/>
      <c r="O31" s="89"/>
      <c r="P31" s="89"/>
    </row>
    <row r="32" spans="1:30" x14ac:dyDescent="0.2">
      <c r="A32" s="41" t="s">
        <v>70</v>
      </c>
      <c r="D32" s="1"/>
      <c r="E32" s="1"/>
      <c r="K32" s="36"/>
      <c r="L32" s="36"/>
      <c r="M32" s="36"/>
      <c r="N32" s="36"/>
      <c r="O32" s="34"/>
      <c r="P32" s="34"/>
    </row>
    <row r="33" spans="1:220" x14ac:dyDescent="0.2">
      <c r="A33" s="37"/>
      <c r="D33" s="1"/>
      <c r="E33" s="1"/>
      <c r="K33" s="36"/>
      <c r="L33" s="36"/>
      <c r="M33" s="36"/>
      <c r="N33" s="36"/>
      <c r="O33" s="34"/>
    </row>
    <row r="34" spans="1:220" x14ac:dyDescent="0.2">
      <c r="A34" s="78" t="s">
        <v>79</v>
      </c>
      <c r="D34" s="1">
        <f>IF($C$16&lt;0,0,IF($C$16&gt;833000,833000,$C$16))</f>
        <v>0</v>
      </c>
      <c r="E34" s="35" t="s">
        <v>41</v>
      </c>
      <c r="F34" s="4" t="s">
        <v>8</v>
      </c>
      <c r="G34" s="83"/>
      <c r="H34" s="84"/>
      <c r="I34" s="103">
        <f>'Rider Rates'!$B$4</f>
        <v>4.6278999999999999E-3</v>
      </c>
      <c r="J34" s="6">
        <f>SUM(G34:I34)</f>
        <v>4.6278999999999999E-3</v>
      </c>
      <c r="K34" s="36" t="s">
        <v>42</v>
      </c>
      <c r="L34" s="87"/>
      <c r="M34" s="87"/>
      <c r="N34" s="87">
        <f>ROUND($D34*I34,2)</f>
        <v>0</v>
      </c>
      <c r="O34" s="87">
        <f>SUM(L34:N34)</f>
        <v>0</v>
      </c>
      <c r="P34" s="245">
        <f>'Rider Rates'!$D$4</f>
        <v>45657</v>
      </c>
    </row>
    <row r="35" spans="1:220" x14ac:dyDescent="0.2">
      <c r="A35" s="78" t="s">
        <v>80</v>
      </c>
      <c r="D35" s="1">
        <f>IF($C$16-833000&gt;0,$C$16-D34,0)</f>
        <v>0</v>
      </c>
      <c r="E35" s="35" t="s">
        <v>41</v>
      </c>
      <c r="F35" s="4" t="s">
        <v>8</v>
      </c>
      <c r="G35" s="83"/>
      <c r="H35" s="84"/>
      <c r="I35" s="103">
        <f>'Rider Rates'!$B$5</f>
        <v>1.7560000000000001E-4</v>
      </c>
      <c r="J35" s="118">
        <f>SUM(G35:I35)</f>
        <v>1.7560000000000001E-4</v>
      </c>
      <c r="K35" s="36" t="s">
        <v>42</v>
      </c>
      <c r="L35" s="87"/>
      <c r="M35" s="87"/>
      <c r="N35" s="87">
        <f>ROUND($D35*I35,2)</f>
        <v>0</v>
      </c>
      <c r="O35" s="87">
        <f>SUM(L35:N35)</f>
        <v>0</v>
      </c>
      <c r="P35" s="245">
        <f>'Rider Rates'!$D$4</f>
        <v>45657</v>
      </c>
    </row>
    <row r="36" spans="1:220" x14ac:dyDescent="0.2">
      <c r="A36" s="78" t="s">
        <v>47</v>
      </c>
      <c r="B36" t="s">
        <v>15</v>
      </c>
      <c r="D36" s="1">
        <f>IF('Customer Info'!$C$32=TRUE,0,IF(C16&lt;0,0,IF(C16&gt;2000,2000,C16)))</f>
        <v>0</v>
      </c>
      <c r="E36" s="35" t="s">
        <v>41</v>
      </c>
      <c r="F36" s="4" t="s">
        <v>8</v>
      </c>
      <c r="G36" s="83"/>
      <c r="H36" s="84"/>
      <c r="I36" s="177">
        <f>'Rider Rates'!$B$8</f>
        <v>4.6499999999999996E-3</v>
      </c>
      <c r="J36" s="117">
        <f>SUM(G36:I36)</f>
        <v>4.6499999999999996E-3</v>
      </c>
      <c r="K36" s="36" t="s">
        <v>42</v>
      </c>
      <c r="L36" s="87"/>
      <c r="M36" s="87"/>
      <c r="N36" s="87">
        <f>ROUND($D36*I36,2)</f>
        <v>0</v>
      </c>
      <c r="O36" s="87">
        <f>SUM(L36:N36)</f>
        <v>0</v>
      </c>
      <c r="P36" s="245">
        <f>'Rider Rates'!$D$7</f>
        <v>44531</v>
      </c>
    </row>
    <row r="37" spans="1:220" x14ac:dyDescent="0.2">
      <c r="A37" s="78" t="s">
        <v>48</v>
      </c>
      <c r="B37" t="s">
        <v>15</v>
      </c>
      <c r="D37" s="1">
        <f>IF('Customer Info'!$C$32=TRUE,0,IF(C16&gt;15000,13000,IF(C16&gt;2000,C16-2000,0)))</f>
        <v>0</v>
      </c>
      <c r="E37" s="35" t="s">
        <v>41</v>
      </c>
      <c r="F37" s="4" t="s">
        <v>8</v>
      </c>
      <c r="G37" s="83"/>
      <c r="H37" s="84"/>
      <c r="I37" s="177">
        <f>'Rider Rates'!$B$9</f>
        <v>4.1900000000000001E-3</v>
      </c>
      <c r="J37" s="117">
        <f>SUM(G37:I37)</f>
        <v>4.1900000000000001E-3</v>
      </c>
      <c r="K37" s="36" t="s">
        <v>42</v>
      </c>
      <c r="L37" s="87"/>
      <c r="M37" s="87"/>
      <c r="N37" s="87">
        <f>ROUND($D37*I37,2)</f>
        <v>0</v>
      </c>
      <c r="O37" s="87">
        <f>SUM(L37:N37)</f>
        <v>0</v>
      </c>
      <c r="P37" s="245">
        <f>'Rider Rates'!$D$7</f>
        <v>44531</v>
      </c>
    </row>
    <row r="38" spans="1:220" x14ac:dyDescent="0.2">
      <c r="A38" s="78" t="s">
        <v>49</v>
      </c>
      <c r="B38" t="s">
        <v>15</v>
      </c>
      <c r="D38" s="1">
        <f>IF('Customer Info'!$C$32=TRUE,0,IF(C16-D36-D37&gt;0,C16-D36-D37,0))</f>
        <v>0</v>
      </c>
      <c r="E38" s="35" t="s">
        <v>41</v>
      </c>
      <c r="F38" s="4" t="s">
        <v>8</v>
      </c>
      <c r="G38" s="83"/>
      <c r="H38" s="84"/>
      <c r="I38" s="177">
        <f>'Rider Rates'!$B$10</f>
        <v>3.63E-3</v>
      </c>
      <c r="J38" s="117">
        <f>SUM(G38:I38)</f>
        <v>3.63E-3</v>
      </c>
      <c r="K38" s="36" t="s">
        <v>42</v>
      </c>
      <c r="L38" s="87"/>
      <c r="M38" s="87"/>
      <c r="N38" s="87">
        <f>ROUND($D38*I38,2)</f>
        <v>0</v>
      </c>
      <c r="O38" s="87">
        <f>SUM(L38:N38)</f>
        <v>0</v>
      </c>
      <c r="P38" s="245">
        <f>'Rider Rates'!$D$7</f>
        <v>44531</v>
      </c>
    </row>
    <row r="39" spans="1:220" x14ac:dyDescent="0.2">
      <c r="A39" s="241" t="s">
        <v>237</v>
      </c>
      <c r="B39" s="78"/>
      <c r="C39" s="78"/>
      <c r="D39" s="208">
        <f>$N$30</f>
        <v>9.4</v>
      </c>
      <c r="E39" s="101" t="s">
        <v>122</v>
      </c>
      <c r="F39" s="102" t="s">
        <v>8</v>
      </c>
      <c r="G39" s="103"/>
      <c r="H39" s="103"/>
      <c r="I39" s="178">
        <f>'Rider Rates'!$B$18+'Rider Rates'!$E$18</f>
        <v>0</v>
      </c>
      <c r="J39" s="120">
        <f>SUM(H39:I39)</f>
        <v>0</v>
      </c>
      <c r="K39" s="104"/>
      <c r="L39" s="105"/>
      <c r="M39" s="105"/>
      <c r="N39" s="105">
        <f>ROUND($D$39*'Rider Rates'!$B$18,2)+ROUND($D$39*'Rider Rates'!$E$18,2)</f>
        <v>0</v>
      </c>
      <c r="O39" s="105">
        <f t="shared" ref="O39:O53" si="0">SUM(L39:N39)</f>
        <v>0</v>
      </c>
      <c r="P39" s="245">
        <f>MAX('Rider Rates'!$D$18,'Rider Rates'!$F$18)</f>
        <v>44531</v>
      </c>
    </row>
    <row r="40" spans="1:220" x14ac:dyDescent="0.2">
      <c r="A40" s="210" t="s">
        <v>186</v>
      </c>
      <c r="B40" s="78"/>
      <c r="C40" s="78"/>
      <c r="D40" s="100">
        <f>'Customer Info'!$B$21+'Customer Info'!$B$22-'Customer Info'!$B$23</f>
        <v>0</v>
      </c>
      <c r="E40" s="101" t="s">
        <v>41</v>
      </c>
      <c r="F40" s="102" t="s">
        <v>8</v>
      </c>
      <c r="G40" s="103">
        <f>'Rider Rates'!B23</f>
        <v>7.6880000000000004E-2</v>
      </c>
      <c r="H40" s="103"/>
      <c r="I40" s="103"/>
      <c r="J40" s="237">
        <f>SUM(G40:H40)</f>
        <v>7.6880000000000004E-2</v>
      </c>
      <c r="K40" s="104" t="s">
        <v>42</v>
      </c>
      <c r="L40" s="105">
        <f>ROUND(D40*G40,2)</f>
        <v>0</v>
      </c>
      <c r="M40" s="105"/>
      <c r="N40" s="105"/>
      <c r="O40" s="105">
        <f t="shared" si="0"/>
        <v>0</v>
      </c>
      <c r="P40" s="245">
        <f>'Rider Rates'!$D$23</f>
        <v>45809</v>
      </c>
    </row>
    <row r="41" spans="1:220" x14ac:dyDescent="0.2">
      <c r="A41" s="241" t="s">
        <v>161</v>
      </c>
      <c r="B41" s="78"/>
      <c r="C41" s="78"/>
      <c r="D41" s="100">
        <f>'Customer Info'!$B$21+'Customer Info'!$B$22-'Customer Info'!$B$23</f>
        <v>0</v>
      </c>
      <c r="E41" s="101" t="s">
        <v>41</v>
      </c>
      <c r="F41" s="102" t="s">
        <v>8</v>
      </c>
      <c r="G41" s="103">
        <f>'Rider Rates'!B34</f>
        <v>1.8180000000000002E-2</v>
      </c>
      <c r="H41" s="103"/>
      <c r="I41" s="103"/>
      <c r="J41" s="237">
        <f>SUM(G41:H41)</f>
        <v>1.8180000000000002E-2</v>
      </c>
      <c r="K41" s="104" t="s">
        <v>42</v>
      </c>
      <c r="L41" s="105">
        <f>ROUND(D41*G41,2)</f>
        <v>0</v>
      </c>
      <c r="M41" s="105"/>
      <c r="N41" s="105"/>
      <c r="O41" s="105">
        <f t="shared" si="0"/>
        <v>0</v>
      </c>
      <c r="P41" s="245">
        <f>'Rider Rates'!$D$34</f>
        <v>45809</v>
      </c>
    </row>
    <row r="42" spans="1:220" x14ac:dyDescent="0.2">
      <c r="A42" s="210" t="s">
        <v>193</v>
      </c>
      <c r="B42" s="78"/>
      <c r="C42" s="78"/>
      <c r="D42" s="100">
        <f>'Customer Info'!$B$21+'Customer Info'!$B$22-'Customer Info'!$B$23</f>
        <v>0</v>
      </c>
      <c r="E42" s="101" t="s">
        <v>41</v>
      </c>
      <c r="F42" s="102" t="s">
        <v>8</v>
      </c>
      <c r="G42" s="103">
        <f>'Rider Rates'!$B$45</f>
        <v>-5.7597000000000004E-3</v>
      </c>
      <c r="H42" s="103"/>
      <c r="I42" s="103"/>
      <c r="J42" s="237">
        <f>SUM(G42:H42)</f>
        <v>-5.7597000000000004E-3</v>
      </c>
      <c r="K42" s="104" t="s">
        <v>42</v>
      </c>
      <c r="L42" s="105">
        <f>ROUND(D42*G42,2)</f>
        <v>0</v>
      </c>
      <c r="M42" s="105"/>
      <c r="N42" s="105"/>
      <c r="O42" s="105">
        <f t="shared" si="0"/>
        <v>0</v>
      </c>
      <c r="P42" s="245">
        <f>'Rider Rates'!$D$45</f>
        <v>45929</v>
      </c>
    </row>
    <row r="43" spans="1:220" x14ac:dyDescent="0.2">
      <c r="A43" s="241" t="s">
        <v>210</v>
      </c>
      <c r="B43" s="78"/>
      <c r="C43" s="78"/>
      <c r="D43" s="1">
        <f>IF($C$16&lt;0,0,IF($C$16&gt;833000,833000,$C$16))</f>
        <v>0</v>
      </c>
      <c r="E43" s="101" t="s">
        <v>41</v>
      </c>
      <c r="F43" s="102" t="s">
        <v>8</v>
      </c>
      <c r="G43" s="103"/>
      <c r="H43" s="103"/>
      <c r="I43" s="103">
        <f>'Rider Rates'!D49</f>
        <v>0</v>
      </c>
      <c r="J43" s="103">
        <f>SUM(G43:I43)</f>
        <v>0</v>
      </c>
      <c r="K43" s="104" t="s">
        <v>42</v>
      </c>
      <c r="L43" s="105"/>
      <c r="M43" s="105"/>
      <c r="N43" s="87">
        <f>D43*J43</f>
        <v>0</v>
      </c>
      <c r="O43" s="105">
        <f t="shared" si="0"/>
        <v>0</v>
      </c>
      <c r="P43" s="245">
        <f>'Rider Rates'!E49</f>
        <v>45883</v>
      </c>
    </row>
    <row r="44" spans="1:220" x14ac:dyDescent="0.2">
      <c r="A44" s="210" t="s">
        <v>189</v>
      </c>
      <c r="B44" s="78"/>
      <c r="C44" s="78"/>
      <c r="D44" s="1">
        <f>IF($C$16&lt;0,0,$C$16)</f>
        <v>0</v>
      </c>
      <c r="E44" s="113" t="s">
        <v>41</v>
      </c>
      <c r="F44" s="102" t="s">
        <v>8</v>
      </c>
      <c r="G44" s="103"/>
      <c r="H44" s="103">
        <f>'Rider Rates'!$B$57</f>
        <v>4.3439999999999999E-4</v>
      </c>
      <c r="I44" s="103"/>
      <c r="J44" s="103">
        <f>SUM(G44:I44)</f>
        <v>4.3439999999999999E-4</v>
      </c>
      <c r="K44" s="104" t="s">
        <v>42</v>
      </c>
      <c r="L44" s="105"/>
      <c r="M44" s="105">
        <f>ROUND(D44*H44,2)</f>
        <v>0</v>
      </c>
      <c r="N44" s="205"/>
      <c r="O44" s="105">
        <f t="shared" si="0"/>
        <v>0</v>
      </c>
      <c r="P44" s="245">
        <f>'Rider Rates'!$D$57</f>
        <v>45929</v>
      </c>
    </row>
    <row r="45" spans="1:220" x14ac:dyDescent="0.2">
      <c r="A45" s="210" t="s">
        <v>189</v>
      </c>
      <c r="B45" s="78"/>
      <c r="C45" s="78"/>
      <c r="D45" s="49">
        <f>ROUND(MAX(D14,IF('Customer Info'!B14&lt;25001,0,IF('Customer Info'!B14&lt;75001,15000+(('Customer Info'!B14-25000)*0.85),IF('Customer Info'!B14&lt;75000,0,IF(((57500+('Customer Info'!B14-75000))/'Customer Info'!B14)&gt;85%,'Customer Info'!B14*85%,575000+('Customer Info'!B14-75000))))),('Customer Info'!B16)*0.85),1)</f>
        <v>0</v>
      </c>
      <c r="E45" s="35" t="s">
        <v>64</v>
      </c>
      <c r="F45" s="4" t="s">
        <v>8</v>
      </c>
      <c r="G45" s="103"/>
      <c r="H45" s="239">
        <f>'Rider Rates'!$B$62</f>
        <v>7.49</v>
      </c>
      <c r="I45" s="103"/>
      <c r="J45" s="239">
        <f>SUM(G45:I45)</f>
        <v>7.49</v>
      </c>
      <c r="K45" s="104" t="s">
        <v>44</v>
      </c>
      <c r="L45" s="105"/>
      <c r="M45" s="105">
        <f>ROUND(D45*H45,2)</f>
        <v>0</v>
      </c>
      <c r="N45" s="205"/>
      <c r="O45" s="105">
        <f t="shared" si="0"/>
        <v>0</v>
      </c>
      <c r="P45" s="245">
        <f>'Rider Rates'!$D$62</f>
        <v>45929</v>
      </c>
    </row>
    <row r="46" spans="1:220" x14ac:dyDescent="0.2">
      <c r="A46" s="99" t="s">
        <v>83</v>
      </c>
      <c r="B46" s="78"/>
      <c r="C46" s="78"/>
      <c r="D46" s="1">
        <f>IF('Customer Info'!C34=TRUE,0,IF($C$16&lt;0,0,$C$16))</f>
        <v>0</v>
      </c>
      <c r="E46" s="101" t="s">
        <v>41</v>
      </c>
      <c r="F46" s="102" t="s">
        <v>8</v>
      </c>
      <c r="G46" s="103"/>
      <c r="H46" s="103"/>
      <c r="I46" s="103">
        <f>'Rider Rates'!$B$71+'Rider Rates'!$C$71</f>
        <v>0</v>
      </c>
      <c r="J46" s="103">
        <f>SUM(G46:I46)</f>
        <v>0</v>
      </c>
      <c r="K46" s="104" t="s">
        <v>42</v>
      </c>
      <c r="L46" s="105"/>
      <c r="M46" s="105"/>
      <c r="N46" s="87">
        <f>ROUND($D$46*'Rider Rates'!$B$71,2)+ROUND($D$46*'Rider Rates'!$C$71,2)</f>
        <v>0</v>
      </c>
      <c r="O46" s="209">
        <f t="shared" si="0"/>
        <v>0</v>
      </c>
      <c r="P46" s="245">
        <f>'Rider Rates'!$D$71</f>
        <v>45444</v>
      </c>
      <c r="Q46" s="107"/>
      <c r="R46" s="108"/>
      <c r="S46" s="109"/>
      <c r="T46" s="78"/>
      <c r="U46" s="110"/>
      <c r="V46" s="78"/>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row>
    <row r="47" spans="1:220" x14ac:dyDescent="0.2">
      <c r="A47" s="99" t="s">
        <v>83</v>
      </c>
      <c r="B47" s="78"/>
      <c r="C47" s="78"/>
      <c r="D47" s="49">
        <f>IF('Customer Info'!C34=TRUE,0,$D$28)</f>
        <v>0</v>
      </c>
      <c r="E47" s="101" t="s">
        <v>45</v>
      </c>
      <c r="F47" s="102" t="s">
        <v>8</v>
      </c>
      <c r="G47" s="103"/>
      <c r="H47" s="103"/>
      <c r="I47" s="239">
        <f>'Rider Rates'!$B$81</f>
        <v>0</v>
      </c>
      <c r="J47" s="239">
        <f>SUM(G47:I47)</f>
        <v>0</v>
      </c>
      <c r="K47" s="104" t="s">
        <v>42</v>
      </c>
      <c r="L47" s="105"/>
      <c r="M47" s="105"/>
      <c r="N47" s="87">
        <f>ROUND($D47*I47,2)</f>
        <v>0</v>
      </c>
      <c r="O47" s="209">
        <f>SUM(L47:N47)</f>
        <v>0</v>
      </c>
      <c r="P47" s="245">
        <f>'Rider Rates'!$D$81</f>
        <v>45444</v>
      </c>
      <c r="Q47" s="107"/>
      <c r="R47" s="108"/>
      <c r="S47" s="109"/>
      <c r="T47" s="78"/>
      <c r="U47" s="110"/>
      <c r="V47" s="78"/>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row>
    <row r="48" spans="1:220" x14ac:dyDescent="0.2">
      <c r="A48" s="99" t="s">
        <v>81</v>
      </c>
      <c r="B48" s="78"/>
      <c r="C48" s="78"/>
      <c r="D48" s="208">
        <f>$N$30</f>
        <v>9.4</v>
      </c>
      <c r="E48" s="101" t="s">
        <v>122</v>
      </c>
      <c r="F48" s="102" t="s">
        <v>8</v>
      </c>
      <c r="G48" s="111"/>
      <c r="H48" s="112"/>
      <c r="I48" s="120">
        <f>'Rider Rates'!$B$85</f>
        <v>3.5344300000000002E-2</v>
      </c>
      <c r="J48" s="120">
        <f>SUM(H48:I48)</f>
        <v>3.5344300000000002E-2</v>
      </c>
      <c r="K48" s="104"/>
      <c r="L48" s="105"/>
      <c r="M48" s="105"/>
      <c r="N48" s="105">
        <f>ROUND(N$30*I48,2)</f>
        <v>0.33</v>
      </c>
      <c r="O48" s="209">
        <f t="shared" si="0"/>
        <v>0.33</v>
      </c>
      <c r="P48" s="245">
        <f>'Rider Rates'!$D$85</f>
        <v>45929</v>
      </c>
      <c r="Q48" s="107"/>
      <c r="R48" s="108"/>
      <c r="S48" s="109"/>
      <c r="T48" s="78"/>
      <c r="U48" s="110"/>
      <c r="V48" s="78"/>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row>
    <row r="49" spans="1:221" x14ac:dyDescent="0.2">
      <c r="A49" s="99" t="s">
        <v>82</v>
      </c>
      <c r="B49" s="78"/>
      <c r="C49" s="78"/>
      <c r="D49" s="208">
        <f>$N$30</f>
        <v>9.4</v>
      </c>
      <c r="E49" s="101" t="s">
        <v>122</v>
      </c>
      <c r="F49" s="102" t="s">
        <v>8</v>
      </c>
      <c r="G49" s="114"/>
      <c r="H49" s="115"/>
      <c r="I49" s="120">
        <f>'Rider Rates'!$B$87</f>
        <v>6.6985699999999995E-2</v>
      </c>
      <c r="J49" s="120">
        <f>SUM(H49:I49)</f>
        <v>6.6985699999999995E-2</v>
      </c>
      <c r="K49" s="104"/>
      <c r="L49" s="105"/>
      <c r="M49" s="105"/>
      <c r="N49" s="105">
        <f>ROUND(N$30*I49,2)</f>
        <v>0.63</v>
      </c>
      <c r="O49" s="209">
        <f t="shared" si="0"/>
        <v>0.63</v>
      </c>
      <c r="P49" s="245">
        <f>'Rider Rates'!$D$87</f>
        <v>45167</v>
      </c>
      <c r="Q49" s="107"/>
      <c r="R49" s="108"/>
      <c r="S49" s="109"/>
      <c r="T49" s="78"/>
      <c r="U49" s="110"/>
      <c r="V49" s="78"/>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row>
    <row r="50" spans="1:221" x14ac:dyDescent="0.2">
      <c r="A50" s="210" t="s">
        <v>206</v>
      </c>
      <c r="B50" s="78"/>
      <c r="C50" s="78"/>
      <c r="D50" s="195"/>
      <c r="E50" s="113" t="s">
        <v>115</v>
      </c>
      <c r="F50" s="106"/>
      <c r="G50" s="114"/>
      <c r="H50" s="115"/>
      <c r="I50" s="196">
        <f>'Rider Rates'!$B$91</f>
        <v>20.75</v>
      </c>
      <c r="J50" s="196">
        <f>SUM(G50:I50)</f>
        <v>20.75</v>
      </c>
      <c r="K50" s="104"/>
      <c r="L50" s="105"/>
      <c r="M50" s="105"/>
      <c r="N50" s="105">
        <f>I50</f>
        <v>20.75</v>
      </c>
      <c r="O50" s="105">
        <f>SUM(L50:N50)</f>
        <v>20.75</v>
      </c>
      <c r="P50" s="245">
        <f>'Rider Rates'!$D$91</f>
        <v>45929</v>
      </c>
    </row>
    <row r="51" spans="1:221" x14ac:dyDescent="0.2">
      <c r="A51" s="241" t="s">
        <v>251</v>
      </c>
      <c r="B51" s="78"/>
      <c r="C51" s="78"/>
      <c r="D51" s="1">
        <f>$D$34</f>
        <v>0</v>
      </c>
      <c r="E51" s="101" t="s">
        <v>41</v>
      </c>
      <c r="F51" s="102" t="s">
        <v>8</v>
      </c>
      <c r="G51" s="103"/>
      <c r="H51" s="103"/>
      <c r="I51" s="103"/>
      <c r="J51" s="103">
        <f>'Rider Rates'!$B$96</f>
        <v>0</v>
      </c>
      <c r="K51" s="104" t="s">
        <v>42</v>
      </c>
      <c r="L51" s="105"/>
      <c r="M51" s="105"/>
      <c r="N51" s="87"/>
      <c r="O51" s="105">
        <f>ROUND($D51*('Rider Rates'!B$96),2)</f>
        <v>0</v>
      </c>
      <c r="P51" s="245">
        <f>'Rider Rates'!$D$96</f>
        <v>44531</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241" t="s">
        <v>252</v>
      </c>
      <c r="B52" s="78"/>
      <c r="C52" s="78"/>
      <c r="D52" s="1">
        <f>$D$35</f>
        <v>0</v>
      </c>
      <c r="E52" s="101" t="s">
        <v>41</v>
      </c>
      <c r="F52" s="102" t="s">
        <v>8</v>
      </c>
      <c r="G52" s="103"/>
      <c r="H52" s="103"/>
      <c r="I52" s="103"/>
      <c r="J52" s="103">
        <f>'Rider Rates'!$B$97</f>
        <v>0</v>
      </c>
      <c r="K52" s="104" t="s">
        <v>42</v>
      </c>
      <c r="L52" s="105"/>
      <c r="M52" s="105"/>
      <c r="N52" s="87"/>
      <c r="O52" s="105">
        <f>ROUND($D52*('Rider Rates'!B$97),2)</f>
        <v>0</v>
      </c>
      <c r="P52" s="245">
        <f>'Rider Rates'!$D$97</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99" t="s">
        <v>156</v>
      </c>
      <c r="B53" s="78"/>
      <c r="C53" s="78"/>
      <c r="D53" s="208">
        <f>$N$30</f>
        <v>9.4</v>
      </c>
      <c r="E53" s="101" t="s">
        <v>122</v>
      </c>
      <c r="F53" s="102" t="s">
        <v>8</v>
      </c>
      <c r="G53" s="114"/>
      <c r="H53" s="115"/>
      <c r="I53" s="120">
        <f>'Rider Rates'!$B$105</f>
        <v>0.24516379999999999</v>
      </c>
      <c r="J53" s="120">
        <f>SUM(H53:I53)</f>
        <v>0.24516379999999999</v>
      </c>
      <c r="K53" s="104"/>
      <c r="L53" s="105"/>
      <c r="M53" s="105"/>
      <c r="N53" s="105">
        <f>ROUND(N$30*I53,2)</f>
        <v>2.2999999999999998</v>
      </c>
      <c r="O53" s="105">
        <f t="shared" si="0"/>
        <v>2.2999999999999998</v>
      </c>
      <c r="P53" s="245">
        <f>'Rider Rates'!$D$105</f>
        <v>45897</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210" t="s">
        <v>217</v>
      </c>
      <c r="B54" s="78"/>
      <c r="C54" s="78"/>
      <c r="D54" s="195"/>
      <c r="E54" s="113" t="s">
        <v>115</v>
      </c>
      <c r="F54" s="106"/>
      <c r="G54" s="114"/>
      <c r="H54" s="115"/>
      <c r="I54" s="258">
        <f>'Rider Rates'!B122</f>
        <v>0.99</v>
      </c>
      <c r="J54" s="196">
        <f>SUM(G54:I54)</f>
        <v>0.99</v>
      </c>
      <c r="K54" s="104"/>
      <c r="L54" s="105"/>
      <c r="M54" s="105"/>
      <c r="N54" s="260">
        <f>I54</f>
        <v>0.99</v>
      </c>
      <c r="O54" s="105">
        <f t="shared" ref="O54:O58" si="1">SUM(L54:N54)</f>
        <v>0.99</v>
      </c>
      <c r="P54" s="245">
        <f>'Rider Rates'!D122</f>
        <v>45958</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99" t="s">
        <v>157</v>
      </c>
      <c r="B55" s="78"/>
      <c r="C55" s="78"/>
      <c r="D55" s="100">
        <f>IF('Customer Info'!$C$32=TRUE,0,'Customer Info'!$B$21+'Customer Info'!$B$22-'Customer Info'!$B$23)</f>
        <v>0</v>
      </c>
      <c r="E55" s="101" t="s">
        <v>41</v>
      </c>
      <c r="F55" s="102" t="s">
        <v>8</v>
      </c>
      <c r="G55" s="103">
        <f>'Rider Rates'!$B$112</f>
        <v>3.8972999999999998E-3</v>
      </c>
      <c r="H55" s="103"/>
      <c r="I55" s="120"/>
      <c r="J55" s="237">
        <f>SUM(G55:H55)</f>
        <v>3.8972999999999998E-3</v>
      </c>
      <c r="K55" s="104" t="s">
        <v>42</v>
      </c>
      <c r="L55" s="105">
        <f>ROUND(D55*G55,2)</f>
        <v>0</v>
      </c>
      <c r="M55" s="105"/>
      <c r="N55" s="105"/>
      <c r="O55" s="105">
        <f t="shared" si="1"/>
        <v>0</v>
      </c>
      <c r="P55" s="245">
        <f>'Rider Rates'!$D$112</f>
        <v>44531</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210" t="s">
        <v>208</v>
      </c>
      <c r="B56" s="78"/>
      <c r="C56" s="78"/>
      <c r="D56" s="1">
        <f>IF($C$16&lt;1,0,$C$16)</f>
        <v>0</v>
      </c>
      <c r="E56" s="101" t="s">
        <v>41</v>
      </c>
      <c r="F56" s="249" t="s">
        <v>8</v>
      </c>
      <c r="G56" s="165"/>
      <c r="H56" s="165"/>
      <c r="I56" s="251">
        <f>'Rider Rates'!B118</f>
        <v>0</v>
      </c>
      <c r="J56" s="251">
        <f>SUM(G56:I56)</f>
        <v>0</v>
      </c>
      <c r="K56" s="104" t="s">
        <v>42</v>
      </c>
      <c r="L56" s="105"/>
      <c r="M56" s="105"/>
      <c r="N56" s="105">
        <f>D56*I56</f>
        <v>0</v>
      </c>
      <c r="O56" s="105">
        <f t="shared" si="1"/>
        <v>0</v>
      </c>
      <c r="P56" s="245">
        <f>'Rider Rates'!D118</f>
        <v>45657</v>
      </c>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
      <c r="A57" s="78" t="s">
        <v>233</v>
      </c>
      <c r="B57" s="78"/>
      <c r="C57" s="78"/>
      <c r="D57" s="100">
        <f>IF(C16&lt;0,0,IF(C16&gt;833000,833000,C16))</f>
        <v>0</v>
      </c>
      <c r="E57" s="101" t="s">
        <v>41</v>
      </c>
      <c r="F57" s="102" t="s">
        <v>8</v>
      </c>
      <c r="G57" s="265"/>
      <c r="H57" s="265"/>
      <c r="I57" s="265">
        <f>'Rider Rates'!$B$126</f>
        <v>0</v>
      </c>
      <c r="J57" s="265">
        <f>SUM(G57:I57)</f>
        <v>0</v>
      </c>
      <c r="K57" s="104" t="s">
        <v>42</v>
      </c>
      <c r="L57" s="266"/>
      <c r="M57" s="266"/>
      <c r="N57" s="266">
        <f>IF(D57*J57&gt;'Rider Rates'!$C$126,'Rider Rates'!$C$126,D57*J57)</f>
        <v>0</v>
      </c>
      <c r="O57" s="266">
        <f t="shared" si="1"/>
        <v>0</v>
      </c>
      <c r="P57" s="264">
        <f>'Rider Rates'!$E$126</f>
        <v>45883</v>
      </c>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
      <c r="A58" s="78" t="s">
        <v>234</v>
      </c>
      <c r="B58" s="78"/>
      <c r="C58" s="78"/>
      <c r="D58" s="123">
        <f>IF(C16&gt;833000,C16-833000,0)</f>
        <v>0</v>
      </c>
      <c r="E58" s="101" t="s">
        <v>41</v>
      </c>
      <c r="F58" s="102" t="s">
        <v>8</v>
      </c>
      <c r="G58" s="265"/>
      <c r="H58" s="265"/>
      <c r="I58" s="265">
        <f>'Rider Rates'!$B$127</f>
        <v>0</v>
      </c>
      <c r="J58" s="265">
        <f>SUM(G58:I58)</f>
        <v>0</v>
      </c>
      <c r="K58" s="104" t="s">
        <v>42</v>
      </c>
      <c r="L58" s="266"/>
      <c r="M58" s="266"/>
      <c r="N58" s="266">
        <f>D58*J58</f>
        <v>0</v>
      </c>
      <c r="O58" s="266">
        <f t="shared" si="1"/>
        <v>0</v>
      </c>
      <c r="P58" s="264">
        <f>'Rider Rates'!$E$127</f>
        <v>45883</v>
      </c>
      <c r="Q58" s="106"/>
      <c r="R58" s="107"/>
      <c r="S58" s="108"/>
      <c r="T58" s="109"/>
      <c r="U58" s="78"/>
      <c r="V58" s="110"/>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
      <c r="A59" s="241" t="s">
        <v>242</v>
      </c>
      <c r="B59" s="78"/>
      <c r="C59" s="78"/>
      <c r="D59" s="100">
        <f>D16</f>
        <v>0</v>
      </c>
      <c r="E59" s="101" t="s">
        <v>41</v>
      </c>
      <c r="F59" s="249" t="s">
        <v>8</v>
      </c>
      <c r="G59" s="103"/>
      <c r="H59" s="103"/>
      <c r="I59" s="103">
        <f>'Rider Rates'!$B$131</f>
        <v>0</v>
      </c>
      <c r="J59" s="237">
        <f>SUM(G59:I59)</f>
        <v>0</v>
      </c>
      <c r="K59" s="104" t="s">
        <v>42</v>
      </c>
      <c r="L59" s="105"/>
      <c r="M59" s="105"/>
      <c r="N59" s="105">
        <f>D59*J59</f>
        <v>0</v>
      </c>
      <c r="O59" s="105">
        <f>SUM(L59:N59)</f>
        <v>0</v>
      </c>
      <c r="P59" s="245">
        <f>'Rider Rates'!$D$131</f>
        <v>44531</v>
      </c>
      <c r="Q59" s="106"/>
      <c r="R59" s="107"/>
      <c r="S59" s="108"/>
      <c r="T59" s="109"/>
      <c r="U59" s="78"/>
      <c r="V59" s="110"/>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
      <c r="A60" s="241" t="s">
        <v>241</v>
      </c>
      <c r="B60" s="78"/>
      <c r="C60" s="78"/>
      <c r="D60" s="100"/>
      <c r="E60" s="101" t="s">
        <v>115</v>
      </c>
      <c r="F60" s="102" t="s">
        <v>8</v>
      </c>
      <c r="G60" s="263"/>
      <c r="H60" s="263"/>
      <c r="I60" s="263">
        <f>'Rider Rates'!$B$138</f>
        <v>0</v>
      </c>
      <c r="J60" s="263">
        <f>SUM(G60:I60)</f>
        <v>0</v>
      </c>
      <c r="K60" s="104"/>
      <c r="L60" s="209"/>
      <c r="M60" s="209"/>
      <c r="N60" s="209">
        <f>J60</f>
        <v>0</v>
      </c>
      <c r="O60" s="209">
        <f>SUM(L60:N60)</f>
        <v>0</v>
      </c>
      <c r="P60" s="264">
        <f>'Rider Rates'!$D$138</f>
        <v>44531</v>
      </c>
      <c r="Q60" s="106"/>
      <c r="R60" s="107"/>
      <c r="S60" s="108"/>
      <c r="T60" s="109"/>
      <c r="U60" s="78"/>
      <c r="V60" s="110"/>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
      <c r="A61" s="241" t="s">
        <v>243</v>
      </c>
      <c r="B61" s="78"/>
      <c r="C61" s="78"/>
      <c r="D61" s="100"/>
      <c r="E61" s="101"/>
      <c r="F61" s="102"/>
      <c r="G61" s="263"/>
      <c r="H61" s="263"/>
      <c r="I61" s="263"/>
      <c r="J61" s="263"/>
      <c r="K61" s="104"/>
      <c r="L61" s="209"/>
      <c r="M61" s="209"/>
      <c r="N61" s="209"/>
      <c r="O61" s="209"/>
      <c r="P61" s="264"/>
      <c r="Q61" s="106"/>
      <c r="R61" s="107"/>
      <c r="S61" s="108"/>
      <c r="T61" s="109"/>
      <c r="U61" s="78"/>
      <c r="V61" s="110"/>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21" x14ac:dyDescent="0.2">
      <c r="A62" s="179" t="s">
        <v>71</v>
      </c>
      <c r="B62" s="148"/>
      <c r="C62" s="148"/>
      <c r="D62" s="180"/>
      <c r="E62" s="181"/>
      <c r="F62" s="182"/>
      <c r="G62" s="182"/>
      <c r="H62" s="182"/>
      <c r="I62" s="182"/>
      <c r="J62" s="182"/>
      <c r="K62" s="183"/>
      <c r="L62" s="169">
        <f>SUM(L34:L61)</f>
        <v>0</v>
      </c>
      <c r="M62" s="169">
        <f t="shared" ref="M62:O62" si="2">SUM(M34:M61)</f>
        <v>0</v>
      </c>
      <c r="N62" s="169">
        <f t="shared" si="2"/>
        <v>25</v>
      </c>
      <c r="O62" s="169">
        <f t="shared" si="2"/>
        <v>25</v>
      </c>
      <c r="P62" s="184"/>
    </row>
    <row r="63" spans="1:221" x14ac:dyDescent="0.2">
      <c r="A63" s="37"/>
      <c r="D63" s="1"/>
      <c r="E63" s="35"/>
      <c r="F63" s="4"/>
      <c r="G63" s="42"/>
      <c r="H63" s="42"/>
      <c r="I63" s="42"/>
      <c r="J63" s="42"/>
      <c r="K63" s="36"/>
      <c r="L63" s="36"/>
      <c r="M63" s="36"/>
      <c r="N63" s="36"/>
      <c r="O63" s="34"/>
      <c r="P63" s="36"/>
    </row>
    <row r="64" spans="1:221" x14ac:dyDescent="0.2">
      <c r="A64" s="459" t="s">
        <v>72</v>
      </c>
      <c r="B64" s="92"/>
      <c r="C64" s="92"/>
      <c r="D64" s="92"/>
      <c r="E64" s="92"/>
      <c r="F64" s="92"/>
      <c r="G64" s="92"/>
      <c r="H64" s="92"/>
      <c r="I64" s="92"/>
      <c r="J64" s="92"/>
      <c r="K64" s="92"/>
      <c r="L64" s="98">
        <f>L30+L62</f>
        <v>0</v>
      </c>
      <c r="M64" s="98">
        <f>M30+M62</f>
        <v>0</v>
      </c>
      <c r="N64" s="98">
        <f>N30+N62</f>
        <v>34.4</v>
      </c>
      <c r="O64" s="98">
        <f>O30+O62</f>
        <v>34.4</v>
      </c>
      <c r="P64" s="98"/>
    </row>
    <row r="65" spans="1:16" x14ac:dyDescent="0.2">
      <c r="A65" s="37"/>
      <c r="B65" s="37"/>
      <c r="C65" s="37"/>
      <c r="D65" s="37"/>
      <c r="E65" s="37"/>
      <c r="F65" s="37"/>
      <c r="G65" s="37"/>
      <c r="H65" s="37"/>
      <c r="I65" s="37"/>
      <c r="J65" s="37"/>
      <c r="K65" s="37"/>
      <c r="L65" s="37"/>
      <c r="M65" s="37"/>
      <c r="N65" s="37"/>
      <c r="O65" s="40"/>
      <c r="P65" s="40"/>
    </row>
    <row r="66" spans="1:16" x14ac:dyDescent="0.2">
      <c r="A66" s="37" t="s">
        <v>37</v>
      </c>
      <c r="B66" s="37"/>
      <c r="C66" s="37"/>
      <c r="D66" s="37"/>
      <c r="E66" s="37"/>
      <c r="F66" s="37"/>
      <c r="G66" s="37"/>
      <c r="H66" s="37"/>
      <c r="I66" s="37"/>
      <c r="J66" s="37"/>
      <c r="K66" s="37"/>
      <c r="L66" s="37"/>
      <c r="M66" s="37"/>
      <c r="N66" s="37"/>
      <c r="O66" s="45">
        <f>O26+O28+O62</f>
        <v>34.4</v>
      </c>
      <c r="P66" s="245">
        <v>40967</v>
      </c>
    </row>
    <row r="67" spans="1:16" x14ac:dyDescent="0.2">
      <c r="A67" s="37"/>
      <c r="B67" s="37"/>
      <c r="C67" s="37"/>
      <c r="D67" s="37"/>
      <c r="E67" s="37"/>
      <c r="F67" s="37"/>
      <c r="G67" s="46"/>
      <c r="H67" s="46"/>
      <c r="I67" s="46"/>
      <c r="J67" s="46"/>
      <c r="K67" s="36"/>
      <c r="L67" s="36"/>
      <c r="M67" s="36"/>
      <c r="N67" s="36"/>
      <c r="O67" s="40"/>
    </row>
    <row r="68" spans="1:16" x14ac:dyDescent="0.2">
      <c r="A68" s="41" t="s">
        <v>117</v>
      </c>
      <c r="B68" s="37"/>
      <c r="C68" s="37"/>
      <c r="D68" s="37"/>
      <c r="E68" s="37"/>
      <c r="F68" s="37"/>
      <c r="G68" s="46"/>
      <c r="H68" s="46"/>
      <c r="I68" s="46"/>
      <c r="J68" s="46"/>
      <c r="K68" s="36"/>
      <c r="L68" s="36"/>
      <c r="M68" s="36"/>
      <c r="N68" s="36"/>
      <c r="O68" s="138">
        <f>MAX($O$64,$O$66)</f>
        <v>34.4</v>
      </c>
    </row>
    <row r="69" spans="1:16" x14ac:dyDescent="0.2">
      <c r="A69" s="37"/>
      <c r="B69" s="37"/>
      <c r="C69" s="37"/>
      <c r="D69" s="37"/>
      <c r="E69" s="37"/>
      <c r="F69" s="37"/>
      <c r="G69" s="46"/>
      <c r="H69" s="46"/>
      <c r="I69" s="46"/>
      <c r="J69" s="46"/>
      <c r="K69" s="36"/>
      <c r="L69" s="36"/>
      <c r="M69" s="36"/>
      <c r="N69" s="36"/>
      <c r="O69" s="40"/>
    </row>
    <row r="70" spans="1:16" x14ac:dyDescent="0.2">
      <c r="A70" s="37"/>
      <c r="B70" s="37"/>
      <c r="C70" s="37"/>
      <c r="D70" s="37"/>
      <c r="E70" s="37"/>
      <c r="F70" s="37"/>
      <c r="G70" s="96" t="s">
        <v>86</v>
      </c>
      <c r="H70" s="46"/>
      <c r="I70" s="37"/>
      <c r="J70" s="46"/>
      <c r="K70" s="36"/>
      <c r="L70" s="191"/>
      <c r="M70" s="191"/>
      <c r="N70" s="191"/>
      <c r="O70" s="191">
        <f>ROUND(IF($C$16&lt;1,0,$O$68/($C$16*100)*10000),2)</f>
        <v>0</v>
      </c>
      <c r="P70" s="37" t="s">
        <v>87</v>
      </c>
    </row>
    <row r="71" spans="1:16" x14ac:dyDescent="0.2">
      <c r="A71" s="37"/>
      <c r="B71" s="37"/>
      <c r="C71" s="37"/>
      <c r="D71" s="37"/>
      <c r="E71" s="37"/>
      <c r="F71" s="37"/>
      <c r="G71" s="242" t="s">
        <v>190</v>
      </c>
      <c r="H71" s="136"/>
      <c r="I71" s="133"/>
      <c r="J71" s="136"/>
      <c r="K71" s="137"/>
      <c r="L71" s="78"/>
      <c r="M71" s="78"/>
      <c r="N71" s="78"/>
      <c r="O71" s="243">
        <f>ROUND(IF($C$16&lt;1,0,(L64)/($C$16*100)*10000),2)</f>
        <v>0</v>
      </c>
      <c r="P71" s="25" t="s">
        <v>87</v>
      </c>
    </row>
    <row r="72" spans="1:16" x14ac:dyDescent="0.2">
      <c r="A72" s="37"/>
      <c r="B72" s="37"/>
      <c r="C72" s="37"/>
      <c r="D72" s="37"/>
      <c r="E72" s="37"/>
      <c r="F72" s="37"/>
      <c r="G72" s="96"/>
      <c r="H72" s="46"/>
      <c r="I72" s="96"/>
      <c r="J72" s="46"/>
      <c r="K72" s="36"/>
      <c r="L72" s="36"/>
      <c r="M72" s="36"/>
      <c r="N72" s="36"/>
      <c r="O72" s="130"/>
      <c r="P72" s="37"/>
    </row>
    <row r="73" spans="1:16" ht="20.25" customHeight="1" x14ac:dyDescent="0.3">
      <c r="A73" s="3"/>
      <c r="B73" s="37"/>
      <c r="C73" s="37"/>
      <c r="D73" s="228" t="str">
        <f>IF('Customer Info'!$C$32=TRUE,"Notice: Billing Charge does not include Self Assessed KWH Tax"," ")</f>
        <v xml:space="preserve"> </v>
      </c>
      <c r="E73" s="3"/>
      <c r="F73" s="4"/>
      <c r="G73" s="121"/>
      <c r="H73" s="55"/>
      <c r="I73" s="34"/>
      <c r="J73" s="55"/>
      <c r="K73" s="37"/>
      <c r="L73" s="37"/>
      <c r="M73" s="37"/>
      <c r="N73" s="34"/>
    </row>
    <row r="74" spans="1:16" x14ac:dyDescent="0.2">
      <c r="A74" s="37"/>
      <c r="B74" s="37"/>
      <c r="C74" s="37"/>
      <c r="D74" s="54"/>
      <c r="E74" s="3"/>
      <c r="F74" s="4"/>
      <c r="G74" s="55"/>
      <c r="H74" s="55"/>
      <c r="I74" s="93"/>
      <c r="J74" s="55"/>
      <c r="K74" s="37"/>
      <c r="L74" s="37"/>
      <c r="M74" s="37"/>
      <c r="N74" s="37"/>
      <c r="O74" s="40"/>
    </row>
    <row r="75" spans="1:16" x14ac:dyDescent="0.2">
      <c r="A75" s="37"/>
      <c r="B75" s="37"/>
      <c r="C75" s="37"/>
      <c r="D75" s="54"/>
      <c r="E75" s="3"/>
      <c r="F75" s="4"/>
      <c r="G75" s="55"/>
      <c r="H75" s="55"/>
      <c r="I75" s="55"/>
      <c r="J75" s="55"/>
      <c r="K75" s="37"/>
      <c r="L75" s="37"/>
      <c r="M75" s="37"/>
      <c r="N75" s="37"/>
      <c r="O75" s="40"/>
    </row>
    <row r="76" spans="1:16" x14ac:dyDescent="0.2">
      <c r="A76" s="41"/>
      <c r="B76" s="37"/>
      <c r="C76" s="37"/>
      <c r="D76" s="37"/>
      <c r="E76" s="37"/>
      <c r="F76" s="37"/>
      <c r="G76" s="37"/>
      <c r="H76" s="37"/>
      <c r="J76" s="37"/>
      <c r="K76" s="37"/>
      <c r="L76" s="40"/>
      <c r="M76" s="40"/>
      <c r="N76" s="40"/>
      <c r="O76" s="138"/>
    </row>
    <row r="77" spans="1:16" x14ac:dyDescent="0.2">
      <c r="B77" s="37"/>
      <c r="C77" s="37"/>
      <c r="D77" s="37"/>
      <c r="E77" s="37"/>
      <c r="F77" s="37"/>
      <c r="G77" s="96"/>
      <c r="H77" s="37"/>
      <c r="I77" s="37"/>
      <c r="J77" s="37"/>
      <c r="K77" s="37"/>
      <c r="L77" s="60"/>
      <c r="M77" s="60"/>
      <c r="N77" s="60"/>
      <c r="O77" s="130"/>
      <c r="P77" s="37"/>
    </row>
    <row r="78" spans="1:16" x14ac:dyDescent="0.2">
      <c r="G78" s="133"/>
      <c r="H78" s="56"/>
      <c r="I78" s="133"/>
      <c r="J78" s="56"/>
      <c r="K78" s="56"/>
      <c r="L78" s="134"/>
      <c r="M78" s="134"/>
      <c r="N78" s="134"/>
      <c r="O78" s="135"/>
      <c r="P78" s="25"/>
    </row>
    <row r="80" spans="1:16" x14ac:dyDescent="0.2">
      <c r="A80" s="481"/>
    </row>
    <row r="81" spans="1:1" x14ac:dyDescent="0.2">
      <c r="A81" s="481"/>
    </row>
    <row r="82" spans="1:1" x14ac:dyDescent="0.2">
      <c r="A82" s="481"/>
    </row>
    <row r="83" spans="1:1" x14ac:dyDescent="0.2">
      <c r="A83" s="481"/>
    </row>
    <row r="84" spans="1:1" x14ac:dyDescent="0.2">
      <c r="A84" s="481"/>
    </row>
    <row r="85" spans="1:1" x14ac:dyDescent="0.2">
      <c r="A85" s="481"/>
    </row>
    <row r="86" spans="1:1" x14ac:dyDescent="0.2">
      <c r="A86" s="481"/>
    </row>
    <row r="87" spans="1:1" x14ac:dyDescent="0.2">
      <c r="A87" s="481"/>
    </row>
    <row r="88" spans="1:1" x14ac:dyDescent="0.2">
      <c r="A88" s="481"/>
    </row>
    <row r="89" spans="1:1" x14ac:dyDescent="0.2">
      <c r="A89" s="481"/>
    </row>
    <row r="90" spans="1:1" x14ac:dyDescent="0.2">
      <c r="A90" s="481"/>
    </row>
    <row r="91" spans="1:1" x14ac:dyDescent="0.2">
      <c r="A91" s="481"/>
    </row>
    <row r="92" spans="1:1" x14ac:dyDescent="0.2">
      <c r="A92" s="481"/>
    </row>
    <row r="93" spans="1:1" x14ac:dyDescent="0.2">
      <c r="A93" s="481"/>
    </row>
    <row r="94" spans="1:1" x14ac:dyDescent="0.2">
      <c r="A94" s="481"/>
    </row>
  </sheetData>
  <sheetProtection algorithmName="SHA-512" hashValue="uN8Q0ig7Q1uQ7NvP4FR6RlLOs6pG5n6ZHHwd2Yoc1tkEI5AEaH3pmFlL7J4Ezvj3TwXpDgZGNDy+C0KEc2ADWA==" saltValue="CnBMggoSXrHq+ZF88hT9Rg=="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80:A94"/>
    <mergeCell ref="A4:P4"/>
    <mergeCell ref="A7:P7"/>
    <mergeCell ref="A11:I11"/>
    <mergeCell ref="D21:H21"/>
    <mergeCell ref="D22:H22"/>
    <mergeCell ref="G24:J24"/>
    <mergeCell ref="L24:O24"/>
  </mergeCells>
  <printOptions horizontalCentered="1"/>
  <pageMargins left="0.5" right="0.5" top="0.25" bottom="0.25" header="0.25" footer="0.26"/>
  <pageSetup scale="55" orientation="landscape" r:id="rId1"/>
  <headerFooter alignWithMargins="0"/>
  <rowBreaks count="1" manualBreakCount="1">
    <brk id="78"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81249"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181250" r:id="rId5" name="Button 2">
              <controlPr defaultSize="0" print="0" autoFill="0" autoPict="0" macro="[0]!Info">
                <anchor moveWithCells="1">
                  <from>
                    <xdr:col>15</xdr:col>
                    <xdr:colOff>409575</xdr:colOff>
                    <xdr:row>88</xdr:row>
                    <xdr:rowOff>76200</xdr:rowOff>
                  </from>
                  <to>
                    <xdr:col>16</xdr:col>
                    <xdr:colOff>38100</xdr:colOff>
                    <xdr:row>89</xdr:row>
                    <xdr:rowOff>142875</xdr:rowOff>
                  </to>
                </anchor>
              </controlPr>
            </control>
          </mc:Choice>
        </mc:AlternateContent>
        <mc:AlternateContent xmlns:mc="http://schemas.openxmlformats.org/markup-compatibility/2006">
          <mc:Choice Requires="x14">
            <control shapeId="181251"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1252"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1253"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1254"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1255"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1256"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1257"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1258"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1259"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1260"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1261"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1262"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1263"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1264"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1265"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1266"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1267"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1268"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1269"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1270"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1271"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1272"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1273"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1274"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1275"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1276"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1277"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1278"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1279"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1280"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1281"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1282"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1283"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1284"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1285"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1286"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1287"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1288"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1289"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1290"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1291"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1292"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1293"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1294"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1295"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1296"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1297"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1298"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1299"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1300"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1301"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1302"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1303"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1304"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1305"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1306"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00310-02BB-4E47-ADE4-CACB8452DE05}">
  <sheetPr>
    <pageSetUpPr fitToPage="1"/>
  </sheetPr>
  <dimension ref="A1:IV94"/>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498" t="s">
        <v>120</v>
      </c>
      <c r="B1" s="498"/>
      <c r="C1" s="498"/>
      <c r="D1" s="498"/>
      <c r="E1" s="498"/>
      <c r="F1" s="498"/>
      <c r="G1" s="498"/>
      <c r="H1" s="498"/>
      <c r="I1" s="498"/>
      <c r="J1" s="498"/>
      <c r="K1" s="498"/>
      <c r="L1" s="498"/>
      <c r="M1" s="498"/>
      <c r="N1" s="498"/>
      <c r="O1" s="498"/>
      <c r="P1" s="498"/>
    </row>
    <row r="2" spans="1:256" ht="20.25" x14ac:dyDescent="0.3">
      <c r="A2" s="483" t="s">
        <v>277</v>
      </c>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c r="AQ2" s="483"/>
      <c r="AR2" s="483"/>
      <c r="AS2" s="483"/>
      <c r="AT2" s="483"/>
      <c r="AU2" s="483"/>
      <c r="AV2" s="483"/>
      <c r="AW2" s="483"/>
      <c r="AX2" s="483"/>
      <c r="AY2" s="483"/>
      <c r="AZ2" s="483"/>
      <c r="BA2" s="483"/>
      <c r="BB2" s="483"/>
      <c r="BC2" s="483"/>
      <c r="BD2" s="483"/>
      <c r="BE2" s="483"/>
      <c r="BF2" s="483"/>
      <c r="BG2" s="483"/>
      <c r="BH2" s="483"/>
      <c r="BI2" s="483"/>
      <c r="BJ2" s="483"/>
      <c r="BK2" s="483"/>
      <c r="BL2" s="483"/>
      <c r="BM2" s="483"/>
      <c r="BN2" s="483"/>
      <c r="BO2" s="483"/>
      <c r="BP2" s="483"/>
      <c r="BQ2" s="483"/>
      <c r="BR2" s="483"/>
      <c r="BS2" s="483"/>
      <c r="BT2" s="483"/>
      <c r="BU2" s="483"/>
      <c r="BV2" s="483"/>
      <c r="BW2" s="483"/>
      <c r="BX2" s="483"/>
      <c r="BY2" s="483"/>
      <c r="BZ2" s="483"/>
      <c r="CA2" s="483"/>
      <c r="CB2" s="483"/>
      <c r="CC2" s="483"/>
      <c r="CD2" s="483"/>
      <c r="CE2" s="483"/>
      <c r="CF2" s="483"/>
      <c r="CG2" s="483"/>
      <c r="CH2" s="483"/>
      <c r="CI2" s="483"/>
      <c r="CJ2" s="483"/>
      <c r="CK2" s="483"/>
      <c r="CL2" s="483"/>
      <c r="CM2" s="483"/>
      <c r="CN2" s="483"/>
      <c r="CO2" s="483"/>
      <c r="CP2" s="483"/>
      <c r="CQ2" s="483"/>
      <c r="CR2" s="483"/>
      <c r="CS2" s="483"/>
      <c r="CT2" s="483"/>
      <c r="CU2" s="483"/>
      <c r="CV2" s="483"/>
      <c r="CW2" s="483"/>
      <c r="CX2" s="483"/>
      <c r="CY2" s="483"/>
      <c r="CZ2" s="483"/>
      <c r="DA2" s="483"/>
      <c r="DB2" s="483"/>
      <c r="DC2" s="483"/>
      <c r="DD2" s="483"/>
      <c r="DE2" s="483"/>
      <c r="DF2" s="483"/>
      <c r="DG2" s="483"/>
      <c r="DH2" s="483"/>
      <c r="DI2" s="483"/>
      <c r="DJ2" s="483"/>
      <c r="DK2" s="483"/>
      <c r="DL2" s="483"/>
      <c r="DM2" s="483"/>
      <c r="DN2" s="483"/>
      <c r="DO2" s="483"/>
      <c r="DP2" s="483"/>
      <c r="DQ2" s="483"/>
      <c r="DR2" s="483"/>
      <c r="DS2" s="483"/>
      <c r="DT2" s="483"/>
      <c r="DU2" s="483"/>
      <c r="DV2" s="483"/>
      <c r="DW2" s="483"/>
      <c r="DX2" s="483"/>
      <c r="DY2" s="483"/>
      <c r="DZ2" s="483"/>
      <c r="EA2" s="483"/>
      <c r="EB2" s="483"/>
      <c r="EC2" s="483"/>
      <c r="ED2" s="483"/>
      <c r="EE2" s="483"/>
      <c r="EF2" s="483"/>
      <c r="EG2" s="483"/>
      <c r="EH2" s="483"/>
      <c r="EI2" s="483"/>
      <c r="EJ2" s="483"/>
      <c r="EK2" s="483"/>
      <c r="EL2" s="483"/>
      <c r="EM2" s="483"/>
      <c r="EN2" s="483"/>
      <c r="EO2" s="483"/>
      <c r="EP2" s="483"/>
      <c r="EQ2" s="483"/>
      <c r="ER2" s="483"/>
      <c r="ES2" s="483"/>
      <c r="ET2" s="483"/>
      <c r="EU2" s="483"/>
      <c r="EV2" s="483"/>
      <c r="EW2" s="483"/>
      <c r="EX2" s="483"/>
      <c r="EY2" s="483"/>
      <c r="EZ2" s="483"/>
      <c r="FA2" s="483"/>
      <c r="FB2" s="483"/>
      <c r="FC2" s="483"/>
      <c r="FD2" s="483"/>
      <c r="FE2" s="483"/>
      <c r="FF2" s="483"/>
      <c r="FG2" s="483"/>
      <c r="FH2" s="483"/>
      <c r="FI2" s="483"/>
      <c r="FJ2" s="483"/>
      <c r="FK2" s="483"/>
      <c r="FL2" s="483"/>
      <c r="FM2" s="483"/>
      <c r="FN2" s="483"/>
      <c r="FO2" s="483"/>
      <c r="FP2" s="483"/>
      <c r="FQ2" s="483"/>
      <c r="FR2" s="483"/>
      <c r="FS2" s="483"/>
      <c r="FT2" s="483"/>
      <c r="FU2" s="483"/>
      <c r="FV2" s="483"/>
      <c r="FW2" s="483"/>
      <c r="FX2" s="483"/>
      <c r="FY2" s="483"/>
      <c r="FZ2" s="483"/>
      <c r="GA2" s="483"/>
      <c r="GB2" s="483"/>
      <c r="GC2" s="483"/>
      <c r="GD2" s="483"/>
      <c r="GE2" s="483"/>
      <c r="GF2" s="483"/>
      <c r="GG2" s="483"/>
      <c r="GH2" s="483"/>
      <c r="GI2" s="483"/>
      <c r="GJ2" s="483"/>
      <c r="GK2" s="483"/>
      <c r="GL2" s="483"/>
      <c r="GM2" s="483"/>
      <c r="GN2" s="483"/>
      <c r="GO2" s="483"/>
      <c r="GP2" s="483"/>
      <c r="GQ2" s="483"/>
      <c r="GR2" s="483"/>
      <c r="GS2" s="483"/>
      <c r="GT2" s="483"/>
      <c r="GU2" s="483"/>
      <c r="GV2" s="483"/>
      <c r="GW2" s="483"/>
      <c r="GX2" s="483"/>
      <c r="GY2" s="483"/>
      <c r="GZ2" s="483"/>
      <c r="HA2" s="483"/>
      <c r="HB2" s="483"/>
      <c r="HC2" s="483"/>
      <c r="HD2" s="483"/>
      <c r="HE2" s="483"/>
      <c r="HF2" s="483"/>
      <c r="HG2" s="483"/>
      <c r="HH2" s="483"/>
      <c r="HI2" s="483"/>
      <c r="HJ2" s="483"/>
      <c r="HK2" s="483"/>
      <c r="HL2" s="483"/>
      <c r="HM2" s="483"/>
      <c r="HN2" s="483"/>
      <c r="HO2" s="483"/>
      <c r="HP2" s="483"/>
      <c r="HQ2" s="483"/>
      <c r="HR2" s="483"/>
      <c r="HS2" s="483"/>
      <c r="HT2" s="483"/>
      <c r="HU2" s="483"/>
      <c r="HV2" s="483"/>
      <c r="HW2" s="483"/>
      <c r="HX2" s="483"/>
      <c r="HY2" s="483"/>
      <c r="HZ2" s="483"/>
      <c r="IA2" s="483"/>
      <c r="IB2" s="483"/>
      <c r="IC2" s="483"/>
      <c r="ID2" s="483"/>
      <c r="IE2" s="483"/>
      <c r="IF2" s="483"/>
      <c r="IG2" s="483"/>
      <c r="IH2" s="483"/>
      <c r="II2" s="483"/>
      <c r="IJ2" s="483"/>
      <c r="IK2" s="483"/>
      <c r="IL2" s="483"/>
      <c r="IM2" s="483"/>
      <c r="IN2" s="483"/>
      <c r="IO2" s="483"/>
      <c r="IP2" s="483"/>
      <c r="IQ2" s="483"/>
      <c r="IR2" s="483"/>
      <c r="IS2" s="483"/>
      <c r="IT2" s="483"/>
      <c r="IU2" s="483"/>
      <c r="IV2" s="483"/>
    </row>
    <row r="3" spans="1:256" ht="18" x14ac:dyDescent="0.25">
      <c r="A3" s="499" t="s">
        <v>262</v>
      </c>
      <c r="B3" s="499"/>
      <c r="C3" s="499"/>
      <c r="D3" s="499"/>
      <c r="E3" s="499"/>
      <c r="F3" s="499"/>
      <c r="G3" s="499"/>
      <c r="H3" s="499"/>
      <c r="I3" s="499"/>
      <c r="J3" s="499"/>
      <c r="K3" s="499"/>
      <c r="L3" s="499"/>
      <c r="M3" s="499"/>
      <c r="N3" s="499"/>
      <c r="O3" s="499"/>
      <c r="P3" s="499"/>
    </row>
    <row r="4" spans="1:256" ht="15.75" x14ac:dyDescent="0.25">
      <c r="A4" s="484" t="str">
        <f>'Customer Info'!B11</f>
        <v>Breakdown of Charges Based on Entered Information</v>
      </c>
      <c r="B4" s="484"/>
      <c r="C4" s="484"/>
      <c r="D4" s="484"/>
      <c r="E4" s="484"/>
      <c r="F4" s="484"/>
      <c r="G4" s="484"/>
      <c r="H4" s="484"/>
      <c r="I4" s="484"/>
      <c r="J4" s="484"/>
      <c r="K4" s="484"/>
      <c r="L4" s="484"/>
      <c r="M4" s="484"/>
      <c r="N4" s="484"/>
      <c r="O4" s="484"/>
      <c r="P4" s="484"/>
    </row>
    <row r="5" spans="1:256" ht="15" x14ac:dyDescent="0.2">
      <c r="A5" s="75"/>
      <c r="B5" s="75"/>
      <c r="C5" s="75"/>
      <c r="D5" s="75"/>
      <c r="E5" s="75"/>
      <c r="F5" s="75"/>
      <c r="G5" s="75"/>
      <c r="H5" s="75"/>
      <c r="I5" s="75"/>
      <c r="J5" s="75"/>
      <c r="K5" s="75"/>
    </row>
    <row r="6" spans="1:256" x14ac:dyDescent="0.2">
      <c r="A6" s="457">
        <f ca="1">TODAY()</f>
        <v>45944</v>
      </c>
      <c r="B6" s="210" t="s">
        <v>261</v>
      </c>
      <c r="C6" s="274"/>
      <c r="D6" s="274"/>
      <c r="E6" s="274"/>
      <c r="F6" s="274"/>
      <c r="G6" s="274"/>
      <c r="H6" s="274"/>
      <c r="I6" s="274"/>
      <c r="J6" s="274"/>
      <c r="K6" s="274"/>
    </row>
    <row r="7" spans="1:256" ht="26.25" x14ac:dyDescent="0.4">
      <c r="A7" s="509"/>
      <c r="B7" s="509"/>
      <c r="C7" s="509"/>
      <c r="D7" s="509"/>
      <c r="E7" s="509"/>
      <c r="F7" s="509"/>
      <c r="G7" s="509"/>
      <c r="H7" s="509"/>
      <c r="I7" s="509"/>
      <c r="J7" s="509"/>
      <c r="K7" s="509"/>
      <c r="L7" s="509"/>
      <c r="M7" s="509"/>
      <c r="N7" s="509"/>
      <c r="O7" s="509"/>
      <c r="P7" s="509"/>
    </row>
    <row r="8" spans="1:256" ht="15" x14ac:dyDescent="0.2">
      <c r="A8" s="23" t="s">
        <v>2</v>
      </c>
      <c r="B8" s="24"/>
      <c r="C8" s="25">
        <f>'Customer Info'!B7</f>
        <v>0</v>
      </c>
      <c r="I8" s="26"/>
    </row>
    <row r="9" spans="1:256" ht="15" x14ac:dyDescent="0.2">
      <c r="A9" s="27" t="s">
        <v>26</v>
      </c>
      <c r="B9" s="24"/>
      <c r="C9" s="25">
        <f>'Customer Info'!B8</f>
        <v>0</v>
      </c>
    </row>
    <row r="10" spans="1:256" x14ac:dyDescent="0.2">
      <c r="A10" s="23" t="s">
        <v>3</v>
      </c>
      <c r="B10" s="200">
        <f>'Customer Info'!B9</f>
        <v>11</v>
      </c>
      <c r="C10" s="194" t="str">
        <f>LOOKUP(B10,R10:AD10,R11:AD11)</f>
        <v>November</v>
      </c>
      <c r="D10" s="133">
        <f>'Customer Info'!C9</f>
        <v>2025</v>
      </c>
      <c r="S10">
        <v>1</v>
      </c>
      <c r="T10">
        <v>2</v>
      </c>
      <c r="U10">
        <v>3</v>
      </c>
      <c r="V10">
        <v>4</v>
      </c>
      <c r="W10">
        <v>5</v>
      </c>
      <c r="X10">
        <v>6</v>
      </c>
      <c r="Y10">
        <v>7</v>
      </c>
      <c r="Z10">
        <v>8</v>
      </c>
      <c r="AA10">
        <v>9</v>
      </c>
      <c r="AB10">
        <v>10</v>
      </c>
      <c r="AC10">
        <v>11</v>
      </c>
      <c r="AD10">
        <v>12</v>
      </c>
    </row>
    <row r="11" spans="1:256" ht="15" customHeight="1" x14ac:dyDescent="0.2">
      <c r="A11" s="497"/>
      <c r="B11" s="497"/>
      <c r="C11" s="497"/>
      <c r="D11" s="497"/>
      <c r="E11" s="497"/>
      <c r="F11" s="497"/>
      <c r="G11" s="497"/>
      <c r="H11" s="497"/>
      <c r="I11" s="497"/>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x14ac:dyDescent="0.2">
      <c r="A12" s="28" t="s">
        <v>27</v>
      </c>
      <c r="B12" s="22"/>
      <c r="C12" s="22"/>
      <c r="D12" s="22"/>
      <c r="E12" s="22"/>
      <c r="F12" s="22"/>
      <c r="G12" s="22"/>
      <c r="H12" s="22"/>
      <c r="I12" s="22"/>
      <c r="J12" s="22"/>
      <c r="K12" s="22"/>
      <c r="L12" s="22"/>
      <c r="M12" s="22"/>
      <c r="N12" s="22"/>
      <c r="O12" s="22"/>
      <c r="P12" s="22"/>
      <c r="R12" s="3" t="s">
        <v>187</v>
      </c>
      <c r="S12" s="207">
        <f>'Rider Rates'!$C$24</f>
        <v>7.4289999999999995E-2</v>
      </c>
      <c r="T12" s="207">
        <f>'Rider Rates'!$C$24</f>
        <v>7.4289999999999995E-2</v>
      </c>
      <c r="U12" s="207">
        <f>'Rider Rates'!$C$24</f>
        <v>7.4289999999999995E-2</v>
      </c>
      <c r="V12" s="207">
        <f>'Rider Rates'!$C$24</f>
        <v>7.4289999999999995E-2</v>
      </c>
      <c r="W12" s="207">
        <f>'Rider Rates'!$C$24</f>
        <v>7.4289999999999995E-2</v>
      </c>
      <c r="X12" s="207">
        <f>'Rider Rates'!$B$24</f>
        <v>7.4289999999999995E-2</v>
      </c>
      <c r="Y12" s="207">
        <f>'Rider Rates'!$B$24</f>
        <v>7.4289999999999995E-2</v>
      </c>
      <c r="Z12" s="207">
        <f>'Rider Rates'!$B$24</f>
        <v>7.4289999999999995E-2</v>
      </c>
      <c r="AA12" s="207">
        <f>'Rider Rates'!$B$24</f>
        <v>7.4289999999999995E-2</v>
      </c>
      <c r="AB12" s="207">
        <f>'Rider Rates'!$C$24</f>
        <v>7.4289999999999995E-2</v>
      </c>
      <c r="AC12" s="207">
        <f>'Rider Rates'!$C$24</f>
        <v>7.4289999999999995E-2</v>
      </c>
      <c r="AD12" s="207">
        <f>'Rider Rates'!$C$24</f>
        <v>7.4289999999999995E-2</v>
      </c>
      <c r="AE12" s="207"/>
      <c r="AF12" s="207"/>
    </row>
    <row r="13" spans="1:256" x14ac:dyDescent="0.2">
      <c r="A13" s="18"/>
      <c r="B13" s="18"/>
      <c r="C13" s="59" t="s">
        <v>55</v>
      </c>
      <c r="D13" s="59" t="s">
        <v>56</v>
      </c>
      <c r="E13" s="18"/>
      <c r="F13" s="18"/>
      <c r="G13" s="18"/>
      <c r="H13" s="18"/>
      <c r="I13" s="18"/>
      <c r="J13" s="18"/>
      <c r="K13" s="18"/>
      <c r="L13" s="18"/>
      <c r="M13" s="18"/>
      <c r="N13" s="18"/>
      <c r="O13" s="18"/>
    </row>
    <row r="14" spans="1:256" x14ac:dyDescent="0.2">
      <c r="A14" s="29" t="s">
        <v>28</v>
      </c>
      <c r="B14" s="29"/>
      <c r="C14" s="44">
        <f>'Customer Info'!B18</f>
        <v>0</v>
      </c>
      <c r="D14" s="44">
        <f>ROUND(C14*C20,1)</f>
        <v>0</v>
      </c>
      <c r="E14" s="29" t="s">
        <v>45</v>
      </c>
      <c r="F14" s="30"/>
      <c r="G14" s="29" t="s">
        <v>15</v>
      </c>
      <c r="I14" s="53" t="s">
        <v>15</v>
      </c>
      <c r="J14" s="29"/>
      <c r="K14" s="29"/>
      <c r="L14" s="29"/>
      <c r="M14" s="29"/>
      <c r="N14" s="29"/>
    </row>
    <row r="15" spans="1:256" x14ac:dyDescent="0.2">
      <c r="A15" s="31" t="s">
        <v>29</v>
      </c>
      <c r="B15" s="31"/>
      <c r="C15" s="44">
        <f>'Customer Info'!B19</f>
        <v>0</v>
      </c>
      <c r="D15" s="44">
        <f>C15*C20</f>
        <v>0</v>
      </c>
      <c r="E15" s="29" t="s">
        <v>45</v>
      </c>
      <c r="F15" s="33"/>
      <c r="G15" s="31" t="s">
        <v>30</v>
      </c>
      <c r="I15" s="51" t="str">
        <f>IF(MAX(C14,C15)&gt;0,C16/(MAX(C14,C15)*730), " ")</f>
        <v xml:space="preserve"> </v>
      </c>
      <c r="J15" s="31"/>
      <c r="K15" s="31"/>
      <c r="L15" s="31"/>
      <c r="M15" s="31"/>
      <c r="N15" s="31"/>
      <c r="X15" s="207"/>
      <c r="Y15" s="207"/>
      <c r="Z15" s="207"/>
      <c r="AA15" s="207"/>
    </row>
    <row r="16" spans="1:256" x14ac:dyDescent="0.2">
      <c r="A16" s="31" t="s">
        <v>43</v>
      </c>
      <c r="B16" s="31"/>
      <c r="C16" s="32">
        <f>IF('Customer Info'!B21+'Customer Info'!B22-'Customer Info'!B23&lt;0,0,'Customer Info'!B21+'Customer Info'!B22-'Customer Info'!B23)</f>
        <v>0</v>
      </c>
      <c r="D16" s="32">
        <f>C16*C20</f>
        <v>0</v>
      </c>
      <c r="E16" s="31" t="s">
        <v>41</v>
      </c>
      <c r="F16" s="33"/>
      <c r="G16" s="31"/>
      <c r="H16" s="31"/>
      <c r="I16" s="31"/>
      <c r="J16" s="31"/>
      <c r="K16" s="31"/>
      <c r="L16" s="31"/>
      <c r="M16" s="31"/>
      <c r="N16" s="31"/>
      <c r="O16" s="31"/>
    </row>
    <row r="17" spans="1:30" x14ac:dyDescent="0.2">
      <c r="A17" s="31" t="s">
        <v>283</v>
      </c>
      <c r="B17" s="31"/>
      <c r="C17" s="32">
        <f>'Customer Info'!$B$27</f>
        <v>0</v>
      </c>
      <c r="D17" s="32">
        <f>$C$17*$C$20</f>
        <v>0</v>
      </c>
      <c r="E17" s="31" t="s">
        <v>286</v>
      </c>
      <c r="F17" s="33"/>
      <c r="G17" s="31"/>
      <c r="H17" s="31"/>
      <c r="I17" s="31"/>
      <c r="J17" s="31"/>
      <c r="K17" s="31"/>
      <c r="L17" s="31"/>
      <c r="M17" s="31"/>
      <c r="N17" s="31"/>
      <c r="O17" s="31"/>
    </row>
    <row r="18" spans="1:30" x14ac:dyDescent="0.2">
      <c r="A18" s="31" t="s">
        <v>284</v>
      </c>
      <c r="B18" s="31"/>
      <c r="C18" s="285">
        <f>IF('Customer Info'!$B$18=0,0,ROUND(MAX(ROUND('Customer Info'!$B$18*$C$20,1),ROUND('Customer Info'!$B$19*$C$20,1))/'Customer Info'!$D$29,1))</f>
        <v>0</v>
      </c>
      <c r="D18" s="285">
        <f>$C$18*C20</f>
        <v>0</v>
      </c>
      <c r="E18" s="31" t="s">
        <v>287</v>
      </c>
      <c r="F18" s="33"/>
      <c r="G18" s="31"/>
      <c r="H18" s="31"/>
      <c r="I18" s="31"/>
      <c r="J18" s="31"/>
      <c r="K18" s="31"/>
      <c r="L18" s="31"/>
      <c r="M18" s="31"/>
      <c r="N18" s="31"/>
      <c r="O18" s="31"/>
    </row>
    <row r="19" spans="1:30" x14ac:dyDescent="0.2">
      <c r="A19" s="31" t="s">
        <v>285</v>
      </c>
      <c r="B19" s="31"/>
      <c r="C19" s="32"/>
      <c r="D19" s="285">
        <f>MAX(100,ROUND(1.15*(MAX('Customer Info'!$B$18*'GS DCT PRI'!C20,'Customer Info'!$B$19*'GS DCT PRI'!C20)),1))</f>
        <v>100</v>
      </c>
      <c r="E19" s="31" t="s">
        <v>287</v>
      </c>
      <c r="F19" s="33"/>
      <c r="G19" s="31"/>
      <c r="H19" s="31"/>
      <c r="I19" s="31"/>
      <c r="J19" s="31"/>
      <c r="K19" s="31"/>
      <c r="L19" s="31"/>
      <c r="M19" s="31"/>
      <c r="N19" s="31"/>
      <c r="O19" s="31"/>
    </row>
    <row r="20" spans="1:30" x14ac:dyDescent="0.2">
      <c r="A20" s="31" t="s">
        <v>54</v>
      </c>
      <c r="B20" s="31"/>
      <c r="C20" s="58">
        <f>+'Customer Info'!E18</f>
        <v>1</v>
      </c>
      <c r="D20" s="31"/>
      <c r="E20" s="31"/>
      <c r="F20" s="33"/>
      <c r="G20" s="23"/>
      <c r="H20" s="23"/>
      <c r="I20" s="23"/>
      <c r="J20" s="23"/>
      <c r="K20" s="31"/>
      <c r="L20" s="31"/>
      <c r="M20" s="31"/>
      <c r="N20" s="31"/>
      <c r="S20" s="207"/>
      <c r="T20" s="207"/>
      <c r="U20" s="207"/>
      <c r="V20" s="207"/>
      <c r="W20" s="207"/>
      <c r="X20" s="207"/>
      <c r="Y20" s="207"/>
      <c r="Z20" s="207"/>
      <c r="AA20" s="207"/>
      <c r="AB20" s="207"/>
      <c r="AC20" s="207"/>
      <c r="AD20" s="207"/>
    </row>
    <row r="21" spans="1:30" x14ac:dyDescent="0.2">
      <c r="A21" s="31" t="s">
        <v>15</v>
      </c>
      <c r="B21" s="31"/>
      <c r="C21" s="82" t="s">
        <v>15</v>
      </c>
      <c r="D21" s="511" t="s">
        <v>15</v>
      </c>
      <c r="E21" s="511"/>
      <c r="F21" s="511"/>
      <c r="G21" s="511"/>
      <c r="H21" s="511"/>
      <c r="K21" s="31"/>
      <c r="L21" s="31"/>
      <c r="M21" s="31"/>
      <c r="N21" s="31"/>
      <c r="O21" s="50"/>
    </row>
    <row r="22" spans="1:30" x14ac:dyDescent="0.2">
      <c r="A22" s="31" t="s">
        <v>15</v>
      </c>
      <c r="B22" s="31"/>
      <c r="C22" s="82" t="s">
        <v>15</v>
      </c>
      <c r="D22" s="511" t="s">
        <v>15</v>
      </c>
      <c r="E22" s="511"/>
      <c r="F22" s="511"/>
      <c r="G22" s="511"/>
      <c r="H22" s="511"/>
      <c r="I22" s="23"/>
      <c r="J22" s="23"/>
      <c r="K22" s="31"/>
      <c r="L22" s="31"/>
      <c r="M22" s="31"/>
      <c r="N22" s="31"/>
      <c r="O22" s="50"/>
    </row>
    <row r="23" spans="1:30" x14ac:dyDescent="0.2">
      <c r="A23" s="31"/>
      <c r="B23" s="31"/>
      <c r="C23" s="33"/>
      <c r="D23" s="33"/>
      <c r="E23" s="33"/>
      <c r="F23" s="33"/>
      <c r="G23" s="23"/>
      <c r="H23" s="23"/>
      <c r="I23" s="23"/>
      <c r="J23" s="23"/>
      <c r="K23" s="31"/>
      <c r="L23" s="31"/>
      <c r="M23" s="31"/>
      <c r="N23" s="31"/>
      <c r="O23" s="31"/>
    </row>
    <row r="24" spans="1:30" x14ac:dyDescent="0.2">
      <c r="A24" s="28" t="s">
        <v>31</v>
      </c>
      <c r="B24" s="22"/>
      <c r="C24" s="22"/>
      <c r="D24" s="22"/>
      <c r="E24" s="22"/>
      <c r="F24" s="22"/>
      <c r="G24" s="493" t="s">
        <v>68</v>
      </c>
      <c r="H24" s="494"/>
      <c r="I24" s="494"/>
      <c r="J24" s="495"/>
      <c r="K24" s="22"/>
      <c r="L24" s="496" t="s">
        <v>69</v>
      </c>
      <c r="M24" s="496"/>
      <c r="N24" s="496"/>
      <c r="O24" s="496"/>
    </row>
    <row r="25" spans="1:30" x14ac:dyDescent="0.2">
      <c r="A25" s="18"/>
      <c r="B25" s="18"/>
      <c r="C25" s="18"/>
      <c r="D25" s="18"/>
      <c r="E25" s="18"/>
      <c r="F25" s="18"/>
      <c r="G25" s="8" t="s">
        <v>65</v>
      </c>
      <c r="H25" s="8" t="s">
        <v>66</v>
      </c>
      <c r="I25" s="8" t="s">
        <v>67</v>
      </c>
      <c r="J25" s="112" t="s">
        <v>34</v>
      </c>
      <c r="K25" s="18"/>
      <c r="L25" s="458" t="s">
        <v>65</v>
      </c>
      <c r="M25" s="458" t="s">
        <v>66</v>
      </c>
      <c r="N25" s="458" t="s">
        <v>67</v>
      </c>
      <c r="O25" s="132" t="s">
        <v>34</v>
      </c>
      <c r="P25" s="43" t="s">
        <v>57</v>
      </c>
    </row>
    <row r="26" spans="1:30" x14ac:dyDescent="0.2">
      <c r="A26" t="s">
        <v>32</v>
      </c>
      <c r="G26" s="86"/>
      <c r="H26" s="86"/>
      <c r="I26" s="86">
        <v>138.5</v>
      </c>
      <c r="J26" s="86">
        <f>SUM(G26:I26)</f>
        <v>138.5</v>
      </c>
      <c r="L26" s="88"/>
      <c r="M26" s="88"/>
      <c r="N26" s="88">
        <f>I26</f>
        <v>138.5</v>
      </c>
      <c r="O26" s="209">
        <f>SUM(L26:N26)</f>
        <v>138.5</v>
      </c>
      <c r="P26" s="245">
        <v>44531</v>
      </c>
    </row>
    <row r="27" spans="1:30" x14ac:dyDescent="0.2">
      <c r="A27" t="s">
        <v>132</v>
      </c>
      <c r="D27" s="1">
        <f>D16</f>
        <v>0</v>
      </c>
      <c r="E27" s="101" t="s">
        <v>41</v>
      </c>
      <c r="F27" s="102" t="s">
        <v>8</v>
      </c>
      <c r="G27" s="84"/>
      <c r="H27" s="86"/>
      <c r="I27" s="86"/>
      <c r="J27" s="84"/>
      <c r="K27" s="104" t="s">
        <v>42</v>
      </c>
      <c r="L27" s="87"/>
      <c r="M27" s="88"/>
      <c r="N27" s="87"/>
      <c r="O27" s="209"/>
      <c r="P27" s="245"/>
    </row>
    <row r="28" spans="1:30" x14ac:dyDescent="0.2">
      <c r="A28" t="s">
        <v>33</v>
      </c>
      <c r="D28" s="49">
        <f>ROUND(MAX(D14,D15,IF('Customer Info'!B14&lt;25001,0,IF('Customer Info'!B14&lt;75001,15000+(('Customer Info'!B14-25000)*0.85),IF('Customer Info'!B14&lt;75000,0,IF(((57500+('Customer Info'!B14-75000))/'Customer Info'!B14)&gt;85%,'Customer Info'!B14*85%,57500+('Customer Info'!B14-75000))))),('Customer Info'!B16)*0.85),1)</f>
        <v>0</v>
      </c>
      <c r="E28" s="29" t="s">
        <v>45</v>
      </c>
      <c r="F28" s="4" t="s">
        <v>8</v>
      </c>
      <c r="G28" s="85"/>
      <c r="H28" s="85"/>
      <c r="I28" s="85">
        <v>6.33</v>
      </c>
      <c r="J28" s="85">
        <f>SUM(G28:I28)</f>
        <v>6.33</v>
      </c>
      <c r="K28" s="36" t="s">
        <v>44</v>
      </c>
      <c r="L28" s="87"/>
      <c r="M28" s="87"/>
      <c r="N28" s="87">
        <f>ROUND($D28*I28,2)</f>
        <v>0</v>
      </c>
      <c r="O28" s="209">
        <f>SUM(L28:N28)</f>
        <v>0</v>
      </c>
      <c r="P28" s="245">
        <v>45627</v>
      </c>
    </row>
    <row r="29" spans="1:30" x14ac:dyDescent="0.2">
      <c r="A29" t="s">
        <v>260</v>
      </c>
      <c r="D29" s="49">
        <f>IF(D18&lt;=100,0,ROUND(IF(D18-D19&gt;0,D18-D19),1))</f>
        <v>0</v>
      </c>
      <c r="E29" s="29" t="s">
        <v>258</v>
      </c>
      <c r="F29" s="4" t="s">
        <v>8</v>
      </c>
      <c r="G29" s="116"/>
      <c r="H29" s="85"/>
      <c r="I29" s="85">
        <v>1.21</v>
      </c>
      <c r="J29" s="116">
        <f>SUM(G29:I29)</f>
        <v>1.21</v>
      </c>
      <c r="K29" s="36" t="s">
        <v>44</v>
      </c>
      <c r="L29" s="87"/>
      <c r="M29" s="87"/>
      <c r="N29" s="87">
        <f>ROUND($D29*I29,2)</f>
        <v>0</v>
      </c>
      <c r="O29" s="87">
        <f>SUM(L29:N29)</f>
        <v>0</v>
      </c>
      <c r="P29" s="245">
        <v>44531</v>
      </c>
    </row>
    <row r="30" spans="1:30" x14ac:dyDescent="0.2">
      <c r="A30" s="37" t="s">
        <v>50</v>
      </c>
      <c r="B30" s="37"/>
      <c r="C30" s="37"/>
      <c r="D30" s="38"/>
      <c r="E30" s="38"/>
      <c r="F30" s="37"/>
      <c r="G30" s="37"/>
      <c r="H30" s="37"/>
      <c r="I30" s="37"/>
      <c r="J30" s="37"/>
      <c r="K30" s="39"/>
      <c r="L30" s="40"/>
      <c r="M30" s="40"/>
      <c r="N30" s="40">
        <f>SUM(N26:N29)</f>
        <v>138.5</v>
      </c>
      <c r="O30" s="40">
        <f>SUM(O26:O29)</f>
        <v>138.5</v>
      </c>
    </row>
    <row r="31" spans="1:30" x14ac:dyDescent="0.2">
      <c r="A31" s="89"/>
      <c r="B31" s="89"/>
      <c r="C31" s="90"/>
      <c r="D31" s="90"/>
      <c r="E31" s="90"/>
      <c r="F31" s="90"/>
      <c r="G31" s="91"/>
      <c r="H31" s="91"/>
      <c r="I31" s="91"/>
      <c r="J31" s="91"/>
      <c r="K31" s="89"/>
      <c r="L31" s="89"/>
      <c r="M31" s="89"/>
      <c r="N31" s="89"/>
      <c r="O31" s="89"/>
      <c r="P31" s="89"/>
    </row>
    <row r="32" spans="1:30" x14ac:dyDescent="0.2">
      <c r="A32" s="41" t="s">
        <v>70</v>
      </c>
      <c r="D32" s="1"/>
      <c r="E32" s="1"/>
      <c r="K32" s="36"/>
      <c r="L32" s="36"/>
      <c r="M32" s="36"/>
      <c r="N32" s="36"/>
      <c r="O32" s="34"/>
      <c r="P32" s="34"/>
    </row>
    <row r="33" spans="1:220" x14ac:dyDescent="0.2">
      <c r="A33" s="37"/>
      <c r="D33" s="1"/>
      <c r="E33" s="1"/>
      <c r="K33" s="36"/>
      <c r="L33" s="36"/>
      <c r="M33" s="36"/>
      <c r="N33" s="36"/>
      <c r="O33" s="34"/>
    </row>
    <row r="34" spans="1:220" x14ac:dyDescent="0.2">
      <c r="A34" s="78" t="s">
        <v>79</v>
      </c>
      <c r="D34" s="1">
        <f>IF($C$16&lt;0,0,IF($C$16&gt;833000,833000,$C$16))</f>
        <v>0</v>
      </c>
      <c r="E34" s="35" t="s">
        <v>41</v>
      </c>
      <c r="F34" s="4" t="s">
        <v>8</v>
      </c>
      <c r="G34" s="83"/>
      <c r="H34" s="84"/>
      <c r="I34" s="103">
        <f>'Rider Rates'!$B$4</f>
        <v>4.6278999999999999E-3</v>
      </c>
      <c r="J34" s="6">
        <f>SUM(G34:I34)</f>
        <v>4.6278999999999999E-3</v>
      </c>
      <c r="K34" s="36" t="s">
        <v>42</v>
      </c>
      <c r="L34" s="87"/>
      <c r="M34" s="87"/>
      <c r="N34" s="87">
        <f>ROUND($D34*I34,2)</f>
        <v>0</v>
      </c>
      <c r="O34" s="87">
        <f>SUM(L34:N34)</f>
        <v>0</v>
      </c>
      <c r="P34" s="245">
        <f>'Rider Rates'!$D$4</f>
        <v>45657</v>
      </c>
    </row>
    <row r="35" spans="1:220" x14ac:dyDescent="0.2">
      <c r="A35" s="78" t="s">
        <v>80</v>
      </c>
      <c r="D35" s="1">
        <f>IF($C$16-833000&gt;0,$C$16-D34,0)</f>
        <v>0</v>
      </c>
      <c r="E35" s="35" t="s">
        <v>41</v>
      </c>
      <c r="F35" s="4" t="s">
        <v>8</v>
      </c>
      <c r="G35" s="83"/>
      <c r="H35" s="84"/>
      <c r="I35" s="103">
        <f>'Rider Rates'!$B$5</f>
        <v>1.7560000000000001E-4</v>
      </c>
      <c r="J35" s="118">
        <f>SUM(G35:I35)</f>
        <v>1.7560000000000001E-4</v>
      </c>
      <c r="K35" s="36" t="s">
        <v>42</v>
      </c>
      <c r="L35" s="87"/>
      <c r="M35" s="87"/>
      <c r="N35" s="87">
        <f>ROUND($D35*I35,2)</f>
        <v>0</v>
      </c>
      <c r="O35" s="87">
        <f>SUM(L35:N35)</f>
        <v>0</v>
      </c>
      <c r="P35" s="245">
        <f>'Rider Rates'!$D$4</f>
        <v>45657</v>
      </c>
    </row>
    <row r="36" spans="1:220" x14ac:dyDescent="0.2">
      <c r="A36" s="78" t="s">
        <v>47</v>
      </c>
      <c r="B36" t="s">
        <v>15</v>
      </c>
      <c r="D36" s="1">
        <f>IF('Customer Info'!$C$32=TRUE,0,IF(C16&lt;0,0,IF(C16&gt;2000,2000,C16)))</f>
        <v>0</v>
      </c>
      <c r="E36" s="35" t="s">
        <v>41</v>
      </c>
      <c r="F36" s="4" t="s">
        <v>8</v>
      </c>
      <c r="G36" s="83"/>
      <c r="H36" s="84"/>
      <c r="I36" s="177">
        <f>'Rider Rates'!$B$8</f>
        <v>4.6499999999999996E-3</v>
      </c>
      <c r="J36" s="117">
        <f>SUM(G36:I36)</f>
        <v>4.6499999999999996E-3</v>
      </c>
      <c r="K36" s="36" t="s">
        <v>42</v>
      </c>
      <c r="L36" s="87"/>
      <c r="M36" s="87"/>
      <c r="N36" s="87">
        <f>ROUND($D36*I36,2)</f>
        <v>0</v>
      </c>
      <c r="O36" s="87">
        <f>SUM(L36:N36)</f>
        <v>0</v>
      </c>
      <c r="P36" s="245">
        <f>'Rider Rates'!$D$7</f>
        <v>44531</v>
      </c>
    </row>
    <row r="37" spans="1:220" x14ac:dyDescent="0.2">
      <c r="A37" s="78" t="s">
        <v>48</v>
      </c>
      <c r="B37" t="s">
        <v>15</v>
      </c>
      <c r="D37" s="1">
        <f>IF('Customer Info'!$C$32=TRUE,0,IF(C16&gt;15000,13000,IF(C16&gt;2000,C16-2000,0)))</f>
        <v>0</v>
      </c>
      <c r="E37" s="35" t="s">
        <v>41</v>
      </c>
      <c r="F37" s="4" t="s">
        <v>8</v>
      </c>
      <c r="G37" s="83"/>
      <c r="H37" s="84"/>
      <c r="I37" s="177">
        <f>'Rider Rates'!$B$9</f>
        <v>4.1900000000000001E-3</v>
      </c>
      <c r="J37" s="117">
        <f>SUM(G37:I37)</f>
        <v>4.1900000000000001E-3</v>
      </c>
      <c r="K37" s="36" t="s">
        <v>42</v>
      </c>
      <c r="L37" s="87"/>
      <c r="M37" s="87"/>
      <c r="N37" s="87">
        <f>ROUND($D37*I37,2)</f>
        <v>0</v>
      </c>
      <c r="O37" s="87">
        <f>SUM(L37:N37)</f>
        <v>0</v>
      </c>
      <c r="P37" s="245">
        <f>'Rider Rates'!$D$7</f>
        <v>44531</v>
      </c>
    </row>
    <row r="38" spans="1:220" x14ac:dyDescent="0.2">
      <c r="A38" s="78" t="s">
        <v>49</v>
      </c>
      <c r="B38" t="s">
        <v>15</v>
      </c>
      <c r="D38" s="1">
        <f>IF('Customer Info'!$C$32=TRUE,0,IF(C16-D36-D37&gt;0,C16-D36-D37,0))</f>
        <v>0</v>
      </c>
      <c r="E38" s="35" t="s">
        <v>41</v>
      </c>
      <c r="F38" s="4" t="s">
        <v>8</v>
      </c>
      <c r="G38" s="83"/>
      <c r="H38" s="84"/>
      <c r="I38" s="177">
        <f>'Rider Rates'!$B$10</f>
        <v>3.63E-3</v>
      </c>
      <c r="J38" s="117">
        <f>SUM(G38:I38)</f>
        <v>3.63E-3</v>
      </c>
      <c r="K38" s="36" t="s">
        <v>42</v>
      </c>
      <c r="L38" s="87"/>
      <c r="M38" s="87"/>
      <c r="N38" s="87">
        <f>ROUND($D38*I38,2)</f>
        <v>0</v>
      </c>
      <c r="O38" s="87">
        <f>SUM(L38:N38)</f>
        <v>0</v>
      </c>
      <c r="P38" s="245">
        <f>'Rider Rates'!$D$7</f>
        <v>44531</v>
      </c>
    </row>
    <row r="39" spans="1:220" x14ac:dyDescent="0.2">
      <c r="A39" s="241" t="s">
        <v>237</v>
      </c>
      <c r="B39" s="78"/>
      <c r="C39" s="78"/>
      <c r="D39" s="208">
        <f>$N$30</f>
        <v>138.5</v>
      </c>
      <c r="E39" s="101" t="s">
        <v>122</v>
      </c>
      <c r="F39" s="102" t="s">
        <v>8</v>
      </c>
      <c r="G39" s="103"/>
      <c r="H39" s="103"/>
      <c r="I39" s="178">
        <f>'Rider Rates'!$B$18+'Rider Rates'!$E$18</f>
        <v>0</v>
      </c>
      <c r="J39" s="120">
        <f>SUM(H39:I39)</f>
        <v>0</v>
      </c>
      <c r="K39" s="104"/>
      <c r="L39" s="105"/>
      <c r="M39" s="105"/>
      <c r="N39" s="105">
        <f>ROUND($D$39*'Rider Rates'!$B$18,2)+ROUND($D$39*'Rider Rates'!$E$18,2)</f>
        <v>0</v>
      </c>
      <c r="O39" s="105">
        <f t="shared" ref="O39:O53" si="0">SUM(L39:N39)</f>
        <v>0</v>
      </c>
      <c r="P39" s="245">
        <f>MAX('Rider Rates'!$D$18,'Rider Rates'!$F$18)</f>
        <v>44531</v>
      </c>
    </row>
    <row r="40" spans="1:220" x14ac:dyDescent="0.2">
      <c r="A40" s="210" t="s">
        <v>186</v>
      </c>
      <c r="B40" s="78"/>
      <c r="C40" s="78"/>
      <c r="D40" s="100">
        <f>'Customer Info'!$B$21+'Customer Info'!$B$22-'Customer Info'!$B$23</f>
        <v>0</v>
      </c>
      <c r="E40" s="101" t="s">
        <v>41</v>
      </c>
      <c r="F40" s="102" t="s">
        <v>8</v>
      </c>
      <c r="G40" s="103">
        <f>'Rider Rates'!B24</f>
        <v>7.4289999999999995E-2</v>
      </c>
      <c r="H40" s="103"/>
      <c r="I40" s="103"/>
      <c r="J40" s="237">
        <f>SUM(G40:H40)</f>
        <v>7.4289999999999995E-2</v>
      </c>
      <c r="K40" s="104" t="s">
        <v>42</v>
      </c>
      <c r="L40" s="105">
        <f>ROUND(D40*G40,2)</f>
        <v>0</v>
      </c>
      <c r="M40" s="105"/>
      <c r="N40" s="105"/>
      <c r="O40" s="105">
        <f t="shared" si="0"/>
        <v>0</v>
      </c>
      <c r="P40" s="245">
        <f>'Rider Rates'!$D$23</f>
        <v>45809</v>
      </c>
    </row>
    <row r="41" spans="1:220" x14ac:dyDescent="0.2">
      <c r="A41" s="241" t="s">
        <v>161</v>
      </c>
      <c r="B41" s="78"/>
      <c r="C41" s="78"/>
      <c r="D41" s="100">
        <f>'Customer Info'!$B$21+'Customer Info'!$B$22-'Customer Info'!$B$23</f>
        <v>0</v>
      </c>
      <c r="E41" s="101" t="s">
        <v>41</v>
      </c>
      <c r="F41" s="102" t="s">
        <v>8</v>
      </c>
      <c r="G41" s="103">
        <f>'Rider Rates'!$B$37</f>
        <v>1.3849999999999999E-2</v>
      </c>
      <c r="H41" s="103"/>
      <c r="I41" s="103"/>
      <c r="J41" s="237">
        <f>SUM(G41:H41)</f>
        <v>1.3849999999999999E-2</v>
      </c>
      <c r="K41" s="104" t="s">
        <v>42</v>
      </c>
      <c r="L41" s="105">
        <f>ROUND(D41*G41,2)</f>
        <v>0</v>
      </c>
      <c r="M41" s="105"/>
      <c r="N41" s="105"/>
      <c r="O41" s="105">
        <f t="shared" si="0"/>
        <v>0</v>
      </c>
      <c r="P41" s="245">
        <f>'Rider Rates'!$D$37</f>
        <v>45809</v>
      </c>
    </row>
    <row r="42" spans="1:220" x14ac:dyDescent="0.2">
      <c r="A42" s="210" t="s">
        <v>193</v>
      </c>
      <c r="B42" s="78"/>
      <c r="C42" s="78"/>
      <c r="D42" s="100">
        <f>'Customer Info'!$B$21+'Customer Info'!$B$22-'Customer Info'!$B$23</f>
        <v>0</v>
      </c>
      <c r="E42" s="101" t="s">
        <v>41</v>
      </c>
      <c r="F42" s="102" t="s">
        <v>8</v>
      </c>
      <c r="G42" s="103">
        <f>'Rider Rates'!$B$45</f>
        <v>-5.7597000000000004E-3</v>
      </c>
      <c r="H42" s="103"/>
      <c r="I42" s="103"/>
      <c r="J42" s="237">
        <f>SUM(G42:H42)</f>
        <v>-5.7597000000000004E-3</v>
      </c>
      <c r="K42" s="104" t="s">
        <v>42</v>
      </c>
      <c r="L42" s="105">
        <f>ROUND(D42*G42,2)</f>
        <v>0</v>
      </c>
      <c r="M42" s="105"/>
      <c r="N42" s="105"/>
      <c r="O42" s="105">
        <f t="shared" si="0"/>
        <v>0</v>
      </c>
      <c r="P42" s="245">
        <f>'Rider Rates'!$D$45</f>
        <v>45929</v>
      </c>
    </row>
    <row r="43" spans="1:220" x14ac:dyDescent="0.2">
      <c r="A43" s="241" t="s">
        <v>210</v>
      </c>
      <c r="B43" s="78"/>
      <c r="C43" s="78"/>
      <c r="D43" s="1">
        <f>IF($C$16&lt;0,0,IF($C$16&gt;833000,833000,$C$16))</f>
        <v>0</v>
      </c>
      <c r="E43" s="101" t="s">
        <v>41</v>
      </c>
      <c r="F43" s="102" t="s">
        <v>8</v>
      </c>
      <c r="G43" s="103"/>
      <c r="H43" s="103"/>
      <c r="I43" s="103">
        <f>'Rider Rates'!D49</f>
        <v>0</v>
      </c>
      <c r="J43" s="103">
        <f>SUM(G43:I43)</f>
        <v>0</v>
      </c>
      <c r="K43" s="104" t="s">
        <v>42</v>
      </c>
      <c r="L43" s="105"/>
      <c r="M43" s="105"/>
      <c r="N43" s="87">
        <f>D43*J43</f>
        <v>0</v>
      </c>
      <c r="O43" s="105">
        <f t="shared" si="0"/>
        <v>0</v>
      </c>
      <c r="P43" s="245">
        <f>'Rider Rates'!E49</f>
        <v>45883</v>
      </c>
    </row>
    <row r="44" spans="1:220" x14ac:dyDescent="0.2">
      <c r="A44" s="210" t="s">
        <v>189</v>
      </c>
      <c r="B44" s="78"/>
      <c r="C44" s="78"/>
      <c r="D44" s="1">
        <f>IF($C$16&lt;0,0,$C$16)</f>
        <v>0</v>
      </c>
      <c r="E44" s="113" t="s">
        <v>41</v>
      </c>
      <c r="F44" s="102" t="s">
        <v>8</v>
      </c>
      <c r="G44" s="103"/>
      <c r="H44" s="103">
        <f>'Rider Rates'!B58</f>
        <v>4.1980000000000001E-4</v>
      </c>
      <c r="I44" s="103"/>
      <c r="J44" s="103">
        <f>SUM(G44:I44)</f>
        <v>4.1980000000000001E-4</v>
      </c>
      <c r="K44" s="104" t="s">
        <v>42</v>
      </c>
      <c r="L44" s="105"/>
      <c r="M44" s="105">
        <f>ROUND(D44*H44,2)</f>
        <v>0</v>
      </c>
      <c r="N44" s="205"/>
      <c r="O44" s="105">
        <f t="shared" si="0"/>
        <v>0</v>
      </c>
      <c r="P44" s="245">
        <f>'Rider Rates'!$D$57</f>
        <v>45929</v>
      </c>
    </row>
    <row r="45" spans="1:220" x14ac:dyDescent="0.2">
      <c r="A45" s="210" t="s">
        <v>189</v>
      </c>
      <c r="B45" s="78"/>
      <c r="C45" s="78"/>
      <c r="D45" s="49">
        <f>ROUND(MAX(D14,IF('Customer Info'!B14&lt;25001,0,IF('Customer Info'!B14&lt;75001,15000+(('Customer Info'!B14-25000)*0.85),IF('Customer Info'!B14&lt;75000,0,IF(((57500+('Customer Info'!B14-75000))/'Customer Info'!B14)&gt;85%,'Customer Info'!B14*85%,575000+('Customer Info'!B14-75000))))),('Customer Info'!B16)*0.85),1)</f>
        <v>0</v>
      </c>
      <c r="E45" s="35" t="s">
        <v>64</v>
      </c>
      <c r="F45" s="4" t="s">
        <v>8</v>
      </c>
      <c r="G45" s="103"/>
      <c r="H45" s="239">
        <f>'Rider Rates'!B63</f>
        <v>8.67</v>
      </c>
      <c r="I45" s="103"/>
      <c r="J45" s="239">
        <f>SUM(G45:I45)</f>
        <v>8.67</v>
      </c>
      <c r="K45" s="104" t="s">
        <v>44</v>
      </c>
      <c r="L45" s="105"/>
      <c r="M45" s="105">
        <f>ROUND(D45*H45,2)</f>
        <v>0</v>
      </c>
      <c r="N45" s="205"/>
      <c r="O45" s="105">
        <f t="shared" si="0"/>
        <v>0</v>
      </c>
      <c r="P45" s="245">
        <f>'Rider Rates'!$D$62</f>
        <v>45929</v>
      </c>
    </row>
    <row r="46" spans="1:220" x14ac:dyDescent="0.2">
      <c r="A46" s="99" t="s">
        <v>83</v>
      </c>
      <c r="B46" s="78"/>
      <c r="C46" s="78"/>
      <c r="D46" s="1">
        <f>IF('Customer Info'!C34=TRUE,0,IF($C$16&lt;0,0,$C$16))</f>
        <v>0</v>
      </c>
      <c r="E46" s="101" t="s">
        <v>41</v>
      </c>
      <c r="F46" s="102" t="s">
        <v>8</v>
      </c>
      <c r="G46" s="103"/>
      <c r="H46" s="103"/>
      <c r="I46" s="103">
        <f>'Rider Rates'!$B$71+'Rider Rates'!$C$71</f>
        <v>0</v>
      </c>
      <c r="J46" s="103">
        <f>SUM(G46:I46)</f>
        <v>0</v>
      </c>
      <c r="K46" s="104" t="s">
        <v>42</v>
      </c>
      <c r="L46" s="105"/>
      <c r="M46" s="105"/>
      <c r="N46" s="87">
        <f>ROUND($D$46*'Rider Rates'!$B$71,2)+ROUND($D$46*'Rider Rates'!$C$71,2)</f>
        <v>0</v>
      </c>
      <c r="O46" s="209">
        <f t="shared" si="0"/>
        <v>0</v>
      </c>
      <c r="P46" s="245">
        <f>'Rider Rates'!$D$71</f>
        <v>45444</v>
      </c>
      <c r="Q46" s="107"/>
      <c r="R46" s="108"/>
      <c r="S46" s="109"/>
      <c r="T46" s="78"/>
      <c r="U46" s="110"/>
      <c r="V46" s="78"/>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row>
    <row r="47" spans="1:220" x14ac:dyDescent="0.2">
      <c r="A47" s="99" t="s">
        <v>83</v>
      </c>
      <c r="B47" s="78"/>
      <c r="C47" s="78"/>
      <c r="D47" s="49">
        <f>IF('Customer Info'!C34=TRUE,0,$D$28)</f>
        <v>0</v>
      </c>
      <c r="E47" s="101" t="s">
        <v>45</v>
      </c>
      <c r="F47" s="102" t="s">
        <v>8</v>
      </c>
      <c r="G47" s="103"/>
      <c r="H47" s="103"/>
      <c r="I47" s="239">
        <f>'Rider Rates'!$B$81</f>
        <v>0</v>
      </c>
      <c r="J47" s="239">
        <f>SUM(G47:I47)</f>
        <v>0</v>
      </c>
      <c r="K47" s="104" t="s">
        <v>42</v>
      </c>
      <c r="L47" s="105"/>
      <c r="M47" s="105"/>
      <c r="N47" s="87">
        <f>ROUND($D47*I47,2)</f>
        <v>0</v>
      </c>
      <c r="O47" s="209">
        <f>SUM(L47:N47)</f>
        <v>0</v>
      </c>
      <c r="P47" s="245">
        <f>'Rider Rates'!$D$81</f>
        <v>45444</v>
      </c>
      <c r="Q47" s="107"/>
      <c r="R47" s="108"/>
      <c r="S47" s="109"/>
      <c r="T47" s="78"/>
      <c r="U47" s="110"/>
      <c r="V47" s="78"/>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row>
    <row r="48" spans="1:220" x14ac:dyDescent="0.2">
      <c r="A48" s="99" t="s">
        <v>81</v>
      </c>
      <c r="B48" s="78"/>
      <c r="C48" s="78"/>
      <c r="D48" s="208">
        <f>$N$30</f>
        <v>138.5</v>
      </c>
      <c r="E48" s="101" t="s">
        <v>122</v>
      </c>
      <c r="F48" s="102" t="s">
        <v>8</v>
      </c>
      <c r="G48" s="111"/>
      <c r="H48" s="112"/>
      <c r="I48" s="120">
        <f>'Rider Rates'!$B$85</f>
        <v>3.5344300000000002E-2</v>
      </c>
      <c r="J48" s="120">
        <f>SUM(H48:I48)</f>
        <v>3.5344300000000002E-2</v>
      </c>
      <c r="K48" s="104"/>
      <c r="L48" s="105"/>
      <c r="M48" s="105"/>
      <c r="N48" s="105">
        <f>ROUND(N$30*I48,2)</f>
        <v>4.9000000000000004</v>
      </c>
      <c r="O48" s="209">
        <f t="shared" si="0"/>
        <v>4.9000000000000004</v>
      </c>
      <c r="P48" s="245">
        <f>'Rider Rates'!$D$85</f>
        <v>45929</v>
      </c>
      <c r="Q48" s="107"/>
      <c r="R48" s="108"/>
      <c r="S48" s="109"/>
      <c r="T48" s="78"/>
      <c r="U48" s="110"/>
      <c r="V48" s="78"/>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row>
    <row r="49" spans="1:221" x14ac:dyDescent="0.2">
      <c r="A49" s="99" t="s">
        <v>82</v>
      </c>
      <c r="B49" s="78"/>
      <c r="C49" s="78"/>
      <c r="D49" s="208">
        <f>$N$30</f>
        <v>138.5</v>
      </c>
      <c r="E49" s="101" t="s">
        <v>122</v>
      </c>
      <c r="F49" s="102" t="s">
        <v>8</v>
      </c>
      <c r="G49" s="114"/>
      <c r="H49" s="115"/>
      <c r="I49" s="120">
        <f>'Rider Rates'!$B$87</f>
        <v>6.6985699999999995E-2</v>
      </c>
      <c r="J49" s="120">
        <f>SUM(H49:I49)</f>
        <v>6.6985699999999995E-2</v>
      </c>
      <c r="K49" s="104"/>
      <c r="L49" s="105"/>
      <c r="M49" s="105"/>
      <c r="N49" s="105">
        <f>ROUND(N$30*I49,2)</f>
        <v>9.2799999999999994</v>
      </c>
      <c r="O49" s="209">
        <f t="shared" si="0"/>
        <v>9.2799999999999994</v>
      </c>
      <c r="P49" s="245">
        <f>'Rider Rates'!$D$87</f>
        <v>45167</v>
      </c>
      <c r="Q49" s="107"/>
      <c r="R49" s="108"/>
      <c r="S49" s="109"/>
      <c r="T49" s="78"/>
      <c r="U49" s="110"/>
      <c r="V49" s="78"/>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row>
    <row r="50" spans="1:221" x14ac:dyDescent="0.2">
      <c r="A50" s="210" t="s">
        <v>206</v>
      </c>
      <c r="B50" s="78"/>
      <c r="C50" s="78"/>
      <c r="D50" s="195"/>
      <c r="E50" s="113" t="s">
        <v>115</v>
      </c>
      <c r="F50" s="106"/>
      <c r="G50" s="114"/>
      <c r="H50" s="115"/>
      <c r="I50" s="196">
        <f>'Rider Rates'!$B$91</f>
        <v>20.75</v>
      </c>
      <c r="J50" s="196">
        <f>SUM(G50:I50)</f>
        <v>20.75</v>
      </c>
      <c r="K50" s="104"/>
      <c r="L50" s="105"/>
      <c r="M50" s="105"/>
      <c r="N50" s="105">
        <f>I50</f>
        <v>20.75</v>
      </c>
      <c r="O50" s="105">
        <f>SUM(L50:N50)</f>
        <v>20.75</v>
      </c>
      <c r="P50" s="245">
        <f>'Rider Rates'!$D$91</f>
        <v>45929</v>
      </c>
    </row>
    <row r="51" spans="1:221" x14ac:dyDescent="0.2">
      <c r="A51" s="241" t="s">
        <v>251</v>
      </c>
      <c r="B51" s="78"/>
      <c r="C51" s="78"/>
      <c r="D51" s="1">
        <f>$D$34</f>
        <v>0</v>
      </c>
      <c r="E51" s="101" t="s">
        <v>41</v>
      </c>
      <c r="F51" s="102" t="s">
        <v>8</v>
      </c>
      <c r="G51" s="103"/>
      <c r="H51" s="103"/>
      <c r="I51" s="103"/>
      <c r="J51" s="103">
        <f>'Rider Rates'!$B$96</f>
        <v>0</v>
      </c>
      <c r="K51" s="104" t="s">
        <v>42</v>
      </c>
      <c r="L51" s="105"/>
      <c r="M51" s="105"/>
      <c r="N51" s="87"/>
      <c r="O51" s="105">
        <f>ROUND($D51*('Rider Rates'!B$96),2)</f>
        <v>0</v>
      </c>
      <c r="P51" s="245">
        <f>'Rider Rates'!$D$96</f>
        <v>44531</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241" t="s">
        <v>252</v>
      </c>
      <c r="B52" s="78"/>
      <c r="C52" s="78"/>
      <c r="D52" s="1">
        <f>$D$35</f>
        <v>0</v>
      </c>
      <c r="E52" s="101" t="s">
        <v>41</v>
      </c>
      <c r="F52" s="102" t="s">
        <v>8</v>
      </c>
      <c r="G52" s="103"/>
      <c r="H52" s="103"/>
      <c r="I52" s="103"/>
      <c r="J52" s="103">
        <f>'Rider Rates'!$B$97</f>
        <v>0</v>
      </c>
      <c r="K52" s="104" t="s">
        <v>42</v>
      </c>
      <c r="L52" s="105"/>
      <c r="M52" s="105"/>
      <c r="N52" s="87"/>
      <c r="O52" s="105">
        <f>ROUND($D52*('Rider Rates'!B$97),2)</f>
        <v>0</v>
      </c>
      <c r="P52" s="245">
        <f>'Rider Rates'!$D$97</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99" t="s">
        <v>156</v>
      </c>
      <c r="B53" s="78"/>
      <c r="C53" s="78"/>
      <c r="D53" s="208">
        <f>$N$30</f>
        <v>138.5</v>
      </c>
      <c r="E53" s="101" t="s">
        <v>122</v>
      </c>
      <c r="F53" s="102" t="s">
        <v>8</v>
      </c>
      <c r="G53" s="114"/>
      <c r="H53" s="115"/>
      <c r="I53" s="120">
        <f>'Rider Rates'!$B$105</f>
        <v>0.24516379999999999</v>
      </c>
      <c r="J53" s="120">
        <f>SUM(H53:I53)</f>
        <v>0.24516379999999999</v>
      </c>
      <c r="K53" s="104"/>
      <c r="L53" s="105"/>
      <c r="M53" s="105"/>
      <c r="N53" s="105">
        <f>ROUND(N$30*I53,2)</f>
        <v>33.96</v>
      </c>
      <c r="O53" s="105">
        <f t="shared" si="0"/>
        <v>33.96</v>
      </c>
      <c r="P53" s="245">
        <f>'Rider Rates'!$D$105</f>
        <v>45897</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210" t="s">
        <v>217</v>
      </c>
      <c r="B54" s="78"/>
      <c r="C54" s="78"/>
      <c r="D54" s="195"/>
      <c r="E54" s="113" t="s">
        <v>115</v>
      </c>
      <c r="F54" s="106"/>
      <c r="G54" s="114"/>
      <c r="H54" s="115"/>
      <c r="I54" s="258">
        <f>'Rider Rates'!B122</f>
        <v>0.99</v>
      </c>
      <c r="J54" s="196">
        <f>SUM(G54:I54)</f>
        <v>0.99</v>
      </c>
      <c r="K54" s="104"/>
      <c r="L54" s="105"/>
      <c r="M54" s="105"/>
      <c r="N54" s="260">
        <f>I54</f>
        <v>0.99</v>
      </c>
      <c r="O54" s="105">
        <f t="shared" ref="O54:O58" si="1">SUM(L54:N54)</f>
        <v>0.99</v>
      </c>
      <c r="P54" s="245">
        <f>'Rider Rates'!D122</f>
        <v>45958</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99" t="s">
        <v>157</v>
      </c>
      <c r="B55" s="78"/>
      <c r="C55" s="78"/>
      <c r="D55" s="100">
        <f>IF('Customer Info'!$C$32=TRUE,0,'Customer Info'!$B$21+'Customer Info'!$B$22-'Customer Info'!$B$23)</f>
        <v>0</v>
      </c>
      <c r="E55" s="101" t="s">
        <v>41</v>
      </c>
      <c r="F55" s="102" t="s">
        <v>8</v>
      </c>
      <c r="G55" s="103">
        <f>'Rider Rates'!$B$113</f>
        <v>3.7618E-3</v>
      </c>
      <c r="H55" s="103"/>
      <c r="I55" s="120"/>
      <c r="J55" s="237">
        <f>SUM(G55:H55)</f>
        <v>3.7618E-3</v>
      </c>
      <c r="K55" s="104" t="s">
        <v>42</v>
      </c>
      <c r="L55" s="105">
        <f>ROUND(D55*G55,2)</f>
        <v>0</v>
      </c>
      <c r="M55" s="105"/>
      <c r="N55" s="105"/>
      <c r="O55" s="105">
        <f t="shared" si="1"/>
        <v>0</v>
      </c>
      <c r="P55" s="245">
        <f>'Rider Rates'!$D$113</f>
        <v>44531</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210" t="s">
        <v>208</v>
      </c>
      <c r="B56" s="78"/>
      <c r="C56" s="78"/>
      <c r="D56" s="1">
        <f>IF($C$16&lt;1,0,$C$16)</f>
        <v>0</v>
      </c>
      <c r="E56" s="101" t="s">
        <v>41</v>
      </c>
      <c r="F56" s="249" t="s">
        <v>8</v>
      </c>
      <c r="G56" s="165"/>
      <c r="H56" s="165"/>
      <c r="I56" s="251">
        <f>'Rider Rates'!B118</f>
        <v>0</v>
      </c>
      <c r="J56" s="251">
        <f>SUM(G56:I56)</f>
        <v>0</v>
      </c>
      <c r="K56" s="104" t="s">
        <v>42</v>
      </c>
      <c r="L56" s="105"/>
      <c r="M56" s="105"/>
      <c r="N56" s="105">
        <f>D56*I56</f>
        <v>0</v>
      </c>
      <c r="O56" s="105">
        <f t="shared" si="1"/>
        <v>0</v>
      </c>
      <c r="P56" s="245">
        <f>'Rider Rates'!D118</f>
        <v>45657</v>
      </c>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
      <c r="A57" s="78" t="s">
        <v>233</v>
      </c>
      <c r="B57" s="78"/>
      <c r="C57" s="78"/>
      <c r="D57" s="100">
        <f>IF(C16&lt;0,0,IF(C16&gt;833000,833000,C16))</f>
        <v>0</v>
      </c>
      <c r="E57" s="101" t="s">
        <v>41</v>
      </c>
      <c r="F57" s="102" t="s">
        <v>8</v>
      </c>
      <c r="G57" s="265"/>
      <c r="H57" s="265"/>
      <c r="I57" s="265">
        <f>'Rider Rates'!$B$126</f>
        <v>0</v>
      </c>
      <c r="J57" s="265">
        <f>SUM(G57:I57)</f>
        <v>0</v>
      </c>
      <c r="K57" s="104" t="s">
        <v>42</v>
      </c>
      <c r="L57" s="266"/>
      <c r="M57" s="266"/>
      <c r="N57" s="266">
        <f>IF(D57*J57&gt;'Rider Rates'!$C$126,'Rider Rates'!$C$126,D57*J57)</f>
        <v>0</v>
      </c>
      <c r="O57" s="266">
        <f t="shared" si="1"/>
        <v>0</v>
      </c>
      <c r="P57" s="264">
        <f>'Rider Rates'!$E$126</f>
        <v>45883</v>
      </c>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
      <c r="A58" s="78" t="s">
        <v>234</v>
      </c>
      <c r="B58" s="78"/>
      <c r="C58" s="78"/>
      <c r="D58" s="123">
        <f>IF(C16&gt;833000,C16-833000,0)</f>
        <v>0</v>
      </c>
      <c r="E58" s="101" t="s">
        <v>41</v>
      </c>
      <c r="F58" s="102" t="s">
        <v>8</v>
      </c>
      <c r="G58" s="265"/>
      <c r="H58" s="265"/>
      <c r="I58" s="265">
        <f>'Rider Rates'!$B$127</f>
        <v>0</v>
      </c>
      <c r="J58" s="265">
        <f>SUM(G58:I58)</f>
        <v>0</v>
      </c>
      <c r="K58" s="104" t="s">
        <v>42</v>
      </c>
      <c r="L58" s="266"/>
      <c r="M58" s="266"/>
      <c r="N58" s="266">
        <f>D58*J58</f>
        <v>0</v>
      </c>
      <c r="O58" s="266">
        <f t="shared" si="1"/>
        <v>0</v>
      </c>
      <c r="P58" s="264">
        <f>'Rider Rates'!$E$127</f>
        <v>45883</v>
      </c>
      <c r="Q58" s="106"/>
      <c r="R58" s="107"/>
      <c r="S58" s="108"/>
      <c r="T58" s="109"/>
      <c r="U58" s="78"/>
      <c r="V58" s="110"/>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
      <c r="A59" s="241" t="s">
        <v>242</v>
      </c>
      <c r="B59" s="78"/>
      <c r="C59" s="78"/>
      <c r="D59" s="100">
        <f>D16</f>
        <v>0</v>
      </c>
      <c r="E59" s="101" t="s">
        <v>41</v>
      </c>
      <c r="F59" s="249" t="s">
        <v>8</v>
      </c>
      <c r="G59" s="103"/>
      <c r="H59" s="103"/>
      <c r="I59" s="103">
        <f>'Rider Rates'!$B$133</f>
        <v>0</v>
      </c>
      <c r="J59" s="237">
        <f>SUM(G59:I59)</f>
        <v>0</v>
      </c>
      <c r="K59" s="104" t="s">
        <v>42</v>
      </c>
      <c r="L59" s="105"/>
      <c r="M59" s="105"/>
      <c r="N59" s="105">
        <f>D59*J59</f>
        <v>0</v>
      </c>
      <c r="O59" s="105">
        <f>SUM(L59:N59)</f>
        <v>0</v>
      </c>
      <c r="P59" s="245">
        <f>'Rider Rates'!$D$131</f>
        <v>44531</v>
      </c>
      <c r="Q59" s="106"/>
      <c r="R59" s="107"/>
      <c r="S59" s="108"/>
      <c r="T59" s="109"/>
      <c r="U59" s="78"/>
      <c r="V59" s="110"/>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
      <c r="A60" s="241" t="s">
        <v>241</v>
      </c>
      <c r="B60" s="78"/>
      <c r="C60" s="78"/>
      <c r="D60" s="100"/>
      <c r="E60" s="101" t="s">
        <v>115</v>
      </c>
      <c r="F60" s="102" t="s">
        <v>8</v>
      </c>
      <c r="G60" s="263"/>
      <c r="H60" s="263"/>
      <c r="I60" s="263">
        <f>'Rider Rates'!$B$138</f>
        <v>0</v>
      </c>
      <c r="J60" s="263">
        <f>SUM(G60:I60)</f>
        <v>0</v>
      </c>
      <c r="K60" s="104"/>
      <c r="L60" s="209"/>
      <c r="M60" s="209"/>
      <c r="N60" s="209">
        <f>J60</f>
        <v>0</v>
      </c>
      <c r="O60" s="209">
        <f>SUM(L60:N60)</f>
        <v>0</v>
      </c>
      <c r="P60" s="264">
        <f>'Rider Rates'!$D$138</f>
        <v>44531</v>
      </c>
      <c r="Q60" s="106"/>
      <c r="R60" s="107"/>
      <c r="S60" s="108"/>
      <c r="T60" s="109"/>
      <c r="U60" s="78"/>
      <c r="V60" s="110"/>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
      <c r="A61" s="241" t="s">
        <v>243</v>
      </c>
      <c r="B61" s="78"/>
      <c r="C61" s="78"/>
      <c r="D61" s="100"/>
      <c r="E61" s="101"/>
      <c r="F61" s="102"/>
      <c r="G61" s="263"/>
      <c r="H61" s="263"/>
      <c r="I61" s="263"/>
      <c r="J61" s="263"/>
      <c r="K61" s="104"/>
      <c r="L61" s="209"/>
      <c r="M61" s="209"/>
      <c r="N61" s="209"/>
      <c r="O61" s="209"/>
      <c r="P61" s="264"/>
      <c r="Q61" s="106"/>
      <c r="R61" s="107"/>
      <c r="S61" s="108"/>
      <c r="T61" s="109"/>
      <c r="U61" s="78"/>
      <c r="V61" s="110"/>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21" x14ac:dyDescent="0.2">
      <c r="A62" s="179" t="s">
        <v>71</v>
      </c>
      <c r="B62" s="148"/>
      <c r="C62" s="148"/>
      <c r="D62" s="180"/>
      <c r="E62" s="181"/>
      <c r="F62" s="182"/>
      <c r="G62" s="182"/>
      <c r="H62" s="182"/>
      <c r="I62" s="182"/>
      <c r="J62" s="182"/>
      <c r="K62" s="183"/>
      <c r="L62" s="169">
        <f>SUM(L34:L61)</f>
        <v>0</v>
      </c>
      <c r="M62" s="169">
        <f t="shared" ref="M62:O62" si="2">SUM(M34:M61)</f>
        <v>0</v>
      </c>
      <c r="N62" s="169">
        <f t="shared" si="2"/>
        <v>69.88</v>
      </c>
      <c r="O62" s="169">
        <f t="shared" si="2"/>
        <v>69.88</v>
      </c>
      <c r="P62" s="184"/>
    </row>
    <row r="63" spans="1:221" x14ac:dyDescent="0.2">
      <c r="A63" s="37"/>
      <c r="D63" s="1"/>
      <c r="E63" s="35"/>
      <c r="F63" s="4"/>
      <c r="G63" s="42"/>
      <c r="H63" s="42"/>
      <c r="I63" s="42"/>
      <c r="J63" s="42"/>
      <c r="K63" s="36"/>
      <c r="L63" s="36"/>
      <c r="M63" s="36"/>
      <c r="N63" s="36"/>
      <c r="O63" s="34"/>
      <c r="P63" s="36"/>
    </row>
    <row r="64" spans="1:221" x14ac:dyDescent="0.2">
      <c r="A64" s="459" t="s">
        <v>72</v>
      </c>
      <c r="B64" s="92"/>
      <c r="C64" s="92"/>
      <c r="D64" s="92"/>
      <c r="E64" s="92"/>
      <c r="F64" s="92"/>
      <c r="G64" s="92"/>
      <c r="H64" s="92"/>
      <c r="I64" s="92"/>
      <c r="J64" s="92"/>
      <c r="K64" s="92"/>
      <c r="L64" s="98">
        <f>L30+L62</f>
        <v>0</v>
      </c>
      <c r="M64" s="98">
        <f>M30+M62</f>
        <v>0</v>
      </c>
      <c r="N64" s="98">
        <f>N30+N62</f>
        <v>208.38</v>
      </c>
      <c r="O64" s="98">
        <f>O30+O62</f>
        <v>208.38</v>
      </c>
      <c r="P64" s="98"/>
    </row>
    <row r="65" spans="1:16" x14ac:dyDescent="0.2">
      <c r="A65" s="37"/>
      <c r="B65" s="37"/>
      <c r="C65" s="37"/>
      <c r="D65" s="37"/>
      <c r="E65" s="37"/>
      <c r="F65" s="37"/>
      <c r="G65" s="37"/>
      <c r="H65" s="37"/>
      <c r="I65" s="37"/>
      <c r="J65" s="37"/>
      <c r="K65" s="37"/>
      <c r="L65" s="37"/>
      <c r="M65" s="37"/>
      <c r="N65" s="37"/>
      <c r="O65" s="40"/>
      <c r="P65" s="40"/>
    </row>
    <row r="66" spans="1:16" x14ac:dyDescent="0.2">
      <c r="A66" s="37" t="s">
        <v>37</v>
      </c>
      <c r="B66" s="37"/>
      <c r="C66" s="37"/>
      <c r="D66" s="37"/>
      <c r="E66" s="37"/>
      <c r="F66" s="37"/>
      <c r="G66" s="37"/>
      <c r="H66" s="37"/>
      <c r="I66" s="37"/>
      <c r="J66" s="37"/>
      <c r="K66" s="37"/>
      <c r="L66" s="37"/>
      <c r="M66" s="37"/>
      <c r="N66" s="37"/>
      <c r="O66" s="45">
        <f>O26+O28+O62</f>
        <v>208.38</v>
      </c>
      <c r="P66" s="245">
        <v>40967</v>
      </c>
    </row>
    <row r="67" spans="1:16" x14ac:dyDescent="0.2">
      <c r="A67" s="37"/>
      <c r="B67" s="37"/>
      <c r="C67" s="37"/>
      <c r="D67" s="37"/>
      <c r="E67" s="37"/>
      <c r="F67" s="37"/>
      <c r="G67" s="46"/>
      <c r="H67" s="46"/>
      <c r="I67" s="46"/>
      <c r="J67" s="46"/>
      <c r="K67" s="36"/>
      <c r="L67" s="36"/>
      <c r="M67" s="36"/>
      <c r="N67" s="36"/>
      <c r="O67" s="40"/>
    </row>
    <row r="68" spans="1:16" x14ac:dyDescent="0.2">
      <c r="A68" s="41" t="s">
        <v>117</v>
      </c>
      <c r="B68" s="37"/>
      <c r="C68" s="37"/>
      <c r="D68" s="37"/>
      <c r="E68" s="37"/>
      <c r="F68" s="37"/>
      <c r="G68" s="46"/>
      <c r="H68" s="46"/>
      <c r="I68" s="46"/>
      <c r="J68" s="46"/>
      <c r="K68" s="36"/>
      <c r="L68" s="36"/>
      <c r="M68" s="36"/>
      <c r="N68" s="36"/>
      <c r="O68" s="138">
        <f>MAX($O$64,$O$66)</f>
        <v>208.38</v>
      </c>
    </row>
    <row r="69" spans="1:16" x14ac:dyDescent="0.2">
      <c r="A69" s="37"/>
      <c r="B69" s="37"/>
      <c r="C69" s="37"/>
      <c r="D69" s="37"/>
      <c r="E69" s="37"/>
      <c r="F69" s="37"/>
      <c r="G69" s="46"/>
      <c r="H69" s="46"/>
      <c r="I69" s="46"/>
      <c r="J69" s="46"/>
      <c r="K69" s="36"/>
      <c r="L69" s="36"/>
      <c r="M69" s="36"/>
      <c r="N69" s="36"/>
      <c r="O69" s="40"/>
    </row>
    <row r="70" spans="1:16" x14ac:dyDescent="0.2">
      <c r="A70" s="37"/>
      <c r="B70" s="37"/>
      <c r="C70" s="37"/>
      <c r="D70" s="37"/>
      <c r="E70" s="37"/>
      <c r="F70" s="37"/>
      <c r="G70" s="96" t="s">
        <v>86</v>
      </c>
      <c r="H70" s="46"/>
      <c r="I70" s="37"/>
      <c r="J70" s="46"/>
      <c r="K70" s="36"/>
      <c r="L70" s="191"/>
      <c r="M70" s="191"/>
      <c r="N70" s="191"/>
      <c r="O70" s="191">
        <f>ROUND(IF($C$16&lt;1,0,$O$68/($C$16*100)*10000),2)</f>
        <v>0</v>
      </c>
      <c r="P70" s="37" t="s">
        <v>87</v>
      </c>
    </row>
    <row r="71" spans="1:16" x14ac:dyDescent="0.2">
      <c r="A71" s="37"/>
      <c r="B71" s="37"/>
      <c r="C71" s="37"/>
      <c r="D71" s="37"/>
      <c r="E71" s="37"/>
      <c r="F71" s="37"/>
      <c r="G71" s="242" t="s">
        <v>190</v>
      </c>
      <c r="H71" s="136"/>
      <c r="I71" s="133"/>
      <c r="J71" s="136"/>
      <c r="K71" s="137"/>
      <c r="L71" s="78"/>
      <c r="M71" s="78"/>
      <c r="N71" s="78"/>
      <c r="O71" s="243">
        <f>ROUND(IF($C$16&lt;1,0,(L64)/($C$16*100)*10000),2)</f>
        <v>0</v>
      </c>
      <c r="P71" s="25" t="s">
        <v>87</v>
      </c>
    </row>
    <row r="72" spans="1:16" x14ac:dyDescent="0.2">
      <c r="A72" s="37"/>
      <c r="B72" s="37"/>
      <c r="C72" s="37"/>
      <c r="D72" s="37"/>
      <c r="E72" s="37"/>
      <c r="F72" s="37"/>
      <c r="G72" s="96"/>
      <c r="H72" s="46"/>
      <c r="I72" s="96"/>
      <c r="J72" s="46"/>
      <c r="K72" s="36"/>
      <c r="L72" s="36"/>
      <c r="M72" s="36"/>
      <c r="N72" s="36"/>
      <c r="O72" s="130"/>
      <c r="P72" s="37"/>
    </row>
    <row r="73" spans="1:16" ht="20.25" customHeight="1" x14ac:dyDescent="0.3">
      <c r="A73" s="3"/>
      <c r="B73" s="37"/>
      <c r="C73" s="37"/>
      <c r="D73" s="228" t="str">
        <f>IF('Customer Info'!$C$32=TRUE,"Notice: Billing Charge does not include Self Assessed KWH Tax"," ")</f>
        <v xml:space="preserve"> </v>
      </c>
      <c r="E73" s="3"/>
      <c r="F73" s="4"/>
      <c r="G73" s="121"/>
      <c r="H73" s="55"/>
      <c r="I73" s="34"/>
      <c r="J73" s="55"/>
      <c r="K73" s="37"/>
      <c r="L73" s="37"/>
      <c r="M73" s="37"/>
      <c r="N73" s="34"/>
    </row>
    <row r="74" spans="1:16" x14ac:dyDescent="0.2">
      <c r="A74" s="37"/>
      <c r="B74" s="37"/>
      <c r="C74" s="37"/>
      <c r="D74" s="54"/>
      <c r="E74" s="3"/>
      <c r="F74" s="4"/>
      <c r="G74" s="55"/>
      <c r="H74" s="55"/>
      <c r="I74" s="93"/>
      <c r="J74" s="55"/>
      <c r="K74" s="37"/>
      <c r="L74" s="37"/>
      <c r="M74" s="37"/>
      <c r="N74" s="37"/>
      <c r="O74" s="40"/>
    </row>
    <row r="75" spans="1:16" x14ac:dyDescent="0.2">
      <c r="A75" s="37"/>
      <c r="B75" s="37"/>
      <c r="C75" s="37"/>
      <c r="D75" s="54"/>
      <c r="E75" s="3"/>
      <c r="F75" s="4"/>
      <c r="G75" s="55"/>
      <c r="H75" s="55"/>
      <c r="I75" s="55"/>
      <c r="J75" s="55"/>
      <c r="K75" s="37"/>
      <c r="L75" s="37"/>
      <c r="M75" s="37"/>
      <c r="N75" s="37"/>
      <c r="O75" s="40"/>
    </row>
    <row r="76" spans="1:16" x14ac:dyDescent="0.2">
      <c r="A76" s="41"/>
      <c r="B76" s="37"/>
      <c r="C76" s="37"/>
      <c r="D76" s="37"/>
      <c r="E76" s="37"/>
      <c r="F76" s="37"/>
      <c r="G76" s="37"/>
      <c r="H76" s="37"/>
      <c r="J76" s="37"/>
      <c r="K76" s="37"/>
      <c r="L76" s="40"/>
      <c r="M76" s="40"/>
      <c r="N76" s="40"/>
      <c r="O76" s="138"/>
    </row>
    <row r="77" spans="1:16" x14ac:dyDescent="0.2">
      <c r="B77" s="37"/>
      <c r="C77" s="37"/>
      <c r="D77" s="37"/>
      <c r="E77" s="37"/>
      <c r="F77" s="37"/>
      <c r="G77" s="96"/>
      <c r="H77" s="37"/>
      <c r="I77" s="37"/>
      <c r="J77" s="37"/>
      <c r="K77" s="37"/>
      <c r="L77" s="60"/>
      <c r="M77" s="60"/>
      <c r="N77" s="60"/>
      <c r="O77" s="130"/>
      <c r="P77" s="37"/>
    </row>
    <row r="78" spans="1:16" x14ac:dyDescent="0.2">
      <c r="G78" s="133"/>
      <c r="H78" s="56"/>
      <c r="I78" s="133"/>
      <c r="J78" s="56"/>
      <c r="K78" s="56"/>
      <c r="L78" s="134"/>
      <c r="M78" s="134"/>
      <c r="N78" s="134"/>
      <c r="O78" s="135"/>
      <c r="P78" s="25"/>
    </row>
    <row r="80" spans="1:16" x14ac:dyDescent="0.2">
      <c r="A80" s="481"/>
    </row>
    <row r="81" spans="1:1" x14ac:dyDescent="0.2">
      <c r="A81" s="481"/>
    </row>
    <row r="82" spans="1:1" x14ac:dyDescent="0.2">
      <c r="A82" s="481"/>
    </row>
    <row r="83" spans="1:1" x14ac:dyDescent="0.2">
      <c r="A83" s="481"/>
    </row>
    <row r="84" spans="1:1" x14ac:dyDescent="0.2">
      <c r="A84" s="481"/>
    </row>
    <row r="85" spans="1:1" x14ac:dyDescent="0.2">
      <c r="A85" s="481"/>
    </row>
    <row r="86" spans="1:1" x14ac:dyDescent="0.2">
      <c r="A86" s="481"/>
    </row>
    <row r="87" spans="1:1" x14ac:dyDescent="0.2">
      <c r="A87" s="481"/>
    </row>
    <row r="88" spans="1:1" x14ac:dyDescent="0.2">
      <c r="A88" s="481"/>
    </row>
    <row r="89" spans="1:1" x14ac:dyDescent="0.2">
      <c r="A89" s="481"/>
    </row>
    <row r="90" spans="1:1" x14ac:dyDescent="0.2">
      <c r="A90" s="481"/>
    </row>
    <row r="91" spans="1:1" x14ac:dyDescent="0.2">
      <c r="A91" s="481"/>
    </row>
    <row r="92" spans="1:1" x14ac:dyDescent="0.2">
      <c r="A92" s="481"/>
    </row>
    <row r="93" spans="1:1" x14ac:dyDescent="0.2">
      <c r="A93" s="481"/>
    </row>
    <row r="94" spans="1:1" x14ac:dyDescent="0.2">
      <c r="A94" s="481"/>
    </row>
  </sheetData>
  <sheetProtection algorithmName="SHA-512" hashValue="VhPo2fKou36nR6lESYv1kXncKoHqjwwcFupI8lnOhJW3969TiWJvUBDVrH3SWmtijIELl4Pbl0yQQREpI1YC8w==" saltValue="HNRX4q6UdpIngk9gBhUgTQ=="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80:A94"/>
    <mergeCell ref="A4:P4"/>
    <mergeCell ref="A7:P7"/>
    <mergeCell ref="A11:I11"/>
    <mergeCell ref="D21:H21"/>
    <mergeCell ref="D22:H22"/>
    <mergeCell ref="G24:J24"/>
    <mergeCell ref="L24:O24"/>
  </mergeCells>
  <printOptions horizontalCentered="1"/>
  <pageMargins left="0.5" right="0.5" top="0.25" bottom="0.25" header="0.25" footer="0.26"/>
  <pageSetup scale="55" orientation="landscape" r:id="rId1"/>
  <headerFooter alignWithMargins="0"/>
  <rowBreaks count="1" manualBreakCount="1">
    <brk id="78"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82273"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182274" r:id="rId5" name="Button 2">
              <controlPr defaultSize="0" print="0" autoFill="0" autoPict="0" macro="[0]!Info">
                <anchor moveWithCells="1">
                  <from>
                    <xdr:col>15</xdr:col>
                    <xdr:colOff>409575</xdr:colOff>
                    <xdr:row>88</xdr:row>
                    <xdr:rowOff>76200</xdr:rowOff>
                  </from>
                  <to>
                    <xdr:col>16</xdr:col>
                    <xdr:colOff>38100</xdr:colOff>
                    <xdr:row>89</xdr:row>
                    <xdr:rowOff>142875</xdr:rowOff>
                  </to>
                </anchor>
              </controlPr>
            </control>
          </mc:Choice>
        </mc:AlternateContent>
        <mc:AlternateContent xmlns:mc="http://schemas.openxmlformats.org/markup-compatibility/2006">
          <mc:Choice Requires="x14">
            <control shapeId="182275"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2276"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2277"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2278"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2279"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2280"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2281"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2282"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2283"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2284"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2285"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2286"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2287"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2288"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2289"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2290"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2291"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2292"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2293"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2294"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2295"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2296"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2297"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2298"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2299"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2300"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2301"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2302"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2303"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2304"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2305"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2306"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2307"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2308"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2309"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2310"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2311"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2312"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2313"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2314"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2315"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2316"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2317"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2318"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2319"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2320"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2321"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2322"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2323"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2324"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2325"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2326"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2327"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2328"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2329"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2330"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F25A8-C28A-4AC9-9E17-430FE5B27193}">
  <sheetPr>
    <pageSetUpPr fitToPage="1"/>
  </sheetPr>
  <dimension ref="A1:IV93"/>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3" width="17" customWidth="1"/>
    <col min="14"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9.140625" hidden="1" customWidth="1"/>
  </cols>
  <sheetData>
    <row r="1" spans="1:256" ht="20.25" x14ac:dyDescent="0.3">
      <c r="A1" s="498" t="s">
        <v>120</v>
      </c>
      <c r="B1" s="498"/>
      <c r="C1" s="498"/>
      <c r="D1" s="498"/>
      <c r="E1" s="498"/>
      <c r="F1" s="498"/>
      <c r="G1" s="498"/>
      <c r="H1" s="498"/>
      <c r="I1" s="498"/>
      <c r="J1" s="498"/>
      <c r="K1" s="498"/>
      <c r="L1" s="498"/>
      <c r="M1" s="498"/>
      <c r="N1" s="498"/>
      <c r="O1" s="498"/>
      <c r="P1" s="498"/>
    </row>
    <row r="2" spans="1:256" ht="20.25" x14ac:dyDescent="0.3">
      <c r="A2" s="483" t="s">
        <v>277</v>
      </c>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c r="AQ2" s="483"/>
      <c r="AR2" s="483"/>
      <c r="AS2" s="483"/>
      <c r="AT2" s="483"/>
      <c r="AU2" s="483"/>
      <c r="AV2" s="483"/>
      <c r="AW2" s="483"/>
      <c r="AX2" s="483"/>
      <c r="AY2" s="483"/>
      <c r="AZ2" s="483"/>
      <c r="BA2" s="483"/>
      <c r="BB2" s="483"/>
      <c r="BC2" s="483"/>
      <c r="BD2" s="483"/>
      <c r="BE2" s="483"/>
      <c r="BF2" s="483"/>
      <c r="BG2" s="483"/>
      <c r="BH2" s="483"/>
      <c r="BI2" s="483"/>
      <c r="BJ2" s="483"/>
      <c r="BK2" s="483"/>
      <c r="BL2" s="483"/>
      <c r="BM2" s="483"/>
      <c r="BN2" s="483"/>
      <c r="BO2" s="483"/>
      <c r="BP2" s="483"/>
      <c r="BQ2" s="483"/>
      <c r="BR2" s="483"/>
      <c r="BS2" s="483"/>
      <c r="BT2" s="483"/>
      <c r="BU2" s="483"/>
      <c r="BV2" s="483"/>
      <c r="BW2" s="483"/>
      <c r="BX2" s="483"/>
      <c r="BY2" s="483"/>
      <c r="BZ2" s="483"/>
      <c r="CA2" s="483"/>
      <c r="CB2" s="483"/>
      <c r="CC2" s="483"/>
      <c r="CD2" s="483"/>
      <c r="CE2" s="483"/>
      <c r="CF2" s="483"/>
      <c r="CG2" s="483"/>
      <c r="CH2" s="483"/>
      <c r="CI2" s="483"/>
      <c r="CJ2" s="483"/>
      <c r="CK2" s="483"/>
      <c r="CL2" s="483"/>
      <c r="CM2" s="483"/>
      <c r="CN2" s="483"/>
      <c r="CO2" s="483"/>
      <c r="CP2" s="483"/>
      <c r="CQ2" s="483"/>
      <c r="CR2" s="483"/>
      <c r="CS2" s="483"/>
      <c r="CT2" s="483"/>
      <c r="CU2" s="483"/>
      <c r="CV2" s="483"/>
      <c r="CW2" s="483"/>
      <c r="CX2" s="483"/>
      <c r="CY2" s="483"/>
      <c r="CZ2" s="483"/>
      <c r="DA2" s="483"/>
      <c r="DB2" s="483"/>
      <c r="DC2" s="483"/>
      <c r="DD2" s="483"/>
      <c r="DE2" s="483"/>
      <c r="DF2" s="483"/>
      <c r="DG2" s="483"/>
      <c r="DH2" s="483"/>
      <c r="DI2" s="483"/>
      <c r="DJ2" s="483"/>
      <c r="DK2" s="483"/>
      <c r="DL2" s="483"/>
      <c r="DM2" s="483"/>
      <c r="DN2" s="483"/>
      <c r="DO2" s="483"/>
      <c r="DP2" s="483"/>
      <c r="DQ2" s="483"/>
      <c r="DR2" s="483"/>
      <c r="DS2" s="483"/>
      <c r="DT2" s="483"/>
      <c r="DU2" s="483"/>
      <c r="DV2" s="483"/>
      <c r="DW2" s="483"/>
      <c r="DX2" s="483"/>
      <c r="DY2" s="483"/>
      <c r="DZ2" s="483"/>
      <c r="EA2" s="483"/>
      <c r="EB2" s="483"/>
      <c r="EC2" s="483"/>
      <c r="ED2" s="483"/>
      <c r="EE2" s="483"/>
      <c r="EF2" s="483"/>
      <c r="EG2" s="483"/>
      <c r="EH2" s="483"/>
      <c r="EI2" s="483"/>
      <c r="EJ2" s="483"/>
      <c r="EK2" s="483"/>
      <c r="EL2" s="483"/>
      <c r="EM2" s="483"/>
      <c r="EN2" s="483"/>
      <c r="EO2" s="483"/>
      <c r="EP2" s="483"/>
      <c r="EQ2" s="483"/>
      <c r="ER2" s="483"/>
      <c r="ES2" s="483"/>
      <c r="ET2" s="483"/>
      <c r="EU2" s="483"/>
      <c r="EV2" s="483"/>
      <c r="EW2" s="483"/>
      <c r="EX2" s="483"/>
      <c r="EY2" s="483"/>
      <c r="EZ2" s="483"/>
      <c r="FA2" s="483"/>
      <c r="FB2" s="483"/>
      <c r="FC2" s="483"/>
      <c r="FD2" s="483"/>
      <c r="FE2" s="483"/>
      <c r="FF2" s="483"/>
      <c r="FG2" s="483"/>
      <c r="FH2" s="483"/>
      <c r="FI2" s="483"/>
      <c r="FJ2" s="483"/>
      <c r="FK2" s="483"/>
      <c r="FL2" s="483"/>
      <c r="FM2" s="483"/>
      <c r="FN2" s="483"/>
      <c r="FO2" s="483"/>
      <c r="FP2" s="483"/>
      <c r="FQ2" s="483"/>
      <c r="FR2" s="483"/>
      <c r="FS2" s="483"/>
      <c r="FT2" s="483"/>
      <c r="FU2" s="483"/>
      <c r="FV2" s="483"/>
      <c r="FW2" s="483"/>
      <c r="FX2" s="483"/>
      <c r="FY2" s="483"/>
      <c r="FZ2" s="483"/>
      <c r="GA2" s="483"/>
      <c r="GB2" s="483"/>
      <c r="GC2" s="483"/>
      <c r="GD2" s="483"/>
      <c r="GE2" s="483"/>
      <c r="GF2" s="483"/>
      <c r="GG2" s="483"/>
      <c r="GH2" s="483"/>
      <c r="GI2" s="483"/>
      <c r="GJ2" s="483"/>
      <c r="GK2" s="483"/>
      <c r="GL2" s="483"/>
      <c r="GM2" s="483"/>
      <c r="GN2" s="483"/>
      <c r="GO2" s="483"/>
      <c r="GP2" s="483"/>
      <c r="GQ2" s="483"/>
      <c r="GR2" s="483"/>
      <c r="GS2" s="483"/>
      <c r="GT2" s="483"/>
      <c r="GU2" s="483"/>
      <c r="GV2" s="483"/>
      <c r="GW2" s="483"/>
      <c r="GX2" s="483"/>
      <c r="GY2" s="483"/>
      <c r="GZ2" s="483"/>
      <c r="HA2" s="483"/>
      <c r="HB2" s="483"/>
      <c r="HC2" s="483"/>
      <c r="HD2" s="483"/>
      <c r="HE2" s="483"/>
      <c r="HF2" s="483"/>
      <c r="HG2" s="483"/>
      <c r="HH2" s="483"/>
      <c r="HI2" s="483"/>
      <c r="HJ2" s="483"/>
      <c r="HK2" s="483"/>
      <c r="HL2" s="483"/>
      <c r="HM2" s="483"/>
      <c r="HN2" s="483"/>
      <c r="HO2" s="483"/>
      <c r="HP2" s="483"/>
      <c r="HQ2" s="483"/>
      <c r="HR2" s="483"/>
      <c r="HS2" s="483"/>
      <c r="HT2" s="483"/>
      <c r="HU2" s="483"/>
      <c r="HV2" s="483"/>
      <c r="HW2" s="483"/>
      <c r="HX2" s="483"/>
      <c r="HY2" s="483"/>
      <c r="HZ2" s="483"/>
      <c r="IA2" s="483"/>
      <c r="IB2" s="483"/>
      <c r="IC2" s="483"/>
      <c r="ID2" s="483"/>
      <c r="IE2" s="483"/>
      <c r="IF2" s="483"/>
      <c r="IG2" s="483"/>
      <c r="IH2" s="483"/>
      <c r="II2" s="483"/>
      <c r="IJ2" s="483"/>
      <c r="IK2" s="483"/>
      <c r="IL2" s="483"/>
      <c r="IM2" s="483"/>
      <c r="IN2" s="483"/>
      <c r="IO2" s="483"/>
      <c r="IP2" s="483"/>
      <c r="IQ2" s="483"/>
      <c r="IR2" s="483"/>
      <c r="IS2" s="483"/>
      <c r="IT2" s="483"/>
      <c r="IU2" s="483"/>
      <c r="IV2" s="483"/>
    </row>
    <row r="3" spans="1:256" ht="18" x14ac:dyDescent="0.25">
      <c r="A3" s="499" t="s">
        <v>263</v>
      </c>
      <c r="B3" s="499"/>
      <c r="C3" s="499"/>
      <c r="D3" s="499"/>
      <c r="E3" s="499"/>
      <c r="F3" s="499"/>
      <c r="G3" s="499"/>
      <c r="H3" s="499"/>
      <c r="I3" s="499"/>
      <c r="J3" s="499"/>
      <c r="K3" s="499"/>
      <c r="L3" s="499"/>
      <c r="M3" s="499"/>
      <c r="N3" s="499"/>
      <c r="O3" s="499"/>
      <c r="P3" s="499"/>
    </row>
    <row r="4" spans="1:256" ht="15.75" x14ac:dyDescent="0.25">
      <c r="A4" s="484" t="str">
        <f>'Customer Info'!B11</f>
        <v>Breakdown of Charges Based on Entered Information</v>
      </c>
      <c r="B4" s="484"/>
      <c r="C4" s="484"/>
      <c r="D4" s="484"/>
      <c r="E4" s="484"/>
      <c r="F4" s="484"/>
      <c r="G4" s="484"/>
      <c r="H4" s="484"/>
      <c r="I4" s="484"/>
      <c r="J4" s="484"/>
      <c r="K4" s="484"/>
      <c r="L4" s="484"/>
      <c r="M4" s="484"/>
      <c r="N4" s="484"/>
      <c r="O4" s="484"/>
      <c r="P4" s="484"/>
    </row>
    <row r="5" spans="1:256" ht="15" x14ac:dyDescent="0.2">
      <c r="A5" s="75"/>
      <c r="B5" s="75"/>
      <c r="C5" s="75"/>
      <c r="D5" s="75"/>
      <c r="E5" s="75"/>
      <c r="F5" s="75"/>
      <c r="G5" s="75"/>
      <c r="H5" s="75"/>
      <c r="I5" s="75"/>
      <c r="J5" s="75"/>
      <c r="K5" s="75"/>
    </row>
    <row r="6" spans="1:256" x14ac:dyDescent="0.2">
      <c r="A6" s="457">
        <f ca="1">TODAY()</f>
        <v>45944</v>
      </c>
      <c r="B6" s="210" t="s">
        <v>264</v>
      </c>
      <c r="C6" s="274"/>
      <c r="D6" s="274"/>
      <c r="E6" s="274"/>
      <c r="F6" s="274"/>
      <c r="G6" s="274"/>
      <c r="H6" s="274"/>
      <c r="I6" s="274"/>
      <c r="J6" s="274"/>
      <c r="K6" s="274"/>
    </row>
    <row r="7" spans="1:256" ht="26.25" x14ac:dyDescent="0.4">
      <c r="A7" s="509"/>
      <c r="B7" s="509"/>
      <c r="C7" s="509"/>
      <c r="D7" s="509"/>
      <c r="E7" s="509"/>
      <c r="F7" s="509"/>
      <c r="G7" s="509"/>
      <c r="H7" s="509"/>
      <c r="I7" s="509"/>
      <c r="J7" s="509"/>
      <c r="K7" s="509"/>
      <c r="L7" s="509"/>
      <c r="M7" s="509"/>
      <c r="N7" s="509"/>
      <c r="O7" s="509"/>
      <c r="P7" s="509"/>
    </row>
    <row r="8" spans="1:256" ht="15" x14ac:dyDescent="0.2">
      <c r="A8" s="23" t="s">
        <v>2</v>
      </c>
      <c r="B8" s="24"/>
      <c r="C8" s="25">
        <f>'Customer Info'!B7</f>
        <v>0</v>
      </c>
      <c r="I8" s="26"/>
    </row>
    <row r="9" spans="1:256" ht="15" x14ac:dyDescent="0.2">
      <c r="A9" s="27" t="s">
        <v>26</v>
      </c>
      <c r="B9" s="24"/>
      <c r="C9" s="25">
        <f>'Customer Info'!B8</f>
        <v>0</v>
      </c>
    </row>
    <row r="10" spans="1:256" x14ac:dyDescent="0.2">
      <c r="A10" s="23" t="s">
        <v>3</v>
      </c>
      <c r="B10" s="200">
        <f>'Customer Info'!B9</f>
        <v>11</v>
      </c>
      <c r="C10" s="194" t="str">
        <f>LOOKUP(B10,R10:AD10,R11:AD11)</f>
        <v>November</v>
      </c>
      <c r="D10" s="133">
        <f>'Customer Info'!C9</f>
        <v>2025</v>
      </c>
      <c r="S10">
        <v>1</v>
      </c>
      <c r="T10">
        <v>2</v>
      </c>
      <c r="U10">
        <v>3</v>
      </c>
      <c r="V10">
        <v>4</v>
      </c>
      <c r="W10">
        <v>5</v>
      </c>
      <c r="X10">
        <v>6</v>
      </c>
      <c r="Y10">
        <v>7</v>
      </c>
      <c r="Z10">
        <v>8</v>
      </c>
      <c r="AA10">
        <v>9</v>
      </c>
      <c r="AB10">
        <v>10</v>
      </c>
      <c r="AC10">
        <v>11</v>
      </c>
      <c r="AD10">
        <v>12</v>
      </c>
    </row>
    <row r="11" spans="1:256" ht="15" customHeight="1" x14ac:dyDescent="0.2">
      <c r="A11" s="497"/>
      <c r="B11" s="497"/>
      <c r="C11" s="497"/>
      <c r="D11" s="497"/>
      <c r="E11" s="497"/>
      <c r="F11" s="497"/>
      <c r="G11" s="497"/>
      <c r="H11" s="497"/>
      <c r="I11" s="497"/>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x14ac:dyDescent="0.2">
      <c r="A12" s="28" t="s">
        <v>27</v>
      </c>
      <c r="B12" s="22"/>
      <c r="C12" s="22"/>
      <c r="D12" s="22"/>
      <c r="E12" s="22"/>
      <c r="F12" s="22"/>
      <c r="G12" s="22"/>
      <c r="H12" s="22"/>
      <c r="I12" s="22"/>
      <c r="J12" s="22"/>
      <c r="K12" s="22"/>
      <c r="L12" s="22"/>
      <c r="M12" s="22"/>
      <c r="N12" s="22"/>
      <c r="O12" s="22"/>
      <c r="P12" s="22"/>
      <c r="R12" s="3" t="s">
        <v>187</v>
      </c>
      <c r="S12" s="207">
        <f>'Rider Rates'!$C$25</f>
        <v>7.2950000000000001E-2</v>
      </c>
      <c r="T12" s="207">
        <f>'Rider Rates'!$C$25</f>
        <v>7.2950000000000001E-2</v>
      </c>
      <c r="U12" s="207">
        <f>'Rider Rates'!$C$25</f>
        <v>7.2950000000000001E-2</v>
      </c>
      <c r="V12" s="207">
        <f>'Rider Rates'!$C$25</f>
        <v>7.2950000000000001E-2</v>
      </c>
      <c r="W12" s="207">
        <f>'Rider Rates'!$C$25</f>
        <v>7.2950000000000001E-2</v>
      </c>
      <c r="X12" s="207">
        <f>'Rider Rates'!$C$25</f>
        <v>7.2950000000000001E-2</v>
      </c>
      <c r="Y12" s="207">
        <f>'Rider Rates'!$C$25</f>
        <v>7.2950000000000001E-2</v>
      </c>
      <c r="Z12" s="207">
        <f>'Rider Rates'!$C$25</f>
        <v>7.2950000000000001E-2</v>
      </c>
      <c r="AA12" s="207">
        <f>'Rider Rates'!$C$25</f>
        <v>7.2950000000000001E-2</v>
      </c>
      <c r="AB12" s="207">
        <f>'Rider Rates'!$C$25</f>
        <v>7.2950000000000001E-2</v>
      </c>
      <c r="AC12" s="207">
        <f>'Rider Rates'!$C$25</f>
        <v>7.2950000000000001E-2</v>
      </c>
      <c r="AD12" s="207">
        <f>'Rider Rates'!$C$25</f>
        <v>7.2950000000000001E-2</v>
      </c>
      <c r="AE12" s="207"/>
      <c r="AF12" s="207"/>
    </row>
    <row r="13" spans="1:256" x14ac:dyDescent="0.2">
      <c r="A13" s="18"/>
      <c r="B13" s="18"/>
      <c r="C13" s="59" t="s">
        <v>55</v>
      </c>
      <c r="D13" s="59" t="s">
        <v>56</v>
      </c>
      <c r="E13" s="18"/>
      <c r="F13" s="18"/>
      <c r="G13" s="18"/>
      <c r="H13" s="18"/>
      <c r="I13" s="18"/>
      <c r="J13" s="18"/>
      <c r="K13" s="18"/>
      <c r="L13" s="18"/>
      <c r="M13" s="18"/>
      <c r="N13" s="18"/>
      <c r="O13" s="18"/>
    </row>
    <row r="14" spans="1:256" x14ac:dyDescent="0.2">
      <c r="A14" s="29" t="s">
        <v>28</v>
      </c>
      <c r="B14" s="29"/>
      <c r="C14" s="44">
        <f>'Customer Info'!B18</f>
        <v>0</v>
      </c>
      <c r="D14" s="44">
        <f>ROUND(C14*C19,1)</f>
        <v>0</v>
      </c>
      <c r="E14" s="29" t="s">
        <v>45</v>
      </c>
      <c r="F14" s="30"/>
      <c r="G14" s="29" t="s">
        <v>15</v>
      </c>
      <c r="I14" s="53" t="s">
        <v>15</v>
      </c>
      <c r="J14" s="29"/>
      <c r="K14" s="29"/>
      <c r="L14" s="29"/>
      <c r="M14" s="29"/>
      <c r="N14" s="29"/>
    </row>
    <row r="15" spans="1:256" x14ac:dyDescent="0.2">
      <c r="A15" s="31" t="s">
        <v>29</v>
      </c>
      <c r="B15" s="31"/>
      <c r="C15" s="44">
        <f>'Customer Info'!B19</f>
        <v>0</v>
      </c>
      <c r="D15" s="44">
        <f>C15*C19</f>
        <v>0</v>
      </c>
      <c r="E15" s="29" t="s">
        <v>45</v>
      </c>
      <c r="F15" s="33"/>
      <c r="G15" s="31" t="s">
        <v>30</v>
      </c>
      <c r="I15" s="51" t="str">
        <f>IF(MAX(C14,C15)&gt;0,C16/(MAX(C14,C15)*730), " ")</f>
        <v xml:space="preserve"> </v>
      </c>
      <c r="J15" s="31"/>
      <c r="K15" s="31"/>
      <c r="L15" s="31"/>
      <c r="M15" s="31"/>
      <c r="N15" s="31"/>
      <c r="X15" s="207"/>
      <c r="Y15" s="207"/>
      <c r="Z15" s="207"/>
      <c r="AA15" s="207"/>
    </row>
    <row r="16" spans="1:256" x14ac:dyDescent="0.2">
      <c r="A16" s="31" t="s">
        <v>43</v>
      </c>
      <c r="B16" s="31"/>
      <c r="C16" s="32">
        <f>IF('Customer Info'!B21+'Customer Info'!B22-'Customer Info'!B23&lt;0,0,'Customer Info'!B21+'Customer Info'!B22-'Customer Info'!B23)</f>
        <v>0</v>
      </c>
      <c r="D16" s="32">
        <f>C16*C19</f>
        <v>0</v>
      </c>
      <c r="E16" s="31" t="s">
        <v>41</v>
      </c>
      <c r="F16" s="33"/>
      <c r="G16" s="31"/>
      <c r="H16" s="31"/>
      <c r="I16" s="31"/>
      <c r="J16" s="31"/>
      <c r="K16" s="31"/>
      <c r="L16" s="31"/>
      <c r="M16" s="31"/>
      <c r="N16" s="31"/>
      <c r="O16" s="31"/>
    </row>
    <row r="17" spans="1:30" x14ac:dyDescent="0.2">
      <c r="A17" s="31" t="s">
        <v>129</v>
      </c>
      <c r="B17" s="31"/>
      <c r="C17" s="32">
        <f>'Customer Info'!$B$26</f>
        <v>0</v>
      </c>
      <c r="D17" s="32">
        <f>C17*C19</f>
        <v>0</v>
      </c>
      <c r="E17" s="31" t="s">
        <v>256</v>
      </c>
      <c r="F17" s="33"/>
      <c r="K17" s="31"/>
      <c r="L17" s="31"/>
      <c r="M17" s="31"/>
      <c r="N17" s="31"/>
    </row>
    <row r="18" spans="1:30" x14ac:dyDescent="0.2">
      <c r="A18" s="31" t="s">
        <v>255</v>
      </c>
      <c r="B18" s="31"/>
      <c r="C18" s="32"/>
      <c r="D18" s="32">
        <f>IF((D17-(ROUND(MAX(D14,D15)*0.5,1)))&lt;0,0,(D17-(ROUND(MAX(D14,D15)*0.5,1))))</f>
        <v>0</v>
      </c>
      <c r="E18" s="31" t="s">
        <v>259</v>
      </c>
      <c r="F18" s="33"/>
      <c r="K18" s="31"/>
      <c r="L18" s="31"/>
      <c r="M18" s="31"/>
      <c r="N18" s="31"/>
    </row>
    <row r="19" spans="1:30" x14ac:dyDescent="0.2">
      <c r="A19" s="31" t="s">
        <v>54</v>
      </c>
      <c r="B19" s="31"/>
      <c r="C19" s="58">
        <f>+'Customer Info'!E18</f>
        <v>1</v>
      </c>
      <c r="D19" s="31"/>
      <c r="E19" s="31"/>
      <c r="F19" s="33"/>
      <c r="G19" s="23"/>
      <c r="H19" s="23"/>
      <c r="I19" s="23"/>
      <c r="J19" s="23"/>
      <c r="K19" s="31"/>
      <c r="L19" s="31"/>
      <c r="M19" s="31"/>
      <c r="N19" s="31"/>
      <c r="S19" s="207"/>
      <c r="T19" s="207"/>
      <c r="U19" s="207"/>
      <c r="V19" s="207"/>
      <c r="W19" s="207"/>
      <c r="X19" s="207"/>
      <c r="Y19" s="207"/>
      <c r="Z19" s="207"/>
      <c r="AA19" s="207"/>
      <c r="AB19" s="207"/>
      <c r="AC19" s="207"/>
      <c r="AD19" s="207"/>
    </row>
    <row r="20" spans="1:30" x14ac:dyDescent="0.2">
      <c r="A20" s="31" t="s">
        <v>15</v>
      </c>
      <c r="B20" s="31"/>
      <c r="C20" s="82" t="s">
        <v>15</v>
      </c>
      <c r="D20" s="511" t="s">
        <v>15</v>
      </c>
      <c r="E20" s="511"/>
      <c r="F20" s="511"/>
      <c r="G20" s="511"/>
      <c r="H20" s="511"/>
      <c r="K20" s="31"/>
      <c r="L20" s="31"/>
      <c r="M20" s="31"/>
      <c r="N20" s="31"/>
      <c r="O20" s="50"/>
    </row>
    <row r="21" spans="1:30" x14ac:dyDescent="0.2">
      <c r="A21" s="31" t="s">
        <v>15</v>
      </c>
      <c r="B21" s="31"/>
      <c r="C21" s="82" t="s">
        <v>15</v>
      </c>
      <c r="D21" s="511" t="s">
        <v>15</v>
      </c>
      <c r="E21" s="511"/>
      <c r="F21" s="511"/>
      <c r="G21" s="511"/>
      <c r="H21" s="511"/>
      <c r="I21" s="23"/>
      <c r="J21" s="23"/>
      <c r="K21" s="31"/>
      <c r="L21" s="31"/>
      <c r="M21" s="31"/>
      <c r="N21" s="31"/>
      <c r="O21" s="50"/>
    </row>
    <row r="22" spans="1:30" x14ac:dyDescent="0.2">
      <c r="A22" s="31"/>
      <c r="B22" s="31"/>
      <c r="C22" s="33"/>
      <c r="D22" s="33"/>
      <c r="E22" s="33"/>
      <c r="F22" s="33"/>
      <c r="G22" s="23"/>
      <c r="H22" s="23"/>
      <c r="I22" s="23"/>
      <c r="J22" s="23"/>
      <c r="K22" s="31"/>
      <c r="L22" s="31"/>
      <c r="M22" s="31"/>
      <c r="N22" s="31"/>
      <c r="O22" s="31"/>
    </row>
    <row r="23" spans="1:30" x14ac:dyDescent="0.2">
      <c r="A23" s="28" t="s">
        <v>31</v>
      </c>
      <c r="B23" s="22"/>
      <c r="C23" s="22"/>
      <c r="D23" s="22"/>
      <c r="E23" s="22"/>
      <c r="F23" s="22"/>
      <c r="G23" s="493" t="s">
        <v>68</v>
      </c>
      <c r="H23" s="494"/>
      <c r="I23" s="494"/>
      <c r="J23" s="495"/>
      <c r="K23" s="22"/>
      <c r="L23" s="496" t="s">
        <v>69</v>
      </c>
      <c r="M23" s="496"/>
      <c r="N23" s="496"/>
      <c r="O23" s="496"/>
    </row>
    <row r="24" spans="1:30" x14ac:dyDescent="0.2">
      <c r="A24" s="18"/>
      <c r="B24" s="18"/>
      <c r="C24" s="18"/>
      <c r="D24" s="18"/>
      <c r="E24" s="18"/>
      <c r="F24" s="18"/>
      <c r="G24" s="8" t="s">
        <v>65</v>
      </c>
      <c r="H24" s="8" t="s">
        <v>66</v>
      </c>
      <c r="I24" s="8" t="s">
        <v>67</v>
      </c>
      <c r="J24" s="112" t="s">
        <v>34</v>
      </c>
      <c r="K24" s="18"/>
      <c r="L24" s="458" t="s">
        <v>65</v>
      </c>
      <c r="M24" s="458" t="s">
        <v>66</v>
      </c>
      <c r="N24" s="458" t="s">
        <v>67</v>
      </c>
      <c r="O24" s="132" t="s">
        <v>34</v>
      </c>
      <c r="P24" s="43" t="s">
        <v>57</v>
      </c>
    </row>
    <row r="25" spans="1:30" x14ac:dyDescent="0.2">
      <c r="A25" t="s">
        <v>32</v>
      </c>
      <c r="G25" s="86"/>
      <c r="H25" s="86"/>
      <c r="I25" s="86">
        <f>IF(D14&gt;2000,3600,825)</f>
        <v>825</v>
      </c>
      <c r="J25" s="86">
        <f>SUM(G25:I25)</f>
        <v>825</v>
      </c>
      <c r="L25" s="88"/>
      <c r="M25" s="88"/>
      <c r="N25" s="88">
        <f>I25</f>
        <v>825</v>
      </c>
      <c r="O25" s="209">
        <f>SUM(L25:N25)</f>
        <v>825</v>
      </c>
      <c r="P25" s="245">
        <v>44531</v>
      </c>
    </row>
    <row r="26" spans="1:30" x14ac:dyDescent="0.2">
      <c r="A26" t="s">
        <v>132</v>
      </c>
      <c r="D26" s="1">
        <f>D16</f>
        <v>0</v>
      </c>
      <c r="E26" s="101" t="s">
        <v>41</v>
      </c>
      <c r="F26" s="102" t="s">
        <v>8</v>
      </c>
      <c r="G26" s="84"/>
      <c r="H26" s="86"/>
      <c r="I26" s="86"/>
      <c r="J26" s="84"/>
      <c r="K26" s="104" t="s">
        <v>42</v>
      </c>
      <c r="L26" s="87"/>
      <c r="M26" s="88"/>
      <c r="N26" s="87"/>
      <c r="O26" s="209"/>
      <c r="P26" s="245"/>
    </row>
    <row r="27" spans="1:30" x14ac:dyDescent="0.2">
      <c r="A27" t="s">
        <v>33</v>
      </c>
      <c r="D27" s="49">
        <f>ROUND(MAX(D14,D15,IF('Customer Info'!B13&lt;25001,0,IF('Customer Info'!B13&lt;75001,15000+(('Customer Info'!B13-25000)*0.85),IF('Customer Info'!B13&lt;75000,0,IF(((57500+('Customer Info'!B13-75000))/'Customer Info'!B13)&gt;85%,'Customer Info'!B13*85%,57500+('Customer Info'!B13-75000))))),('Customer Info'!B15)*0.85),1)</f>
        <v>0</v>
      </c>
      <c r="E27" s="29" t="s">
        <v>45</v>
      </c>
      <c r="F27" s="4" t="s">
        <v>8</v>
      </c>
      <c r="G27" s="85"/>
      <c r="H27" s="85"/>
      <c r="I27" s="85">
        <v>0</v>
      </c>
      <c r="J27" s="85">
        <f>SUM(G27:I27)</f>
        <v>0</v>
      </c>
      <c r="K27" s="36" t="s">
        <v>44</v>
      </c>
      <c r="L27" s="87"/>
      <c r="M27" s="87"/>
      <c r="N27" s="87">
        <f>ROUND($D27*I27,2)</f>
        <v>0</v>
      </c>
      <c r="O27" s="209">
        <f>SUM(L27:N27)</f>
        <v>0</v>
      </c>
      <c r="P27" s="245">
        <v>44531</v>
      </c>
    </row>
    <row r="28" spans="1:30" x14ac:dyDescent="0.2">
      <c r="A28" t="s">
        <v>260</v>
      </c>
      <c r="D28" s="49">
        <f>+D18</f>
        <v>0</v>
      </c>
      <c r="E28" s="29" t="s">
        <v>258</v>
      </c>
      <c r="F28" s="4" t="s">
        <v>8</v>
      </c>
      <c r="G28" s="116"/>
      <c r="H28" s="85"/>
      <c r="I28" s="85">
        <v>0.7</v>
      </c>
      <c r="J28" s="116">
        <f>SUM(G28:I28)</f>
        <v>0.7</v>
      </c>
      <c r="K28" s="36" t="s">
        <v>44</v>
      </c>
      <c r="L28" s="87"/>
      <c r="M28" s="87"/>
      <c r="N28" s="87">
        <f>ROUND($D28*I28,2)</f>
        <v>0</v>
      </c>
      <c r="O28" s="87">
        <f>SUM(L28:N28)</f>
        <v>0</v>
      </c>
      <c r="P28" s="245">
        <v>44531</v>
      </c>
    </row>
    <row r="29" spans="1:30" x14ac:dyDescent="0.2">
      <c r="A29" s="37" t="s">
        <v>50</v>
      </c>
      <c r="B29" s="37"/>
      <c r="C29" s="37"/>
      <c r="D29" s="38"/>
      <c r="E29" s="38"/>
      <c r="F29" s="37"/>
      <c r="G29" s="37"/>
      <c r="H29" s="37"/>
      <c r="I29" s="37"/>
      <c r="J29" s="37"/>
      <c r="K29" s="39"/>
      <c r="L29" s="40"/>
      <c r="M29" s="40"/>
      <c r="N29" s="40">
        <f>SUM(N25:N28)</f>
        <v>825</v>
      </c>
      <c r="O29" s="40">
        <f>SUM(O25:O28)</f>
        <v>825</v>
      </c>
    </row>
    <row r="30" spans="1:30" x14ac:dyDescent="0.2">
      <c r="A30" s="89"/>
      <c r="B30" s="89"/>
      <c r="C30" s="90"/>
      <c r="D30" s="90"/>
      <c r="E30" s="90"/>
      <c r="F30" s="90"/>
      <c r="G30" s="91"/>
      <c r="H30" s="91"/>
      <c r="I30" s="91"/>
      <c r="J30" s="91"/>
      <c r="K30" s="89"/>
      <c r="L30" s="89"/>
      <c r="M30" s="89"/>
      <c r="N30" s="89"/>
      <c r="O30" s="89"/>
      <c r="P30" s="89"/>
    </row>
    <row r="31" spans="1:30" x14ac:dyDescent="0.2">
      <c r="A31" s="41" t="s">
        <v>70</v>
      </c>
      <c r="D31" s="1"/>
      <c r="E31" s="1"/>
      <c r="K31" s="36"/>
      <c r="L31" s="36"/>
      <c r="M31" s="36"/>
      <c r="N31" s="36"/>
      <c r="O31" s="34"/>
      <c r="P31" s="34"/>
    </row>
    <row r="32" spans="1:30" x14ac:dyDescent="0.2">
      <c r="A32" s="37"/>
      <c r="D32" s="1"/>
      <c r="E32" s="1"/>
      <c r="K32" s="36"/>
      <c r="L32" s="36"/>
      <c r="M32" s="36"/>
      <c r="N32" s="36"/>
      <c r="O32" s="34"/>
    </row>
    <row r="33" spans="1:220" x14ac:dyDescent="0.2">
      <c r="A33" s="78" t="s">
        <v>79</v>
      </c>
      <c r="D33" s="1">
        <f>IF($C$16&lt;0,0,IF($C$16&gt;833000,833000,$C$16))</f>
        <v>0</v>
      </c>
      <c r="E33" s="35" t="s">
        <v>41</v>
      </c>
      <c r="F33" s="4" t="s">
        <v>8</v>
      </c>
      <c r="G33" s="83"/>
      <c r="H33" s="84"/>
      <c r="I33" s="103">
        <f>'Rider Rates'!$B$4</f>
        <v>4.6278999999999999E-3</v>
      </c>
      <c r="J33" s="6">
        <f>SUM(G33:I33)</f>
        <v>4.6278999999999999E-3</v>
      </c>
      <c r="K33" s="36" t="s">
        <v>42</v>
      </c>
      <c r="L33" s="87"/>
      <c r="M33" s="87"/>
      <c r="N33" s="87">
        <f>ROUND($D33*I33,2)</f>
        <v>0</v>
      </c>
      <c r="O33" s="87">
        <f>SUM(L33:N33)</f>
        <v>0</v>
      </c>
      <c r="P33" s="245">
        <f>'Rider Rates'!$D$4</f>
        <v>45657</v>
      </c>
    </row>
    <row r="34" spans="1:220" x14ac:dyDescent="0.2">
      <c r="A34" s="78" t="s">
        <v>80</v>
      </c>
      <c r="D34" s="1">
        <f>IF($C$16-833000&gt;0,$C$16-D33,0)</f>
        <v>0</v>
      </c>
      <c r="E34" s="35" t="s">
        <v>41</v>
      </c>
      <c r="F34" s="4" t="s">
        <v>8</v>
      </c>
      <c r="G34" s="83"/>
      <c r="H34" s="84"/>
      <c r="I34" s="103">
        <f>'Rider Rates'!$B$5</f>
        <v>1.7560000000000001E-4</v>
      </c>
      <c r="J34" s="118">
        <f>SUM(G34:I34)</f>
        <v>1.7560000000000001E-4</v>
      </c>
      <c r="K34" s="36" t="s">
        <v>42</v>
      </c>
      <c r="L34" s="87"/>
      <c r="M34" s="87"/>
      <c r="N34" s="87">
        <f>ROUND($D34*I34,2)</f>
        <v>0</v>
      </c>
      <c r="O34" s="87">
        <f>SUM(L34:N34)</f>
        <v>0</v>
      </c>
      <c r="P34" s="245">
        <f>'Rider Rates'!$D$4</f>
        <v>45657</v>
      </c>
    </row>
    <row r="35" spans="1:220" x14ac:dyDescent="0.2">
      <c r="A35" s="78" t="s">
        <v>47</v>
      </c>
      <c r="B35" t="s">
        <v>15</v>
      </c>
      <c r="D35" s="1">
        <f>IF('Customer Info'!$C$32=TRUE,0,IF(C16&lt;0,0,IF(C16&gt;2000,2000,C16)))</f>
        <v>0</v>
      </c>
      <c r="E35" s="35" t="s">
        <v>41</v>
      </c>
      <c r="F35" s="4" t="s">
        <v>8</v>
      </c>
      <c r="G35" s="83"/>
      <c r="H35" s="84"/>
      <c r="I35" s="177">
        <f>'Rider Rates'!$B$8</f>
        <v>4.6499999999999996E-3</v>
      </c>
      <c r="J35" s="117">
        <f>SUM(G35:I35)</f>
        <v>4.6499999999999996E-3</v>
      </c>
      <c r="K35" s="36" t="s">
        <v>42</v>
      </c>
      <c r="L35" s="87"/>
      <c r="M35" s="87"/>
      <c r="N35" s="87">
        <f>ROUND($D35*I35,2)</f>
        <v>0</v>
      </c>
      <c r="O35" s="87">
        <f>SUM(L35:N35)</f>
        <v>0</v>
      </c>
      <c r="P35" s="245">
        <f>'Rider Rates'!$D$7</f>
        <v>44531</v>
      </c>
    </row>
    <row r="36" spans="1:220" x14ac:dyDescent="0.2">
      <c r="A36" s="78" t="s">
        <v>48</v>
      </c>
      <c r="B36" t="s">
        <v>15</v>
      </c>
      <c r="D36" s="1">
        <f>IF('Customer Info'!$C$32=TRUE,0,IF(C16&gt;15000,13000,IF(C16&gt;2000,C16-2000,0)))</f>
        <v>0</v>
      </c>
      <c r="E36" s="35" t="s">
        <v>41</v>
      </c>
      <c r="F36" s="4" t="s">
        <v>8</v>
      </c>
      <c r="G36" s="83"/>
      <c r="H36" s="84"/>
      <c r="I36" s="177">
        <f>'Rider Rates'!$B$9</f>
        <v>4.1900000000000001E-3</v>
      </c>
      <c r="J36" s="117">
        <f>SUM(G36:I36)</f>
        <v>4.1900000000000001E-3</v>
      </c>
      <c r="K36" s="36" t="s">
        <v>42</v>
      </c>
      <c r="L36" s="87"/>
      <c r="M36" s="87"/>
      <c r="N36" s="87">
        <f>ROUND($D36*I36,2)</f>
        <v>0</v>
      </c>
      <c r="O36" s="87">
        <f>SUM(L36:N36)</f>
        <v>0</v>
      </c>
      <c r="P36" s="245">
        <f>'Rider Rates'!$D$7</f>
        <v>44531</v>
      </c>
    </row>
    <row r="37" spans="1:220" x14ac:dyDescent="0.2">
      <c r="A37" s="78" t="s">
        <v>49</v>
      </c>
      <c r="B37" t="s">
        <v>15</v>
      </c>
      <c r="D37" s="1">
        <f>IF('Customer Info'!$C$32=TRUE,0,IF(C16-D35-D36&gt;0,C16-D35-D36,0))</f>
        <v>0</v>
      </c>
      <c r="E37" s="35" t="s">
        <v>41</v>
      </c>
      <c r="F37" s="4" t="s">
        <v>8</v>
      </c>
      <c r="G37" s="83"/>
      <c r="H37" s="84"/>
      <c r="I37" s="177">
        <f>'Rider Rates'!$B$10</f>
        <v>3.63E-3</v>
      </c>
      <c r="J37" s="117">
        <f>SUM(G37:I37)</f>
        <v>3.63E-3</v>
      </c>
      <c r="K37" s="36" t="s">
        <v>42</v>
      </c>
      <c r="L37" s="87"/>
      <c r="M37" s="87"/>
      <c r="N37" s="87">
        <f>ROUND($D37*I37,2)</f>
        <v>0</v>
      </c>
      <c r="O37" s="87">
        <f>SUM(L37:N37)</f>
        <v>0</v>
      </c>
      <c r="P37" s="245">
        <f>'Rider Rates'!$D$7</f>
        <v>44531</v>
      </c>
    </row>
    <row r="38" spans="1:220" x14ac:dyDescent="0.2">
      <c r="A38" s="241" t="s">
        <v>237</v>
      </c>
      <c r="B38" s="78"/>
      <c r="C38" s="78"/>
      <c r="D38" s="208">
        <f>$N$29</f>
        <v>825</v>
      </c>
      <c r="E38" s="101" t="s">
        <v>122</v>
      </c>
      <c r="F38" s="102" t="s">
        <v>8</v>
      </c>
      <c r="G38" s="103"/>
      <c r="H38" s="103"/>
      <c r="I38" s="178">
        <f>'Rider Rates'!$B$18+'Rider Rates'!$E$18</f>
        <v>0</v>
      </c>
      <c r="J38" s="120">
        <f>SUM(H38:I38)</f>
        <v>0</v>
      </c>
      <c r="K38" s="104"/>
      <c r="L38" s="105"/>
      <c r="M38" s="105"/>
      <c r="N38" s="105">
        <f>ROUND($D$38*'Rider Rates'!$B$18,2)+ROUND($D$38*'Rider Rates'!$E$18,2)</f>
        <v>0</v>
      </c>
      <c r="O38" s="105">
        <f t="shared" ref="O38:O52" si="0">SUM(L38:N38)</f>
        <v>0</v>
      </c>
      <c r="P38" s="245">
        <f>MAX('Rider Rates'!$D$18,'Rider Rates'!$F$18)</f>
        <v>44531</v>
      </c>
    </row>
    <row r="39" spans="1:220" x14ac:dyDescent="0.2">
      <c r="A39" s="210" t="s">
        <v>186</v>
      </c>
      <c r="B39" s="78"/>
      <c r="C39" s="78"/>
      <c r="D39" s="100">
        <f>'Customer Info'!$B$21+'Customer Info'!$B$22-'Customer Info'!$B$23</f>
        <v>0</v>
      </c>
      <c r="E39" s="101" t="s">
        <v>41</v>
      </c>
      <c r="F39" s="102" t="s">
        <v>8</v>
      </c>
      <c r="G39" s="103">
        <f>'Rider Rates'!B25</f>
        <v>7.2950000000000001E-2</v>
      </c>
      <c r="H39" s="103"/>
      <c r="I39" s="103"/>
      <c r="J39" s="237">
        <f>SUM(G39:H39)</f>
        <v>7.2950000000000001E-2</v>
      </c>
      <c r="K39" s="104" t="s">
        <v>42</v>
      </c>
      <c r="L39" s="322">
        <f>ROUND(D39*G39,2)</f>
        <v>0</v>
      </c>
      <c r="M39" s="105"/>
      <c r="N39" s="105"/>
      <c r="O39" s="105">
        <f t="shared" si="0"/>
        <v>0</v>
      </c>
      <c r="P39" s="245">
        <f>'Rider Rates'!$D$23</f>
        <v>45809</v>
      </c>
    </row>
    <row r="40" spans="1:220" x14ac:dyDescent="0.2">
      <c r="A40" s="241" t="s">
        <v>161</v>
      </c>
      <c r="B40" s="78"/>
      <c r="C40" s="78"/>
      <c r="D40" s="100">
        <f>'Customer Info'!$B$21+'Customer Info'!$B$22-'Customer Info'!$B$23</f>
        <v>0</v>
      </c>
      <c r="E40" s="101" t="s">
        <v>41</v>
      </c>
      <c r="F40" s="102" t="s">
        <v>8</v>
      </c>
      <c r="G40" s="103">
        <f>'Rider Rates'!$B$38</f>
        <v>1.6299999999999999E-2</v>
      </c>
      <c r="H40" s="103"/>
      <c r="I40" s="103"/>
      <c r="J40" s="237">
        <f>SUM(G40:H40)</f>
        <v>1.6299999999999999E-2</v>
      </c>
      <c r="K40" s="104" t="s">
        <v>42</v>
      </c>
      <c r="L40" s="105">
        <f>ROUND(D40*G40,2)</f>
        <v>0</v>
      </c>
      <c r="M40" s="105"/>
      <c r="N40" s="105"/>
      <c r="O40" s="105">
        <f t="shared" si="0"/>
        <v>0</v>
      </c>
      <c r="P40" s="245">
        <f>'Rider Rates'!$D$38</f>
        <v>45809</v>
      </c>
    </row>
    <row r="41" spans="1:220" x14ac:dyDescent="0.2">
      <c r="A41" s="210" t="s">
        <v>193</v>
      </c>
      <c r="B41" s="78"/>
      <c r="C41" s="78"/>
      <c r="D41" s="100">
        <f>'Customer Info'!$B$21+'Customer Info'!$B$22-'Customer Info'!$B$23</f>
        <v>0</v>
      </c>
      <c r="E41" s="101" t="s">
        <v>41</v>
      </c>
      <c r="F41" s="102" t="s">
        <v>8</v>
      </c>
      <c r="G41" s="103">
        <f>'Rider Rates'!$B$45</f>
        <v>-5.7597000000000004E-3</v>
      </c>
      <c r="H41" s="103"/>
      <c r="I41" s="103"/>
      <c r="J41" s="237">
        <f>SUM(G41:H41)</f>
        <v>-5.7597000000000004E-3</v>
      </c>
      <c r="K41" s="104" t="s">
        <v>42</v>
      </c>
      <c r="L41" s="105">
        <f>ROUND(D41*G41,2)</f>
        <v>0</v>
      </c>
      <c r="M41" s="105"/>
      <c r="N41" s="105"/>
      <c r="O41" s="105">
        <f t="shared" si="0"/>
        <v>0</v>
      </c>
      <c r="P41" s="245">
        <f>'Rider Rates'!$D$45</f>
        <v>45929</v>
      </c>
    </row>
    <row r="42" spans="1:220" x14ac:dyDescent="0.2">
      <c r="A42" s="241" t="s">
        <v>210</v>
      </c>
      <c r="B42" s="78"/>
      <c r="C42" s="78"/>
      <c r="D42" s="1">
        <f>IF($C$16&lt;0,0,IF($C$16&gt;833000,833000,$C$16))</f>
        <v>0</v>
      </c>
      <c r="E42" s="101" t="s">
        <v>41</v>
      </c>
      <c r="F42" s="102" t="s">
        <v>8</v>
      </c>
      <c r="G42" s="103"/>
      <c r="H42" s="103"/>
      <c r="I42" s="103">
        <f>'Rider Rates'!D49</f>
        <v>0</v>
      </c>
      <c r="J42" s="103">
        <f>SUM(G42:I42)</f>
        <v>0</v>
      </c>
      <c r="K42" s="104" t="s">
        <v>42</v>
      </c>
      <c r="L42" s="105"/>
      <c r="M42" s="105"/>
      <c r="N42" s="87">
        <f>D42*J42</f>
        <v>0</v>
      </c>
      <c r="O42" s="105">
        <f t="shared" si="0"/>
        <v>0</v>
      </c>
      <c r="P42" s="245">
        <f>'Rider Rates'!E49</f>
        <v>45883</v>
      </c>
    </row>
    <row r="43" spans="1:220" x14ac:dyDescent="0.2">
      <c r="A43" s="210" t="s">
        <v>189</v>
      </c>
      <c r="B43" s="78"/>
      <c r="C43" s="78"/>
      <c r="D43" s="1">
        <f>IF($C$16&lt;0,0,$C$16)</f>
        <v>0</v>
      </c>
      <c r="E43" s="113" t="s">
        <v>41</v>
      </c>
      <c r="F43" s="102" t="s">
        <v>8</v>
      </c>
      <c r="G43" s="103"/>
      <c r="H43" s="103">
        <f>'Rider Rates'!$B$59</f>
        <v>4.1229999999999999E-4</v>
      </c>
      <c r="I43" s="103"/>
      <c r="J43" s="103">
        <f>SUM(G43:I43)</f>
        <v>4.1229999999999999E-4</v>
      </c>
      <c r="K43" s="104" t="s">
        <v>42</v>
      </c>
      <c r="L43" s="105"/>
      <c r="M43" s="105">
        <f>ROUND(D43*H43,2)</f>
        <v>0</v>
      </c>
      <c r="N43" s="205"/>
      <c r="O43" s="105">
        <f t="shared" si="0"/>
        <v>0</v>
      </c>
      <c r="P43" s="245">
        <f>'Rider Rates'!$D$59</f>
        <v>45929</v>
      </c>
    </row>
    <row r="44" spans="1:220" x14ac:dyDescent="0.2">
      <c r="A44" s="210" t="s">
        <v>189</v>
      </c>
      <c r="B44" s="78"/>
      <c r="C44" s="78"/>
      <c r="D44" s="49">
        <f>ROUND(MAX(D14,IF('Customer Info'!B13&lt;25001,0,IF('Customer Info'!B13&lt;75001,15000+(('Customer Info'!B13-25000)*0.85),IF('Customer Info'!B13&lt;75000,0,IF(((57500+('Customer Info'!B13-75000))/'Customer Info'!B13)&gt;85%,'Customer Info'!B13*85%,575000+('Customer Info'!B13-75000))))),('Customer Info'!B15)*0.85),1)</f>
        <v>0</v>
      </c>
      <c r="E44" s="35" t="s">
        <v>64</v>
      </c>
      <c r="F44" s="4" t="s">
        <v>8</v>
      </c>
      <c r="G44" s="103"/>
      <c r="H44" s="239">
        <f>'Rider Rates'!$B$64</f>
        <v>7.16</v>
      </c>
      <c r="I44" s="103"/>
      <c r="J44" s="239">
        <f>SUM(G44:I44)</f>
        <v>7.16</v>
      </c>
      <c r="K44" s="104" t="s">
        <v>44</v>
      </c>
      <c r="L44" s="105"/>
      <c r="M44" s="105">
        <f>ROUND(D44*H44,2)</f>
        <v>0</v>
      </c>
      <c r="N44" s="205"/>
      <c r="O44" s="105">
        <f t="shared" si="0"/>
        <v>0</v>
      </c>
      <c r="P44" s="245">
        <f>'Rider Rates'!$D$64</f>
        <v>45929</v>
      </c>
    </row>
    <row r="45" spans="1:220" x14ac:dyDescent="0.2">
      <c r="A45" s="99" t="s">
        <v>83</v>
      </c>
      <c r="B45" s="78"/>
      <c r="C45" s="78"/>
      <c r="D45" s="1">
        <f>ROUND(MAX(D15,IF('Customer Info'!B14&lt;25001,0,IF('Customer Info'!B14&lt;75001,15000+(('Customer Info'!B14-25000)*0.85),IF('Customer Info'!B14&lt;75000,0,IF(((57500+('Customer Info'!B14-75000))/'Customer Info'!B14)&gt;85%,'Customer Info'!B14*85%,575000+('Customer Info'!B14-75000))))),('Customer Info'!B16)*0.85),1)</f>
        <v>0</v>
      </c>
      <c r="E45" s="101" t="s">
        <v>41</v>
      </c>
      <c r="F45" s="102" t="s">
        <v>8</v>
      </c>
      <c r="G45" s="103"/>
      <c r="H45" s="103"/>
      <c r="I45" s="103">
        <f>'Rider Rates'!$B$71+'Rider Rates'!$C$71</f>
        <v>0</v>
      </c>
      <c r="J45" s="103">
        <f>SUM(G45:I45)</f>
        <v>0</v>
      </c>
      <c r="K45" s="104" t="s">
        <v>42</v>
      </c>
      <c r="L45" s="105"/>
      <c r="M45" s="105"/>
      <c r="N45" s="87">
        <f>ROUND($D$45*'Rider Rates'!$B$71,2)+ROUND($D$45*'Rider Rates'!$C$71,2)</f>
        <v>0</v>
      </c>
      <c r="O45" s="209">
        <f t="shared" si="0"/>
        <v>0</v>
      </c>
      <c r="P45" s="245">
        <f>'Rider Rates'!$D$71</f>
        <v>45444</v>
      </c>
      <c r="Q45" s="107"/>
      <c r="R45" s="108"/>
      <c r="S45" s="109"/>
      <c r="T45" s="78"/>
      <c r="U45" s="110"/>
      <c r="V45" s="78"/>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row>
    <row r="46" spans="1:220" x14ac:dyDescent="0.2">
      <c r="A46" s="99" t="s">
        <v>83</v>
      </c>
      <c r="B46" s="78"/>
      <c r="C46" s="78"/>
      <c r="D46" s="49">
        <f>IF('Customer Info'!C34=TRUE,0,$D$27)</f>
        <v>0</v>
      </c>
      <c r="E46" s="101" t="s">
        <v>45</v>
      </c>
      <c r="F46" s="102" t="s">
        <v>8</v>
      </c>
      <c r="G46" s="103"/>
      <c r="H46" s="103"/>
      <c r="I46" s="239">
        <f>'Rider Rates'!$B$81</f>
        <v>0</v>
      </c>
      <c r="J46" s="239">
        <f>SUM(G46:I46)</f>
        <v>0</v>
      </c>
      <c r="K46" s="104" t="s">
        <v>42</v>
      </c>
      <c r="L46" s="105"/>
      <c r="M46" s="105"/>
      <c r="N46" s="87">
        <f>ROUND($D46*I46,2)</f>
        <v>0</v>
      </c>
      <c r="O46" s="209">
        <f>SUM(L46:N46)</f>
        <v>0</v>
      </c>
      <c r="P46" s="245">
        <v>44531</v>
      </c>
      <c r="Q46" s="107"/>
      <c r="R46" s="108"/>
      <c r="S46" s="109"/>
      <c r="T46" s="78"/>
      <c r="U46" s="110"/>
      <c r="V46" s="78"/>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row>
    <row r="47" spans="1:220" x14ac:dyDescent="0.2">
      <c r="A47" s="99" t="s">
        <v>81</v>
      </c>
      <c r="B47" s="78"/>
      <c r="C47" s="78"/>
      <c r="D47" s="208">
        <f>$N$29</f>
        <v>825</v>
      </c>
      <c r="E47" s="101" t="s">
        <v>122</v>
      </c>
      <c r="F47" s="102" t="s">
        <v>8</v>
      </c>
      <c r="G47" s="111"/>
      <c r="H47" s="112"/>
      <c r="I47" s="120">
        <f>'Rider Rates'!$B$85</f>
        <v>3.5344300000000002E-2</v>
      </c>
      <c r="J47" s="120">
        <f>SUM(H47:I47)</f>
        <v>3.5344300000000002E-2</v>
      </c>
      <c r="K47" s="104"/>
      <c r="L47" s="105"/>
      <c r="M47" s="105"/>
      <c r="N47" s="105">
        <f>ROUND(N$29*I47,2)</f>
        <v>29.16</v>
      </c>
      <c r="O47" s="209">
        <f t="shared" si="0"/>
        <v>29.16</v>
      </c>
      <c r="P47" s="245">
        <f>'Rider Rates'!$D$85</f>
        <v>45929</v>
      </c>
      <c r="Q47" s="107"/>
      <c r="R47" s="108"/>
      <c r="S47" s="109"/>
      <c r="T47" s="78"/>
      <c r="U47" s="110"/>
      <c r="V47" s="78"/>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row>
    <row r="48" spans="1:220" x14ac:dyDescent="0.2">
      <c r="A48" s="99" t="s">
        <v>82</v>
      </c>
      <c r="B48" s="78"/>
      <c r="C48" s="78"/>
      <c r="D48" s="208">
        <f>$N$29</f>
        <v>825</v>
      </c>
      <c r="E48" s="101" t="s">
        <v>122</v>
      </c>
      <c r="F48" s="102" t="s">
        <v>8</v>
      </c>
      <c r="G48" s="114"/>
      <c r="H48" s="115"/>
      <c r="I48" s="120">
        <f>'Rider Rates'!$B$87</f>
        <v>6.6985699999999995E-2</v>
      </c>
      <c r="J48" s="120">
        <f>SUM(H48:I48)</f>
        <v>6.6985699999999995E-2</v>
      </c>
      <c r="K48" s="104"/>
      <c r="L48" s="105"/>
      <c r="M48" s="105"/>
      <c r="N48" s="105">
        <f>ROUND(N$29*I48,2)</f>
        <v>55.26</v>
      </c>
      <c r="O48" s="209">
        <f t="shared" si="0"/>
        <v>55.26</v>
      </c>
      <c r="P48" s="245">
        <f>'Rider Rates'!$D$87</f>
        <v>45167</v>
      </c>
      <c r="Q48" s="107"/>
      <c r="R48" s="108"/>
      <c r="S48" s="109"/>
      <c r="T48" s="78"/>
      <c r="U48" s="110"/>
      <c r="V48" s="78"/>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row>
    <row r="49" spans="1:221" x14ac:dyDescent="0.2">
      <c r="A49" s="210" t="s">
        <v>206</v>
      </c>
      <c r="B49" s="78"/>
      <c r="C49" s="78"/>
      <c r="D49" s="195"/>
      <c r="E49" s="113" t="s">
        <v>115</v>
      </c>
      <c r="F49" s="106"/>
      <c r="G49" s="114"/>
      <c r="H49" s="115"/>
      <c r="I49" s="196">
        <f>'Rider Rates'!$B$91</f>
        <v>20.75</v>
      </c>
      <c r="J49" s="196">
        <f>SUM(G49:I49)</f>
        <v>20.75</v>
      </c>
      <c r="K49" s="104"/>
      <c r="L49" s="105"/>
      <c r="M49" s="105"/>
      <c r="N49" s="105">
        <f>I49</f>
        <v>20.75</v>
      </c>
      <c r="O49" s="105">
        <f>SUM(L49:N49)</f>
        <v>20.75</v>
      </c>
      <c r="P49" s="245">
        <f>'Rider Rates'!$D$91</f>
        <v>45929</v>
      </c>
    </row>
    <row r="50" spans="1:221" x14ac:dyDescent="0.2">
      <c r="A50" s="241" t="s">
        <v>251</v>
      </c>
      <c r="B50" s="78"/>
      <c r="C50" s="78"/>
      <c r="D50" s="1">
        <f>$D$33</f>
        <v>0</v>
      </c>
      <c r="E50" s="101" t="s">
        <v>41</v>
      </c>
      <c r="F50" s="102" t="s">
        <v>8</v>
      </c>
      <c r="G50" s="103"/>
      <c r="H50" s="103"/>
      <c r="I50" s="103"/>
      <c r="J50" s="103">
        <f>'Rider Rates'!$B$96</f>
        <v>0</v>
      </c>
      <c r="K50" s="104" t="s">
        <v>42</v>
      </c>
      <c r="L50" s="105"/>
      <c r="M50" s="105"/>
      <c r="N50" s="87"/>
      <c r="O50" s="105">
        <f>ROUND($D50*('Rider Rates'!B$96),2)</f>
        <v>0</v>
      </c>
      <c r="P50" s="245">
        <f>'Rider Rates'!$D$96</f>
        <v>44531</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241" t="s">
        <v>252</v>
      </c>
      <c r="B51" s="78"/>
      <c r="C51" s="78"/>
      <c r="D51" s="1">
        <f>$D$34</f>
        <v>0</v>
      </c>
      <c r="E51" s="101" t="s">
        <v>41</v>
      </c>
      <c r="F51" s="102" t="s">
        <v>8</v>
      </c>
      <c r="G51" s="103"/>
      <c r="H51" s="103"/>
      <c r="I51" s="103"/>
      <c r="J51" s="103">
        <f>'Rider Rates'!$B$97</f>
        <v>0</v>
      </c>
      <c r="K51" s="104" t="s">
        <v>42</v>
      </c>
      <c r="L51" s="105"/>
      <c r="M51" s="105"/>
      <c r="N51" s="87"/>
      <c r="O51" s="105">
        <f>ROUND($D51*('Rider Rates'!B$97),2)</f>
        <v>0</v>
      </c>
      <c r="P51" s="245">
        <f>'Rider Rates'!$D$97</f>
        <v>44531</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99" t="s">
        <v>156</v>
      </c>
      <c r="B52" s="78"/>
      <c r="C52" s="78"/>
      <c r="D52" s="208">
        <f>$N$29</f>
        <v>825</v>
      </c>
      <c r="E52" s="101" t="s">
        <v>122</v>
      </c>
      <c r="F52" s="102" t="s">
        <v>8</v>
      </c>
      <c r="G52" s="114"/>
      <c r="H52" s="115"/>
      <c r="I52" s="120">
        <f>'Rider Rates'!$B$105</f>
        <v>0.24516379999999999</v>
      </c>
      <c r="J52" s="120">
        <f>SUM(H52:I52)</f>
        <v>0.24516379999999999</v>
      </c>
      <c r="K52" s="104"/>
      <c r="L52" s="105"/>
      <c r="M52" s="105"/>
      <c r="N52" s="105">
        <f>ROUND(N$29*I52,2)</f>
        <v>202.26</v>
      </c>
      <c r="O52" s="105">
        <f t="shared" si="0"/>
        <v>202.26</v>
      </c>
      <c r="P52" s="245">
        <f>'Rider Rates'!$D$105</f>
        <v>45897</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210" t="s">
        <v>217</v>
      </c>
      <c r="B53" s="78"/>
      <c r="C53" s="78"/>
      <c r="D53" s="195"/>
      <c r="E53" s="113" t="s">
        <v>115</v>
      </c>
      <c r="F53" s="106"/>
      <c r="G53" s="114"/>
      <c r="H53" s="115"/>
      <c r="I53" s="258">
        <f>'Rider Rates'!B122</f>
        <v>0.99</v>
      </c>
      <c r="J53" s="196">
        <f>SUM(G53:I53)</f>
        <v>0.99</v>
      </c>
      <c r="K53" s="104"/>
      <c r="L53" s="105"/>
      <c r="M53" s="105"/>
      <c r="N53" s="260">
        <f>I53</f>
        <v>0.99</v>
      </c>
      <c r="O53" s="105">
        <f t="shared" ref="O53:O57" si="1">SUM(L53:N53)</f>
        <v>0.99</v>
      </c>
      <c r="P53" s="245">
        <f>'Rider Rates'!D122</f>
        <v>45958</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99" t="s">
        <v>157</v>
      </c>
      <c r="B54" s="78"/>
      <c r="C54" s="78"/>
      <c r="D54" s="100">
        <f>IF('Customer Info'!$C$32=TRUE,0,'Customer Info'!$B$21+'Customer Info'!$B$22-'Customer Info'!$B$23)</f>
        <v>0</v>
      </c>
      <c r="E54" s="101" t="s">
        <v>41</v>
      </c>
      <c r="F54" s="102" t="s">
        <v>8</v>
      </c>
      <c r="G54" s="103">
        <f>'Rider Rates'!$B$114</f>
        <v>3.6865999999999999E-3</v>
      </c>
      <c r="H54" s="103"/>
      <c r="I54" s="120"/>
      <c r="J54" s="237">
        <f>SUM(G54:H54)</f>
        <v>3.6865999999999999E-3</v>
      </c>
      <c r="K54" s="104" t="s">
        <v>42</v>
      </c>
      <c r="L54" s="105">
        <f>ROUND(D54*G54,2)</f>
        <v>0</v>
      </c>
      <c r="M54" s="105"/>
      <c r="N54" s="105"/>
      <c r="O54" s="105">
        <f t="shared" si="1"/>
        <v>0</v>
      </c>
      <c r="P54" s="245">
        <f>'Rider Rates'!$D$114</f>
        <v>44531</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210" t="s">
        <v>208</v>
      </c>
      <c r="B55" s="78"/>
      <c r="C55" s="78"/>
      <c r="D55" s="1">
        <f>IF($C$16&lt;1,0,$C$16)</f>
        <v>0</v>
      </c>
      <c r="E55" s="101" t="s">
        <v>41</v>
      </c>
      <c r="F55" s="249" t="s">
        <v>8</v>
      </c>
      <c r="G55" s="165"/>
      <c r="H55" s="165"/>
      <c r="I55" s="251">
        <f>'Rider Rates'!B118</f>
        <v>0</v>
      </c>
      <c r="J55" s="251">
        <f>SUM(G55:I55)</f>
        <v>0</v>
      </c>
      <c r="K55" s="104" t="s">
        <v>42</v>
      </c>
      <c r="L55" s="105"/>
      <c r="M55" s="105"/>
      <c r="N55" s="105">
        <f>D55*I55</f>
        <v>0</v>
      </c>
      <c r="O55" s="105">
        <f t="shared" si="1"/>
        <v>0</v>
      </c>
      <c r="P55" s="245">
        <f>'Rider Rates'!D118</f>
        <v>45657</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78" t="s">
        <v>233</v>
      </c>
      <c r="B56" s="78"/>
      <c r="C56" s="78"/>
      <c r="D56" s="100">
        <f>IF(C16&lt;0,0,IF(C16&gt;833000,833000,C16))</f>
        <v>0</v>
      </c>
      <c r="E56" s="101" t="s">
        <v>41</v>
      </c>
      <c r="F56" s="102" t="s">
        <v>8</v>
      </c>
      <c r="G56" s="265"/>
      <c r="H56" s="265"/>
      <c r="I56" s="265">
        <f>'Rider Rates'!$B$126</f>
        <v>0</v>
      </c>
      <c r="J56" s="265">
        <f>SUM(G56:I56)</f>
        <v>0</v>
      </c>
      <c r="K56" s="104" t="s">
        <v>42</v>
      </c>
      <c r="L56" s="266"/>
      <c r="M56" s="266"/>
      <c r="N56" s="266">
        <f>IF(D56*J56&gt;'Rider Rates'!$C$126,'Rider Rates'!$C$126,D56*J56)</f>
        <v>0</v>
      </c>
      <c r="O56" s="266">
        <f t="shared" si="1"/>
        <v>0</v>
      </c>
      <c r="P56" s="264">
        <f>'Rider Rates'!$E$126</f>
        <v>45883</v>
      </c>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
      <c r="A57" s="78" t="s">
        <v>234</v>
      </c>
      <c r="B57" s="78"/>
      <c r="C57" s="78"/>
      <c r="D57" s="123">
        <f>IF(C16&gt;833000,C16-833000,0)</f>
        <v>0</v>
      </c>
      <c r="E57" s="101" t="s">
        <v>41</v>
      </c>
      <c r="F57" s="102" t="s">
        <v>8</v>
      </c>
      <c r="G57" s="265"/>
      <c r="H57" s="265"/>
      <c r="I57" s="265">
        <f>'Rider Rates'!$B$127</f>
        <v>0</v>
      </c>
      <c r="J57" s="265">
        <f>SUM(G57:I57)</f>
        <v>0</v>
      </c>
      <c r="K57" s="104" t="s">
        <v>42</v>
      </c>
      <c r="L57" s="266"/>
      <c r="M57" s="266"/>
      <c r="N57" s="266">
        <f>D57*J57</f>
        <v>0</v>
      </c>
      <c r="O57" s="266">
        <f t="shared" si="1"/>
        <v>0</v>
      </c>
      <c r="P57" s="264">
        <f>'Rider Rates'!$E$127</f>
        <v>45883</v>
      </c>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
      <c r="A58" s="241" t="s">
        <v>242</v>
      </c>
      <c r="B58" s="78"/>
      <c r="C58" s="78"/>
      <c r="D58" s="100">
        <f>D16</f>
        <v>0</v>
      </c>
      <c r="E58" s="101" t="s">
        <v>41</v>
      </c>
      <c r="F58" s="249" t="s">
        <v>8</v>
      </c>
      <c r="G58" s="103"/>
      <c r="H58" s="103"/>
      <c r="I58" s="103">
        <f>'Rider Rates'!$B$133</f>
        <v>0</v>
      </c>
      <c r="J58" s="237">
        <f>SUM(G58:I58)</f>
        <v>0</v>
      </c>
      <c r="K58" s="104" t="s">
        <v>42</v>
      </c>
      <c r="L58" s="105"/>
      <c r="M58" s="105"/>
      <c r="N58" s="105">
        <f>D58*J58</f>
        <v>0</v>
      </c>
      <c r="O58" s="105">
        <f>SUM(L58:N58)</f>
        <v>0</v>
      </c>
      <c r="P58" s="245">
        <f>'Rider Rates'!$D$131</f>
        <v>44531</v>
      </c>
      <c r="Q58" s="106"/>
      <c r="R58" s="107"/>
      <c r="S58" s="108"/>
      <c r="T58" s="109"/>
      <c r="U58" s="78"/>
      <c r="V58" s="110"/>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
      <c r="A59" s="241" t="s">
        <v>241</v>
      </c>
      <c r="B59" s="78"/>
      <c r="C59" s="78"/>
      <c r="D59" s="100"/>
      <c r="E59" s="101" t="s">
        <v>115</v>
      </c>
      <c r="F59" s="102" t="s">
        <v>8</v>
      </c>
      <c r="G59" s="263"/>
      <c r="H59" s="263"/>
      <c r="I59" s="263">
        <f>'Rider Rates'!$B$138</f>
        <v>0</v>
      </c>
      <c r="J59" s="263">
        <f>SUM(G59:I59)</f>
        <v>0</v>
      </c>
      <c r="K59" s="104"/>
      <c r="L59" s="209"/>
      <c r="M59" s="209"/>
      <c r="N59" s="209">
        <f>J59</f>
        <v>0</v>
      </c>
      <c r="O59" s="209">
        <f>SUM(L59:N59)</f>
        <v>0</v>
      </c>
      <c r="P59" s="264">
        <f>'Rider Rates'!$D$138</f>
        <v>44531</v>
      </c>
      <c r="Q59" s="106"/>
      <c r="R59" s="107"/>
      <c r="S59" s="108"/>
      <c r="T59" s="109"/>
      <c r="U59" s="78"/>
      <c r="V59" s="110"/>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
      <c r="A60" s="241" t="s">
        <v>243</v>
      </c>
      <c r="B60" s="78"/>
      <c r="C60" s="78"/>
      <c r="D60" s="100"/>
      <c r="E60" s="101"/>
      <c r="F60" s="102"/>
      <c r="G60" s="263"/>
      <c r="H60" s="263"/>
      <c r="I60" s="263"/>
      <c r="J60" s="263"/>
      <c r="K60" s="104"/>
      <c r="L60" s="209"/>
      <c r="M60" s="209"/>
      <c r="N60" s="209"/>
      <c r="O60" s="209"/>
      <c r="P60" s="264"/>
      <c r="Q60" s="106"/>
      <c r="R60" s="107"/>
      <c r="S60" s="108"/>
      <c r="T60" s="109"/>
      <c r="U60" s="78"/>
      <c r="V60" s="110"/>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
      <c r="A61" s="179" t="s">
        <v>71</v>
      </c>
      <c r="B61" s="148"/>
      <c r="C61" s="148"/>
      <c r="D61" s="180"/>
      <c r="E61" s="181"/>
      <c r="F61" s="182"/>
      <c r="G61" s="182"/>
      <c r="H61" s="182"/>
      <c r="I61" s="182"/>
      <c r="J61" s="182"/>
      <c r="K61" s="183"/>
      <c r="L61" s="169">
        <f>SUM(L33:L60)</f>
        <v>0</v>
      </c>
      <c r="M61" s="169">
        <f t="shared" ref="M61:O61" si="2">SUM(M33:M60)</f>
        <v>0</v>
      </c>
      <c r="N61" s="169">
        <f t="shared" si="2"/>
        <v>308.42</v>
      </c>
      <c r="O61" s="169">
        <f t="shared" si="2"/>
        <v>308.42</v>
      </c>
      <c r="P61" s="184"/>
    </row>
    <row r="62" spans="1:221" x14ac:dyDescent="0.2">
      <c r="A62" s="37"/>
      <c r="D62" s="1"/>
      <c r="E62" s="35"/>
      <c r="F62" s="4"/>
      <c r="G62" s="42"/>
      <c r="H62" s="42"/>
      <c r="I62" s="42"/>
      <c r="J62" s="42"/>
      <c r="K62" s="36"/>
      <c r="L62" s="36"/>
      <c r="M62" s="36"/>
      <c r="N62" s="36"/>
      <c r="O62" s="34"/>
      <c r="P62" s="36"/>
    </row>
    <row r="63" spans="1:221" x14ac:dyDescent="0.2">
      <c r="A63" s="459" t="s">
        <v>72</v>
      </c>
      <c r="B63" s="92"/>
      <c r="C63" s="92"/>
      <c r="D63" s="92"/>
      <c r="E63" s="92"/>
      <c r="F63" s="92"/>
      <c r="G63" s="92"/>
      <c r="H63" s="92"/>
      <c r="I63" s="92"/>
      <c r="J63" s="92"/>
      <c r="K63" s="92"/>
      <c r="L63" s="98">
        <f>L29+L61</f>
        <v>0</v>
      </c>
      <c r="M63" s="98">
        <f>M29+M61</f>
        <v>0</v>
      </c>
      <c r="N63" s="98">
        <f>N29+N61</f>
        <v>1133.42</v>
      </c>
      <c r="O63" s="98">
        <f>O29+O61</f>
        <v>1133.42</v>
      </c>
      <c r="P63" s="98"/>
    </row>
    <row r="64" spans="1:221" x14ac:dyDescent="0.2">
      <c r="A64" s="37"/>
      <c r="B64" s="37"/>
      <c r="C64" s="37"/>
      <c r="D64" s="37"/>
      <c r="E64" s="37"/>
      <c r="F64" s="37"/>
      <c r="G64" s="37"/>
      <c r="H64" s="37"/>
      <c r="I64" s="37"/>
      <c r="J64" s="37"/>
      <c r="K64" s="37"/>
      <c r="L64" s="37"/>
      <c r="M64" s="37"/>
      <c r="N64" s="37"/>
      <c r="O64" s="40"/>
      <c r="P64" s="40"/>
    </row>
    <row r="65" spans="1:16" x14ac:dyDescent="0.2">
      <c r="A65" s="37" t="s">
        <v>37</v>
      </c>
      <c r="B65" s="37"/>
      <c r="C65" s="37"/>
      <c r="D65" s="37"/>
      <c r="E65" s="37"/>
      <c r="F65" s="37"/>
      <c r="G65" s="37"/>
      <c r="H65" s="37"/>
      <c r="I65" s="37"/>
      <c r="J65" s="37"/>
      <c r="K65" s="37"/>
      <c r="L65" s="37"/>
      <c r="M65" s="37"/>
      <c r="N65" s="37"/>
      <c r="O65" s="45">
        <f>O25+O27+O61</f>
        <v>1133.42</v>
      </c>
      <c r="P65" s="245">
        <v>40967</v>
      </c>
    </row>
    <row r="66" spans="1:16" x14ac:dyDescent="0.2">
      <c r="A66" s="37"/>
      <c r="B66" s="37"/>
      <c r="C66" s="37"/>
      <c r="D66" s="37"/>
      <c r="E66" s="37"/>
      <c r="F66" s="37"/>
      <c r="G66" s="46"/>
      <c r="H66" s="46"/>
      <c r="I66" s="46"/>
      <c r="J66" s="46"/>
      <c r="K66" s="36"/>
      <c r="L66" s="36"/>
      <c r="M66" s="36"/>
      <c r="N66" s="36"/>
      <c r="O66" s="40"/>
    </row>
    <row r="67" spans="1:16" x14ac:dyDescent="0.2">
      <c r="A67" s="41" t="s">
        <v>117</v>
      </c>
      <c r="B67" s="37"/>
      <c r="C67" s="37"/>
      <c r="D67" s="37"/>
      <c r="E67" s="37"/>
      <c r="F67" s="37"/>
      <c r="G67" s="46"/>
      <c r="H67" s="46"/>
      <c r="I67" s="46"/>
      <c r="J67" s="46"/>
      <c r="K67" s="36"/>
      <c r="L67" s="36"/>
      <c r="M67" s="36"/>
      <c r="N67" s="36"/>
      <c r="O67" s="138">
        <f>MAX($O$63,$O$65)</f>
        <v>1133.42</v>
      </c>
    </row>
    <row r="68" spans="1:16" x14ac:dyDescent="0.2">
      <c r="A68" s="37"/>
      <c r="B68" s="37"/>
      <c r="C68" s="37"/>
      <c r="D68" s="37"/>
      <c r="E68" s="37"/>
      <c r="F68" s="37"/>
      <c r="G68" s="46"/>
      <c r="H68" s="46"/>
      <c r="I68" s="46"/>
      <c r="J68" s="46"/>
      <c r="K68" s="36"/>
      <c r="L68" s="36"/>
      <c r="M68" s="36"/>
      <c r="N68" s="36"/>
      <c r="O68" s="40"/>
    </row>
    <row r="69" spans="1:16" x14ac:dyDescent="0.2">
      <c r="A69" s="37"/>
      <c r="B69" s="37"/>
      <c r="C69" s="37"/>
      <c r="D69" s="37"/>
      <c r="E69" s="37"/>
      <c r="F69" s="37"/>
      <c r="G69" s="96" t="s">
        <v>86</v>
      </c>
      <c r="H69" s="46"/>
      <c r="I69" s="37"/>
      <c r="J69" s="46"/>
      <c r="K69" s="36"/>
      <c r="L69" s="191"/>
      <c r="M69" s="191"/>
      <c r="N69" s="191"/>
      <c r="O69" s="191">
        <f>ROUND(IF($C$16&lt;1,0,$O$67/($C$16*100)*10000),2)</f>
        <v>0</v>
      </c>
      <c r="P69" s="37" t="s">
        <v>87</v>
      </c>
    </row>
    <row r="70" spans="1:16" x14ac:dyDescent="0.2">
      <c r="A70" s="37"/>
      <c r="B70" s="37"/>
      <c r="C70" s="37"/>
      <c r="D70" s="37"/>
      <c r="E70" s="37"/>
      <c r="F70" s="37"/>
      <c r="G70" s="242" t="s">
        <v>190</v>
      </c>
      <c r="H70" s="136"/>
      <c r="I70" s="133"/>
      <c r="J70" s="136"/>
      <c r="K70" s="137"/>
      <c r="L70" s="78"/>
      <c r="M70" s="78"/>
      <c r="N70" s="78"/>
      <c r="O70" s="243">
        <f>ROUND(IF($C$16&lt;1,0,(L63)/($C$16*100)*10000),2)</f>
        <v>0</v>
      </c>
      <c r="P70" s="25" t="s">
        <v>87</v>
      </c>
    </row>
    <row r="71" spans="1:16" x14ac:dyDescent="0.2">
      <c r="A71" s="37"/>
      <c r="B71" s="37"/>
      <c r="C71" s="37"/>
      <c r="D71" s="37"/>
      <c r="E71" s="37"/>
      <c r="F71" s="37"/>
      <c r="G71" s="96"/>
      <c r="H71" s="46"/>
      <c r="I71" s="96"/>
      <c r="J71" s="46"/>
      <c r="K71" s="36"/>
      <c r="L71" s="36"/>
      <c r="M71" s="36"/>
      <c r="N71" s="36"/>
      <c r="O71" s="130"/>
      <c r="P71" s="37"/>
    </row>
    <row r="72" spans="1:16" ht="20.25" customHeight="1" x14ac:dyDescent="0.3">
      <c r="A72" s="3"/>
      <c r="B72" s="37"/>
      <c r="C72" s="37"/>
      <c r="D72" s="228" t="str">
        <f>IF('Customer Info'!$C$32=TRUE,"Notice: Billing Charge does not include Self Assessed KWH Tax"," ")</f>
        <v xml:space="preserve"> </v>
      </c>
      <c r="E72" s="3"/>
      <c r="F72" s="4"/>
      <c r="G72" s="121"/>
      <c r="H72" s="55"/>
      <c r="I72" s="34"/>
      <c r="J72" s="55"/>
      <c r="K72" s="37"/>
      <c r="L72" s="37"/>
      <c r="M72" s="37"/>
      <c r="N72" s="34"/>
    </row>
    <row r="73" spans="1:16" x14ac:dyDescent="0.2">
      <c r="A73" s="37"/>
      <c r="B73" s="37"/>
      <c r="C73" s="37"/>
      <c r="D73" s="54"/>
      <c r="E73" s="3"/>
      <c r="F73" s="4"/>
      <c r="G73" s="55"/>
      <c r="H73" s="55"/>
      <c r="I73" s="93"/>
      <c r="J73" s="55"/>
      <c r="K73" s="37"/>
      <c r="L73" s="37"/>
      <c r="M73" s="37"/>
      <c r="N73" s="37"/>
      <c r="O73" s="40"/>
    </row>
    <row r="74" spans="1:16" x14ac:dyDescent="0.2">
      <c r="A74" s="37"/>
      <c r="B74" s="37"/>
      <c r="C74" s="37"/>
      <c r="D74" s="54"/>
      <c r="E74" s="3"/>
      <c r="F74" s="4"/>
      <c r="G74" s="55"/>
      <c r="H74" s="55"/>
      <c r="I74" s="55"/>
      <c r="J74" s="55"/>
      <c r="K74" s="37"/>
      <c r="L74" s="37"/>
      <c r="M74" s="37"/>
      <c r="N74" s="37"/>
      <c r="O74" s="40"/>
    </row>
    <row r="75" spans="1:16" x14ac:dyDescent="0.2">
      <c r="A75" s="41"/>
      <c r="B75" s="37"/>
      <c r="C75" s="37"/>
      <c r="D75" s="37"/>
      <c r="E75" s="37"/>
      <c r="F75" s="37"/>
      <c r="G75" s="37"/>
      <c r="H75" s="37"/>
      <c r="J75" s="37"/>
      <c r="K75" s="37"/>
      <c r="L75" s="40"/>
      <c r="M75" s="40"/>
      <c r="N75" s="40"/>
      <c r="O75" s="138"/>
    </row>
    <row r="76" spans="1:16" x14ac:dyDescent="0.2">
      <c r="B76" s="37"/>
      <c r="C76" s="37"/>
      <c r="D76" s="37"/>
      <c r="E76" s="37"/>
      <c r="F76" s="37"/>
      <c r="G76" s="96"/>
      <c r="H76" s="37"/>
      <c r="I76" s="37"/>
      <c r="J76" s="37"/>
      <c r="K76" s="37"/>
      <c r="L76" s="60"/>
      <c r="M76" s="60"/>
      <c r="N76" s="60"/>
      <c r="O76" s="130"/>
      <c r="P76" s="37"/>
    </row>
    <row r="77" spans="1:16" x14ac:dyDescent="0.2">
      <c r="G77" s="133"/>
      <c r="H77" s="56"/>
      <c r="I77" s="133"/>
      <c r="J77" s="56"/>
      <c r="K77" s="56"/>
      <c r="L77" s="134"/>
      <c r="M77" s="134"/>
      <c r="N77" s="134"/>
      <c r="O77" s="135"/>
      <c r="P77" s="25"/>
    </row>
    <row r="79" spans="1:16" x14ac:dyDescent="0.2">
      <c r="A79" s="481"/>
    </row>
    <row r="80" spans="1:16" x14ac:dyDescent="0.2">
      <c r="A80" s="481"/>
    </row>
    <row r="81" spans="1:1" x14ac:dyDescent="0.2">
      <c r="A81" s="481"/>
    </row>
    <row r="82" spans="1:1" x14ac:dyDescent="0.2">
      <c r="A82" s="481"/>
    </row>
    <row r="83" spans="1:1" x14ac:dyDescent="0.2">
      <c r="A83" s="481"/>
    </row>
    <row r="84" spans="1:1" x14ac:dyDescent="0.2">
      <c r="A84" s="481"/>
    </row>
    <row r="85" spans="1:1" x14ac:dyDescent="0.2">
      <c r="A85" s="481"/>
    </row>
    <row r="86" spans="1:1" x14ac:dyDescent="0.2">
      <c r="A86" s="481"/>
    </row>
    <row r="87" spans="1:1" x14ac:dyDescent="0.2">
      <c r="A87" s="481"/>
    </row>
    <row r="88" spans="1:1" x14ac:dyDescent="0.2">
      <c r="A88" s="481"/>
    </row>
    <row r="89" spans="1:1" x14ac:dyDescent="0.2">
      <c r="A89" s="481"/>
    </row>
    <row r="90" spans="1:1" x14ac:dyDescent="0.2">
      <c r="A90" s="481"/>
    </row>
    <row r="91" spans="1:1" x14ac:dyDescent="0.2">
      <c r="A91" s="481"/>
    </row>
    <row r="92" spans="1:1" x14ac:dyDescent="0.2">
      <c r="A92" s="481"/>
    </row>
    <row r="93" spans="1:1" x14ac:dyDescent="0.2">
      <c r="A93" s="481"/>
    </row>
  </sheetData>
  <sheetProtection algorithmName="SHA-512" hashValue="GEdctiKYykpoRVcRB941itM4ghPyGUpwQM0MUshyNC0ZfHIliPiBL1imwDC2oZRCTjp/GoRnWWmex4sMeUTpHw==" saltValue="lQ7VP7qJ+omWGIVy737M6A=="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9:A93"/>
    <mergeCell ref="A4:P4"/>
    <mergeCell ref="A7:P7"/>
    <mergeCell ref="A11:I11"/>
    <mergeCell ref="D20:H20"/>
    <mergeCell ref="D21:H21"/>
    <mergeCell ref="G23:J23"/>
    <mergeCell ref="L23:O23"/>
  </mergeCells>
  <printOptions horizontalCentered="1"/>
  <pageMargins left="0.5" right="0.5" top="0.25" bottom="0.25" header="0.25" footer="0.26"/>
  <pageSetup scale="56" orientation="landscape" r:id="rId1"/>
  <headerFooter alignWithMargins="0"/>
  <rowBreaks count="1" manualBreakCount="1">
    <brk id="77"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83297"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183298" r:id="rId5" name="Button 2">
              <controlPr defaultSize="0" print="0" autoFill="0" autoPict="0" macro="[0]!Info">
                <anchor moveWithCells="1">
                  <from>
                    <xdr:col>15</xdr:col>
                    <xdr:colOff>409575</xdr:colOff>
                    <xdr:row>87</xdr:row>
                    <xdr:rowOff>76200</xdr:rowOff>
                  </from>
                  <to>
                    <xdr:col>16</xdr:col>
                    <xdr:colOff>38100</xdr:colOff>
                    <xdr:row>88</xdr:row>
                    <xdr:rowOff>142875</xdr:rowOff>
                  </to>
                </anchor>
              </controlPr>
            </control>
          </mc:Choice>
        </mc:AlternateContent>
        <mc:AlternateContent xmlns:mc="http://schemas.openxmlformats.org/markup-compatibility/2006">
          <mc:Choice Requires="x14">
            <control shapeId="183299"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3300"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3301"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3302"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3303"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3304"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3305"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3306"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3307"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3308"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3309"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3310"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3311"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3312"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3313"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3314"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3315"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3316"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3317"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3318"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3319"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3320"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3321"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3322"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3323"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3324"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3325"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3326"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3327"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3328"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3329"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3330"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3331"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3332"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3333"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3334"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3335"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3336"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3337"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3338"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3339"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3340"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3341"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3342"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3343"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3344"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3345"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3346"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3347"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3348"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3349"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3350"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3351"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3352"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3353"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3354"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1"/>
  <dimension ref="A1:IB88"/>
  <sheetViews>
    <sheetView showGridLines="0" topLeftCell="A25"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83" t="s">
        <v>120</v>
      </c>
      <c r="B1" s="483"/>
      <c r="C1" s="483"/>
      <c r="D1" s="483"/>
      <c r="E1" s="483"/>
      <c r="F1" s="483"/>
      <c r="G1" s="483"/>
      <c r="H1" s="483"/>
      <c r="I1" s="483"/>
      <c r="J1" s="483"/>
      <c r="K1" s="483"/>
      <c r="L1" s="483"/>
      <c r="M1" s="483"/>
      <c r="N1" s="483"/>
      <c r="O1" s="483"/>
      <c r="P1" s="483"/>
      <c r="Q1" s="197"/>
    </row>
    <row r="2" spans="1:59" ht="18" customHeight="1" x14ac:dyDescent="0.2">
      <c r="A2" s="492" t="s">
        <v>266</v>
      </c>
      <c r="B2" s="492"/>
      <c r="C2" s="492"/>
      <c r="D2" s="492"/>
      <c r="E2" s="492"/>
      <c r="F2" s="492"/>
      <c r="G2" s="492"/>
      <c r="H2" s="492"/>
      <c r="I2" s="492"/>
      <c r="J2" s="492"/>
      <c r="K2" s="492"/>
      <c r="L2" s="492"/>
      <c r="M2" s="492"/>
      <c r="N2" s="492"/>
      <c r="O2" s="492"/>
      <c r="P2" s="492"/>
    </row>
    <row r="3" spans="1:59" ht="18" x14ac:dyDescent="0.25">
      <c r="A3" s="492"/>
      <c r="B3" s="492"/>
      <c r="C3" s="492"/>
      <c r="D3" s="492"/>
      <c r="E3" s="492"/>
      <c r="F3" s="492"/>
      <c r="G3" s="492"/>
      <c r="H3" s="492"/>
      <c r="I3" s="492"/>
      <c r="J3" s="492"/>
      <c r="K3" s="492"/>
      <c r="L3" s="492"/>
      <c r="M3" s="492"/>
      <c r="N3" s="492"/>
      <c r="O3" s="492"/>
      <c r="P3" s="492"/>
      <c r="Q3" s="198"/>
    </row>
    <row r="4" spans="1:59" ht="15.75" x14ac:dyDescent="0.25">
      <c r="A4" s="484" t="str">
        <f>'Customer Info'!$B$11</f>
        <v>Breakdown of Charges Based on Entered Information</v>
      </c>
      <c r="B4" s="484"/>
      <c r="C4" s="484"/>
      <c r="D4" s="484"/>
      <c r="E4" s="484"/>
      <c r="F4" s="484"/>
      <c r="G4" s="484"/>
      <c r="H4" s="484"/>
      <c r="I4" s="484"/>
      <c r="J4" s="484"/>
      <c r="K4" s="484"/>
      <c r="L4" s="484"/>
      <c r="M4" s="484"/>
      <c r="N4" s="484"/>
      <c r="O4" s="484"/>
      <c r="P4" s="484"/>
      <c r="Q4" s="199"/>
    </row>
    <row r="5" spans="1:59" ht="15" x14ac:dyDescent="0.2">
      <c r="A5" s="75"/>
      <c r="B5" s="75"/>
      <c r="C5" s="75"/>
      <c r="D5" s="75"/>
      <c r="E5" s="75"/>
      <c r="F5" s="75"/>
      <c r="G5" s="75"/>
      <c r="H5" s="75"/>
      <c r="I5" s="75"/>
      <c r="J5" s="75"/>
      <c r="K5" s="75"/>
      <c r="L5" s="75"/>
      <c r="M5" s="75"/>
      <c r="N5" s="75"/>
      <c r="O5" s="75"/>
      <c r="P5" s="75"/>
      <c r="Q5" s="75"/>
    </row>
    <row r="6" spans="1:59" x14ac:dyDescent="0.2">
      <c r="A6" s="76">
        <f ca="1">TODAY()</f>
        <v>45944</v>
      </c>
      <c r="B6" s="491" t="s">
        <v>265</v>
      </c>
      <c r="C6" s="491"/>
      <c r="D6" s="491"/>
      <c r="E6" s="491"/>
      <c r="F6" s="491"/>
      <c r="G6" s="491"/>
      <c r="H6" s="491"/>
      <c r="I6" s="491"/>
      <c r="J6" s="491"/>
      <c r="K6" s="491"/>
      <c r="L6" s="491"/>
      <c r="M6" s="491"/>
      <c r="N6" s="491"/>
      <c r="O6" s="491"/>
    </row>
    <row r="7" spans="1:59" x14ac:dyDescent="0.2">
      <c r="A7" s="482" t="s">
        <v>15</v>
      </c>
      <c r="B7" s="482"/>
      <c r="C7" s="482"/>
      <c r="D7" s="482"/>
      <c r="E7" s="482"/>
      <c r="F7" s="482"/>
      <c r="G7" s="482"/>
      <c r="H7" s="482"/>
      <c r="I7" s="482"/>
      <c r="J7" s="482"/>
      <c r="K7" s="482"/>
    </row>
    <row r="8" spans="1:59" x14ac:dyDescent="0.2">
      <c r="C8" s="18"/>
      <c r="D8" s="18"/>
      <c r="E8" s="18"/>
      <c r="F8" s="18"/>
      <c r="G8" s="18"/>
      <c r="H8" s="18"/>
      <c r="I8" s="18"/>
      <c r="J8" s="18"/>
      <c r="K8" s="18"/>
    </row>
    <row r="9" spans="1:59" ht="15" x14ac:dyDescent="0.2">
      <c r="A9" s="23" t="s">
        <v>2</v>
      </c>
      <c r="B9" s="24"/>
      <c r="C9" s="25">
        <f>'Customer Info'!B7</f>
        <v>0</v>
      </c>
      <c r="I9" s="26"/>
    </row>
    <row r="10" spans="1:59" ht="15" x14ac:dyDescent="0.2">
      <c r="A10" s="27" t="s">
        <v>26</v>
      </c>
      <c r="B10" s="24"/>
      <c r="C10" s="25">
        <f>'Customer Info'!B8</f>
        <v>0</v>
      </c>
    </row>
    <row r="11" spans="1:59" x14ac:dyDescent="0.2">
      <c r="A11" s="23" t="s">
        <v>100</v>
      </c>
      <c r="B11" s="200">
        <f>'Customer Info'!B9</f>
        <v>11</v>
      </c>
      <c r="C11" s="194" t="str">
        <f>LOOKUP($B$11,$S$11:$AD$11,S12:AD12)</f>
        <v>November</v>
      </c>
      <c r="D11" s="133">
        <f>'Customer Info'!C9</f>
        <v>2025</v>
      </c>
      <c r="S11">
        <v>1</v>
      </c>
      <c r="T11">
        <v>2</v>
      </c>
      <c r="U11">
        <v>3</v>
      </c>
      <c r="V11">
        <v>4</v>
      </c>
      <c r="W11">
        <v>5</v>
      </c>
      <c r="X11">
        <v>6</v>
      </c>
      <c r="Y11">
        <v>7</v>
      </c>
      <c r="Z11">
        <v>8</v>
      </c>
      <c r="AA11">
        <v>9</v>
      </c>
      <c r="AB11">
        <v>10</v>
      </c>
      <c r="AC11">
        <v>11</v>
      </c>
      <c r="AD11">
        <v>12</v>
      </c>
    </row>
    <row r="12" spans="1:59" x14ac:dyDescent="0.2">
      <c r="A12" s="142"/>
      <c r="B12" s="143"/>
      <c r="C12" s="144"/>
      <c r="D12" s="144"/>
      <c r="E12" s="144"/>
      <c r="F12" s="144"/>
      <c r="G12" s="144"/>
      <c r="H12" s="144"/>
      <c r="I12" s="144"/>
      <c r="J12" s="144"/>
      <c r="K12" s="144"/>
      <c r="L12" s="144"/>
      <c r="M12" s="144"/>
      <c r="N12" s="144"/>
      <c r="O12" s="144"/>
      <c r="P12" s="144"/>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59" ht="15" x14ac:dyDescent="0.2">
      <c r="A13" s="148" t="s">
        <v>27</v>
      </c>
      <c r="B13" s="149"/>
      <c r="C13" s="150"/>
      <c r="D13" s="78"/>
      <c r="E13" s="78"/>
      <c r="F13" s="78"/>
      <c r="G13" s="78"/>
      <c r="H13" s="78"/>
      <c r="I13" s="78"/>
      <c r="J13" s="151"/>
      <c r="K13" s="151"/>
      <c r="L13" s="151"/>
      <c r="M13" s="151"/>
      <c r="N13" s="151"/>
      <c r="O13" s="151"/>
      <c r="P13" s="151"/>
      <c r="R13" s="78"/>
      <c r="S13" s="246"/>
      <c r="T13" s="246"/>
      <c r="U13" s="246"/>
      <c r="V13" s="246"/>
      <c r="W13" s="246"/>
      <c r="X13" s="246"/>
      <c r="Y13" s="246"/>
      <c r="Z13" s="246"/>
      <c r="AA13" s="246"/>
      <c r="AB13" s="246"/>
      <c r="AC13" s="246"/>
      <c r="AD13" s="246"/>
      <c r="AE13" s="78"/>
    </row>
    <row r="14" spans="1:59" x14ac:dyDescent="0.2">
      <c r="A14" s="78"/>
      <c r="B14" s="78"/>
      <c r="C14" s="78"/>
      <c r="D14" s="78"/>
      <c r="E14" s="78"/>
      <c r="F14" s="78"/>
      <c r="G14" s="139" t="s">
        <v>15</v>
      </c>
      <c r="H14" s="139"/>
      <c r="I14" s="152" t="s">
        <v>15</v>
      </c>
      <c r="J14" s="151"/>
      <c r="K14" s="151"/>
      <c r="L14" s="151"/>
      <c r="M14" s="151"/>
      <c r="N14" s="151"/>
      <c r="O14" s="151"/>
      <c r="P14" s="151"/>
      <c r="Q14" s="78"/>
      <c r="R14" s="78"/>
      <c r="S14" s="246"/>
      <c r="T14" s="246"/>
      <c r="U14" s="246"/>
      <c r="V14" s="246"/>
      <c r="W14" s="246"/>
      <c r="X14" s="246"/>
      <c r="Y14" s="246"/>
      <c r="Z14" s="246"/>
      <c r="AA14" s="246"/>
      <c r="AB14" s="246"/>
      <c r="AC14" s="246"/>
      <c r="AD14" s="246"/>
      <c r="AE14" s="78"/>
      <c r="AG14" s="145"/>
      <c r="AH14" s="145"/>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row>
    <row r="15" spans="1:59" x14ac:dyDescent="0.2">
      <c r="A15" s="78"/>
      <c r="B15" s="78"/>
      <c r="C15" s="78"/>
      <c r="D15" s="78"/>
      <c r="E15" s="78"/>
      <c r="F15" s="78"/>
      <c r="G15" s="78"/>
      <c r="H15" s="78"/>
      <c r="I15" s="78"/>
      <c r="J15" s="151"/>
      <c r="K15" s="151"/>
      <c r="L15" s="151"/>
      <c r="M15" s="151"/>
      <c r="N15" s="151"/>
      <c r="O15" s="151"/>
      <c r="P15" s="151"/>
      <c r="Q15" s="78"/>
      <c r="R15" s="210"/>
      <c r="S15" s="78"/>
      <c r="T15" s="78"/>
      <c r="U15" s="78"/>
      <c r="V15" s="78"/>
      <c r="W15" s="78"/>
      <c r="X15" s="78"/>
      <c r="Y15" s="78"/>
      <c r="Z15" s="78"/>
      <c r="AA15" s="78"/>
      <c r="AB15" s="78"/>
      <c r="AC15" s="78"/>
      <c r="AD15" s="78"/>
      <c r="AE15" s="78"/>
      <c r="AG15" s="193"/>
      <c r="AH15" s="193"/>
      <c r="AI15" s="78"/>
      <c r="AJ15" s="78"/>
      <c r="AK15" s="78"/>
      <c r="AL15" s="78"/>
      <c r="AM15" s="78"/>
      <c r="AN15" s="78"/>
      <c r="AO15" s="78"/>
      <c r="AP15" s="78"/>
      <c r="AQ15" s="78"/>
      <c r="AR15" s="78"/>
      <c r="AS15" s="78"/>
      <c r="AT15" s="78"/>
      <c r="AU15" s="78"/>
      <c r="AV15" s="78"/>
      <c r="AW15" s="78"/>
      <c r="AX15" s="78"/>
      <c r="AY15" s="78"/>
      <c r="AZ15" s="78"/>
      <c r="BA15" s="78"/>
      <c r="BB15" s="78"/>
      <c r="BC15" s="78"/>
      <c r="BD15" s="78"/>
      <c r="BE15" s="78"/>
      <c r="BF15" s="78"/>
      <c r="BG15" s="78"/>
    </row>
    <row r="16" spans="1:59" x14ac:dyDescent="0.2">
      <c r="A16" s="153"/>
      <c r="B16" s="78"/>
      <c r="C16" s="154"/>
      <c r="D16" s="153"/>
      <c r="E16" s="78"/>
      <c r="F16" s="78"/>
      <c r="G16" s="78"/>
      <c r="H16" s="78"/>
      <c r="I16" s="78"/>
      <c r="J16" s="151"/>
      <c r="K16" s="151"/>
      <c r="L16" s="151"/>
      <c r="M16" s="151"/>
      <c r="N16" s="151"/>
      <c r="O16" s="151"/>
      <c r="P16" s="151"/>
      <c r="Q16" s="78"/>
      <c r="R16" s="78"/>
      <c r="S16" s="78"/>
      <c r="T16" s="78"/>
      <c r="U16" s="78"/>
      <c r="V16" s="78"/>
      <c r="W16" s="78"/>
      <c r="X16" s="78"/>
      <c r="Y16" s="78"/>
      <c r="Z16" s="78"/>
      <c r="AA16" s="78"/>
      <c r="AB16" s="78"/>
      <c r="AC16" s="78"/>
      <c r="AD16" s="78"/>
      <c r="AE16" s="78"/>
      <c r="AF16" s="78"/>
      <c r="AG16" s="193"/>
      <c r="AH16" s="193"/>
      <c r="AI16" s="78"/>
      <c r="AJ16" s="78"/>
      <c r="AK16" s="78"/>
      <c r="AL16" s="78"/>
      <c r="AM16" s="78"/>
      <c r="AN16" s="78"/>
      <c r="AO16" s="78"/>
      <c r="AP16" s="78"/>
      <c r="AQ16" s="78"/>
      <c r="AR16" s="78"/>
      <c r="AS16" s="78"/>
      <c r="AT16" s="78"/>
      <c r="AU16" s="78"/>
      <c r="AV16" s="78"/>
      <c r="AW16" s="78"/>
      <c r="AX16" s="78"/>
      <c r="AY16" s="78"/>
      <c r="AZ16" s="78"/>
      <c r="BA16" s="78"/>
      <c r="BB16" s="78"/>
      <c r="BC16" s="78"/>
      <c r="BD16" s="78"/>
      <c r="BE16" s="78"/>
      <c r="BF16" s="78"/>
      <c r="BG16" s="78"/>
    </row>
    <row r="17" spans="1:221" x14ac:dyDescent="0.2">
      <c r="A17" s="153" t="s">
        <v>52</v>
      </c>
      <c r="B17" s="78"/>
      <c r="D17" s="154">
        <f>IF('Customer Info'!B21+'Customer Info'!B22-'Customer Info'!B23&lt;0,0,'Customer Info'!B21+'Customer Info'!B22-'Customer Info'!B23)</f>
        <v>0</v>
      </c>
      <c r="E17" s="153" t="s">
        <v>41</v>
      </c>
      <c r="F17" s="78"/>
      <c r="G17" s="78"/>
      <c r="H17" s="78"/>
      <c r="I17" s="78"/>
      <c r="J17" s="151"/>
      <c r="K17" s="151"/>
      <c r="L17" s="151"/>
      <c r="M17" s="151"/>
      <c r="N17" s="151"/>
      <c r="O17" s="151"/>
      <c r="P17" s="151"/>
      <c r="Q17" s="78"/>
      <c r="R17" s="78"/>
      <c r="S17" s="78"/>
      <c r="T17" s="78"/>
      <c r="U17" s="78"/>
      <c r="V17" s="78"/>
      <c r="W17" s="78"/>
      <c r="X17" s="78"/>
      <c r="Y17" s="78"/>
      <c r="Z17" s="78"/>
      <c r="AA17" s="78"/>
      <c r="AB17" s="78"/>
      <c r="AC17" s="78"/>
      <c r="AD17" s="78"/>
      <c r="AE17" s="78"/>
      <c r="AF17" s="78"/>
      <c r="AG17" s="78"/>
      <c r="AH17" s="78"/>
      <c r="AI17" s="78"/>
      <c r="AJ17" s="78"/>
      <c r="AK17" s="78"/>
      <c r="AL17" s="78"/>
      <c r="AM17" s="78"/>
      <c r="AN17" s="78"/>
      <c r="AO17" s="78"/>
      <c r="AP17" s="78"/>
      <c r="AQ17" s="78"/>
      <c r="AR17" s="78"/>
      <c r="AS17" s="78"/>
      <c r="AT17" s="78"/>
      <c r="AU17" s="78"/>
      <c r="AV17" s="78"/>
      <c r="AW17" s="78"/>
      <c r="AX17" s="78"/>
      <c r="AY17" s="78"/>
      <c r="AZ17" s="78"/>
      <c r="BA17" s="78"/>
      <c r="BB17" s="78"/>
      <c r="BC17" s="78"/>
      <c r="BD17" s="78"/>
      <c r="BE17" s="78"/>
      <c r="BF17" s="78"/>
      <c r="BG17" s="78"/>
    </row>
    <row r="18" spans="1:221" x14ac:dyDescent="0.2">
      <c r="A18" s="153"/>
      <c r="B18" s="78"/>
      <c r="C18" s="154"/>
      <c r="D18" s="153"/>
      <c r="E18" s="78"/>
      <c r="F18" s="78"/>
      <c r="G18" s="78"/>
      <c r="H18" s="78"/>
      <c r="I18" s="78"/>
      <c r="J18" s="151"/>
      <c r="K18" s="151"/>
      <c r="L18" s="151"/>
      <c r="M18" s="151"/>
      <c r="N18" s="151"/>
      <c r="O18" s="151"/>
      <c r="P18" s="151"/>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78"/>
      <c r="BG18" s="78"/>
    </row>
    <row r="19" spans="1:221" x14ac:dyDescent="0.2">
      <c r="A19" s="153"/>
      <c r="B19" s="78"/>
      <c r="C19" s="154"/>
      <c r="D19" s="153"/>
      <c r="E19" s="78"/>
      <c r="F19" s="78"/>
      <c r="G19" s="78"/>
      <c r="H19" s="78"/>
      <c r="I19" s="78"/>
      <c r="J19" s="151"/>
      <c r="K19" s="151"/>
      <c r="L19" s="151"/>
      <c r="M19" s="151"/>
      <c r="N19" s="151"/>
      <c r="O19" s="151"/>
      <c r="P19" s="151"/>
      <c r="Q19" s="78"/>
      <c r="R19" s="78"/>
      <c r="S19" s="78"/>
      <c r="T19" s="78"/>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row>
    <row r="20" spans="1:221" x14ac:dyDescent="0.2">
      <c r="A20" s="153"/>
      <c r="B20" s="78"/>
      <c r="C20" s="154"/>
      <c r="D20" s="153"/>
      <c r="E20" s="78"/>
      <c r="F20" s="78"/>
      <c r="G20" s="78"/>
      <c r="H20" s="78"/>
      <c r="I20" s="78"/>
      <c r="J20" s="151"/>
      <c r="K20" s="151"/>
      <c r="L20" s="151"/>
      <c r="M20" s="151"/>
      <c r="N20" s="151"/>
      <c r="O20" s="151"/>
      <c r="P20" s="151"/>
      <c r="Q20" s="78"/>
      <c r="R20" s="78"/>
      <c r="S20" s="78"/>
      <c r="T20" s="78"/>
      <c r="U20" s="78"/>
      <c r="V20" s="78"/>
      <c r="W20" s="78"/>
      <c r="X20" s="78"/>
      <c r="Y20" s="78"/>
      <c r="Z20" s="78"/>
      <c r="AA20" s="78"/>
      <c r="AB20" s="78"/>
      <c r="AC20" s="78"/>
      <c r="AD20" s="78"/>
      <c r="AE20" s="78"/>
      <c r="AF20" s="78"/>
      <c r="AG20" s="78"/>
      <c r="AH20" s="78"/>
      <c r="AI20" s="78"/>
      <c r="AJ20" s="78"/>
      <c r="AK20" s="78"/>
      <c r="AL20" s="78"/>
      <c r="AM20" s="78"/>
      <c r="AN20" s="78"/>
      <c r="AO20" s="78"/>
      <c r="AP20" s="78"/>
      <c r="AQ20" s="78"/>
      <c r="AR20" s="78"/>
      <c r="AS20" s="78"/>
      <c r="AT20" s="78"/>
      <c r="AU20" s="78"/>
      <c r="AV20" s="78"/>
      <c r="AW20" s="78"/>
      <c r="AX20" s="78"/>
      <c r="AY20" s="78"/>
      <c r="AZ20" s="78"/>
      <c r="BA20" s="78"/>
      <c r="BB20" s="78"/>
      <c r="BC20" s="78"/>
      <c r="BD20" s="78"/>
      <c r="BE20" s="78"/>
      <c r="BF20" s="78"/>
      <c r="BG20" s="78"/>
    </row>
    <row r="21" spans="1:221" x14ac:dyDescent="0.2">
      <c r="A21" s="153"/>
      <c r="B21" s="78"/>
      <c r="C21" s="154"/>
      <c r="D21" s="153"/>
      <c r="E21" s="78"/>
      <c r="F21" s="78"/>
      <c r="G21" s="78"/>
      <c r="H21" s="78"/>
      <c r="I21" s="78"/>
      <c r="J21" s="151"/>
      <c r="K21" s="151"/>
      <c r="L21" s="151"/>
      <c r="M21" s="151"/>
      <c r="N21" s="151"/>
      <c r="O21" s="151"/>
      <c r="P21" s="151"/>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row>
    <row r="22" spans="1:221" x14ac:dyDescent="0.2">
      <c r="A22" s="155"/>
      <c r="B22" s="155"/>
      <c r="C22" s="156"/>
      <c r="D22" s="155"/>
      <c r="E22" s="155"/>
      <c r="F22" s="157"/>
      <c r="G22" s="142"/>
      <c r="H22" s="155"/>
      <c r="I22" s="158"/>
      <c r="J22" s="144"/>
      <c r="K22" s="151"/>
      <c r="L22" s="151"/>
      <c r="M22" s="151"/>
      <c r="N22" s="151"/>
      <c r="O22" s="151"/>
      <c r="P22" s="151"/>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x14ac:dyDescent="0.2">
      <c r="A23" s="148" t="s">
        <v>31</v>
      </c>
      <c r="B23" s="78"/>
      <c r="C23" s="78"/>
      <c r="D23" s="78"/>
      <c r="E23" s="78"/>
      <c r="F23" s="78"/>
      <c r="G23" s="488" t="s">
        <v>68</v>
      </c>
      <c r="H23" s="489"/>
      <c r="I23" s="489"/>
      <c r="J23" s="490"/>
      <c r="K23" s="159"/>
      <c r="L23" s="485" t="s">
        <v>69</v>
      </c>
      <c r="M23" s="486"/>
      <c r="N23" s="486"/>
      <c r="O23" s="487"/>
      <c r="P23" s="160"/>
      <c r="Q23" s="78"/>
      <c r="R23" s="78"/>
      <c r="S23" s="78"/>
      <c r="T23" s="78"/>
      <c r="U23" s="78"/>
      <c r="V23" s="78"/>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row>
    <row r="24" spans="1:221" x14ac:dyDescent="0.2">
      <c r="A24" s="78"/>
      <c r="B24" s="78"/>
      <c r="C24" s="78"/>
      <c r="D24" s="78"/>
      <c r="E24" s="78"/>
      <c r="F24" s="78"/>
      <c r="G24" s="115" t="s">
        <v>65</v>
      </c>
      <c r="H24" s="115" t="s">
        <v>66</v>
      </c>
      <c r="I24" s="115" t="s">
        <v>67</v>
      </c>
      <c r="J24" s="115" t="s">
        <v>34</v>
      </c>
      <c r="K24" s="78"/>
      <c r="L24" s="146" t="s">
        <v>65</v>
      </c>
      <c r="M24" s="146" t="s">
        <v>66</v>
      </c>
      <c r="N24" s="146" t="s">
        <v>67</v>
      </c>
      <c r="O24" s="146" t="s">
        <v>34</v>
      </c>
      <c r="P24" s="161" t="s">
        <v>57</v>
      </c>
      <c r="Q24" s="78"/>
      <c r="R24" s="78"/>
      <c r="S24" s="78"/>
      <c r="T24" s="78"/>
      <c r="U24" s="78"/>
      <c r="V24" s="78"/>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row>
    <row r="25" spans="1:221" x14ac:dyDescent="0.2">
      <c r="A25" s="78" t="s">
        <v>32</v>
      </c>
      <c r="B25" s="78"/>
      <c r="C25" s="78"/>
      <c r="D25" s="78"/>
      <c r="E25" s="78"/>
      <c r="F25" s="78"/>
      <c r="G25" s="162"/>
      <c r="H25" s="163"/>
      <c r="I25" s="163">
        <v>10</v>
      </c>
      <c r="J25" s="239">
        <f>SUM(G25:I25)</f>
        <v>10</v>
      </c>
      <c r="K25" s="78"/>
      <c r="L25" s="105"/>
      <c r="M25" s="105"/>
      <c r="N25" s="105">
        <f>I25</f>
        <v>10</v>
      </c>
      <c r="O25" s="250">
        <f>SUM(L25:N25)</f>
        <v>10</v>
      </c>
      <c r="P25" s="245">
        <v>44531</v>
      </c>
      <c r="Q25" s="78"/>
      <c r="R25" s="175"/>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row>
    <row r="26" spans="1:221" x14ac:dyDescent="0.2">
      <c r="A26" s="78" t="s">
        <v>177</v>
      </c>
      <c r="B26" s="78"/>
      <c r="C26" s="78"/>
      <c r="D26" s="1">
        <f>MAX($D$17,0)</f>
        <v>0</v>
      </c>
      <c r="E26" s="101" t="s">
        <v>41</v>
      </c>
      <c r="F26" s="106" t="s">
        <v>8</v>
      </c>
      <c r="G26" s="247"/>
      <c r="H26" s="163"/>
      <c r="I26" s="165">
        <v>2.6312499999999999E-2</v>
      </c>
      <c r="J26" s="103">
        <f>SUM(G26:I26)</f>
        <v>2.6312499999999999E-2</v>
      </c>
      <c r="K26" s="108" t="s">
        <v>92</v>
      </c>
      <c r="L26" s="105"/>
      <c r="M26" s="105"/>
      <c r="N26" s="105">
        <f>ROUND($D26*I26,2)</f>
        <v>0</v>
      </c>
      <c r="O26" s="250">
        <f>SUM(L26:N26)</f>
        <v>0</v>
      </c>
      <c r="P26" s="245">
        <v>44531</v>
      </c>
      <c r="Q26" s="78"/>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row>
    <row r="27" spans="1:221" x14ac:dyDescent="0.2">
      <c r="A27" s="166" t="s">
        <v>50</v>
      </c>
      <c r="B27" s="166"/>
      <c r="C27" s="166"/>
      <c r="D27" s="167"/>
      <c r="E27" s="167"/>
      <c r="F27" s="166"/>
      <c r="G27" s="167"/>
      <c r="H27" s="167"/>
      <c r="I27" s="167"/>
      <c r="J27" s="167"/>
      <c r="K27" s="168"/>
      <c r="L27" s="169"/>
      <c r="M27" s="169"/>
      <c r="N27" s="169">
        <f>SUM(N25:N26)</f>
        <v>10</v>
      </c>
      <c r="O27" s="169">
        <f>SUM(O25:O26)</f>
        <v>10</v>
      </c>
      <c r="P27" s="160"/>
      <c r="Q27" s="78"/>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row>
    <row r="28" spans="1:221" x14ac:dyDescent="0.2">
      <c r="A28" s="170"/>
      <c r="B28" s="170"/>
      <c r="C28" s="170"/>
      <c r="D28" s="171"/>
      <c r="E28" s="171"/>
      <c r="F28" s="170"/>
      <c r="G28" s="171"/>
      <c r="H28" s="171"/>
      <c r="I28" s="171"/>
      <c r="J28" s="171"/>
      <c r="K28" s="172"/>
      <c r="L28" s="171"/>
      <c r="M28" s="171"/>
      <c r="N28" s="171"/>
      <c r="O28" s="171"/>
      <c r="P28" s="173"/>
      <c r="Q28" s="78"/>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row>
    <row r="29" spans="1:221" x14ac:dyDescent="0.2">
      <c r="A29" s="148" t="s">
        <v>70</v>
      </c>
      <c r="B29" s="166"/>
      <c r="C29" s="166"/>
      <c r="D29" s="167"/>
      <c r="E29" s="167"/>
      <c r="F29" s="166"/>
      <c r="G29" s="167"/>
      <c r="H29" s="167"/>
      <c r="I29" s="167"/>
      <c r="J29" s="167"/>
      <c r="K29" s="167"/>
      <c r="L29" s="167"/>
      <c r="M29" s="167"/>
      <c r="N29" s="167"/>
      <c r="O29" s="167"/>
      <c r="P29" s="160"/>
      <c r="Q29" s="78"/>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
      <c r="A30" s="151"/>
      <c r="B30" s="151"/>
      <c r="C30" s="151"/>
      <c r="D30" s="151"/>
      <c r="E30" s="151"/>
      <c r="F30" s="151"/>
      <c r="G30" s="151"/>
      <c r="H30" s="151"/>
      <c r="I30" s="151"/>
      <c r="J30" s="151"/>
      <c r="K30" s="151"/>
      <c r="L30" s="151"/>
      <c r="M30" s="151"/>
      <c r="N30" s="151"/>
      <c r="O30" s="151"/>
      <c r="P30" s="174"/>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99" t="s">
        <v>79</v>
      </c>
      <c r="B31" s="176"/>
      <c r="C31" s="176"/>
      <c r="D31" s="100">
        <f>IF($D$17&lt;0,0,IF($D$17&gt;833000,833000,$D$17))</f>
        <v>0</v>
      </c>
      <c r="E31" s="101" t="s">
        <v>41</v>
      </c>
      <c r="F31" s="102" t="s">
        <v>8</v>
      </c>
      <c r="G31" s="103"/>
      <c r="H31" s="103"/>
      <c r="I31" s="103">
        <f>'Rider Rates'!$B$4</f>
        <v>4.6278999999999999E-3</v>
      </c>
      <c r="J31" s="103">
        <f t="shared" ref="J31:J46" si="0">SUM(G31:I31)</f>
        <v>4.6278999999999999E-3</v>
      </c>
      <c r="K31" s="104" t="s">
        <v>42</v>
      </c>
      <c r="L31" s="105"/>
      <c r="M31" s="105"/>
      <c r="N31" s="105">
        <f t="shared" ref="N31:N37" si="1">ROUND(D31*I31,2)</f>
        <v>0</v>
      </c>
      <c r="O31" s="250">
        <f t="shared" ref="O31:O48" si="2">SUM(L31:N31)</f>
        <v>0</v>
      </c>
      <c r="P31" s="245">
        <f>'Rider Rates'!$D$4</f>
        <v>45657</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99" t="s">
        <v>80</v>
      </c>
      <c r="B32" s="78"/>
      <c r="C32" s="78"/>
      <c r="D32" s="123">
        <f>IF($D$17&gt;833000,$D$17-833000,0)</f>
        <v>0</v>
      </c>
      <c r="E32" s="101" t="s">
        <v>41</v>
      </c>
      <c r="F32" s="102" t="s">
        <v>8</v>
      </c>
      <c r="G32" s="103"/>
      <c r="H32" s="103"/>
      <c r="I32" s="103">
        <f>'Rider Rates'!$B$5</f>
        <v>1.7560000000000001E-4</v>
      </c>
      <c r="J32" s="103">
        <f t="shared" si="0"/>
        <v>1.7560000000000001E-4</v>
      </c>
      <c r="K32" s="104" t="s">
        <v>42</v>
      </c>
      <c r="L32" s="105"/>
      <c r="M32" s="105"/>
      <c r="N32" s="105">
        <f t="shared" si="1"/>
        <v>0</v>
      </c>
      <c r="O32" s="105">
        <f t="shared" si="2"/>
        <v>0</v>
      </c>
      <c r="P32" s="245">
        <f>'Rider Rates'!$D$4</f>
        <v>45657</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99" t="s">
        <v>97</v>
      </c>
      <c r="B33" s="78"/>
      <c r="C33" s="78"/>
      <c r="D33" s="100">
        <f>IF($D$17&lt;0,0,IF($D$17&gt;2000,2000,$D$17))</f>
        <v>0</v>
      </c>
      <c r="E33" s="101" t="s">
        <v>41</v>
      </c>
      <c r="F33" s="102" t="s">
        <v>8</v>
      </c>
      <c r="G33" s="103"/>
      <c r="H33" s="103"/>
      <c r="I33" s="177">
        <f>'Rider Rates'!$B$8</f>
        <v>4.6499999999999996E-3</v>
      </c>
      <c r="J33" s="177">
        <f t="shared" si="0"/>
        <v>4.6499999999999996E-3</v>
      </c>
      <c r="K33" s="104" t="s">
        <v>42</v>
      </c>
      <c r="L33" s="105"/>
      <c r="M33" s="105"/>
      <c r="N33" s="105">
        <f t="shared" si="1"/>
        <v>0</v>
      </c>
      <c r="O33" s="105">
        <f t="shared" si="2"/>
        <v>0</v>
      </c>
      <c r="P33" s="245">
        <f>'Rider Rates'!$D$7</f>
        <v>44531</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99" t="s">
        <v>98</v>
      </c>
      <c r="B34" s="78"/>
      <c r="C34" s="78"/>
      <c r="D34" s="100">
        <f>IF($D$17&lt;=2000,0,IF($D$17=0,0,IF($D$17-2000&gt;13000,13000,$D$17-2000)))</f>
        <v>0</v>
      </c>
      <c r="E34" s="101" t="s">
        <v>41</v>
      </c>
      <c r="F34" s="102" t="s">
        <v>8</v>
      </c>
      <c r="G34" s="103"/>
      <c r="H34" s="103"/>
      <c r="I34" s="177">
        <f>'Rider Rates'!$B$9</f>
        <v>4.1900000000000001E-3</v>
      </c>
      <c r="J34" s="177">
        <f t="shared" si="0"/>
        <v>4.1900000000000001E-3</v>
      </c>
      <c r="K34" s="104" t="s">
        <v>42</v>
      </c>
      <c r="L34" s="105"/>
      <c r="M34" s="105"/>
      <c r="N34" s="105">
        <f t="shared" si="1"/>
        <v>0</v>
      </c>
      <c r="O34" s="105">
        <f t="shared" si="2"/>
        <v>0</v>
      </c>
      <c r="P34" s="245">
        <f>'Rider Rates'!$D$7</f>
        <v>44531</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99" t="s">
        <v>99</v>
      </c>
      <c r="B35" s="78"/>
      <c r="C35" s="78"/>
      <c r="D35" s="100">
        <f>IF($D$17=0,0,IF($D$17-15000&gt;=0,$D$17-15000,0))</f>
        <v>0</v>
      </c>
      <c r="E35" s="101" t="s">
        <v>41</v>
      </c>
      <c r="F35" s="102" t="s">
        <v>8</v>
      </c>
      <c r="G35" s="103"/>
      <c r="H35" s="103"/>
      <c r="I35" s="177">
        <f>'Rider Rates'!$B$10</f>
        <v>3.63E-3</v>
      </c>
      <c r="J35" s="177">
        <f t="shared" si="0"/>
        <v>3.63E-3</v>
      </c>
      <c r="K35" s="104" t="s">
        <v>42</v>
      </c>
      <c r="L35" s="105"/>
      <c r="M35" s="105"/>
      <c r="N35" s="105">
        <f t="shared" si="1"/>
        <v>0</v>
      </c>
      <c r="O35" s="105">
        <f t="shared" si="2"/>
        <v>0</v>
      </c>
      <c r="P35" s="245">
        <f>'Rider Rates'!$D$7</f>
        <v>44531</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99" t="s">
        <v>114</v>
      </c>
      <c r="B36" s="78"/>
      <c r="C36" s="78"/>
      <c r="D36" s="195">
        <f>$N$27</f>
        <v>10</v>
      </c>
      <c r="E36" s="101" t="s">
        <v>122</v>
      </c>
      <c r="F36" s="102" t="s">
        <v>8</v>
      </c>
      <c r="G36" s="103"/>
      <c r="H36" s="103"/>
      <c r="I36" s="178">
        <f>'Rider Rates'!$B$12</f>
        <v>0</v>
      </c>
      <c r="J36" s="178">
        <f t="shared" si="0"/>
        <v>0</v>
      </c>
      <c r="K36" s="104"/>
      <c r="L36" s="105"/>
      <c r="M36" s="105"/>
      <c r="N36" s="105">
        <f t="shared" si="1"/>
        <v>0</v>
      </c>
      <c r="O36" s="105">
        <f t="shared" si="2"/>
        <v>0</v>
      </c>
      <c r="P36" s="245">
        <f>'Rider Rates'!$D$12</f>
        <v>44531</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210" t="s">
        <v>159</v>
      </c>
      <c r="B37" s="78"/>
      <c r="C37" s="78"/>
      <c r="D37" s="100">
        <f>IF($D$17&lt;0,0,$D$17)</f>
        <v>0</v>
      </c>
      <c r="E37" s="101" t="s">
        <v>41</v>
      </c>
      <c r="F37" s="102" t="s">
        <v>8</v>
      </c>
      <c r="G37" s="103"/>
      <c r="H37" s="103"/>
      <c r="I37" s="103">
        <f>'Rider Rates'!B15</f>
        <v>0</v>
      </c>
      <c r="J37" s="103">
        <f>SUM(G37:I37)</f>
        <v>0</v>
      </c>
      <c r="K37" s="104" t="s">
        <v>42</v>
      </c>
      <c r="L37" s="105"/>
      <c r="M37" s="105"/>
      <c r="N37" s="105">
        <f t="shared" si="1"/>
        <v>0</v>
      </c>
      <c r="O37" s="105">
        <f t="shared" si="2"/>
        <v>0</v>
      </c>
      <c r="P37" s="245">
        <f>'Rider Rates'!$D$15</f>
        <v>45505</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241" t="s">
        <v>237</v>
      </c>
      <c r="B38" s="78"/>
      <c r="C38" s="78"/>
      <c r="D38" s="195">
        <f>$N$27</f>
        <v>10</v>
      </c>
      <c r="E38" s="101" t="s">
        <v>122</v>
      </c>
      <c r="F38" s="102" t="s">
        <v>8</v>
      </c>
      <c r="G38" s="103"/>
      <c r="H38" s="103"/>
      <c r="I38" s="178">
        <f>'Rider Rates'!$B$18</f>
        <v>0</v>
      </c>
      <c r="J38" s="178">
        <f>SUM(G38:I38)</f>
        <v>0</v>
      </c>
      <c r="K38" s="104"/>
      <c r="L38" s="105"/>
      <c r="M38" s="105"/>
      <c r="N38" s="105">
        <f>ROUND($D$38*'Rider Rates'!$B$18,2)+ROUND($D$38*'Rider Rates'!$E$18,2)</f>
        <v>0</v>
      </c>
      <c r="O38" s="105">
        <f t="shared" si="2"/>
        <v>0</v>
      </c>
      <c r="P38" s="245">
        <f>MAX('Rider Rates'!$D$18,'Rider Rates'!$F$18)</f>
        <v>44531</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241" t="s">
        <v>210</v>
      </c>
      <c r="B39" s="78"/>
      <c r="C39" s="78"/>
      <c r="D39" s="100"/>
      <c r="E39" s="101" t="s">
        <v>115</v>
      </c>
      <c r="F39" s="102"/>
      <c r="G39" s="103"/>
      <c r="H39" s="103"/>
      <c r="I39" s="103">
        <f>'Rider Rates'!D48</f>
        <v>0</v>
      </c>
      <c r="J39" s="237">
        <f>SUM(G39:I39)</f>
        <v>0</v>
      </c>
      <c r="K39" s="104"/>
      <c r="L39" s="105"/>
      <c r="M39" s="105"/>
      <c r="N39" s="105">
        <f>J39</f>
        <v>0</v>
      </c>
      <c r="O39" s="105">
        <f>SUM(L39:N39)</f>
        <v>0</v>
      </c>
      <c r="P39" s="245">
        <f>'Rider Rates'!E48</f>
        <v>45883</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210" t="s">
        <v>189</v>
      </c>
      <c r="B40" s="78"/>
      <c r="C40" s="78"/>
      <c r="D40" s="100">
        <f>IF($D$17&lt;0,0,$D$17)</f>
        <v>0</v>
      </c>
      <c r="E40" s="113" t="s">
        <v>41</v>
      </c>
      <c r="F40" s="102" t="s">
        <v>8</v>
      </c>
      <c r="G40" s="103"/>
      <c r="H40" s="103">
        <f>'Rider Rates'!$B$55</f>
        <v>3.55042E-2</v>
      </c>
      <c r="I40" s="103"/>
      <c r="J40" s="103">
        <f>SUM(G40:I40)</f>
        <v>3.55042E-2</v>
      </c>
      <c r="K40" s="104" t="s">
        <v>42</v>
      </c>
      <c r="L40" s="105"/>
      <c r="M40" s="105">
        <f>ROUND(D40*H40,2)</f>
        <v>0</v>
      </c>
      <c r="N40" s="205"/>
      <c r="O40" s="105">
        <f t="shared" si="2"/>
        <v>0</v>
      </c>
      <c r="P40" s="245">
        <f>'Rider Rates'!$D$55</f>
        <v>45929</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99" t="s">
        <v>337</v>
      </c>
      <c r="B41" s="78"/>
      <c r="C41" s="78"/>
      <c r="D41" s="100">
        <f>IF($D$17&lt;0,0,$D$17)</f>
        <v>0</v>
      </c>
      <c r="E41" s="101" t="s">
        <v>41</v>
      </c>
      <c r="F41" s="102" t="s">
        <v>8</v>
      </c>
      <c r="G41" s="103"/>
      <c r="H41" s="103"/>
      <c r="I41" s="103">
        <f>'Rider Rates'!$B$66</f>
        <v>7.3870000000000001E-4</v>
      </c>
      <c r="J41" s="103">
        <f t="shared" ref="J41" si="3">SUM(G41:I41)</f>
        <v>7.3870000000000001E-4</v>
      </c>
      <c r="K41" s="104" t="s">
        <v>42</v>
      </c>
      <c r="L41" s="105"/>
      <c r="M41" s="105"/>
      <c r="N41" s="105">
        <f>ROUND($D$41*'Rider Rates'!$B$66,2)</f>
        <v>0</v>
      </c>
      <c r="O41" s="250">
        <f t="shared" ref="O41" si="4">SUM(L41:N41)</f>
        <v>0</v>
      </c>
      <c r="P41" s="245">
        <f>'Rider Rates'!$D$66</f>
        <v>45747</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99" t="s">
        <v>96</v>
      </c>
      <c r="B42" s="78"/>
      <c r="C42" s="78"/>
      <c r="D42" s="100">
        <f>IF('Customer Info'!C34=TRUE,0,IF($D$17&lt;0,0,$D$17))</f>
        <v>0</v>
      </c>
      <c r="E42" s="101" t="s">
        <v>41</v>
      </c>
      <c r="F42" s="102" t="s">
        <v>8</v>
      </c>
      <c r="G42" s="103"/>
      <c r="H42" s="103"/>
      <c r="I42" s="103">
        <f>'Rider Rates'!$B$69+'Rider Rates'!$C$69</f>
        <v>0</v>
      </c>
      <c r="J42" s="103">
        <f t="shared" si="0"/>
        <v>0</v>
      </c>
      <c r="K42" s="104" t="s">
        <v>42</v>
      </c>
      <c r="L42" s="105"/>
      <c r="M42" s="105"/>
      <c r="N42" s="105">
        <f>ROUND($D$42*'Rider Rates'!$B$69,2)+ROUND($D$42*'Rider Rates'!$C$69,2)</f>
        <v>0</v>
      </c>
      <c r="O42" s="250">
        <f t="shared" si="2"/>
        <v>0</v>
      </c>
      <c r="P42" s="245">
        <f>'Rider Rates'!$D$69</f>
        <v>45444</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99" t="s">
        <v>81</v>
      </c>
      <c r="B43" s="78"/>
      <c r="C43" s="78"/>
      <c r="D43" s="195">
        <f>$N$27</f>
        <v>10</v>
      </c>
      <c r="E43" s="101" t="s">
        <v>122</v>
      </c>
      <c r="F43" s="102" t="s">
        <v>8</v>
      </c>
      <c r="G43" s="111"/>
      <c r="H43" s="112"/>
      <c r="I43" s="120">
        <f>'Rider Rates'!$B$85</f>
        <v>3.5344300000000002E-2</v>
      </c>
      <c r="J43" s="120">
        <f>SUM(G43:I43)</f>
        <v>3.5344300000000002E-2</v>
      </c>
      <c r="K43" s="104"/>
      <c r="L43" s="105"/>
      <c r="M43" s="105"/>
      <c r="N43" s="105">
        <f>ROUND(D43*I43,2)</f>
        <v>0.35</v>
      </c>
      <c r="O43" s="105">
        <f t="shared" si="2"/>
        <v>0.35</v>
      </c>
      <c r="P43" s="245">
        <f>'Rider Rates'!$D$85</f>
        <v>45929</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99" t="s">
        <v>82</v>
      </c>
      <c r="B44" s="78"/>
      <c r="C44" s="78"/>
      <c r="D44" s="195">
        <f>$N$27</f>
        <v>10</v>
      </c>
      <c r="E44" s="101" t="s">
        <v>122</v>
      </c>
      <c r="F44" s="102" t="s">
        <v>8</v>
      </c>
      <c r="G44" s="114"/>
      <c r="H44" s="115"/>
      <c r="I44" s="120">
        <f>'Rider Rates'!$B$87</f>
        <v>6.6985699999999995E-2</v>
      </c>
      <c r="J44" s="120">
        <f t="shared" si="0"/>
        <v>6.6985699999999995E-2</v>
      </c>
      <c r="K44" s="104"/>
      <c r="L44" s="105"/>
      <c r="M44" s="105"/>
      <c r="N44" s="105">
        <f>ROUND(D44*I44,2)</f>
        <v>0.67</v>
      </c>
      <c r="O44" s="105">
        <f t="shared" si="2"/>
        <v>0.67</v>
      </c>
      <c r="P44" s="245">
        <f>'Rider Rates'!$D$87</f>
        <v>45167</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210" t="s">
        <v>206</v>
      </c>
      <c r="B45" s="78"/>
      <c r="C45" s="78"/>
      <c r="D45" s="195"/>
      <c r="E45" s="113" t="s">
        <v>115</v>
      </c>
      <c r="F45" s="106"/>
      <c r="G45" s="114"/>
      <c r="H45" s="115"/>
      <c r="I45" s="196">
        <f>'Rider Rates'!$B$90</f>
        <v>2.4500000000000002</v>
      </c>
      <c r="J45" s="196">
        <f>SUM(G45:I45)</f>
        <v>2.4500000000000002</v>
      </c>
      <c r="K45" s="104"/>
      <c r="L45" s="105"/>
      <c r="M45" s="105"/>
      <c r="N45" s="105">
        <f>I45</f>
        <v>2.4500000000000002</v>
      </c>
      <c r="O45" s="250">
        <f>SUM(L45:N45)</f>
        <v>2.4500000000000002</v>
      </c>
      <c r="P45" s="245">
        <f>'Rider Rates'!$D$90</f>
        <v>45929</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99" t="s">
        <v>156</v>
      </c>
      <c r="B46" s="78"/>
      <c r="C46" s="78"/>
      <c r="D46" s="195">
        <f>$N$27</f>
        <v>10</v>
      </c>
      <c r="E46" s="101" t="s">
        <v>122</v>
      </c>
      <c r="F46" s="102" t="s">
        <v>8</v>
      </c>
      <c r="G46" s="114"/>
      <c r="H46" s="115"/>
      <c r="I46" s="120">
        <f>'Rider Rates'!$B$105</f>
        <v>0.24516379999999999</v>
      </c>
      <c r="J46" s="238">
        <f t="shared" si="0"/>
        <v>0.24516379999999999</v>
      </c>
      <c r="K46" s="104"/>
      <c r="L46" s="105"/>
      <c r="M46" s="105"/>
      <c r="N46" s="105">
        <f>ROUND(D46*I46,2)</f>
        <v>2.4500000000000002</v>
      </c>
      <c r="O46" s="105">
        <f t="shared" si="2"/>
        <v>2.4500000000000002</v>
      </c>
      <c r="P46" s="245">
        <f>'Rider Rates'!$D$105</f>
        <v>45897</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210" t="s">
        <v>217</v>
      </c>
      <c r="B47" s="78"/>
      <c r="C47" s="78"/>
      <c r="D47" s="195"/>
      <c r="E47" s="113" t="s">
        <v>115</v>
      </c>
      <c r="F47" s="106"/>
      <c r="G47" s="114"/>
      <c r="H47" s="115"/>
      <c r="I47" s="258">
        <f>'Rider Rates'!B121</f>
        <v>0.2</v>
      </c>
      <c r="J47" s="259">
        <f t="shared" ref="J47:J51" si="5">SUM(G47:I47)</f>
        <v>0.2</v>
      </c>
      <c r="K47" s="104"/>
      <c r="L47" s="105"/>
      <c r="M47" s="105"/>
      <c r="N47" s="260">
        <f>I47</f>
        <v>0.2</v>
      </c>
      <c r="O47" s="105">
        <f>SUM(L47:N47)</f>
        <v>0.2</v>
      </c>
      <c r="P47" s="245">
        <f>'Rider Rates'!D121</f>
        <v>45958</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210" t="s">
        <v>208</v>
      </c>
      <c r="B48" s="78"/>
      <c r="C48" s="78"/>
      <c r="D48" s="100">
        <f>IF($D$17&lt;1,0,$D$17)</f>
        <v>0</v>
      </c>
      <c r="E48" s="101" t="s">
        <v>41</v>
      </c>
      <c r="F48" s="249" t="s">
        <v>8</v>
      </c>
      <c r="G48" s="103"/>
      <c r="H48" s="103"/>
      <c r="I48" s="103">
        <f>'Rider Rates'!$B$117</f>
        <v>0</v>
      </c>
      <c r="J48" s="237">
        <f t="shared" si="5"/>
        <v>0</v>
      </c>
      <c r="K48" s="104" t="s">
        <v>42</v>
      </c>
      <c r="L48" s="105"/>
      <c r="M48" s="105"/>
      <c r="N48" s="105">
        <f>D48*J48</f>
        <v>0</v>
      </c>
      <c r="O48" s="105">
        <f t="shared" si="2"/>
        <v>0</v>
      </c>
      <c r="P48" s="245">
        <f>'Rider Rates'!D117</f>
        <v>45657</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
      <c r="A49" s="241" t="s">
        <v>230</v>
      </c>
      <c r="B49" s="78"/>
      <c r="C49" s="78"/>
      <c r="D49" s="100"/>
      <c r="E49" s="101" t="s">
        <v>115</v>
      </c>
      <c r="F49" s="102" t="s">
        <v>8</v>
      </c>
      <c r="G49" s="263"/>
      <c r="H49" s="263"/>
      <c r="I49" s="263">
        <f>'Rider Rates'!$B$125</f>
        <v>0</v>
      </c>
      <c r="J49" s="263">
        <f t="shared" si="5"/>
        <v>0</v>
      </c>
      <c r="K49" s="104"/>
      <c r="L49" s="209"/>
      <c r="M49" s="209"/>
      <c r="N49" s="209">
        <f>J49</f>
        <v>0</v>
      </c>
      <c r="O49" s="209">
        <f>SUM(L49:N49)</f>
        <v>0</v>
      </c>
      <c r="P49" s="264">
        <f>'Rider Rates'!E125</f>
        <v>45883</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
      <c r="A50" s="241" t="s">
        <v>242</v>
      </c>
      <c r="B50" s="78"/>
      <c r="C50" s="78"/>
      <c r="D50" s="100">
        <f>D17</f>
        <v>0</v>
      </c>
      <c r="E50" s="101" t="s">
        <v>41</v>
      </c>
      <c r="F50" s="249" t="s">
        <v>8</v>
      </c>
      <c r="G50" s="103"/>
      <c r="H50" s="103"/>
      <c r="I50" s="103">
        <f>'Rider Rates'!B130</f>
        <v>0</v>
      </c>
      <c r="J50" s="237">
        <f t="shared" si="5"/>
        <v>0</v>
      </c>
      <c r="K50" s="104" t="s">
        <v>42</v>
      </c>
      <c r="L50" s="105"/>
      <c r="M50" s="105"/>
      <c r="N50" s="105">
        <f>D50*J50</f>
        <v>0</v>
      </c>
      <c r="O50" s="105">
        <f t="shared" ref="O50" si="6">SUM(L50:N50)</f>
        <v>0</v>
      </c>
      <c r="P50" s="245">
        <f>'Rider Rates'!D130</f>
        <v>44531</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
      <c r="A51" s="241" t="s">
        <v>241</v>
      </c>
      <c r="B51" s="78"/>
      <c r="C51" s="78"/>
      <c r="D51" s="100"/>
      <c r="E51" s="101" t="s">
        <v>115</v>
      </c>
      <c r="F51" s="102" t="s">
        <v>8</v>
      </c>
      <c r="G51" s="263"/>
      <c r="H51" s="263"/>
      <c r="I51" s="263">
        <f>'Rider Rates'!$B$137</f>
        <v>0</v>
      </c>
      <c r="J51" s="263">
        <f t="shared" si="5"/>
        <v>0</v>
      </c>
      <c r="K51" s="104"/>
      <c r="L51" s="209"/>
      <c r="M51" s="209"/>
      <c r="N51" s="209">
        <f>J51</f>
        <v>0</v>
      </c>
      <c r="O51" s="209">
        <f>SUM(L51:N51)</f>
        <v>0</v>
      </c>
      <c r="P51" s="264">
        <f>'Rider Rates'!D137</f>
        <v>44531</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x14ac:dyDescent="0.2">
      <c r="A52" s="241" t="s">
        <v>243</v>
      </c>
      <c r="B52" s="78"/>
      <c r="C52" s="78"/>
      <c r="D52" s="100"/>
      <c r="E52" s="101"/>
      <c r="F52" s="102"/>
      <c r="G52" s="263"/>
      <c r="H52" s="263"/>
      <c r="I52" s="263"/>
      <c r="J52" s="263"/>
      <c r="K52" s="104"/>
      <c r="L52" s="209"/>
      <c r="M52" s="209"/>
      <c r="N52" s="209"/>
      <c r="O52" s="209"/>
      <c r="P52" s="264"/>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x14ac:dyDescent="0.2">
      <c r="A53" s="179" t="s">
        <v>71</v>
      </c>
      <c r="B53" s="148"/>
      <c r="C53" s="148"/>
      <c r="D53" s="180"/>
      <c r="E53" s="181"/>
      <c r="F53" s="182"/>
      <c r="G53" s="182"/>
      <c r="H53" s="182"/>
      <c r="I53" s="182"/>
      <c r="J53" s="182"/>
      <c r="K53" s="183"/>
      <c r="L53" s="169">
        <f>SUM(L31:L52)</f>
        <v>0</v>
      </c>
      <c r="M53" s="169">
        <f t="shared" ref="M53:O53" si="7">SUM(M31:M52)</f>
        <v>0</v>
      </c>
      <c r="N53" s="169">
        <f t="shared" si="7"/>
        <v>6.12</v>
      </c>
      <c r="O53" s="169">
        <f t="shared" si="7"/>
        <v>6.12</v>
      </c>
      <c r="P53" s="184"/>
      <c r="Q53" s="106"/>
      <c r="R53" s="166"/>
      <c r="S53" s="166"/>
      <c r="T53" s="189"/>
      <c r="U53" s="78"/>
      <c r="V53" s="78"/>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x14ac:dyDescent="0.2">
      <c r="A54" s="78"/>
      <c r="B54" s="78"/>
      <c r="C54" s="78"/>
      <c r="D54" s="100"/>
      <c r="E54" s="113"/>
      <c r="F54" s="106"/>
      <c r="G54" s="106"/>
      <c r="H54" s="106"/>
      <c r="I54" s="106"/>
      <c r="J54" s="107"/>
      <c r="K54" s="104"/>
      <c r="L54" s="106"/>
      <c r="M54" s="106"/>
      <c r="N54" s="106"/>
      <c r="O54" s="106"/>
      <c r="P54" s="164"/>
      <c r="Q54" s="106"/>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x14ac:dyDescent="0.2">
      <c r="A55" s="185" t="s">
        <v>94</v>
      </c>
      <c r="B55" s="170"/>
      <c r="C55" s="170"/>
      <c r="D55" s="170"/>
      <c r="E55" s="170"/>
      <c r="F55" s="170"/>
      <c r="G55" s="170"/>
      <c r="H55" s="170"/>
      <c r="I55" s="170"/>
      <c r="J55" s="170"/>
      <c r="K55" s="170"/>
      <c r="L55" s="186">
        <f>L27+L53</f>
        <v>0</v>
      </c>
      <c r="M55" s="186">
        <f>M27+M53</f>
        <v>0</v>
      </c>
      <c r="N55" s="186">
        <f>N27+N53</f>
        <v>16.12</v>
      </c>
      <c r="O55" s="187">
        <f>O27+O53</f>
        <v>16.12</v>
      </c>
      <c r="P55" s="187"/>
      <c r="Q55" s="106"/>
      <c r="R55" s="78"/>
      <c r="S55" s="78"/>
      <c r="T55" s="78"/>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36" x14ac:dyDescent="0.2">
      <c r="A56" s="78"/>
      <c r="B56" s="78"/>
      <c r="C56" s="78"/>
      <c r="D56" s="78"/>
      <c r="E56" s="78"/>
      <c r="F56" s="78"/>
      <c r="G56" s="78"/>
      <c r="H56" s="78"/>
      <c r="I56" s="78"/>
      <c r="J56" s="78"/>
      <c r="K56" s="78"/>
      <c r="L56" s="78"/>
      <c r="M56" s="78"/>
      <c r="N56" s="151"/>
      <c r="O56" s="151"/>
      <c r="P56" s="151"/>
      <c r="Q56" s="166"/>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36" x14ac:dyDescent="0.2">
      <c r="A57" s="78"/>
      <c r="B57" s="78"/>
      <c r="C57" s="78"/>
      <c r="D57" s="78"/>
      <c r="E57" s="78"/>
      <c r="F57" s="78"/>
      <c r="G57" s="78"/>
      <c r="H57" s="78"/>
      <c r="I57" s="78"/>
      <c r="J57" s="78"/>
      <c r="K57" s="78"/>
      <c r="L57" s="78"/>
      <c r="M57" s="78"/>
      <c r="N57" s="151"/>
      <c r="O57" s="151"/>
      <c r="P57" s="151"/>
      <c r="Q57" s="166"/>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36" x14ac:dyDescent="0.2">
      <c r="A58" s="166" t="s">
        <v>93</v>
      </c>
      <c r="B58" s="78"/>
      <c r="C58" s="78"/>
      <c r="D58" s="78"/>
      <c r="E58" s="78"/>
      <c r="F58" s="78"/>
      <c r="G58" s="78"/>
      <c r="H58" s="78"/>
      <c r="I58" s="78"/>
      <c r="J58" s="78"/>
      <c r="K58" s="78"/>
      <c r="L58" s="78"/>
      <c r="M58" s="78"/>
      <c r="N58" s="78"/>
      <c r="O58" s="109">
        <f>IF(D17&lt;0,MIN(O25,O55),O25)</f>
        <v>10</v>
      </c>
      <c r="P58" s="151"/>
      <c r="Q58" s="166"/>
      <c r="R58" s="78"/>
      <c r="S58" s="78"/>
      <c r="T58" s="78"/>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36" x14ac:dyDescent="0.2">
      <c r="A59" s="166" t="s">
        <v>15</v>
      </c>
      <c r="B59" s="166"/>
      <c r="C59" s="166"/>
      <c r="D59" s="166"/>
      <c r="E59" s="166"/>
      <c r="F59" s="166"/>
      <c r="G59" s="166"/>
      <c r="H59" s="166"/>
      <c r="I59" s="78"/>
      <c r="J59" s="78"/>
      <c r="K59" s="78"/>
      <c r="L59" s="78"/>
      <c r="M59" s="78"/>
      <c r="N59" s="151"/>
      <c r="O59" s="151"/>
      <c r="P59" s="151"/>
      <c r="Q59" s="78"/>
      <c r="R59" s="107"/>
      <c r="S59" s="108"/>
      <c r="T59" s="109"/>
      <c r="U59" s="78"/>
      <c r="V59" s="110"/>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36" x14ac:dyDescent="0.2">
      <c r="A60" s="148" t="s">
        <v>117</v>
      </c>
      <c r="B60" s="151"/>
      <c r="C60" s="151"/>
      <c r="D60" s="151"/>
      <c r="E60" s="151"/>
      <c r="F60" s="151"/>
      <c r="G60" s="151"/>
      <c r="H60" s="151"/>
      <c r="I60" s="151"/>
      <c r="J60" s="151"/>
      <c r="K60" s="151"/>
      <c r="L60" s="151"/>
      <c r="M60" s="151"/>
      <c r="N60" s="151"/>
      <c r="O60" s="190">
        <f>IF($D$17&lt;0,O55,IF(O55&gt;O58,O55,O58))</f>
        <v>16.12</v>
      </c>
      <c r="P60" s="160"/>
      <c r="Q60" s="78"/>
      <c r="R60" s="107"/>
      <c r="S60" s="108"/>
      <c r="T60" s="109"/>
      <c r="U60" s="78"/>
      <c r="V60" s="110"/>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36" x14ac:dyDescent="0.2">
      <c r="A61" s="148"/>
      <c r="B61" s="151"/>
      <c r="C61" s="151"/>
      <c r="D61" s="151"/>
      <c r="E61" s="151"/>
      <c r="F61" s="151"/>
      <c r="G61" s="151"/>
      <c r="H61" s="151"/>
      <c r="I61" s="151"/>
      <c r="J61" s="151"/>
      <c r="K61" s="151"/>
      <c r="L61" s="151"/>
      <c r="M61" s="151"/>
      <c r="N61" s="151"/>
      <c r="O61" s="138"/>
      <c r="P61" s="160"/>
      <c r="Q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36" x14ac:dyDescent="0.2">
      <c r="A62" s="148"/>
      <c r="B62" s="166"/>
      <c r="C62" s="166"/>
      <c r="D62" s="166"/>
      <c r="E62" s="166"/>
      <c r="F62" s="166"/>
      <c r="G62" s="166"/>
      <c r="H62" s="166"/>
      <c r="I62" s="166" t="s">
        <v>121</v>
      </c>
      <c r="J62" s="166"/>
      <c r="K62" s="166"/>
      <c r="L62" s="191"/>
      <c r="M62" s="191"/>
      <c r="N62" s="191"/>
      <c r="O62" s="191">
        <f>ROUND(IF($D$17&lt;1,0,O55/($D$17*100)*10000),2)</f>
        <v>0</v>
      </c>
      <c r="P62" s="37" t="s">
        <v>87</v>
      </c>
      <c r="Q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c r="HN62" s="78"/>
      <c r="HO62" s="78"/>
      <c r="HP62" s="78"/>
      <c r="HQ62" s="78"/>
      <c r="HR62" s="78"/>
      <c r="HS62" s="78"/>
      <c r="HT62" s="78"/>
      <c r="HU62" s="78"/>
      <c r="HV62" s="78"/>
      <c r="HW62" s="78"/>
      <c r="HX62" s="78"/>
      <c r="HY62" s="78"/>
      <c r="HZ62" s="78"/>
      <c r="IA62" s="78"/>
      <c r="IB62" s="78"/>
    </row>
    <row r="63" spans="1:236" x14ac:dyDescent="0.2">
      <c r="A63" s="37"/>
      <c r="B63" s="78"/>
      <c r="C63" s="78"/>
      <c r="D63" s="78"/>
      <c r="E63" s="78"/>
      <c r="F63" s="78"/>
      <c r="G63" s="78"/>
      <c r="H63" s="192"/>
      <c r="I63" s="242" t="s">
        <v>190</v>
      </c>
      <c r="J63" s="78"/>
      <c r="K63" s="78"/>
      <c r="L63" s="78"/>
      <c r="M63" s="78"/>
      <c r="N63" s="78"/>
      <c r="O63" s="243">
        <f>ROUND(IF($D$17&lt;1,0,(L55)/($D$17*100)*10000),2)</f>
        <v>0</v>
      </c>
      <c r="P63" s="25" t="s">
        <v>87</v>
      </c>
      <c r="Q63" s="78"/>
      <c r="AE63" s="78"/>
      <c r="AF63" s="78"/>
      <c r="AG63" s="78"/>
      <c r="AH63" s="78"/>
      <c r="AI63" s="78"/>
      <c r="AJ63" s="78"/>
      <c r="AK63" s="78"/>
      <c r="AL63" s="78"/>
      <c r="AM63" s="78"/>
      <c r="AN63" s="78"/>
      <c r="AO63" s="78"/>
      <c r="AP63" s="78"/>
      <c r="AQ63" s="78"/>
      <c r="AR63" s="78"/>
      <c r="AS63" s="78"/>
      <c r="AT63" s="78"/>
      <c r="HE63" s="78"/>
      <c r="HF63" s="78"/>
      <c r="HG63" s="78"/>
      <c r="HH63" s="78"/>
      <c r="HI63" s="78"/>
      <c r="HJ63" s="78"/>
      <c r="HK63" s="78"/>
      <c r="HL63" s="78"/>
      <c r="HM63" s="78"/>
      <c r="HN63" s="78"/>
    </row>
    <row r="64" spans="1:236" x14ac:dyDescent="0.2">
      <c r="A64" s="99"/>
      <c r="B64" s="78"/>
      <c r="C64" s="78"/>
      <c r="D64" s="100"/>
      <c r="E64" s="101"/>
      <c r="F64" s="106"/>
      <c r="G64" s="133"/>
      <c r="H64" s="56"/>
      <c r="I64" s="133"/>
      <c r="J64" s="25"/>
      <c r="K64" s="25"/>
      <c r="L64" s="134"/>
      <c r="M64" s="134"/>
      <c r="N64" s="134"/>
      <c r="O64" s="135"/>
      <c r="Q64" s="80"/>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c r="BL64" s="78"/>
      <c r="BM64" s="78"/>
      <c r="BN64" s="78"/>
      <c r="BO64" s="78"/>
      <c r="BP64" s="78"/>
      <c r="BQ64" s="78"/>
      <c r="BR64" s="78"/>
      <c r="BS64" s="78"/>
      <c r="BT64" s="78"/>
      <c r="BU64" s="78"/>
      <c r="BV64" s="78"/>
      <c r="BW64" s="78"/>
      <c r="BX64" s="78"/>
      <c r="BY64" s="78"/>
      <c r="BZ64" s="78"/>
      <c r="CA64" s="78"/>
      <c r="CB64" s="78"/>
      <c r="CC64" s="78"/>
      <c r="CD64" s="78"/>
      <c r="CE64" s="78"/>
      <c r="CF64" s="78"/>
      <c r="CG64" s="78"/>
      <c r="CH64" s="78"/>
      <c r="CI64" s="78"/>
      <c r="CJ64" s="78"/>
      <c r="CK64" s="78"/>
      <c r="CL64" s="78"/>
      <c r="CM64" s="78"/>
      <c r="CN64" s="78"/>
      <c r="CO64" s="78"/>
      <c r="CP64" s="78"/>
      <c r="CQ64" s="78"/>
      <c r="CR64" s="78"/>
      <c r="CS64" s="78"/>
      <c r="CT64" s="78"/>
      <c r="CU64" s="78"/>
      <c r="CV64" s="78"/>
      <c r="CW64" s="78"/>
      <c r="CX64" s="78"/>
      <c r="CY64" s="78"/>
      <c r="CZ64" s="78"/>
      <c r="DA64" s="78"/>
      <c r="DB64" s="78"/>
      <c r="DC64" s="78"/>
      <c r="DD64" s="78"/>
      <c r="DE64" s="78"/>
      <c r="DF64" s="78"/>
      <c r="DG64" s="78"/>
      <c r="DH64" s="78"/>
      <c r="DI64" s="78"/>
      <c r="DJ64" s="78"/>
      <c r="DK64" s="78"/>
      <c r="DL64" s="78"/>
      <c r="DM64" s="78"/>
      <c r="DN64" s="78"/>
      <c r="DO64" s="78"/>
      <c r="DP64" s="78"/>
      <c r="DQ64" s="78"/>
      <c r="DR64" s="78"/>
      <c r="DS64" s="78"/>
      <c r="DT64" s="78"/>
      <c r="DU64" s="78"/>
      <c r="DV64" s="78"/>
      <c r="DW64" s="78"/>
      <c r="DX64" s="78"/>
      <c r="DY64" s="78"/>
      <c r="DZ64" s="78"/>
      <c r="EA64" s="78"/>
      <c r="EB64" s="78"/>
      <c r="EC64" s="78"/>
      <c r="ED64" s="78"/>
      <c r="EE64" s="78"/>
      <c r="EF64" s="78"/>
      <c r="EG64" s="78"/>
      <c r="EH64" s="78"/>
      <c r="EI64" s="78"/>
      <c r="EJ64" s="78"/>
      <c r="EK64" s="78"/>
      <c r="EL64" s="78"/>
      <c r="EM64" s="78"/>
      <c r="EN64" s="78"/>
      <c r="EO64" s="78"/>
      <c r="EP64" s="78"/>
      <c r="EQ64" s="78"/>
      <c r="ER64" s="78"/>
      <c r="ES64" s="78"/>
      <c r="ET64" s="78"/>
      <c r="EU64" s="78"/>
      <c r="EV64" s="78"/>
      <c r="EW64" s="78"/>
      <c r="EX64" s="78"/>
      <c r="EY64" s="78"/>
      <c r="EZ64" s="78"/>
      <c r="FA64" s="78"/>
      <c r="FB64" s="78"/>
      <c r="FC64" s="78"/>
      <c r="FD64" s="78"/>
      <c r="FE64" s="78"/>
      <c r="FF64" s="78"/>
      <c r="FG64" s="78"/>
      <c r="FH64" s="78"/>
      <c r="FI64" s="78"/>
      <c r="FJ64" s="78"/>
      <c r="FK64" s="78"/>
      <c r="FL64" s="78"/>
      <c r="FM64" s="78"/>
      <c r="FN64" s="78"/>
      <c r="FO64" s="78"/>
      <c r="FP64" s="78"/>
      <c r="FQ64" s="78"/>
      <c r="FR64" s="78"/>
      <c r="FS64" s="78"/>
      <c r="FT64" s="78"/>
      <c r="FU64" s="78"/>
      <c r="FV64" s="78"/>
      <c r="FW64" s="78"/>
      <c r="FX64" s="78"/>
      <c r="FY64" s="78"/>
      <c r="FZ64" s="78"/>
      <c r="GA64" s="78"/>
      <c r="GB64" s="78"/>
      <c r="GC64" s="78"/>
      <c r="GD64" s="78"/>
      <c r="GE64" s="78"/>
      <c r="GF64" s="78"/>
      <c r="GG64" s="78"/>
      <c r="GH64" s="78"/>
      <c r="GI64" s="78"/>
      <c r="GJ64" s="78"/>
      <c r="GK64" s="78"/>
      <c r="GL64" s="78"/>
      <c r="GM64" s="78"/>
      <c r="GN64" s="78"/>
      <c r="GO64" s="78"/>
      <c r="GP64" s="78"/>
      <c r="GQ64" s="78"/>
      <c r="GR64" s="78"/>
      <c r="GS64" s="78"/>
      <c r="GT64" s="78"/>
      <c r="GU64" s="78"/>
      <c r="GV64" s="78"/>
      <c r="GW64" s="78"/>
      <c r="GX64" s="78"/>
      <c r="GY64" s="78"/>
      <c r="GZ64" s="78"/>
      <c r="HA64" s="78"/>
      <c r="HB64" s="78"/>
      <c r="HC64" s="78"/>
      <c r="HD64" s="78"/>
      <c r="HE64" s="78"/>
      <c r="HF64" s="78"/>
      <c r="HG64" s="78"/>
      <c r="HH64" s="78"/>
      <c r="HI64" s="78"/>
      <c r="HJ64" s="78"/>
      <c r="HK64" s="78"/>
      <c r="HL64" s="78"/>
      <c r="HM64" s="78"/>
    </row>
    <row r="65" spans="1:221" x14ac:dyDescent="0.2">
      <c r="A65" s="99"/>
      <c r="B65" s="78"/>
      <c r="C65" s="78"/>
      <c r="D65" s="100"/>
      <c r="E65" s="113"/>
      <c r="F65" s="106"/>
      <c r="Q65" s="80"/>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8"/>
      <c r="BU65" s="78"/>
      <c r="BV65" s="78"/>
      <c r="BW65" s="78"/>
      <c r="BX65" s="78"/>
      <c r="BY65" s="78"/>
      <c r="BZ65" s="78"/>
      <c r="CA65" s="78"/>
      <c r="CB65" s="78"/>
      <c r="CC65" s="78"/>
      <c r="CD65" s="78"/>
      <c r="CE65" s="78"/>
      <c r="CF65" s="78"/>
      <c r="CG65" s="78"/>
      <c r="CH65" s="78"/>
      <c r="CI65" s="78"/>
      <c r="CJ65" s="78"/>
      <c r="CK65" s="78"/>
      <c r="CL65" s="78"/>
      <c r="CM65" s="78"/>
      <c r="CN65" s="78"/>
      <c r="CO65" s="78"/>
      <c r="CP65" s="78"/>
      <c r="CQ65" s="78"/>
      <c r="CR65" s="78"/>
      <c r="CS65" s="78"/>
      <c r="CT65" s="78"/>
      <c r="CU65" s="78"/>
      <c r="CV65" s="78"/>
      <c r="CW65" s="78"/>
      <c r="CX65" s="78"/>
      <c r="CY65" s="78"/>
      <c r="CZ65" s="78"/>
      <c r="DA65" s="78"/>
      <c r="DB65" s="78"/>
      <c r="DC65" s="78"/>
      <c r="DD65" s="78"/>
      <c r="DE65" s="78"/>
      <c r="DF65" s="78"/>
      <c r="DG65" s="78"/>
      <c r="DH65" s="78"/>
      <c r="DI65" s="78"/>
      <c r="DJ65" s="78"/>
      <c r="DK65" s="78"/>
      <c r="DL65" s="78"/>
      <c r="DM65" s="78"/>
      <c r="DN65" s="78"/>
      <c r="DO65" s="78"/>
      <c r="DP65" s="78"/>
      <c r="DQ65" s="78"/>
      <c r="DR65" s="78"/>
      <c r="DS65" s="78"/>
      <c r="DT65" s="78"/>
      <c r="DU65" s="78"/>
      <c r="DV65" s="78"/>
      <c r="DW65" s="78"/>
      <c r="DX65" s="78"/>
      <c r="DY65" s="78"/>
      <c r="DZ65" s="78"/>
      <c r="EA65" s="78"/>
      <c r="EB65" s="78"/>
      <c r="EC65" s="78"/>
      <c r="ED65" s="78"/>
      <c r="EE65" s="78"/>
      <c r="EF65" s="78"/>
      <c r="EG65" s="78"/>
      <c r="EH65" s="78"/>
      <c r="EI65" s="78"/>
      <c r="EJ65" s="78"/>
      <c r="EK65" s="78"/>
      <c r="EL65" s="78"/>
      <c r="EM65" s="78"/>
      <c r="EN65" s="78"/>
      <c r="EO65" s="78"/>
      <c r="EP65" s="78"/>
      <c r="EQ65" s="78"/>
      <c r="ER65" s="78"/>
      <c r="ES65" s="78"/>
      <c r="ET65" s="78"/>
      <c r="EU65" s="78"/>
      <c r="EV65" s="78"/>
      <c r="EW65" s="78"/>
      <c r="EX65" s="78"/>
      <c r="EY65" s="78"/>
      <c r="EZ65" s="78"/>
      <c r="FA65" s="78"/>
      <c r="FB65" s="78"/>
      <c r="FC65" s="78"/>
      <c r="FD65" s="78"/>
      <c r="FE65" s="78"/>
      <c r="FF65" s="78"/>
      <c r="FG65" s="78"/>
      <c r="FH65" s="78"/>
      <c r="FI65" s="78"/>
      <c r="FJ65" s="78"/>
      <c r="FK65" s="78"/>
      <c r="FL65" s="78"/>
      <c r="FM65" s="78"/>
      <c r="FN65" s="78"/>
      <c r="FO65" s="78"/>
      <c r="FP65" s="78"/>
      <c r="FQ65" s="78"/>
      <c r="FR65" s="78"/>
      <c r="FS65" s="78"/>
      <c r="FT65" s="78"/>
      <c r="FU65" s="78"/>
      <c r="FV65" s="78"/>
      <c r="FW65" s="78"/>
      <c r="FX65" s="78"/>
      <c r="FY65" s="78"/>
      <c r="FZ65" s="78"/>
      <c r="GA65" s="78"/>
      <c r="GB65" s="78"/>
      <c r="GC65" s="78"/>
      <c r="GD65" s="78"/>
      <c r="GE65" s="78"/>
      <c r="GF65" s="78"/>
      <c r="GG65" s="78"/>
      <c r="GH65" s="78"/>
      <c r="GI65" s="78"/>
      <c r="GJ65" s="78"/>
      <c r="GK65" s="78"/>
      <c r="GL65" s="78"/>
      <c r="GM65" s="78"/>
      <c r="GN65" s="78"/>
      <c r="GO65" s="78"/>
      <c r="GP65" s="78"/>
      <c r="GQ65" s="78"/>
      <c r="GR65" s="78"/>
      <c r="GS65" s="78"/>
      <c r="GT65" s="78"/>
      <c r="GU65" s="78"/>
      <c r="GV65" s="78"/>
      <c r="GW65" s="78"/>
      <c r="GX65" s="78"/>
      <c r="GY65" s="78"/>
      <c r="GZ65" s="78"/>
      <c r="HA65" s="78"/>
      <c r="HB65" s="78"/>
      <c r="HC65" s="78"/>
      <c r="HD65" s="78"/>
      <c r="HE65" s="78"/>
      <c r="HF65" s="78"/>
      <c r="HG65" s="78"/>
      <c r="HH65" s="78"/>
      <c r="HI65" s="78"/>
      <c r="HJ65" s="78"/>
      <c r="HK65" s="78"/>
      <c r="HL65" s="78"/>
      <c r="HM65" s="78"/>
    </row>
    <row r="66" spans="1:221" x14ac:dyDescent="0.2">
      <c r="A66" s="78"/>
      <c r="D66" s="1"/>
      <c r="E66" s="35"/>
      <c r="F66" s="106"/>
      <c r="Q66" s="80"/>
    </row>
    <row r="67" spans="1:221" x14ac:dyDescent="0.2">
      <c r="A67" s="96"/>
      <c r="D67" s="1"/>
      <c r="E67" s="35"/>
      <c r="F67" s="4"/>
      <c r="Q67" s="36"/>
    </row>
    <row r="68" spans="1:221" x14ac:dyDescent="0.2">
      <c r="A68" s="96"/>
      <c r="D68" s="1"/>
      <c r="E68" s="35"/>
      <c r="F68" s="4"/>
      <c r="Q68" s="36"/>
    </row>
    <row r="69" spans="1:221" x14ac:dyDescent="0.2">
      <c r="A69" s="41"/>
      <c r="B69" s="77"/>
      <c r="C69" s="77"/>
      <c r="D69" s="77"/>
      <c r="E69" s="77"/>
      <c r="F69" s="77"/>
    </row>
    <row r="70" spans="1:221" x14ac:dyDescent="0.2">
      <c r="B70" s="37"/>
      <c r="C70" s="37"/>
      <c r="D70" s="37"/>
      <c r="E70" s="37"/>
      <c r="F70" s="37"/>
      <c r="P70" s="37"/>
      <c r="Q70" s="37"/>
    </row>
    <row r="71" spans="1:221" x14ac:dyDescent="0.2">
      <c r="B71" s="37"/>
      <c r="C71" s="37"/>
      <c r="D71" s="37"/>
      <c r="E71" s="37"/>
      <c r="F71" s="37"/>
      <c r="P71" s="25"/>
      <c r="Q71" s="25"/>
    </row>
    <row r="74" spans="1:221" x14ac:dyDescent="0.2">
      <c r="A74" s="481"/>
    </row>
    <row r="75" spans="1:221" x14ac:dyDescent="0.2">
      <c r="A75" s="481"/>
    </row>
    <row r="76" spans="1:221" x14ac:dyDescent="0.2">
      <c r="A76" s="481"/>
    </row>
    <row r="77" spans="1:221" x14ac:dyDescent="0.2">
      <c r="A77" s="481"/>
    </row>
    <row r="78" spans="1:221" x14ac:dyDescent="0.2">
      <c r="A78" s="481"/>
    </row>
    <row r="79" spans="1:221" x14ac:dyDescent="0.2">
      <c r="A79" s="481"/>
    </row>
    <row r="80" spans="1:221" x14ac:dyDescent="0.2">
      <c r="A80" s="481"/>
    </row>
    <row r="81" spans="1:1" x14ac:dyDescent="0.2">
      <c r="A81" s="481"/>
    </row>
    <row r="82" spans="1:1" x14ac:dyDescent="0.2">
      <c r="A82" s="481"/>
    </row>
    <row r="83" spans="1:1" x14ac:dyDescent="0.2">
      <c r="A83" s="481"/>
    </row>
    <row r="84" spans="1:1" x14ac:dyDescent="0.2">
      <c r="A84" s="481"/>
    </row>
    <row r="85" spans="1:1" x14ac:dyDescent="0.2">
      <c r="A85" s="481"/>
    </row>
    <row r="86" spans="1:1" x14ac:dyDescent="0.2">
      <c r="A86" s="481"/>
    </row>
    <row r="87" spans="1:1" x14ac:dyDescent="0.2">
      <c r="A87" s="481"/>
    </row>
    <row r="88" spans="1:1" x14ac:dyDescent="0.2">
      <c r="A88" s="481"/>
    </row>
  </sheetData>
  <sheetProtection algorithmName="SHA-512" hashValue="vY6aljOA2jGYvCY5PFA6f7X5jMvqQ9j+Z5KbHzXYDlNp/8inX9GYkAOsghN+q2fyCa6rx46Q2q8swjZeOpDsvw==" saltValue="jnyziU58n3sKlxkKS+38ng==" spinCount="100000" sheet="1" objects="1" scenarios="1"/>
  <mergeCells count="8">
    <mergeCell ref="A74:A88"/>
    <mergeCell ref="A1:P1"/>
    <mergeCell ref="A2:P3"/>
    <mergeCell ref="A4:P4"/>
    <mergeCell ref="B6:O6"/>
    <mergeCell ref="A7:K7"/>
    <mergeCell ref="G23:J23"/>
    <mergeCell ref="L23:O23"/>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8849" r:id="rId4" name="Button 1">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8850" r:id="rId5" name="Button 2">
              <controlPr defaultSize="0" print="0" autoFill="0" autoPict="0" macro="[0]!Info">
                <anchor moveWithCells="1">
                  <from>
                    <xdr:col>16</xdr:col>
                    <xdr:colOff>581025</xdr:colOff>
                    <xdr:row>81</xdr:row>
                    <xdr:rowOff>66675</xdr:rowOff>
                  </from>
                  <to>
                    <xdr:col>30</xdr:col>
                    <xdr:colOff>238125</xdr:colOff>
                    <xdr:row>82</xdr:row>
                    <xdr:rowOff>142875</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dimension ref="A1:IB62"/>
  <sheetViews>
    <sheetView showGridLines="0" topLeftCell="A22" zoomScale="80" zoomScaleNormal="80" workbookViewId="0">
      <selection sqref="A1:P1"/>
    </sheetView>
  </sheetViews>
  <sheetFormatPr defaultRowHeight="12.75" x14ac:dyDescent="0.2"/>
  <cols>
    <col min="1" max="1" width="39" customWidth="1"/>
    <col min="2" max="2" width="2.140625" customWidth="1"/>
    <col min="3" max="3" width="13" customWidth="1"/>
    <col min="4" max="4" width="15.42578125" customWidth="1"/>
    <col min="5" max="5" width="10.42578125" customWidth="1"/>
    <col min="6" max="6" width="5.5703125" customWidth="1"/>
    <col min="7" max="8" width="13.42578125" customWidth="1"/>
    <col min="9" max="9" width="14.5703125" customWidth="1"/>
    <col min="10" max="10" width="13.42578125" customWidth="1"/>
    <col min="11" max="11" width="5.5703125" bestFit="1" customWidth="1"/>
    <col min="12" max="12" width="15.140625" customWidth="1"/>
    <col min="13" max="13" width="17.42578125" bestFit="1" customWidth="1"/>
    <col min="14" max="14" width="17.5703125" customWidth="1"/>
    <col min="15" max="15" width="18.5703125" customWidth="1"/>
    <col min="16" max="16" width="15" customWidth="1"/>
    <col min="17" max="17" width="12.85546875" bestFit="1" customWidth="1"/>
    <col min="18" max="18" width="10.5703125" hidden="1" customWidth="1"/>
    <col min="19" max="26" width="10.42578125" hidden="1" customWidth="1"/>
    <col min="27" max="27" width="10.5703125" hidden="1" customWidth="1"/>
    <col min="28" max="30" width="10.42578125" hidden="1" customWidth="1"/>
  </cols>
  <sheetData>
    <row r="1" spans="1:30" ht="20.25" x14ac:dyDescent="0.3">
      <c r="A1" s="498" t="s">
        <v>120</v>
      </c>
      <c r="B1" s="498"/>
      <c r="C1" s="498"/>
      <c r="D1" s="498"/>
      <c r="E1" s="498"/>
      <c r="F1" s="498"/>
      <c r="G1" s="498"/>
      <c r="H1" s="498"/>
      <c r="I1" s="498"/>
      <c r="J1" s="498"/>
      <c r="K1" s="498"/>
      <c r="L1" s="498"/>
      <c r="M1" s="498"/>
      <c r="N1" s="498"/>
      <c r="O1" s="498"/>
      <c r="P1" s="498"/>
      <c r="Q1" s="203"/>
    </row>
    <row r="2" spans="1:30" ht="20.25" x14ac:dyDescent="0.3">
      <c r="A2" s="499" t="s">
        <v>267</v>
      </c>
      <c r="B2" s="499"/>
      <c r="C2" s="499"/>
      <c r="D2" s="499"/>
      <c r="E2" s="499"/>
      <c r="F2" s="499"/>
      <c r="G2" s="499"/>
      <c r="H2" s="499"/>
      <c r="I2" s="499"/>
      <c r="J2" s="499"/>
      <c r="K2" s="499"/>
      <c r="L2" s="499"/>
      <c r="M2" s="499"/>
      <c r="N2" s="499"/>
      <c r="O2" s="499"/>
      <c r="P2" s="499"/>
      <c r="Q2" s="197"/>
    </row>
    <row r="3" spans="1:30" ht="18" x14ac:dyDescent="0.25">
      <c r="A3" s="484" t="s">
        <v>95</v>
      </c>
      <c r="B3" s="484"/>
      <c r="C3" s="484"/>
      <c r="D3" s="484"/>
      <c r="E3" s="484"/>
      <c r="F3" s="484"/>
      <c r="G3" s="484"/>
      <c r="H3" s="484"/>
      <c r="I3" s="484"/>
      <c r="J3" s="484"/>
      <c r="K3" s="484"/>
      <c r="L3" s="484"/>
      <c r="M3" s="484"/>
      <c r="N3" s="484"/>
      <c r="O3" s="484"/>
      <c r="P3" s="484"/>
      <c r="Q3" s="198"/>
    </row>
    <row r="4" spans="1:30" ht="15.75" x14ac:dyDescent="0.25">
      <c r="A4" s="484"/>
      <c r="B4" s="484"/>
      <c r="C4" s="484"/>
      <c r="D4" s="484"/>
      <c r="E4" s="484"/>
      <c r="F4" s="484"/>
      <c r="G4" s="484"/>
      <c r="H4" s="484"/>
      <c r="I4" s="484"/>
      <c r="J4" s="484"/>
      <c r="K4" s="484"/>
      <c r="L4" s="484"/>
      <c r="M4" s="484"/>
      <c r="N4" s="484"/>
      <c r="O4" s="484"/>
      <c r="P4" s="484"/>
      <c r="Q4" s="199"/>
    </row>
    <row r="5" spans="1:30" x14ac:dyDescent="0.2">
      <c r="A5" s="76">
        <f ca="1">TODAY()</f>
        <v>45944</v>
      </c>
      <c r="B5" s="491" t="s">
        <v>293</v>
      </c>
      <c r="C5" s="491"/>
      <c r="D5" s="491"/>
      <c r="E5" s="491"/>
      <c r="F5" s="491"/>
      <c r="G5" s="491"/>
      <c r="H5" s="491"/>
      <c r="I5" s="491"/>
      <c r="J5" s="491"/>
      <c r="K5" s="491"/>
      <c r="L5" s="491"/>
      <c r="M5" s="491"/>
      <c r="N5" s="491"/>
      <c r="O5" s="491"/>
    </row>
    <row r="6" spans="1:30" x14ac:dyDescent="0.2">
      <c r="A6" s="482" t="s">
        <v>15</v>
      </c>
      <c r="B6" s="482"/>
      <c r="C6" s="482"/>
      <c r="D6" s="482"/>
      <c r="E6" s="482"/>
      <c r="F6" s="482"/>
      <c r="G6" s="482"/>
      <c r="H6" s="482"/>
      <c r="I6" s="482"/>
      <c r="J6" s="482"/>
      <c r="K6" s="482"/>
    </row>
    <row r="7" spans="1:30" x14ac:dyDescent="0.2">
      <c r="C7" s="18"/>
      <c r="D7" s="18"/>
      <c r="E7" s="18"/>
      <c r="F7" s="18"/>
      <c r="G7" s="18"/>
      <c r="H7" s="18"/>
      <c r="I7" s="18"/>
      <c r="J7" s="18"/>
      <c r="K7" s="18"/>
    </row>
    <row r="8" spans="1:30" ht="15" x14ac:dyDescent="0.2">
      <c r="A8" s="23" t="s">
        <v>2</v>
      </c>
      <c r="B8" s="24"/>
      <c r="C8" s="25">
        <f>'Customer Info'!B7</f>
        <v>0</v>
      </c>
      <c r="I8" s="26"/>
    </row>
    <row r="9" spans="1:30" ht="15" x14ac:dyDescent="0.2">
      <c r="A9" s="27" t="s">
        <v>26</v>
      </c>
      <c r="B9" s="24"/>
      <c r="C9" s="25">
        <f>'Customer Info'!B8</f>
        <v>0</v>
      </c>
    </row>
    <row r="10" spans="1:30" x14ac:dyDescent="0.2">
      <c r="A10" s="23" t="s">
        <v>3</v>
      </c>
      <c r="B10" s="200">
        <f>'Customer Info'!B9</f>
        <v>11</v>
      </c>
      <c r="C10" s="194" t="str">
        <f>LOOKUP(B10,S11:AD11,S12:AD12)</f>
        <v>November</v>
      </c>
      <c r="D10" s="133">
        <f>'Customer Info'!C9</f>
        <v>2025</v>
      </c>
    </row>
    <row r="11" spans="1:30" x14ac:dyDescent="0.2">
      <c r="A11" s="497"/>
      <c r="B11" s="497"/>
      <c r="C11" s="497"/>
      <c r="D11" s="497"/>
      <c r="E11" s="497"/>
      <c r="F11" s="497"/>
      <c r="G11" s="497"/>
      <c r="H11" s="497"/>
      <c r="I11" s="497"/>
      <c r="J11" s="94"/>
      <c r="K11" s="94"/>
      <c r="L11" s="94"/>
      <c r="M11" s="94"/>
      <c r="N11" s="94"/>
      <c r="O11" s="94"/>
      <c r="P11" s="94"/>
      <c r="S11">
        <v>1</v>
      </c>
      <c r="T11">
        <v>2</v>
      </c>
      <c r="U11">
        <v>3</v>
      </c>
      <c r="V11">
        <v>4</v>
      </c>
      <c r="W11">
        <v>5</v>
      </c>
      <c r="X11">
        <v>6</v>
      </c>
      <c r="Y11">
        <v>7</v>
      </c>
      <c r="Z11">
        <v>8</v>
      </c>
      <c r="AA11">
        <v>9</v>
      </c>
      <c r="AB11">
        <v>10</v>
      </c>
      <c r="AC11">
        <v>11</v>
      </c>
      <c r="AD11">
        <v>12</v>
      </c>
    </row>
    <row r="12" spans="1:30" x14ac:dyDescent="0.2">
      <c r="A12" s="97" t="s">
        <v>27</v>
      </c>
      <c r="B12" s="18"/>
      <c r="C12" s="18"/>
      <c r="D12" s="18"/>
      <c r="E12" s="18"/>
      <c r="F12" s="18"/>
      <c r="G12" s="18"/>
      <c r="H12" s="18"/>
      <c r="I12" s="18"/>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30" x14ac:dyDescent="0.2">
      <c r="A13" s="18"/>
      <c r="B13" s="18"/>
      <c r="C13" s="18"/>
      <c r="D13" s="18"/>
      <c r="E13" s="18"/>
      <c r="F13" s="18"/>
      <c r="G13" s="18"/>
      <c r="H13" s="18"/>
      <c r="I13" s="18"/>
      <c r="R13" s="78" t="s">
        <v>118</v>
      </c>
      <c r="S13" s="193">
        <v>1.8274700000000001E-2</v>
      </c>
      <c r="T13" s="193">
        <v>1.8274700000000001E-2</v>
      </c>
      <c r="U13" s="193">
        <v>1.8274700000000001E-2</v>
      </c>
      <c r="V13" s="193">
        <v>1.8274700000000001E-2</v>
      </c>
      <c r="W13" s="193">
        <v>1.8274700000000001E-2</v>
      </c>
      <c r="X13" s="193">
        <v>1.8274700000000001E-2</v>
      </c>
      <c r="Y13" s="193">
        <v>1.8274700000000001E-2</v>
      </c>
      <c r="Z13" s="193">
        <v>1.8274700000000001E-2</v>
      </c>
      <c r="AA13" s="193">
        <v>1.8274700000000001E-2</v>
      </c>
      <c r="AB13" s="193">
        <v>1.8274700000000001E-2</v>
      </c>
      <c r="AC13" s="193">
        <v>1.8274700000000001E-2</v>
      </c>
      <c r="AD13" s="193">
        <v>1.8274700000000001E-2</v>
      </c>
    </row>
    <row r="14" spans="1:30" x14ac:dyDescent="0.2">
      <c r="A14" s="31" t="s">
        <v>43</v>
      </c>
      <c r="B14" s="31"/>
      <c r="C14" s="32">
        <f>IF('Customer Info'!B21+'Customer Info'!B22-'Customer Info'!B23&lt;0,0,'Customer Info'!B21+'Customer Info'!B22-'Customer Info'!B23)</f>
        <v>0</v>
      </c>
      <c r="D14" s="31" t="s">
        <v>41</v>
      </c>
      <c r="E14" s="31"/>
      <c r="F14" s="33"/>
      <c r="G14" s="31"/>
      <c r="H14" s="31"/>
      <c r="I14" s="31"/>
      <c r="R14" s="78" t="s">
        <v>119</v>
      </c>
      <c r="S14" s="193">
        <v>1.8274700000000001E-2</v>
      </c>
      <c r="T14" s="193">
        <v>1.8274700000000001E-2</v>
      </c>
      <c r="U14" s="193">
        <v>1.8274700000000001E-2</v>
      </c>
      <c r="V14" s="193">
        <v>1.8274700000000001E-2</v>
      </c>
      <c r="W14" s="193">
        <v>1.8274700000000001E-2</v>
      </c>
      <c r="X14" s="193">
        <v>1.8274700000000001E-2</v>
      </c>
      <c r="Y14" s="193">
        <v>1.8274700000000001E-2</v>
      </c>
      <c r="Z14" s="193">
        <v>1.8274700000000001E-2</v>
      </c>
      <c r="AA14" s="193">
        <v>1.8274700000000001E-2</v>
      </c>
      <c r="AB14" s="193">
        <v>1.8274700000000001E-2</v>
      </c>
      <c r="AC14" s="193">
        <v>1.8274700000000001E-2</v>
      </c>
      <c r="AD14" s="193">
        <v>1.8274700000000001E-2</v>
      </c>
    </row>
    <row r="15" spans="1:30" x14ac:dyDescent="0.2">
      <c r="A15" s="31" t="s">
        <v>85</v>
      </c>
      <c r="B15" s="31"/>
      <c r="C15" s="212">
        <f>MAX('Customer Info'!B18,'Customer Info'!B19)</f>
        <v>0</v>
      </c>
      <c r="D15" s="31" t="s">
        <v>45</v>
      </c>
      <c r="E15" s="31"/>
      <c r="F15" s="33"/>
      <c r="G15" s="31"/>
      <c r="H15" s="31"/>
      <c r="I15" s="31"/>
      <c r="R15" s="78" t="s">
        <v>123</v>
      </c>
      <c r="S15" s="193">
        <v>1.8274700000000001E-2</v>
      </c>
      <c r="T15" s="193">
        <v>1.8274700000000001E-2</v>
      </c>
      <c r="U15" s="193">
        <v>1.8274700000000001E-2</v>
      </c>
      <c r="V15" s="193">
        <v>1.8274700000000001E-2</v>
      </c>
      <c r="W15" s="193">
        <v>1.8274700000000001E-2</v>
      </c>
      <c r="X15" s="193">
        <v>1.8274700000000001E-2</v>
      </c>
      <c r="Y15" s="193">
        <v>1.8274700000000001E-2</v>
      </c>
      <c r="Z15" s="193">
        <v>1.8274700000000001E-2</v>
      </c>
      <c r="AA15" s="193">
        <v>1.8274700000000001E-2</v>
      </c>
      <c r="AB15" s="193">
        <v>1.8274700000000001E-2</v>
      </c>
      <c r="AC15" s="193">
        <v>1.8274700000000001E-2</v>
      </c>
      <c r="AD15" s="193">
        <v>1.8274700000000001E-2</v>
      </c>
    </row>
    <row r="16" spans="1:30" x14ac:dyDescent="0.2">
      <c r="A16" s="31"/>
      <c r="B16" s="31"/>
      <c r="C16" s="33"/>
      <c r="D16" s="33"/>
      <c r="E16" s="33"/>
      <c r="F16" s="33"/>
      <c r="G16" s="23"/>
      <c r="H16" s="31"/>
      <c r="I16" s="31"/>
      <c r="R16" t="s">
        <v>163</v>
      </c>
      <c r="S16" s="222" t="e">
        <f>'Rider Rates'!#REF!</f>
        <v>#REF!</v>
      </c>
      <c r="T16" s="222" t="e">
        <f>'Rider Rates'!#REF!</f>
        <v>#REF!</v>
      </c>
      <c r="U16" s="222" t="e">
        <f>'Rider Rates'!#REF!</f>
        <v>#REF!</v>
      </c>
      <c r="V16" s="222" t="e">
        <f>'Rider Rates'!#REF!</f>
        <v>#REF!</v>
      </c>
      <c r="W16" s="222" t="e">
        <f>'Rider Rates'!#REF!</f>
        <v>#REF!</v>
      </c>
      <c r="X16" s="222" t="e">
        <f>'Rider Rates'!#REF!</f>
        <v>#REF!</v>
      </c>
      <c r="Y16" s="222" t="e">
        <f>'Rider Rates'!#REF!</f>
        <v>#REF!</v>
      </c>
      <c r="Z16" s="222" t="e">
        <f>'Rider Rates'!#REF!</f>
        <v>#REF!</v>
      </c>
      <c r="AA16" s="222" t="e">
        <f>'Rider Rates'!#REF!</f>
        <v>#REF!</v>
      </c>
      <c r="AB16" s="222" t="e">
        <f>'Rider Rates'!#REF!</f>
        <v>#REF!</v>
      </c>
      <c r="AC16" s="222" t="e">
        <f>'Rider Rates'!#REF!</f>
        <v>#REF!</v>
      </c>
      <c r="AD16" s="222" t="e">
        <f>'Rider Rates'!#REF!</f>
        <v>#REF!</v>
      </c>
    </row>
    <row r="17" spans="1:221" x14ac:dyDescent="0.2">
      <c r="A17" s="28" t="s">
        <v>124</v>
      </c>
      <c r="B17" s="22"/>
      <c r="C17" s="22"/>
      <c r="D17" s="22"/>
      <c r="E17" s="22"/>
      <c r="F17" s="22"/>
      <c r="G17" s="493" t="s">
        <v>68</v>
      </c>
      <c r="H17" s="494"/>
      <c r="I17" s="494"/>
      <c r="J17" s="495"/>
      <c r="K17" s="22"/>
      <c r="L17" s="496" t="s">
        <v>69</v>
      </c>
      <c r="M17" s="496"/>
      <c r="N17" s="496"/>
      <c r="O17" s="496"/>
      <c r="R17" t="s">
        <v>164</v>
      </c>
      <c r="S17" s="222" t="e">
        <f>'Rider Rates'!#REF!</f>
        <v>#REF!</v>
      </c>
      <c r="T17" s="222" t="e">
        <f>'Rider Rates'!#REF!</f>
        <v>#REF!</v>
      </c>
      <c r="U17" s="222" t="e">
        <f>'Rider Rates'!#REF!</f>
        <v>#REF!</v>
      </c>
      <c r="V17" s="222" t="e">
        <f>'Rider Rates'!#REF!</f>
        <v>#REF!</v>
      </c>
      <c r="W17" s="222" t="e">
        <f>'Rider Rates'!#REF!</f>
        <v>#REF!</v>
      </c>
      <c r="X17" s="222" t="e">
        <f>'Rider Rates'!#REF!</f>
        <v>#REF!</v>
      </c>
      <c r="Y17" s="222" t="e">
        <f>'Rider Rates'!#REF!</f>
        <v>#REF!</v>
      </c>
      <c r="Z17" s="222" t="e">
        <f>'Rider Rates'!#REF!</f>
        <v>#REF!</v>
      </c>
      <c r="AA17" s="222" t="e">
        <f>'Rider Rates'!#REF!</f>
        <v>#REF!</v>
      </c>
      <c r="AB17" s="222" t="e">
        <f>'Rider Rates'!#REF!</f>
        <v>#REF!</v>
      </c>
      <c r="AC17" s="222" t="e">
        <f>'Rider Rates'!#REF!</f>
        <v>#REF!</v>
      </c>
      <c r="AD17" s="222" t="e">
        <f>'Rider Rates'!#REF!</f>
        <v>#REF!</v>
      </c>
    </row>
    <row r="18" spans="1:221" x14ac:dyDescent="0.2">
      <c r="A18" s="18"/>
      <c r="B18" s="18"/>
      <c r="C18" s="18"/>
      <c r="D18" s="18"/>
      <c r="E18" s="18"/>
      <c r="F18" s="18"/>
      <c r="G18" s="8" t="s">
        <v>65</v>
      </c>
      <c r="H18" s="8" t="s">
        <v>66</v>
      </c>
      <c r="I18" s="8" t="s">
        <v>67</v>
      </c>
      <c r="J18" s="112" t="s">
        <v>34</v>
      </c>
      <c r="K18" s="18"/>
      <c r="L18" s="131" t="s">
        <v>65</v>
      </c>
      <c r="M18" s="131" t="s">
        <v>66</v>
      </c>
      <c r="N18" s="131" t="s">
        <v>67</v>
      </c>
      <c r="O18" s="132" t="s">
        <v>34</v>
      </c>
      <c r="P18" s="43" t="s">
        <v>57</v>
      </c>
      <c r="R18" t="s">
        <v>165</v>
      </c>
      <c r="S18" s="222" t="e">
        <f>'Rider Rates'!#REF!</f>
        <v>#REF!</v>
      </c>
      <c r="T18" s="222" t="e">
        <f>'Rider Rates'!#REF!</f>
        <v>#REF!</v>
      </c>
      <c r="U18" s="222" t="e">
        <f>'Rider Rates'!#REF!</f>
        <v>#REF!</v>
      </c>
      <c r="V18" s="222" t="e">
        <f>'Rider Rates'!#REF!</f>
        <v>#REF!</v>
      </c>
      <c r="W18" s="222" t="e">
        <f>'Rider Rates'!#REF!</f>
        <v>#REF!</v>
      </c>
      <c r="X18" s="222" t="e">
        <f>'Rider Rates'!#REF!</f>
        <v>#REF!</v>
      </c>
      <c r="Y18" s="222" t="e">
        <f>'Rider Rates'!#REF!</f>
        <v>#REF!</v>
      </c>
      <c r="Z18" s="222" t="e">
        <f>'Rider Rates'!#REF!</f>
        <v>#REF!</v>
      </c>
      <c r="AA18" s="222" t="e">
        <f>'Rider Rates'!#REF!</f>
        <v>#REF!</v>
      </c>
      <c r="AB18" s="222" t="e">
        <f>'Rider Rates'!#REF!</f>
        <v>#REF!</v>
      </c>
      <c r="AC18" s="222" t="e">
        <f>'Rider Rates'!#REF!</f>
        <v>#REF!</v>
      </c>
      <c r="AD18" s="222" t="e">
        <f>'Rider Rates'!#REF!</f>
        <v>#REF!</v>
      </c>
    </row>
    <row r="19" spans="1:221" x14ac:dyDescent="0.2">
      <c r="A19" t="s">
        <v>32</v>
      </c>
      <c r="G19" s="83"/>
      <c r="H19" s="83"/>
      <c r="I19" s="125">
        <v>10</v>
      </c>
      <c r="J19" s="125">
        <f>SUM(G19:I19)</f>
        <v>10</v>
      </c>
      <c r="L19" s="125"/>
      <c r="M19" s="125"/>
      <c r="N19" s="125">
        <f>I19</f>
        <v>10</v>
      </c>
      <c r="O19" s="125">
        <f>+SUM(L19:N19)</f>
        <v>10</v>
      </c>
      <c r="P19" s="245">
        <f>'Rider Rates'!$D$7</f>
        <v>44531</v>
      </c>
      <c r="R19" s="3" t="s">
        <v>191</v>
      </c>
      <c r="S19">
        <f>'Rider Rates'!$C$21</f>
        <v>7.6880000000000004E-2</v>
      </c>
      <c r="T19">
        <f>'Rider Rates'!$C$21</f>
        <v>7.6880000000000004E-2</v>
      </c>
      <c r="U19">
        <f>'Rider Rates'!$C$21</f>
        <v>7.6880000000000004E-2</v>
      </c>
      <c r="V19">
        <f>'Rider Rates'!$C$21</f>
        <v>7.6880000000000004E-2</v>
      </c>
      <c r="W19">
        <f>'Rider Rates'!$C$21</f>
        <v>7.6880000000000004E-2</v>
      </c>
      <c r="X19">
        <f>'Rider Rates'!$B$21</f>
        <v>7.6880000000000004E-2</v>
      </c>
      <c r="Y19">
        <f>'Rider Rates'!$B$21</f>
        <v>7.6880000000000004E-2</v>
      </c>
      <c r="Z19">
        <f>'Rider Rates'!$B$21</f>
        <v>7.6880000000000004E-2</v>
      </c>
      <c r="AA19">
        <f>'Rider Rates'!$B$21</f>
        <v>7.6880000000000004E-2</v>
      </c>
      <c r="AB19">
        <f>'Rider Rates'!$C$21</f>
        <v>7.6880000000000004E-2</v>
      </c>
      <c r="AC19">
        <f>'Rider Rates'!$C$21</f>
        <v>7.6880000000000004E-2</v>
      </c>
      <c r="AD19">
        <f>'Rider Rates'!$C$21</f>
        <v>7.6880000000000004E-2</v>
      </c>
    </row>
    <row r="20" spans="1:221" x14ac:dyDescent="0.2">
      <c r="A20" s="18" t="s">
        <v>246</v>
      </c>
      <c r="B20" s="18"/>
      <c r="C20" s="18"/>
      <c r="D20" s="100">
        <f>C15</f>
        <v>0</v>
      </c>
      <c r="E20" s="124" t="s">
        <v>45</v>
      </c>
      <c r="F20" s="20" t="s">
        <v>8</v>
      </c>
      <c r="G20" s="165"/>
      <c r="H20" s="83"/>
      <c r="I20" s="165">
        <v>4.2699999999999996</v>
      </c>
      <c r="J20" s="126">
        <f>SUM(G20:I20)</f>
        <v>4.2699999999999996</v>
      </c>
      <c r="K20" t="s">
        <v>42</v>
      </c>
      <c r="L20" s="125"/>
      <c r="M20" s="125"/>
      <c r="N20" s="125">
        <f>IF($C$14&lt;0,0,ROUND($D20*I20,2))</f>
        <v>0</v>
      </c>
      <c r="O20" s="125">
        <f>+SUM(L20:N20)</f>
        <v>0</v>
      </c>
      <c r="P20" s="245">
        <f>'Rider Rates'!$D$7</f>
        <v>44531</v>
      </c>
      <c r="R20" s="3"/>
    </row>
    <row r="21" spans="1:221" x14ac:dyDescent="0.2">
      <c r="A21" s="96" t="s">
        <v>75</v>
      </c>
      <c r="B21" s="37"/>
      <c r="C21" s="37"/>
      <c r="D21" s="38"/>
      <c r="E21" s="38"/>
      <c r="F21" s="37"/>
      <c r="G21" s="37"/>
      <c r="I21" s="40"/>
      <c r="K21" s="39"/>
      <c r="L21" s="95"/>
      <c r="M21" s="54"/>
      <c r="N21" s="95">
        <f>SUM(N19:N20)</f>
        <v>10</v>
      </c>
      <c r="O21" s="95">
        <f>SUM(O19:O20)</f>
        <v>10</v>
      </c>
      <c r="R21" s="107"/>
      <c r="S21" s="108"/>
      <c r="T21" s="109"/>
      <c r="U21" s="78"/>
      <c r="V21" s="110"/>
      <c r="W21" s="78"/>
      <c r="X21" s="78"/>
      <c r="Y21" s="78"/>
      <c r="Z21" s="78"/>
      <c r="AA21" s="78"/>
      <c r="AB21" s="78"/>
      <c r="AC21" s="78"/>
      <c r="AD21" s="78"/>
    </row>
    <row r="22" spans="1:221" x14ac:dyDescent="0.2">
      <c r="A22" s="170"/>
      <c r="B22" s="170"/>
      <c r="C22" s="170"/>
      <c r="D22" s="171"/>
      <c r="E22" s="171"/>
      <c r="F22" s="170"/>
      <c r="G22" s="171"/>
      <c r="H22" s="171"/>
      <c r="I22" s="171"/>
      <c r="J22" s="171"/>
      <c r="K22" s="172"/>
      <c r="L22" s="171"/>
      <c r="M22" s="171"/>
      <c r="N22" s="171"/>
      <c r="O22" s="171"/>
      <c r="P22" s="171"/>
      <c r="R22" s="107"/>
      <c r="S22" s="108"/>
      <c r="T22" s="109"/>
      <c r="U22" s="78"/>
      <c r="V22" s="110"/>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x14ac:dyDescent="0.2">
      <c r="A23" s="148" t="s">
        <v>70</v>
      </c>
      <c r="B23" s="166"/>
      <c r="C23" s="166"/>
      <c r="D23" s="167"/>
      <c r="E23" s="167"/>
      <c r="F23" s="166"/>
      <c r="G23" s="167"/>
      <c r="H23" s="167"/>
      <c r="I23" s="167"/>
      <c r="J23" s="167"/>
      <c r="K23" s="167"/>
      <c r="L23" s="167"/>
      <c r="M23" s="167"/>
      <c r="N23" s="167"/>
      <c r="O23" s="167"/>
      <c r="P23" s="167"/>
      <c r="R23" s="107"/>
      <c r="S23" s="108"/>
      <c r="T23" s="109"/>
      <c r="U23" s="78"/>
      <c r="V23" s="110"/>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Q23" s="78"/>
      <c r="BR23" s="78"/>
      <c r="BS23" s="78"/>
      <c r="BT23" s="78"/>
      <c r="BU23" s="78"/>
      <c r="BV23" s="78"/>
      <c r="BW23" s="78"/>
      <c r="BX23" s="78"/>
      <c r="BY23" s="78"/>
      <c r="BZ23" s="78"/>
      <c r="CA23" s="78"/>
      <c r="CB23" s="78"/>
      <c r="CC23" s="78"/>
      <c r="CD23" s="78"/>
      <c r="CE23" s="78"/>
      <c r="CF23" s="78"/>
      <c r="CG23" s="78"/>
      <c r="CH23" s="78"/>
      <c r="CI23" s="78"/>
      <c r="CJ23" s="78"/>
      <c r="CK23" s="78"/>
      <c r="CL23" s="78"/>
      <c r="CM23" s="78"/>
      <c r="CN23" s="78"/>
      <c r="CO23" s="78"/>
      <c r="CP23" s="78"/>
      <c r="CQ23" s="78"/>
      <c r="CR23" s="78"/>
      <c r="CS23" s="78"/>
      <c r="CT23" s="78"/>
      <c r="CU23" s="78"/>
      <c r="CV23" s="78"/>
      <c r="CW23" s="78"/>
      <c r="CX23" s="78"/>
      <c r="CY23" s="78"/>
      <c r="CZ23" s="78"/>
      <c r="DA23" s="78"/>
      <c r="DB23" s="78"/>
      <c r="DC23" s="78"/>
      <c r="DD23" s="78"/>
      <c r="DE23" s="78"/>
      <c r="DF23" s="78"/>
      <c r="DG23" s="78"/>
      <c r="DH23" s="78"/>
      <c r="DI23" s="78"/>
      <c r="DJ23" s="78"/>
      <c r="DK23" s="78"/>
      <c r="DL23" s="78"/>
      <c r="DM23" s="78"/>
      <c r="DN23" s="78"/>
      <c r="DO23" s="78"/>
      <c r="DP23" s="78"/>
      <c r="DQ23" s="78"/>
      <c r="DR23" s="78"/>
      <c r="DS23" s="78"/>
      <c r="DT23" s="78"/>
      <c r="DU23" s="78"/>
      <c r="DV23" s="78"/>
      <c r="DW23" s="78"/>
      <c r="DX23" s="78"/>
      <c r="DY23" s="78"/>
      <c r="DZ23" s="78"/>
      <c r="EA23" s="78"/>
      <c r="EB23" s="78"/>
      <c r="EC23" s="78"/>
      <c r="ED23" s="78"/>
      <c r="EE23" s="78"/>
      <c r="EF23" s="78"/>
      <c r="EG23" s="78"/>
      <c r="EH23" s="78"/>
      <c r="EI23" s="78"/>
      <c r="EJ23" s="78"/>
      <c r="EK23" s="78"/>
      <c r="EL23" s="78"/>
      <c r="EM23" s="78"/>
      <c r="EN23" s="78"/>
      <c r="EO23" s="78"/>
      <c r="EP23" s="78"/>
      <c r="EQ23" s="78"/>
      <c r="ER23" s="78"/>
      <c r="ES23" s="78"/>
      <c r="ET23" s="78"/>
      <c r="EU23" s="78"/>
      <c r="EV23" s="78"/>
      <c r="EW23" s="78"/>
      <c r="EX23" s="78"/>
      <c r="EY23" s="78"/>
      <c r="EZ23" s="78"/>
      <c r="FA23" s="78"/>
      <c r="FB23" s="78"/>
      <c r="FC23" s="78"/>
      <c r="FD23" s="78"/>
      <c r="FE23" s="78"/>
      <c r="FF23" s="78"/>
      <c r="FG23" s="78"/>
      <c r="FH23" s="78"/>
      <c r="FI23" s="78"/>
      <c r="FJ23" s="78"/>
      <c r="FK23" s="78"/>
      <c r="FL23" s="78"/>
      <c r="FM23" s="78"/>
      <c r="FN23" s="78"/>
      <c r="FO23" s="78"/>
      <c r="FP23" s="78"/>
      <c r="FQ23" s="78"/>
      <c r="FR23" s="78"/>
      <c r="FS23" s="78"/>
      <c r="FT23" s="78"/>
      <c r="FU23" s="78"/>
      <c r="FV23" s="78"/>
      <c r="FW23" s="78"/>
      <c r="FX23" s="78"/>
      <c r="FY23" s="78"/>
      <c r="FZ23" s="78"/>
      <c r="GA23" s="78"/>
      <c r="GB23" s="78"/>
      <c r="GC23" s="78"/>
      <c r="GD23" s="78"/>
      <c r="GE23" s="78"/>
      <c r="GF23" s="78"/>
      <c r="GG23" s="78"/>
      <c r="GH23" s="78"/>
      <c r="GI23" s="78"/>
      <c r="GJ23" s="78"/>
      <c r="GK23" s="78"/>
      <c r="GL23" s="78"/>
      <c r="GM23" s="78"/>
      <c r="GN23" s="78"/>
      <c r="GO23" s="78"/>
      <c r="GP23" s="78"/>
      <c r="GQ23" s="78"/>
      <c r="GR23" s="78"/>
      <c r="GS23" s="78"/>
      <c r="GT23" s="78"/>
      <c r="GU23" s="78"/>
      <c r="GV23" s="78"/>
      <c r="GW23" s="78"/>
      <c r="GX23" s="78"/>
      <c r="GY23" s="78"/>
      <c r="GZ23" s="78"/>
      <c r="HA23" s="78"/>
      <c r="HB23" s="78"/>
      <c r="HC23" s="78"/>
      <c r="HD23" s="78"/>
      <c r="HE23" s="78"/>
      <c r="HF23" s="78"/>
      <c r="HG23" s="78"/>
      <c r="HH23" s="78"/>
      <c r="HI23" s="78"/>
      <c r="HJ23" s="78"/>
      <c r="HK23" s="78"/>
      <c r="HL23" s="78"/>
      <c r="HM23" s="78"/>
    </row>
    <row r="24" spans="1:221" x14ac:dyDescent="0.2">
      <c r="A24" s="151"/>
      <c r="B24" s="151"/>
      <c r="C24" s="151"/>
      <c r="D24" s="151"/>
      <c r="E24" s="151"/>
      <c r="F24" s="151"/>
      <c r="G24" s="151"/>
      <c r="H24" s="151"/>
      <c r="I24" s="151"/>
      <c r="J24" s="151"/>
      <c r="K24" s="151"/>
      <c r="L24" s="151"/>
      <c r="M24" s="151"/>
      <c r="N24" s="151"/>
      <c r="O24" s="151"/>
      <c r="P24" s="106"/>
      <c r="R24" s="107"/>
      <c r="S24" s="108"/>
      <c r="T24" s="109"/>
      <c r="U24" s="78"/>
      <c r="V24" s="110"/>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c r="BK24" s="78"/>
      <c r="BL24" s="78"/>
      <c r="BM24" s="78"/>
      <c r="BN24" s="78"/>
      <c r="BO24" s="78"/>
      <c r="BP24" s="78"/>
      <c r="BQ24" s="78"/>
      <c r="BR24" s="78"/>
      <c r="BS24" s="78"/>
      <c r="BT24" s="78"/>
      <c r="BU24" s="78"/>
      <c r="BV24" s="78"/>
      <c r="BW24" s="78"/>
      <c r="BX24" s="78"/>
      <c r="BY24" s="78"/>
      <c r="BZ24" s="78"/>
      <c r="CA24" s="78"/>
      <c r="CB24" s="78"/>
      <c r="CC24" s="78"/>
      <c r="CD24" s="78"/>
      <c r="CE24" s="78"/>
      <c r="CF24" s="78"/>
      <c r="CG24" s="78"/>
      <c r="CH24" s="78"/>
      <c r="CI24" s="78"/>
      <c r="CJ24" s="78"/>
      <c r="CK24" s="78"/>
      <c r="CL24" s="78"/>
      <c r="CM24" s="78"/>
      <c r="CN24" s="78"/>
      <c r="CO24" s="78"/>
      <c r="CP24" s="78"/>
      <c r="CQ24" s="78"/>
      <c r="CR24" s="78"/>
      <c r="CS24" s="78"/>
      <c r="CT24" s="78"/>
      <c r="CU24" s="78"/>
      <c r="CV24" s="78"/>
      <c r="CW24" s="78"/>
      <c r="CX24" s="78"/>
      <c r="CY24" s="78"/>
      <c r="CZ24" s="78"/>
      <c r="DA24" s="78"/>
      <c r="DB24" s="78"/>
      <c r="DC24" s="78"/>
      <c r="DD24" s="78"/>
      <c r="DE24" s="78"/>
      <c r="DF24" s="78"/>
      <c r="DG24" s="78"/>
      <c r="DH24" s="78"/>
      <c r="DI24" s="78"/>
      <c r="DJ24" s="78"/>
      <c r="DK24" s="78"/>
      <c r="DL24" s="78"/>
      <c r="DM24" s="78"/>
      <c r="DN24" s="78"/>
      <c r="DO24" s="78"/>
      <c r="DP24" s="78"/>
      <c r="DQ24" s="78"/>
      <c r="DR24" s="78"/>
      <c r="DS24" s="78"/>
      <c r="DT24" s="78"/>
      <c r="DU24" s="78"/>
      <c r="DV24" s="78"/>
      <c r="DW24" s="78"/>
      <c r="DX24" s="78"/>
      <c r="DY24" s="78"/>
      <c r="DZ24" s="78"/>
      <c r="EA24" s="78"/>
      <c r="EB24" s="78"/>
      <c r="EC24" s="78"/>
      <c r="ED24" s="78"/>
      <c r="EE24" s="78"/>
      <c r="EF24" s="78"/>
      <c r="EG24" s="78"/>
      <c r="EH24" s="78"/>
      <c r="EI24" s="78"/>
      <c r="EJ24" s="78"/>
      <c r="EK24" s="78"/>
      <c r="EL24" s="78"/>
      <c r="EM24" s="78"/>
      <c r="EN24" s="78"/>
      <c r="EO24" s="78"/>
      <c r="EP24" s="78"/>
      <c r="EQ24" s="78"/>
      <c r="ER24" s="78"/>
      <c r="ES24" s="78"/>
      <c r="ET24" s="78"/>
      <c r="EU24" s="78"/>
      <c r="EV24" s="78"/>
      <c r="EW24" s="78"/>
      <c r="EX24" s="78"/>
      <c r="EY24" s="78"/>
      <c r="EZ24" s="78"/>
      <c r="FA24" s="78"/>
      <c r="FB24" s="78"/>
      <c r="FC24" s="78"/>
      <c r="FD24" s="78"/>
      <c r="FE24" s="78"/>
      <c r="FF24" s="78"/>
      <c r="FG24" s="78"/>
      <c r="FH24" s="78"/>
      <c r="FI24" s="78"/>
      <c r="FJ24" s="78"/>
      <c r="FK24" s="78"/>
      <c r="FL24" s="78"/>
      <c r="FM24" s="78"/>
      <c r="FN24" s="78"/>
      <c r="FO24" s="78"/>
      <c r="FP24" s="78"/>
      <c r="FQ24" s="78"/>
      <c r="FR24" s="78"/>
      <c r="FS24" s="78"/>
      <c r="FT24" s="78"/>
      <c r="FU24" s="78"/>
      <c r="FV24" s="78"/>
      <c r="FW24" s="78"/>
      <c r="FX24" s="78"/>
      <c r="FY24" s="78"/>
      <c r="FZ24" s="78"/>
      <c r="GA24" s="78"/>
      <c r="GB24" s="78"/>
      <c r="GC24" s="78"/>
      <c r="GD24" s="78"/>
      <c r="GE24" s="78"/>
      <c r="GF24" s="78"/>
      <c r="GG24" s="78"/>
      <c r="GH24" s="78"/>
      <c r="GI24" s="78"/>
      <c r="GJ24" s="78"/>
      <c r="GK24" s="78"/>
      <c r="GL24" s="78"/>
      <c r="GM24" s="78"/>
      <c r="GN24" s="78"/>
      <c r="GO24" s="78"/>
      <c r="GP24" s="78"/>
      <c r="GQ24" s="78"/>
      <c r="GR24" s="78"/>
      <c r="GS24" s="78"/>
      <c r="GT24" s="78"/>
      <c r="GU24" s="78"/>
      <c r="GV24" s="78"/>
      <c r="GW24" s="78"/>
      <c r="GX24" s="78"/>
      <c r="GY24" s="78"/>
      <c r="GZ24" s="78"/>
      <c r="HA24" s="78"/>
      <c r="HB24" s="78"/>
      <c r="HC24" s="78"/>
      <c r="HD24" s="78"/>
      <c r="HE24" s="78"/>
      <c r="HF24" s="78"/>
      <c r="HG24" s="78"/>
      <c r="HH24" s="78"/>
      <c r="HI24" s="78"/>
      <c r="HJ24" s="78"/>
      <c r="HK24" s="78"/>
      <c r="HL24" s="78"/>
      <c r="HM24" s="78"/>
    </row>
    <row r="25" spans="1:221" x14ac:dyDescent="0.2">
      <c r="A25" s="99" t="s">
        <v>79</v>
      </c>
      <c r="B25" s="176"/>
      <c r="C25" s="176"/>
      <c r="D25" s="100">
        <f>IF($C$14&lt;0,0,IF($C$14&gt;833000,833000,$C$14))</f>
        <v>0</v>
      </c>
      <c r="E25" s="101" t="s">
        <v>41</v>
      </c>
      <c r="F25" s="102" t="s">
        <v>8</v>
      </c>
      <c r="G25" s="103"/>
      <c r="H25" s="103"/>
      <c r="I25" s="103">
        <f>'Rider Rates'!$B$4</f>
        <v>4.6278999999999999E-3</v>
      </c>
      <c r="J25" s="201">
        <f t="shared" ref="J25:J41" si="0">SUM(G25:I25)</f>
        <v>4.6278999999999999E-3</v>
      </c>
      <c r="K25" s="104" t="s">
        <v>42</v>
      </c>
      <c r="L25" s="105"/>
      <c r="M25" s="105"/>
      <c r="N25" s="105">
        <f t="shared" ref="N25:N30" si="1">ROUND(D25*I25,2)</f>
        <v>0</v>
      </c>
      <c r="O25" s="105">
        <f t="shared" ref="O25:O34" si="2">SUM(L25:N25)</f>
        <v>0</v>
      </c>
      <c r="P25" s="245">
        <f>'Rider Rates'!$D$4</f>
        <v>45657</v>
      </c>
      <c r="R25" s="107"/>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
      <c r="A26" s="99" t="s">
        <v>80</v>
      </c>
      <c r="B26" s="78"/>
      <c r="C26" s="78"/>
      <c r="D26" s="123">
        <f>IF($C$14&gt;833000,$C$14-833000,0)</f>
        <v>0</v>
      </c>
      <c r="E26" s="101" t="s">
        <v>41</v>
      </c>
      <c r="F26" s="102" t="s">
        <v>8</v>
      </c>
      <c r="G26" s="103"/>
      <c r="H26" s="103"/>
      <c r="I26" s="103">
        <f>'Rider Rates'!$B$5</f>
        <v>1.7560000000000001E-4</v>
      </c>
      <c r="J26" s="201">
        <f t="shared" si="0"/>
        <v>1.7560000000000001E-4</v>
      </c>
      <c r="K26" s="104" t="s">
        <v>42</v>
      </c>
      <c r="L26" s="105"/>
      <c r="M26" s="105"/>
      <c r="N26" s="105">
        <f t="shared" si="1"/>
        <v>0</v>
      </c>
      <c r="O26" s="105">
        <f t="shared" si="2"/>
        <v>0</v>
      </c>
      <c r="P26" s="245">
        <f>'Rider Rates'!$D$4</f>
        <v>45657</v>
      </c>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
      <c r="A27" s="99" t="s">
        <v>97</v>
      </c>
      <c r="B27" s="78"/>
      <c r="C27" s="78"/>
      <c r="D27" s="100">
        <f>IF($C$14&lt;0,0,IF($C$14&gt;2000,2000,$C$14))</f>
        <v>0</v>
      </c>
      <c r="E27" s="101" t="s">
        <v>41</v>
      </c>
      <c r="F27" s="102" t="s">
        <v>8</v>
      </c>
      <c r="G27" s="103"/>
      <c r="H27" s="103"/>
      <c r="I27" s="177">
        <f>'Rider Rates'!$B$8</f>
        <v>4.6499999999999996E-3</v>
      </c>
      <c r="J27" s="177">
        <f t="shared" si="0"/>
        <v>4.6499999999999996E-3</v>
      </c>
      <c r="K27" s="104" t="s">
        <v>42</v>
      </c>
      <c r="L27" s="105"/>
      <c r="M27" s="105"/>
      <c r="N27" s="105">
        <f t="shared" si="1"/>
        <v>0</v>
      </c>
      <c r="O27" s="105">
        <f t="shared" si="2"/>
        <v>0</v>
      </c>
      <c r="P27" s="245">
        <f>'Rider Rates'!$D$7</f>
        <v>44531</v>
      </c>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
      <c r="A28" s="99" t="s">
        <v>98</v>
      </c>
      <c r="B28" s="78"/>
      <c r="C28" s="78"/>
      <c r="D28" s="100">
        <f>IF($C$14&lt;=2000,0,IF($C$14=0,0,IF($C$14-2000&gt;13000,13000,$C$14-2000)))</f>
        <v>0</v>
      </c>
      <c r="E28" s="101" t="s">
        <v>41</v>
      </c>
      <c r="F28" s="102" t="s">
        <v>8</v>
      </c>
      <c r="G28" s="103"/>
      <c r="H28" s="103"/>
      <c r="I28" s="177">
        <f>'Rider Rates'!$B$9</f>
        <v>4.1900000000000001E-3</v>
      </c>
      <c r="J28" s="177">
        <f t="shared" si="0"/>
        <v>4.1900000000000001E-3</v>
      </c>
      <c r="K28" s="104" t="s">
        <v>42</v>
      </c>
      <c r="L28" s="105"/>
      <c r="M28" s="105"/>
      <c r="N28" s="105">
        <f t="shared" si="1"/>
        <v>0</v>
      </c>
      <c r="O28" s="105">
        <f t="shared" si="2"/>
        <v>0</v>
      </c>
      <c r="P28" s="245">
        <f>'Rider Rates'!$D$7</f>
        <v>44531</v>
      </c>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
      <c r="A29" s="99" t="s">
        <v>99</v>
      </c>
      <c r="B29" s="78"/>
      <c r="C29" s="78"/>
      <c r="D29" s="100">
        <f>IF($C$14=0,0,IF($C$14-15000&gt;=0,$C$14-15000,0))</f>
        <v>0</v>
      </c>
      <c r="E29" s="101" t="s">
        <v>41</v>
      </c>
      <c r="F29" s="102" t="s">
        <v>8</v>
      </c>
      <c r="G29" s="103"/>
      <c r="H29" s="103"/>
      <c r="I29" s="177">
        <f>'Rider Rates'!$B$10</f>
        <v>3.63E-3</v>
      </c>
      <c r="J29" s="177">
        <f t="shared" si="0"/>
        <v>3.63E-3</v>
      </c>
      <c r="K29" s="104" t="s">
        <v>42</v>
      </c>
      <c r="L29" s="105"/>
      <c r="M29" s="105"/>
      <c r="N29" s="105">
        <f t="shared" si="1"/>
        <v>0</v>
      </c>
      <c r="O29" s="105">
        <f t="shared" si="2"/>
        <v>0</v>
      </c>
      <c r="P29" s="245">
        <f>'Rider Rates'!$D$7</f>
        <v>44531</v>
      </c>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
      <c r="A30" s="99" t="s">
        <v>114</v>
      </c>
      <c r="B30" s="78"/>
      <c r="C30" s="78"/>
      <c r="D30" s="195">
        <f>$N$21</f>
        <v>10</v>
      </c>
      <c r="E30" s="101" t="s">
        <v>122</v>
      </c>
      <c r="F30" s="102" t="s">
        <v>8</v>
      </c>
      <c r="G30" s="103"/>
      <c r="H30" s="103"/>
      <c r="I30" s="178">
        <f>'Rider Rates'!$B$12</f>
        <v>0</v>
      </c>
      <c r="J30" s="178">
        <f t="shared" si="0"/>
        <v>0</v>
      </c>
      <c r="K30" s="104"/>
      <c r="L30" s="105"/>
      <c r="M30" s="105"/>
      <c r="N30" s="105">
        <f t="shared" si="1"/>
        <v>0</v>
      </c>
      <c r="O30" s="105">
        <f t="shared" si="2"/>
        <v>0</v>
      </c>
      <c r="P30" s="245">
        <f>'Rider Rates'!$D$12</f>
        <v>44531</v>
      </c>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210" t="s">
        <v>159</v>
      </c>
      <c r="B31" s="78"/>
      <c r="C31" s="78"/>
      <c r="D31" s="100">
        <f>IF($C$14&lt;0,0,$C$14)</f>
        <v>0</v>
      </c>
      <c r="E31" s="101" t="s">
        <v>41</v>
      </c>
      <c r="F31" s="102" t="s">
        <v>8</v>
      </c>
      <c r="G31" s="103"/>
      <c r="H31" s="103"/>
      <c r="I31" s="103">
        <f>'Rider Rates'!B15</f>
        <v>0</v>
      </c>
      <c r="J31" s="103">
        <f>SUM(G31:I31)</f>
        <v>0</v>
      </c>
      <c r="K31" s="104" t="s">
        <v>42</v>
      </c>
      <c r="L31" s="105"/>
      <c r="M31" s="105"/>
      <c r="N31" s="105">
        <f>ROUND(D31*I31,2)</f>
        <v>0</v>
      </c>
      <c r="O31" s="105">
        <f t="shared" si="2"/>
        <v>0</v>
      </c>
      <c r="P31" s="245">
        <f>'Rider Rates'!$D$15</f>
        <v>45505</v>
      </c>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241" t="s">
        <v>237</v>
      </c>
      <c r="B32" s="78"/>
      <c r="C32" s="78"/>
      <c r="D32" s="195">
        <f>$N$21</f>
        <v>10</v>
      </c>
      <c r="E32" s="101" t="s">
        <v>122</v>
      </c>
      <c r="F32" s="102" t="s">
        <v>8</v>
      </c>
      <c r="G32" s="103"/>
      <c r="H32" s="103"/>
      <c r="I32" s="178">
        <f>'Rider Rates'!$B$18</f>
        <v>0</v>
      </c>
      <c r="J32" s="178">
        <f>SUM(G32:I32)</f>
        <v>0</v>
      </c>
      <c r="K32" s="104"/>
      <c r="L32" s="105"/>
      <c r="M32" s="105"/>
      <c r="N32" s="105">
        <f>ROUND($D$32*'Rider Rates'!$B$18,2)+ROUND($D$32*'Rider Rates'!$E$18,2)</f>
        <v>0</v>
      </c>
      <c r="O32" s="105">
        <f t="shared" si="2"/>
        <v>0</v>
      </c>
      <c r="P32" s="245">
        <f>MAX('Rider Rates'!$D$18,'Rider Rates'!$F$18)</f>
        <v>44531</v>
      </c>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241" t="s">
        <v>210</v>
      </c>
      <c r="B33" s="78"/>
      <c r="C33" s="78"/>
      <c r="D33" s="100"/>
      <c r="E33" s="101" t="s">
        <v>115</v>
      </c>
      <c r="F33" s="102"/>
      <c r="G33" s="103"/>
      <c r="H33" s="103"/>
      <c r="I33" s="103">
        <f>'Rider Rates'!D48</f>
        <v>0</v>
      </c>
      <c r="J33" s="103">
        <f>SUM(G33:I33)</f>
        <v>0</v>
      </c>
      <c r="K33" s="104" t="s">
        <v>42</v>
      </c>
      <c r="L33" s="105"/>
      <c r="M33" s="105"/>
      <c r="N33" s="105">
        <f>J33</f>
        <v>0</v>
      </c>
      <c r="O33" s="105">
        <f>SUM(L33:N33)</f>
        <v>0</v>
      </c>
      <c r="P33" s="245">
        <f>'Rider Rates'!E48</f>
        <v>45883</v>
      </c>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210" t="s">
        <v>189</v>
      </c>
      <c r="B34" s="78"/>
      <c r="C34" s="78"/>
      <c r="D34" s="100">
        <f>IF($C$14&lt;0,0,$C$14)</f>
        <v>0</v>
      </c>
      <c r="E34" s="113" t="s">
        <v>41</v>
      </c>
      <c r="F34" s="102" t="s">
        <v>8</v>
      </c>
      <c r="G34" s="103"/>
      <c r="H34" s="103">
        <f>'Rider Rates'!$B$55</f>
        <v>3.55042E-2</v>
      </c>
      <c r="I34" s="103"/>
      <c r="J34" s="103">
        <f>SUM(G34:I34)</f>
        <v>3.55042E-2</v>
      </c>
      <c r="K34" s="104" t="s">
        <v>42</v>
      </c>
      <c r="L34" s="105"/>
      <c r="M34" s="105">
        <f>ROUND(D34*H34,2)</f>
        <v>0</v>
      </c>
      <c r="N34" s="205"/>
      <c r="O34" s="105">
        <f t="shared" si="2"/>
        <v>0</v>
      </c>
      <c r="P34" s="245">
        <f>'Rider Rates'!$D$55</f>
        <v>45929</v>
      </c>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99" t="s">
        <v>337</v>
      </c>
      <c r="B35" s="78"/>
      <c r="C35" s="78"/>
      <c r="D35" s="100">
        <f>IF($C$14&lt;0,0,$C$14)</f>
        <v>0</v>
      </c>
      <c r="E35" s="101" t="s">
        <v>41</v>
      </c>
      <c r="F35" s="102" t="s">
        <v>8</v>
      </c>
      <c r="G35" s="103"/>
      <c r="H35" s="103"/>
      <c r="I35" s="103">
        <f>'Rider Rates'!$B$66</f>
        <v>7.3870000000000001E-4</v>
      </c>
      <c r="J35" s="103">
        <f t="shared" ref="J35" si="3">SUM(G35:I35)</f>
        <v>7.3870000000000001E-4</v>
      </c>
      <c r="K35" s="104" t="s">
        <v>42</v>
      </c>
      <c r="L35" s="105"/>
      <c r="M35" s="105"/>
      <c r="N35" s="105">
        <f>ROUND($D$35*'Rider Rates'!$B$66,2)</f>
        <v>0</v>
      </c>
      <c r="O35" s="105">
        <f>SUM(L35:N35)</f>
        <v>0</v>
      </c>
      <c r="P35" s="245">
        <f>'Rider Rates'!$D$66</f>
        <v>45747</v>
      </c>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99" t="s">
        <v>96</v>
      </c>
      <c r="B36" s="78"/>
      <c r="C36" s="78"/>
      <c r="D36" s="100">
        <f>IF('Customer Info'!C34=TRUE,0,IF($C$14&lt;0,0,$C$14))</f>
        <v>0</v>
      </c>
      <c r="E36" s="101" t="s">
        <v>41</v>
      </c>
      <c r="F36" s="102" t="s">
        <v>8</v>
      </c>
      <c r="G36" s="103"/>
      <c r="H36" s="103"/>
      <c r="I36" s="103">
        <f>'Rider Rates'!$B$69+'Rider Rates'!$C$69</f>
        <v>0</v>
      </c>
      <c r="J36" s="103">
        <f t="shared" si="0"/>
        <v>0</v>
      </c>
      <c r="K36" s="104" t="s">
        <v>42</v>
      </c>
      <c r="L36" s="105"/>
      <c r="M36" s="105"/>
      <c r="N36" s="105">
        <f>ROUND($D$36*'Rider Rates'!$B$69,2)+ROUND($D$36*'Rider Rates'!$C$69,2)</f>
        <v>0</v>
      </c>
      <c r="O36" s="105">
        <f>SUM(L36:N36)</f>
        <v>0</v>
      </c>
      <c r="P36" s="245">
        <f>'Rider Rates'!$D$69</f>
        <v>45444</v>
      </c>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99" t="s">
        <v>81</v>
      </c>
      <c r="B37" s="78"/>
      <c r="C37" s="78"/>
      <c r="D37" s="195">
        <f>$N$21</f>
        <v>10</v>
      </c>
      <c r="E37" s="101" t="s">
        <v>122</v>
      </c>
      <c r="F37" s="102" t="s">
        <v>8</v>
      </c>
      <c r="G37" s="111"/>
      <c r="H37" s="112"/>
      <c r="I37" s="120">
        <f>'Rider Rates'!$B$85</f>
        <v>3.5344300000000002E-2</v>
      </c>
      <c r="J37" s="120">
        <f t="shared" si="0"/>
        <v>3.5344300000000002E-2</v>
      </c>
      <c r="K37" s="104"/>
      <c r="L37" s="105"/>
      <c r="M37" s="105"/>
      <c r="N37" s="105">
        <f>ROUND(D37*I37,2)</f>
        <v>0.35</v>
      </c>
      <c r="O37" s="105">
        <f>SUM(L37:N37)</f>
        <v>0.35</v>
      </c>
      <c r="P37" s="245">
        <f>'Rider Rates'!$D$85</f>
        <v>45929</v>
      </c>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99" t="s">
        <v>82</v>
      </c>
      <c r="B38" s="78"/>
      <c r="C38" s="78"/>
      <c r="D38" s="195">
        <f>$N$21</f>
        <v>10</v>
      </c>
      <c r="E38" s="101" t="s">
        <v>122</v>
      </c>
      <c r="F38" s="102" t="s">
        <v>8</v>
      </c>
      <c r="G38" s="114"/>
      <c r="H38" s="115"/>
      <c r="I38" s="120">
        <f>'Rider Rates'!$B$87</f>
        <v>6.6985699999999995E-2</v>
      </c>
      <c r="J38" s="120">
        <f t="shared" si="0"/>
        <v>6.6985699999999995E-2</v>
      </c>
      <c r="K38" s="104"/>
      <c r="L38" s="105"/>
      <c r="M38" s="105"/>
      <c r="N38" s="105">
        <f>ROUND(D38*I38,2)</f>
        <v>0.67</v>
      </c>
      <c r="O38" s="105">
        <f>SUM(L38:N38)</f>
        <v>0.67</v>
      </c>
      <c r="P38" s="245">
        <f>'Rider Rates'!$D$87</f>
        <v>45167</v>
      </c>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210" t="s">
        <v>206</v>
      </c>
      <c r="B39" s="78"/>
      <c r="C39" s="78"/>
      <c r="D39" s="195"/>
      <c r="E39" s="113" t="s">
        <v>115</v>
      </c>
      <c r="F39" s="106"/>
      <c r="G39" s="114"/>
      <c r="H39" s="115"/>
      <c r="I39" s="196">
        <f>'Rider Rates'!$B$90</f>
        <v>2.4500000000000002</v>
      </c>
      <c r="J39" s="196">
        <f t="shared" si="0"/>
        <v>2.4500000000000002</v>
      </c>
      <c r="K39" s="104"/>
      <c r="L39" s="105"/>
      <c r="M39" s="105"/>
      <c r="N39" s="105">
        <f>I39</f>
        <v>2.4500000000000002</v>
      </c>
      <c r="O39" s="105">
        <f>SUM(L39:N39)</f>
        <v>2.4500000000000002</v>
      </c>
      <c r="P39" s="245">
        <f>'Rider Rates'!$D$90</f>
        <v>45929</v>
      </c>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99" t="s">
        <v>156</v>
      </c>
      <c r="B40" s="78"/>
      <c r="C40" s="78"/>
      <c r="D40" s="195">
        <f>$N$21</f>
        <v>10</v>
      </c>
      <c r="E40" s="101" t="s">
        <v>122</v>
      </c>
      <c r="F40" s="102" t="s">
        <v>8</v>
      </c>
      <c r="G40" s="114"/>
      <c r="H40" s="115"/>
      <c r="I40" s="120">
        <f>'Rider Rates'!$B$105</f>
        <v>0.24516379999999999</v>
      </c>
      <c r="J40" s="120">
        <f t="shared" si="0"/>
        <v>0.24516379999999999</v>
      </c>
      <c r="K40" s="104"/>
      <c r="L40" s="105"/>
      <c r="M40" s="105"/>
      <c r="N40" s="105">
        <f>ROUND(D40*I40,2)</f>
        <v>2.4500000000000002</v>
      </c>
      <c r="O40" s="105">
        <f t="shared" ref="O40:O43" si="4">SUM(L40:N40)</f>
        <v>2.4500000000000002</v>
      </c>
      <c r="P40" s="245">
        <f>'Rider Rates'!$D$105</f>
        <v>45897</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210" t="s">
        <v>217</v>
      </c>
      <c r="B41" s="78"/>
      <c r="C41" s="78"/>
      <c r="D41" s="195"/>
      <c r="E41" s="113" t="s">
        <v>115</v>
      </c>
      <c r="F41" s="106"/>
      <c r="G41" s="114"/>
      <c r="H41" s="115"/>
      <c r="I41" s="258">
        <f>'Rider Rates'!B121</f>
        <v>0.2</v>
      </c>
      <c r="J41" s="196">
        <f t="shared" si="0"/>
        <v>0.2</v>
      </c>
      <c r="K41" s="104"/>
      <c r="L41" s="105"/>
      <c r="M41" s="105"/>
      <c r="N41" s="260">
        <f>I41</f>
        <v>0.2</v>
      </c>
      <c r="O41" s="105">
        <f t="shared" si="4"/>
        <v>0.2</v>
      </c>
      <c r="P41" s="245">
        <f>'Rider Rates'!D121</f>
        <v>45958</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210" t="s">
        <v>208</v>
      </c>
      <c r="B42" s="78"/>
      <c r="C42" s="78"/>
      <c r="D42" s="100">
        <f>IF($C$14&lt;1,0,$C$14)</f>
        <v>0</v>
      </c>
      <c r="E42" s="101" t="s">
        <v>41</v>
      </c>
      <c r="F42" s="249" t="s">
        <v>8</v>
      </c>
      <c r="G42" s="103"/>
      <c r="H42" s="103"/>
      <c r="I42" s="237">
        <f>'Rider Rates'!$B$117</f>
        <v>0</v>
      </c>
      <c r="J42" s="237">
        <f>SUM(G42:I42)</f>
        <v>0</v>
      </c>
      <c r="K42" s="104" t="s">
        <v>42</v>
      </c>
      <c r="L42" s="105"/>
      <c r="M42" s="105"/>
      <c r="N42" s="105">
        <f>D42*J42</f>
        <v>0</v>
      </c>
      <c r="O42" s="105">
        <f t="shared" si="4"/>
        <v>0</v>
      </c>
      <c r="P42" s="245">
        <f>'Rider Rates'!D117</f>
        <v>45657</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241" t="s">
        <v>230</v>
      </c>
      <c r="B43" s="78"/>
      <c r="C43" s="78"/>
      <c r="D43" s="100"/>
      <c r="E43" s="101" t="s">
        <v>115</v>
      </c>
      <c r="F43" s="102" t="s">
        <v>8</v>
      </c>
      <c r="G43" s="263"/>
      <c r="H43" s="263"/>
      <c r="I43" s="263">
        <f>'Rider Rates'!$B$125</f>
        <v>0</v>
      </c>
      <c r="J43" s="263">
        <f>SUM(G43:I43)</f>
        <v>0</v>
      </c>
      <c r="K43" s="104"/>
      <c r="L43" s="209"/>
      <c r="M43" s="209"/>
      <c r="N43" s="209">
        <f>J43</f>
        <v>0</v>
      </c>
      <c r="O43" s="209">
        <f t="shared" si="4"/>
        <v>0</v>
      </c>
      <c r="P43" s="264">
        <f>'Rider Rates'!$E$125</f>
        <v>45883</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241" t="s">
        <v>242</v>
      </c>
      <c r="B44" s="78"/>
      <c r="C44" s="78"/>
      <c r="D44" s="100">
        <f>C14</f>
        <v>0</v>
      </c>
      <c r="E44" s="101" t="s">
        <v>41</v>
      </c>
      <c r="F44" s="249" t="s">
        <v>8</v>
      </c>
      <c r="G44" s="103"/>
      <c r="H44" s="103"/>
      <c r="I44" s="103">
        <f>'Rider Rates'!$B$130</f>
        <v>0</v>
      </c>
      <c r="J44" s="237">
        <f>SUM(G44:I44)</f>
        <v>0</v>
      </c>
      <c r="K44" s="104" t="s">
        <v>42</v>
      </c>
      <c r="L44" s="105"/>
      <c r="M44" s="105"/>
      <c r="N44" s="105">
        <f>D44*J44</f>
        <v>0</v>
      </c>
      <c r="O44" s="105">
        <f>SUM(L44:N44)</f>
        <v>0</v>
      </c>
      <c r="P44" s="245">
        <f>'Rider Rates'!D130</f>
        <v>44531</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241" t="s">
        <v>241</v>
      </c>
      <c r="B45" s="78"/>
      <c r="C45" s="78"/>
      <c r="D45" s="100"/>
      <c r="E45" s="101" t="s">
        <v>115</v>
      </c>
      <c r="F45" s="102" t="s">
        <v>8</v>
      </c>
      <c r="G45" s="263"/>
      <c r="H45" s="263"/>
      <c r="I45" s="263">
        <f>'Rider Rates'!$B$137</f>
        <v>0</v>
      </c>
      <c r="J45" s="263">
        <f>SUM(G45:I45)</f>
        <v>0</v>
      </c>
      <c r="K45" s="104"/>
      <c r="L45" s="209"/>
      <c r="M45" s="209"/>
      <c r="N45" s="209">
        <f>J45</f>
        <v>0</v>
      </c>
      <c r="O45" s="209">
        <f>SUM(L45:N45)</f>
        <v>0</v>
      </c>
      <c r="P45" s="264">
        <f>'Rider Rates'!$D$133</f>
        <v>44531</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241" t="s">
        <v>243</v>
      </c>
      <c r="B46" s="78"/>
      <c r="C46" s="78"/>
      <c r="D46" s="100"/>
      <c r="E46" s="101"/>
      <c r="F46" s="102"/>
      <c r="G46" s="263"/>
      <c r="H46" s="263"/>
      <c r="I46" s="263"/>
      <c r="J46" s="263"/>
      <c r="K46" s="104"/>
      <c r="L46" s="209"/>
      <c r="M46" s="209"/>
      <c r="N46" s="209"/>
      <c r="O46" s="209"/>
      <c r="P46" s="264"/>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179" t="s">
        <v>71</v>
      </c>
      <c r="B47" s="148"/>
      <c r="C47" s="148"/>
      <c r="D47" s="180"/>
      <c r="E47" s="181"/>
      <c r="F47" s="182"/>
      <c r="G47" s="182"/>
      <c r="H47" s="182"/>
      <c r="I47" s="182"/>
      <c r="J47" s="182"/>
      <c r="K47" s="183"/>
      <c r="L47" s="169">
        <f>SUM(L25:L46)</f>
        <v>0</v>
      </c>
      <c r="M47" s="169">
        <f t="shared" ref="M47:O47" si="5">SUM(M25:M46)</f>
        <v>0</v>
      </c>
      <c r="N47" s="169">
        <f t="shared" si="5"/>
        <v>6.12</v>
      </c>
      <c r="O47" s="169">
        <f t="shared" si="5"/>
        <v>6.12</v>
      </c>
      <c r="P47" s="184"/>
      <c r="Q47" s="106"/>
      <c r="R47" s="166"/>
      <c r="S47" s="166"/>
      <c r="T47" s="189"/>
      <c r="U47" s="78"/>
      <c r="V47" s="78"/>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78"/>
      <c r="B48" s="78"/>
      <c r="C48" s="78"/>
      <c r="D48" s="100"/>
      <c r="E48" s="113"/>
      <c r="F48" s="106"/>
      <c r="G48" s="106"/>
      <c r="H48" s="106"/>
      <c r="I48" s="106"/>
      <c r="J48" s="107"/>
      <c r="K48" s="104"/>
      <c r="L48" s="106"/>
      <c r="M48" s="106"/>
      <c r="N48" s="106"/>
      <c r="O48" s="106"/>
      <c r="P48" s="164"/>
      <c r="Q48" s="106"/>
      <c r="R48" s="78"/>
      <c r="S48" s="78"/>
      <c r="T48" s="78"/>
      <c r="U48" s="78"/>
      <c r="V48" s="78"/>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
      <c r="A49" s="170"/>
      <c r="B49" s="170"/>
      <c r="C49" s="170"/>
      <c r="D49" s="170"/>
      <c r="E49" s="170"/>
      <c r="F49" s="170"/>
      <c r="G49" s="170"/>
      <c r="H49" s="170"/>
      <c r="I49" s="170"/>
      <c r="J49" s="170"/>
      <c r="K49" s="170"/>
      <c r="L49" s="186">
        <f>L21+L47</f>
        <v>0</v>
      </c>
      <c r="M49" s="186">
        <f>M21+M47</f>
        <v>0</v>
      </c>
      <c r="N49" s="186">
        <f>N21+N47</f>
        <v>16.12</v>
      </c>
      <c r="O49" s="187">
        <f>O21+O47</f>
        <v>16.12</v>
      </c>
      <c r="P49" s="187"/>
      <c r="Q49" s="106"/>
      <c r="R49" s="78"/>
      <c r="S49" s="78"/>
      <c r="T49" s="78"/>
      <c r="U49" s="78"/>
      <c r="V49" s="78"/>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
      <c r="A50" s="78"/>
      <c r="B50" s="78"/>
      <c r="C50" s="78"/>
      <c r="D50" s="78"/>
      <c r="E50" s="78"/>
      <c r="F50" s="78"/>
      <c r="G50" s="78"/>
      <c r="H50" s="78"/>
      <c r="I50" s="78"/>
      <c r="J50" s="78"/>
      <c r="K50" s="78"/>
      <c r="L50" s="78"/>
      <c r="M50" s="78"/>
      <c r="N50" s="151"/>
      <c r="O50" s="151"/>
      <c r="P50" s="151"/>
      <c r="Q50" s="166"/>
      <c r="R50" s="78"/>
      <c r="S50" s="78"/>
      <c r="T50" s="78"/>
      <c r="U50" s="78"/>
      <c r="V50" s="78"/>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
      <c r="A51" s="166" t="s">
        <v>93</v>
      </c>
      <c r="B51" s="78"/>
      <c r="C51" s="78"/>
      <c r="D51" s="78"/>
      <c r="E51" s="78"/>
      <c r="F51" s="78"/>
      <c r="G51" s="78"/>
      <c r="H51" s="78"/>
      <c r="I51" s="78"/>
      <c r="J51" s="78"/>
      <c r="K51" s="78"/>
      <c r="L51" s="78"/>
      <c r="M51" s="78"/>
      <c r="N51" s="78"/>
      <c r="O51" s="109">
        <f>IF($C$14&lt;=0,MIN(O19,O49), O19)</f>
        <v>10</v>
      </c>
      <c r="P51" s="151"/>
      <c r="Q51" s="166"/>
      <c r="R51" s="78"/>
      <c r="S51" s="78"/>
      <c r="T51" s="78"/>
      <c r="U51" s="78"/>
      <c r="V51" s="78"/>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x14ac:dyDescent="0.2">
      <c r="A52" s="78"/>
      <c r="B52" s="166"/>
      <c r="C52" s="166"/>
      <c r="D52" s="166"/>
      <c r="E52" s="166"/>
      <c r="F52" s="166"/>
      <c r="G52" s="166"/>
      <c r="H52" s="166"/>
      <c r="I52" s="78"/>
      <c r="J52" s="78"/>
      <c r="K52" s="78"/>
      <c r="L52" s="78"/>
      <c r="M52" s="78"/>
      <c r="N52" s="151"/>
      <c r="O52" s="151"/>
      <c r="P52" s="151"/>
      <c r="Q52" s="78"/>
      <c r="R52" s="78"/>
      <c r="S52" s="78"/>
      <c r="T52" s="78"/>
      <c r="U52" s="78"/>
      <c r="V52" s="78"/>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x14ac:dyDescent="0.2">
      <c r="A53" s="148" t="s">
        <v>117</v>
      </c>
      <c r="B53" s="151"/>
      <c r="C53" s="151"/>
      <c r="D53" s="151"/>
      <c r="E53" s="151"/>
      <c r="F53" s="151"/>
      <c r="G53" s="151"/>
      <c r="H53" s="151"/>
      <c r="I53" s="151"/>
      <c r="J53" s="151"/>
      <c r="K53" s="151"/>
      <c r="L53" s="151"/>
      <c r="M53" s="151"/>
      <c r="N53" s="151"/>
      <c r="O53" s="190">
        <f>IF($C$14&lt;0,O49,IF(O49&gt;O51,O49,I48))</f>
        <v>16.12</v>
      </c>
      <c r="P53" s="160"/>
      <c r="Q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x14ac:dyDescent="0.2">
      <c r="A54" s="78"/>
      <c r="B54" s="151"/>
      <c r="C54" s="151"/>
      <c r="D54" s="151"/>
      <c r="E54" s="151"/>
      <c r="F54" s="151"/>
      <c r="G54" s="151"/>
      <c r="H54" s="151"/>
      <c r="I54" s="151"/>
      <c r="J54" s="151"/>
      <c r="K54" s="151"/>
      <c r="L54" s="151"/>
      <c r="M54" s="151"/>
      <c r="N54" s="151"/>
      <c r="O54" s="138"/>
      <c r="P54" s="160"/>
      <c r="Q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x14ac:dyDescent="0.2">
      <c r="A55" s="78"/>
      <c r="B55" s="166"/>
      <c r="C55" s="166"/>
      <c r="D55" s="166"/>
      <c r="E55" s="166"/>
      <c r="F55" s="166"/>
      <c r="G55" s="166"/>
      <c r="H55" s="166"/>
      <c r="I55" s="166" t="s">
        <v>121</v>
      </c>
      <c r="J55" s="166"/>
      <c r="K55" s="166"/>
      <c r="L55" s="191"/>
      <c r="M55" s="191"/>
      <c r="N55" s="191"/>
      <c r="O55" s="191">
        <f>ROUND(IF($C$14&lt;1,0,O49/($C$14*100)*10000),2)</f>
        <v>0</v>
      </c>
      <c r="P55" s="37" t="s">
        <v>87</v>
      </c>
      <c r="Q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c r="HN55" s="78"/>
      <c r="HO55" s="78"/>
      <c r="HP55" s="78"/>
      <c r="HQ55" s="78"/>
      <c r="HR55" s="78"/>
      <c r="HS55" s="78"/>
      <c r="HT55" s="78"/>
      <c r="HU55" s="78"/>
      <c r="HV55" s="78"/>
      <c r="HW55" s="78"/>
      <c r="HX55" s="78"/>
      <c r="HY55" s="78"/>
      <c r="HZ55" s="78"/>
      <c r="IA55" s="78"/>
      <c r="IB55" s="78"/>
    </row>
    <row r="56" spans="1:236" x14ac:dyDescent="0.2">
      <c r="A56" s="78"/>
      <c r="B56" s="78"/>
      <c r="C56" s="78"/>
      <c r="D56" s="78"/>
      <c r="E56" s="78"/>
      <c r="F56" s="78"/>
      <c r="G56" s="78"/>
      <c r="H56" s="192"/>
      <c r="I56" s="242" t="s">
        <v>190</v>
      </c>
      <c r="J56" s="78"/>
      <c r="K56" s="78"/>
      <c r="L56" s="78"/>
      <c r="M56" s="78"/>
      <c r="N56" s="78"/>
      <c r="O56" s="243">
        <f>ROUND(IF($C$14&lt;1,0,(L49)/($C$14*100)*10000),2)</f>
        <v>0</v>
      </c>
      <c r="P56" s="25" t="s">
        <v>87</v>
      </c>
      <c r="Q56" s="78"/>
      <c r="AE56" s="78"/>
      <c r="AF56" s="78"/>
      <c r="AG56" s="78"/>
      <c r="AH56" s="78"/>
      <c r="AI56" s="78"/>
      <c r="AJ56" s="78"/>
      <c r="AK56" s="78"/>
      <c r="AL56" s="78"/>
      <c r="AM56" s="78"/>
      <c r="AN56" s="78"/>
      <c r="AO56" s="78"/>
      <c r="AP56" s="78"/>
      <c r="AQ56" s="78"/>
      <c r="AR56" s="78"/>
      <c r="AS56" s="78"/>
      <c r="AT56" s="78"/>
      <c r="HE56" s="78"/>
      <c r="HF56" s="78"/>
      <c r="HG56" s="78"/>
      <c r="HH56" s="78"/>
      <c r="HI56" s="78"/>
      <c r="HJ56" s="78"/>
      <c r="HK56" s="78"/>
      <c r="HL56" s="78"/>
      <c r="HM56" s="78"/>
      <c r="HN56" s="78"/>
    </row>
    <row r="57" spans="1:236" x14ac:dyDescent="0.2">
      <c r="A57" s="78"/>
    </row>
    <row r="58" spans="1:236" x14ac:dyDescent="0.2">
      <c r="A58" s="78"/>
    </row>
    <row r="59" spans="1:236" x14ac:dyDescent="0.2">
      <c r="A59" s="78"/>
    </row>
    <row r="60" spans="1:236" x14ac:dyDescent="0.2">
      <c r="A60" s="78"/>
    </row>
    <row r="61" spans="1:236" x14ac:dyDescent="0.2">
      <c r="A61" s="78"/>
    </row>
    <row r="62" spans="1:236" x14ac:dyDescent="0.2">
      <c r="A62" s="78"/>
    </row>
  </sheetData>
  <sheetProtection algorithmName="SHA-512" hashValue="sYhILs8VqOyUiGz/WW1TZoMTr79Bzz6Ev0Ljbh/wkwyGemw7MbJ3LZPw5J7E0fbL7lLq6lH15ViFzte5ZMzIgA==" saltValue="H+9osvKUYsov9aEyFUOzrw==" spinCount="100000" sheet="1" objects="1" scenarios="1"/>
  <mergeCells count="9">
    <mergeCell ref="A11:I11"/>
    <mergeCell ref="G17:J17"/>
    <mergeCell ref="L17:O17"/>
    <mergeCell ref="A1:P1"/>
    <mergeCell ref="A2:P2"/>
    <mergeCell ref="A3:P3"/>
    <mergeCell ref="A4:P4"/>
    <mergeCell ref="B5:O5"/>
    <mergeCell ref="A6:K6"/>
  </mergeCells>
  <printOptions horizontalCentered="1"/>
  <pageMargins left="0" right="0" top="0.5" bottom="0.5" header="0.5" footer="0.5"/>
  <pageSetup scale="57"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9873" r:id="rId4" name="Button 1">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9874" r:id="rId5" name="Button 2">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9875"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B8E28-C784-44C0-A25E-AB1959A88CF1}">
  <dimension ref="A1:HM72"/>
  <sheetViews>
    <sheetView topLeftCell="A22" zoomScale="80" zoomScaleNormal="80" workbookViewId="0">
      <selection sqref="A1:P1"/>
    </sheetView>
  </sheetViews>
  <sheetFormatPr defaultColWidth="8.5703125" defaultRowHeight="12.75" x14ac:dyDescent="0.2"/>
  <cols>
    <col min="1" max="1" width="37.5703125" style="329" customWidth="1"/>
    <col min="2" max="2" width="2.140625" style="329" customWidth="1"/>
    <col min="3" max="3" width="14.5703125" style="329" customWidth="1"/>
    <col min="4" max="4" width="15.42578125" style="329" customWidth="1"/>
    <col min="5" max="5" width="9.85546875" style="329" customWidth="1"/>
    <col min="6" max="6" width="5.5703125" style="329" customWidth="1"/>
    <col min="7" max="8" width="13.42578125" style="329" customWidth="1"/>
    <col min="9" max="9" width="14.5703125" style="329" customWidth="1"/>
    <col min="10" max="10" width="14.85546875" style="329" bestFit="1" customWidth="1"/>
    <col min="11" max="11" width="7" style="329" customWidth="1"/>
    <col min="12" max="12" width="15.140625" style="329" customWidth="1"/>
    <col min="13" max="13" width="17.42578125" style="329" bestFit="1" customWidth="1"/>
    <col min="14" max="14" width="16.5703125" style="329" customWidth="1"/>
    <col min="15" max="15" width="17.42578125" style="329" bestFit="1" customWidth="1"/>
    <col min="16" max="16" width="12.85546875" style="329" bestFit="1" customWidth="1"/>
    <col min="17" max="17" width="8.5703125" style="329"/>
    <col min="18" max="18" width="13.85546875" style="329" hidden="1" customWidth="1"/>
    <col min="19" max="26" width="10.42578125" style="329" hidden="1" customWidth="1"/>
    <col min="27" max="27" width="10.5703125" style="329" hidden="1" customWidth="1"/>
    <col min="28" max="30" width="10.42578125" style="329" hidden="1" customWidth="1"/>
    <col min="31" max="16384" width="8.5703125" style="329"/>
  </cols>
  <sheetData>
    <row r="1" spans="1:30" ht="20.25" x14ac:dyDescent="0.3">
      <c r="A1" s="504" t="s">
        <v>120</v>
      </c>
      <c r="B1" s="504"/>
      <c r="C1" s="504"/>
      <c r="D1" s="504"/>
      <c r="E1" s="504"/>
      <c r="F1" s="504"/>
      <c r="G1" s="504"/>
      <c r="H1" s="504"/>
      <c r="I1" s="504"/>
      <c r="J1" s="504"/>
      <c r="K1" s="504"/>
      <c r="L1" s="504"/>
      <c r="M1" s="504"/>
      <c r="N1" s="504"/>
      <c r="O1" s="504"/>
      <c r="P1" s="504"/>
    </row>
    <row r="2" spans="1:30" ht="20.25" x14ac:dyDescent="0.3">
      <c r="A2" s="504" t="s">
        <v>277</v>
      </c>
      <c r="B2" s="504"/>
      <c r="C2" s="504"/>
      <c r="D2" s="504"/>
      <c r="E2" s="504"/>
      <c r="F2" s="504"/>
      <c r="G2" s="504"/>
      <c r="H2" s="504"/>
      <c r="I2" s="504"/>
      <c r="J2" s="504"/>
      <c r="K2" s="504"/>
      <c r="L2" s="504"/>
      <c r="M2" s="504"/>
      <c r="N2" s="504"/>
      <c r="O2" s="504"/>
      <c r="P2" s="504"/>
    </row>
    <row r="3" spans="1:30" ht="18" x14ac:dyDescent="0.25">
      <c r="A3" s="505" t="s">
        <v>316</v>
      </c>
      <c r="B3" s="505"/>
      <c r="C3" s="505"/>
      <c r="D3" s="505"/>
      <c r="E3" s="505"/>
      <c r="F3" s="505"/>
      <c r="G3" s="505"/>
      <c r="H3" s="505"/>
      <c r="I3" s="505"/>
      <c r="J3" s="505"/>
      <c r="K3" s="505"/>
      <c r="L3" s="505"/>
      <c r="M3" s="505"/>
      <c r="N3" s="505"/>
      <c r="O3" s="505"/>
      <c r="P3" s="505"/>
    </row>
    <row r="4" spans="1:30" ht="15.75" x14ac:dyDescent="0.25">
      <c r="A4" s="506" t="str">
        <f>'Customer Info'!B11</f>
        <v>Breakdown of Charges Based on Entered Information</v>
      </c>
      <c r="B4" s="506"/>
      <c r="C4" s="506"/>
      <c r="D4" s="506"/>
      <c r="E4" s="506"/>
      <c r="F4" s="506"/>
      <c r="G4" s="506"/>
      <c r="H4" s="506"/>
      <c r="I4" s="506"/>
      <c r="J4" s="506"/>
      <c r="K4" s="506"/>
      <c r="L4" s="506"/>
      <c r="M4" s="506"/>
      <c r="N4" s="506"/>
      <c r="O4" s="506"/>
      <c r="P4" s="506"/>
    </row>
    <row r="5" spans="1:30" ht="15" x14ac:dyDescent="0.2">
      <c r="A5" s="330"/>
      <c r="B5" s="330"/>
      <c r="C5" s="330"/>
      <c r="D5" s="330"/>
      <c r="E5" s="330"/>
      <c r="F5" s="330"/>
      <c r="G5" s="330"/>
      <c r="H5" s="330"/>
      <c r="I5" s="330"/>
      <c r="J5" s="330"/>
      <c r="K5" s="330"/>
      <c r="L5" s="330"/>
      <c r="M5" s="330"/>
      <c r="N5" s="330"/>
      <c r="O5" s="330"/>
      <c r="P5" s="330"/>
    </row>
    <row r="6" spans="1:30" x14ac:dyDescent="0.2">
      <c r="A6" s="331">
        <f ca="1">TODAY()</f>
        <v>45944</v>
      </c>
      <c r="B6" s="332" t="s">
        <v>317</v>
      </c>
      <c r="C6" s="332"/>
      <c r="D6" s="332"/>
      <c r="E6" s="332"/>
      <c r="F6" s="332"/>
      <c r="G6" s="332"/>
      <c r="H6" s="332"/>
      <c r="I6" s="332"/>
      <c r="J6" s="332"/>
      <c r="K6" s="332"/>
      <c r="L6" s="332"/>
      <c r="M6" s="332"/>
      <c r="N6" s="332"/>
      <c r="O6" s="332"/>
    </row>
    <row r="7" spans="1:30" x14ac:dyDescent="0.2">
      <c r="A7" s="507" t="s">
        <v>15</v>
      </c>
      <c r="B7" s="507"/>
      <c r="C7" s="507"/>
      <c r="D7" s="507"/>
      <c r="E7" s="507"/>
      <c r="F7" s="507"/>
      <c r="G7" s="507"/>
      <c r="H7" s="507"/>
      <c r="I7" s="507"/>
      <c r="J7" s="507"/>
      <c r="K7" s="507"/>
    </row>
    <row r="8" spans="1:30" x14ac:dyDescent="0.2">
      <c r="C8" s="333"/>
      <c r="D8" s="333"/>
      <c r="E8" s="333"/>
      <c r="F8" s="333"/>
      <c r="G8" s="333"/>
      <c r="H8" s="333"/>
      <c r="I8" s="333"/>
      <c r="J8" s="333"/>
      <c r="K8" s="333"/>
    </row>
    <row r="9" spans="1:30" ht="15" x14ac:dyDescent="0.2">
      <c r="A9" s="334" t="s">
        <v>2</v>
      </c>
      <c r="B9" s="335"/>
      <c r="C9" s="336">
        <f>'Customer Info'!B7</f>
        <v>0</v>
      </c>
      <c r="I9" s="337"/>
    </row>
    <row r="10" spans="1:30" ht="15" x14ac:dyDescent="0.2">
      <c r="A10" s="338" t="s">
        <v>26</v>
      </c>
      <c r="B10" s="335"/>
      <c r="C10" s="336">
        <f>'Customer Info'!B8</f>
        <v>0</v>
      </c>
    </row>
    <row r="11" spans="1:30" x14ac:dyDescent="0.2">
      <c r="A11" s="334" t="s">
        <v>3</v>
      </c>
      <c r="B11" s="339">
        <f>'Customer Info'!B9</f>
        <v>11</v>
      </c>
      <c r="C11" s="340" t="str">
        <f>LOOKUP(B11,R11:AD11,R12:AD12)</f>
        <v>November</v>
      </c>
      <c r="D11" s="341">
        <f>'Customer Info'!C9</f>
        <v>2025</v>
      </c>
      <c r="S11" s="329">
        <v>1</v>
      </c>
      <c r="T11" s="329">
        <v>2</v>
      </c>
      <c r="U11" s="329">
        <v>3</v>
      </c>
      <c r="V11" s="329">
        <v>4</v>
      </c>
      <c r="W11" s="329">
        <v>5</v>
      </c>
      <c r="X11" s="329">
        <v>6</v>
      </c>
      <c r="Y11" s="329">
        <v>7</v>
      </c>
      <c r="Z11" s="329">
        <v>8</v>
      </c>
      <c r="AA11" s="329">
        <v>9</v>
      </c>
      <c r="AB11" s="329">
        <v>10</v>
      </c>
      <c r="AC11" s="329">
        <v>11</v>
      </c>
      <c r="AD11" s="329">
        <v>12</v>
      </c>
    </row>
    <row r="12" spans="1:30" x14ac:dyDescent="0.2">
      <c r="A12" s="508"/>
      <c r="B12" s="508"/>
      <c r="C12" s="508"/>
      <c r="D12" s="508"/>
      <c r="E12" s="508"/>
      <c r="F12" s="508"/>
      <c r="G12" s="508"/>
      <c r="H12" s="508"/>
      <c r="I12" s="508"/>
      <c r="J12" s="342"/>
      <c r="K12" s="342"/>
      <c r="L12" s="342"/>
      <c r="M12" s="342"/>
      <c r="N12" s="342"/>
      <c r="O12" s="342"/>
      <c r="P12" s="342"/>
      <c r="R12" s="329" t="s">
        <v>115</v>
      </c>
      <c r="S12" s="343" t="s">
        <v>102</v>
      </c>
      <c r="T12" s="343" t="s">
        <v>103</v>
      </c>
      <c r="U12" s="343" t="s">
        <v>104</v>
      </c>
      <c r="V12" s="343" t="s">
        <v>105</v>
      </c>
      <c r="W12" s="343" t="s">
        <v>106</v>
      </c>
      <c r="X12" s="343" t="s">
        <v>107</v>
      </c>
      <c r="Y12" s="343" t="s">
        <v>108</v>
      </c>
      <c r="Z12" s="343" t="s">
        <v>109</v>
      </c>
      <c r="AA12" s="343" t="s">
        <v>110</v>
      </c>
      <c r="AB12" s="343" t="s">
        <v>112</v>
      </c>
      <c r="AC12" s="343" t="s">
        <v>111</v>
      </c>
      <c r="AD12" s="343" t="s">
        <v>113</v>
      </c>
    </row>
    <row r="13" spans="1:30" x14ac:dyDescent="0.2">
      <c r="A13" s="344" t="s">
        <v>27</v>
      </c>
      <c r="B13" s="333"/>
      <c r="C13" s="333"/>
      <c r="D13" s="333"/>
      <c r="E13" s="333"/>
      <c r="F13" s="333"/>
      <c r="G13" s="333"/>
      <c r="H13" s="333"/>
      <c r="I13" s="333"/>
      <c r="R13" s="333" t="s">
        <v>168</v>
      </c>
      <c r="S13" s="345">
        <v>1.8274700000000001E-2</v>
      </c>
      <c r="T13" s="345">
        <v>1.8274700000000001E-2</v>
      </c>
      <c r="U13" s="345">
        <v>1.8274700000000001E-2</v>
      </c>
      <c r="V13" s="345">
        <v>1.8274700000000001E-2</v>
      </c>
      <c r="W13" s="345">
        <v>1.8274700000000001E-2</v>
      </c>
      <c r="X13" s="345">
        <v>1.8274700000000001E-2</v>
      </c>
      <c r="Y13" s="345">
        <v>1.8274700000000001E-2</v>
      </c>
      <c r="Z13" s="345">
        <v>1.8274700000000001E-2</v>
      </c>
      <c r="AA13" s="345">
        <v>1.8274700000000001E-2</v>
      </c>
      <c r="AB13" s="345">
        <v>1.8274700000000001E-2</v>
      </c>
      <c r="AC13" s="345">
        <v>1.8274700000000001E-2</v>
      </c>
      <c r="AD13" s="345">
        <v>1.8274700000000001E-2</v>
      </c>
    </row>
    <row r="14" spans="1:30" x14ac:dyDescent="0.2">
      <c r="A14" s="333"/>
      <c r="B14" s="333"/>
      <c r="C14" s="333"/>
      <c r="D14" s="333"/>
      <c r="E14" s="333"/>
      <c r="F14" s="333"/>
      <c r="G14" s="333"/>
      <c r="H14" s="333"/>
      <c r="I14" s="333"/>
      <c r="R14" s="333" t="s">
        <v>169</v>
      </c>
      <c r="S14" s="345">
        <v>1.8274700000000001E-2</v>
      </c>
      <c r="T14" s="345">
        <v>1.8274700000000001E-2</v>
      </c>
      <c r="U14" s="345">
        <v>1.8274700000000001E-2</v>
      </c>
      <c r="V14" s="345">
        <v>1.8274700000000001E-2</v>
      </c>
      <c r="W14" s="345">
        <v>1.8274700000000001E-2</v>
      </c>
      <c r="X14" s="345">
        <v>1.8274700000000001E-2</v>
      </c>
      <c r="Y14" s="345">
        <v>1.8274700000000001E-2</v>
      </c>
      <c r="Z14" s="345">
        <v>1.8274700000000001E-2</v>
      </c>
      <c r="AA14" s="345">
        <v>1.8274700000000001E-2</v>
      </c>
      <c r="AB14" s="345">
        <v>1.8274700000000001E-2</v>
      </c>
      <c r="AC14" s="345">
        <v>1.8274700000000001E-2</v>
      </c>
      <c r="AD14" s="345">
        <v>1.8274700000000001E-2</v>
      </c>
    </row>
    <row r="15" spans="1:30" x14ac:dyDescent="0.2">
      <c r="A15" s="346" t="s">
        <v>331</v>
      </c>
      <c r="B15" s="333"/>
      <c r="C15" s="336">
        <f>IF('Customer Info'!B21&lt;0,0,'Customer Info'!B21)</f>
        <v>0</v>
      </c>
      <c r="D15" s="333"/>
      <c r="E15" s="333"/>
      <c r="F15" s="333"/>
      <c r="G15" s="333"/>
      <c r="H15" s="333"/>
      <c r="I15" s="333"/>
      <c r="R15" s="333"/>
      <c r="S15" s="345"/>
      <c r="T15" s="345"/>
      <c r="U15" s="345"/>
      <c r="V15" s="345"/>
      <c r="W15" s="345"/>
      <c r="X15" s="345"/>
      <c r="Y15" s="345"/>
      <c r="Z15" s="345"/>
      <c r="AA15" s="345"/>
      <c r="AB15" s="345"/>
      <c r="AC15" s="345"/>
      <c r="AD15" s="345"/>
    </row>
    <row r="16" spans="1:30" x14ac:dyDescent="0.2">
      <c r="A16" s="346" t="s">
        <v>332</v>
      </c>
      <c r="B16" s="333"/>
      <c r="C16" s="336">
        <f>IF('Customer Info'!B22&lt;0,0,'Customer Info'!B22)</f>
        <v>0</v>
      </c>
      <c r="D16" s="333"/>
      <c r="E16" s="333"/>
      <c r="F16" s="333"/>
      <c r="G16" s="333"/>
      <c r="H16" s="333"/>
      <c r="I16" s="333"/>
      <c r="R16" s="333"/>
      <c r="S16" s="345"/>
      <c r="T16" s="345"/>
      <c r="U16" s="345"/>
      <c r="V16" s="345"/>
      <c r="W16" s="345"/>
      <c r="X16" s="345"/>
      <c r="Y16" s="345"/>
      <c r="Z16" s="345"/>
      <c r="AA16" s="345"/>
      <c r="AB16" s="345"/>
      <c r="AC16" s="345"/>
      <c r="AD16" s="345"/>
    </row>
    <row r="17" spans="1:221" x14ac:dyDescent="0.2">
      <c r="A17" s="346" t="s">
        <v>333</v>
      </c>
      <c r="B17" s="347"/>
      <c r="C17" s="333">
        <f>C15+C16</f>
        <v>0</v>
      </c>
      <c r="D17" s="347" t="s">
        <v>41</v>
      </c>
      <c r="E17" s="347"/>
      <c r="F17" s="348"/>
      <c r="G17" s="347"/>
      <c r="H17" s="347"/>
      <c r="I17" s="347"/>
      <c r="R17" s="349" t="s">
        <v>187</v>
      </c>
      <c r="S17" s="329">
        <f>'Rider Rates'!$C$21</f>
        <v>7.6880000000000004E-2</v>
      </c>
      <c r="T17" s="329">
        <f>'Rider Rates'!$C$21</f>
        <v>7.6880000000000004E-2</v>
      </c>
      <c r="U17" s="329">
        <f>'Rider Rates'!$C$21</f>
        <v>7.6880000000000004E-2</v>
      </c>
      <c r="V17" s="329">
        <f>'Rider Rates'!$C$21</f>
        <v>7.6880000000000004E-2</v>
      </c>
      <c r="W17" s="329">
        <f>'Rider Rates'!$C$21</f>
        <v>7.6880000000000004E-2</v>
      </c>
      <c r="X17" s="329">
        <f>'Rider Rates'!$B$21</f>
        <v>7.6880000000000004E-2</v>
      </c>
      <c r="Y17" s="329">
        <f>'Rider Rates'!$B$21</f>
        <v>7.6880000000000004E-2</v>
      </c>
      <c r="Z17" s="329">
        <f>'Rider Rates'!$B$21</f>
        <v>7.6880000000000004E-2</v>
      </c>
      <c r="AA17" s="329">
        <f>'Rider Rates'!$B$21</f>
        <v>7.6880000000000004E-2</v>
      </c>
      <c r="AB17" s="329">
        <f>'Rider Rates'!$C$21</f>
        <v>7.6880000000000004E-2</v>
      </c>
      <c r="AC17" s="329">
        <f>'Rider Rates'!$C$21</f>
        <v>7.6880000000000004E-2</v>
      </c>
      <c r="AD17" s="329">
        <f>'Rider Rates'!$C$21</f>
        <v>7.6880000000000004E-2</v>
      </c>
    </row>
    <row r="18" spans="1:221" x14ac:dyDescent="0.2">
      <c r="A18" s="347"/>
      <c r="B18" s="347"/>
      <c r="C18" s="348"/>
      <c r="D18" s="348"/>
      <c r="E18" s="348"/>
      <c r="F18" s="348"/>
      <c r="G18" s="334"/>
      <c r="H18" s="347"/>
      <c r="I18" s="347"/>
    </row>
    <row r="19" spans="1:221" x14ac:dyDescent="0.2">
      <c r="A19" s="350" t="s">
        <v>124</v>
      </c>
      <c r="B19" s="351"/>
      <c r="C19" s="351"/>
      <c r="D19" s="351"/>
      <c r="E19" s="351"/>
      <c r="F19" s="351"/>
      <c r="G19" s="500" t="s">
        <v>68</v>
      </c>
      <c r="H19" s="501"/>
      <c r="I19" s="501"/>
      <c r="J19" s="502"/>
      <c r="K19" s="351"/>
      <c r="L19" s="503" t="s">
        <v>69</v>
      </c>
      <c r="M19" s="503"/>
      <c r="N19" s="503"/>
      <c r="O19" s="503"/>
    </row>
    <row r="20" spans="1:221" x14ac:dyDescent="0.2">
      <c r="A20" s="333"/>
      <c r="B20" s="333"/>
      <c r="C20" s="333"/>
      <c r="D20" s="333"/>
      <c r="E20" s="333"/>
      <c r="F20" s="333"/>
      <c r="G20" s="352" t="s">
        <v>65</v>
      </c>
      <c r="H20" s="352" t="s">
        <v>66</v>
      </c>
      <c r="I20" s="352" t="s">
        <v>67</v>
      </c>
      <c r="J20" s="353" t="s">
        <v>34</v>
      </c>
      <c r="K20" s="333"/>
      <c r="L20" s="443" t="s">
        <v>65</v>
      </c>
      <c r="M20" s="443" t="s">
        <v>66</v>
      </c>
      <c r="N20" s="443" t="s">
        <v>67</v>
      </c>
      <c r="O20" s="443" t="s">
        <v>34</v>
      </c>
      <c r="P20" s="355" t="s">
        <v>57</v>
      </c>
    </row>
    <row r="21" spans="1:221" x14ac:dyDescent="0.2">
      <c r="A21" s="356" t="s">
        <v>32</v>
      </c>
      <c r="G21" s="357"/>
      <c r="H21" s="357"/>
      <c r="I21" s="250">
        <f>'Rider Rates'!B142</f>
        <v>10</v>
      </c>
      <c r="J21" s="250">
        <f>SUM(G21:I21)</f>
        <v>10</v>
      </c>
      <c r="L21" s="250"/>
      <c r="M21" s="250"/>
      <c r="N21" s="250">
        <f>I21</f>
        <v>10</v>
      </c>
      <c r="O21" s="250">
        <f>+SUM(L21:N21)</f>
        <v>10</v>
      </c>
      <c r="P21" s="358">
        <v>44531</v>
      </c>
    </row>
    <row r="22" spans="1:221" x14ac:dyDescent="0.2">
      <c r="A22" s="359" t="s">
        <v>329</v>
      </c>
      <c r="D22" s="360">
        <f>C15</f>
        <v>0</v>
      </c>
      <c r="E22" s="361" t="s">
        <v>41</v>
      </c>
      <c r="F22" s="362" t="s">
        <v>8</v>
      </c>
      <c r="G22" s="363"/>
      <c r="H22" s="363"/>
      <c r="I22" s="363">
        <f>'Rider Rates'!C142</f>
        <v>3.7427700000000001E-2</v>
      </c>
      <c r="J22" s="363">
        <f>SUM(G22:I22)</f>
        <v>3.7427700000000001E-2</v>
      </c>
      <c r="K22" s="364" t="s">
        <v>42</v>
      </c>
      <c r="L22" s="365"/>
      <c r="M22" s="365"/>
      <c r="N22" s="365">
        <f>ROUND($D22*I22,2)</f>
        <v>0</v>
      </c>
      <c r="O22" s="250">
        <f>+SUM(L22:N22)</f>
        <v>0</v>
      </c>
      <c r="P22" s="358">
        <f>'Rider Rates'!H142</f>
        <v>45444</v>
      </c>
    </row>
    <row r="23" spans="1:221" x14ac:dyDescent="0.2">
      <c r="A23" s="359" t="s">
        <v>330</v>
      </c>
      <c r="D23" s="360">
        <f>C16</f>
        <v>0</v>
      </c>
      <c r="E23" s="364" t="s">
        <v>92</v>
      </c>
      <c r="F23" s="362"/>
      <c r="G23" s="363"/>
      <c r="H23" s="363"/>
      <c r="I23" s="363">
        <f>'Rider Rates'!D142</f>
        <v>1.5787499999999999E-2</v>
      </c>
      <c r="J23" s="363">
        <f>SUM(G23:I23)</f>
        <v>1.5787499999999999E-2</v>
      </c>
      <c r="K23" s="364" t="s">
        <v>42</v>
      </c>
      <c r="L23" s="365"/>
      <c r="M23" s="365"/>
      <c r="N23" s="365">
        <f>ROUND($D23*I23,2)</f>
        <v>0</v>
      </c>
      <c r="O23" s="250">
        <f>+SUM(L23:N23)</f>
        <v>0</v>
      </c>
      <c r="P23" s="358">
        <f>'Rider Rates'!H142</f>
        <v>45444</v>
      </c>
    </row>
    <row r="24" spans="1:221" x14ac:dyDescent="0.2">
      <c r="A24" s="366" t="s">
        <v>75</v>
      </c>
      <c r="B24" s="367"/>
      <c r="C24" s="367"/>
      <c r="D24" s="368"/>
      <c r="E24" s="368"/>
      <c r="F24" s="367"/>
      <c r="G24" s="367"/>
      <c r="I24" s="369"/>
      <c r="K24" s="370"/>
      <c r="L24" s="371"/>
      <c r="M24" s="372"/>
      <c r="N24" s="371">
        <f>SUM(N19:N23)</f>
        <v>10</v>
      </c>
      <c r="O24" s="371">
        <f>SUM(O21:O23)</f>
        <v>10</v>
      </c>
      <c r="R24" s="373"/>
      <c r="S24" s="374"/>
      <c r="T24" s="375"/>
      <c r="U24" s="333"/>
      <c r="V24" s="376"/>
      <c r="W24" s="333"/>
      <c r="X24" s="333"/>
      <c r="Y24" s="333"/>
      <c r="Z24" s="333"/>
      <c r="AA24" s="333"/>
      <c r="AB24" s="333"/>
      <c r="AC24" s="333"/>
      <c r="AD24" s="333"/>
    </row>
    <row r="25" spans="1:221" x14ac:dyDescent="0.2">
      <c r="A25" s="377"/>
      <c r="B25" s="377"/>
      <c r="C25" s="377"/>
      <c r="D25" s="378"/>
      <c r="E25" s="378"/>
      <c r="F25" s="377"/>
      <c r="G25" s="378"/>
      <c r="H25" s="378"/>
      <c r="I25" s="378"/>
      <c r="J25" s="378"/>
      <c r="K25" s="379"/>
      <c r="L25" s="378"/>
      <c r="M25" s="378"/>
      <c r="N25" s="378"/>
      <c r="O25" s="378"/>
      <c r="P25" s="378"/>
      <c r="R25" s="380"/>
      <c r="S25" s="374"/>
      <c r="T25" s="375"/>
      <c r="U25" s="333"/>
      <c r="V25" s="376"/>
      <c r="W25" s="333"/>
      <c r="X25" s="333"/>
      <c r="Y25" s="333"/>
      <c r="Z25" s="333"/>
      <c r="AA25" s="333"/>
      <c r="AB25" s="333"/>
      <c r="AC25" s="333"/>
      <c r="AD25" s="333"/>
      <c r="AE25" s="333"/>
      <c r="AF25" s="333"/>
      <c r="AG25" s="333"/>
      <c r="AH25" s="333"/>
      <c r="AI25" s="333"/>
      <c r="AJ25" s="333"/>
      <c r="AK25" s="333"/>
      <c r="AL25" s="333"/>
      <c r="AM25" s="333"/>
      <c r="AN25" s="333"/>
      <c r="AO25" s="333"/>
      <c r="AP25" s="333"/>
      <c r="AQ25" s="333"/>
      <c r="AR25" s="333"/>
      <c r="AS25" s="333"/>
      <c r="AT25" s="333"/>
      <c r="AU25" s="333"/>
      <c r="AV25" s="333"/>
      <c r="AW25" s="333"/>
      <c r="AX25" s="333"/>
      <c r="AY25" s="333"/>
      <c r="AZ25" s="333"/>
      <c r="BA25" s="333"/>
      <c r="BB25" s="333"/>
      <c r="BC25" s="333"/>
      <c r="BD25" s="333"/>
      <c r="BE25" s="333"/>
      <c r="BF25" s="333"/>
      <c r="BG25" s="333"/>
    </row>
    <row r="26" spans="1:221" x14ac:dyDescent="0.2">
      <c r="A26" s="344" t="s">
        <v>70</v>
      </c>
      <c r="B26" s="381"/>
      <c r="C26" s="381"/>
      <c r="D26" s="382"/>
      <c r="E26" s="382"/>
      <c r="F26" s="381"/>
      <c r="G26" s="382"/>
      <c r="H26" s="382"/>
      <c r="I26" s="382"/>
      <c r="J26" s="382"/>
      <c r="K26" s="382"/>
      <c r="L26" s="382"/>
      <c r="M26" s="382"/>
      <c r="N26" s="382"/>
      <c r="O26" s="382"/>
      <c r="P26" s="333"/>
      <c r="R26" s="380"/>
      <c r="S26" s="374"/>
      <c r="T26" s="375"/>
      <c r="U26" s="333"/>
      <c r="V26" s="376"/>
      <c r="W26" s="333"/>
      <c r="X26" s="333"/>
      <c r="Y26" s="333"/>
      <c r="Z26" s="333"/>
      <c r="AA26" s="333"/>
      <c r="AB26" s="333"/>
      <c r="AC26" s="333"/>
      <c r="AD26" s="333"/>
      <c r="AE26" s="333"/>
      <c r="AF26" s="333"/>
      <c r="AG26" s="333"/>
      <c r="AH26" s="333"/>
      <c r="AI26" s="333"/>
      <c r="AJ26" s="333"/>
      <c r="AK26" s="333"/>
      <c r="AL26" s="333"/>
      <c r="AM26" s="333"/>
      <c r="AN26" s="333"/>
      <c r="AO26" s="333"/>
      <c r="AP26" s="333"/>
      <c r="AQ26" s="333"/>
      <c r="AR26" s="333"/>
      <c r="AS26" s="333"/>
      <c r="AT26" s="333"/>
      <c r="AU26" s="333"/>
      <c r="AV26" s="333"/>
      <c r="AW26" s="333"/>
      <c r="AX26" s="333"/>
      <c r="AY26" s="333"/>
      <c r="AZ26" s="333"/>
      <c r="BA26" s="333"/>
      <c r="BB26" s="333"/>
      <c r="BC26" s="333"/>
      <c r="BD26" s="333"/>
      <c r="BE26" s="333"/>
      <c r="BF26" s="333"/>
      <c r="BG26" s="333"/>
      <c r="BH26" s="333"/>
      <c r="BI26" s="333"/>
      <c r="BJ26" s="333"/>
      <c r="BK26" s="333"/>
      <c r="BL26" s="333"/>
      <c r="BM26" s="333"/>
      <c r="BN26" s="333"/>
      <c r="BO26" s="333"/>
      <c r="BP26" s="333"/>
      <c r="BQ26" s="333"/>
      <c r="BR26" s="333"/>
      <c r="BS26" s="333"/>
      <c r="BT26" s="333"/>
      <c r="BU26" s="333"/>
      <c r="BV26" s="333"/>
      <c r="BW26" s="333"/>
      <c r="BX26" s="333"/>
      <c r="BY26" s="333"/>
      <c r="BZ26" s="333"/>
      <c r="CA26" s="333"/>
      <c r="CB26" s="333"/>
      <c r="CC26" s="333"/>
      <c r="CD26" s="333"/>
      <c r="CE26" s="333"/>
      <c r="CF26" s="333"/>
      <c r="CG26" s="333"/>
      <c r="CH26" s="333"/>
      <c r="CI26" s="333"/>
      <c r="CJ26" s="333"/>
      <c r="CK26" s="333"/>
      <c r="CL26" s="333"/>
      <c r="CM26" s="333"/>
      <c r="CN26" s="333"/>
      <c r="CO26" s="333"/>
      <c r="CP26" s="333"/>
      <c r="CQ26" s="333"/>
      <c r="CR26" s="333"/>
      <c r="CS26" s="333"/>
      <c r="CT26" s="333"/>
      <c r="CU26" s="333"/>
      <c r="CV26" s="333"/>
      <c r="CW26" s="333"/>
      <c r="CX26" s="333"/>
      <c r="CY26" s="333"/>
      <c r="CZ26" s="333"/>
      <c r="DA26" s="333"/>
      <c r="DB26" s="333"/>
      <c r="DC26" s="333"/>
      <c r="DD26" s="333"/>
      <c r="DE26" s="333"/>
      <c r="DF26" s="333"/>
      <c r="DG26" s="333"/>
      <c r="DH26" s="333"/>
      <c r="DI26" s="333"/>
      <c r="DJ26" s="333"/>
      <c r="DK26" s="333"/>
      <c r="DL26" s="333"/>
      <c r="DM26" s="333"/>
      <c r="DN26" s="333"/>
      <c r="DO26" s="333"/>
      <c r="DP26" s="333"/>
      <c r="DQ26" s="333"/>
      <c r="DR26" s="333"/>
      <c r="DS26" s="333"/>
      <c r="DT26" s="333"/>
      <c r="DU26" s="333"/>
      <c r="DV26" s="333"/>
      <c r="DW26" s="333"/>
      <c r="DX26" s="333"/>
      <c r="DY26" s="333"/>
      <c r="DZ26" s="333"/>
      <c r="EA26" s="333"/>
      <c r="EB26" s="333"/>
      <c r="EC26" s="333"/>
      <c r="ED26" s="333"/>
      <c r="EE26" s="333"/>
      <c r="EF26" s="333"/>
      <c r="EG26" s="333"/>
      <c r="EH26" s="333"/>
      <c r="EI26" s="333"/>
      <c r="EJ26" s="333"/>
      <c r="EK26" s="333"/>
      <c r="EL26" s="333"/>
      <c r="EM26" s="333"/>
      <c r="EN26" s="333"/>
      <c r="EO26" s="333"/>
      <c r="EP26" s="333"/>
      <c r="EQ26" s="333"/>
      <c r="ER26" s="333"/>
      <c r="ES26" s="333"/>
      <c r="ET26" s="333"/>
      <c r="EU26" s="333"/>
      <c r="EV26" s="333"/>
      <c r="EW26" s="333"/>
      <c r="EX26" s="333"/>
      <c r="EY26" s="333"/>
      <c r="EZ26" s="333"/>
      <c r="FA26" s="333"/>
      <c r="FB26" s="333"/>
      <c r="FC26" s="333"/>
      <c r="FD26" s="333"/>
      <c r="FE26" s="333"/>
      <c r="FF26" s="333"/>
      <c r="FG26" s="333"/>
      <c r="FH26" s="333"/>
      <c r="FI26" s="333"/>
      <c r="FJ26" s="333"/>
      <c r="FK26" s="333"/>
      <c r="FL26" s="333"/>
      <c r="FM26" s="333"/>
      <c r="FN26" s="333"/>
      <c r="FO26" s="333"/>
      <c r="FP26" s="333"/>
      <c r="FQ26" s="333"/>
      <c r="FR26" s="333"/>
      <c r="FS26" s="333"/>
      <c r="FT26" s="333"/>
      <c r="FU26" s="333"/>
      <c r="FV26" s="333"/>
      <c r="FW26" s="333"/>
      <c r="FX26" s="333"/>
      <c r="FY26" s="333"/>
      <c r="FZ26" s="333"/>
      <c r="GA26" s="333"/>
      <c r="GB26" s="333"/>
      <c r="GC26" s="333"/>
      <c r="GD26" s="333"/>
      <c r="GE26" s="333"/>
      <c r="GF26" s="333"/>
      <c r="GG26" s="333"/>
      <c r="GH26" s="333"/>
      <c r="GI26" s="333"/>
      <c r="GJ26" s="333"/>
      <c r="GK26" s="333"/>
      <c r="GL26" s="333"/>
      <c r="GM26" s="333"/>
      <c r="GN26" s="333"/>
      <c r="GO26" s="333"/>
      <c r="GP26" s="333"/>
      <c r="GQ26" s="333"/>
      <c r="GR26" s="333"/>
      <c r="GS26" s="333"/>
      <c r="GT26" s="333"/>
      <c r="GU26" s="333"/>
      <c r="GV26" s="333"/>
      <c r="GW26" s="333"/>
      <c r="GX26" s="333"/>
      <c r="GY26" s="333"/>
      <c r="GZ26" s="333"/>
      <c r="HA26" s="333"/>
      <c r="HB26" s="333"/>
      <c r="HC26" s="333"/>
      <c r="HD26" s="333"/>
      <c r="HE26" s="333"/>
      <c r="HF26" s="333"/>
      <c r="HG26" s="333"/>
      <c r="HH26" s="333"/>
      <c r="HI26" s="333"/>
      <c r="HJ26" s="333"/>
      <c r="HK26" s="333"/>
      <c r="HL26" s="333"/>
      <c r="HM26" s="333"/>
    </row>
    <row r="27" spans="1:221" x14ac:dyDescent="0.2">
      <c r="P27" s="383"/>
      <c r="R27" s="380"/>
      <c r="S27" s="374"/>
      <c r="T27" s="375"/>
      <c r="U27" s="333"/>
      <c r="V27" s="376"/>
      <c r="W27" s="333"/>
      <c r="X27" s="333"/>
      <c r="Y27" s="333"/>
      <c r="Z27" s="333"/>
      <c r="AA27" s="333"/>
      <c r="AB27" s="333"/>
      <c r="AC27" s="333"/>
      <c r="AD27" s="333"/>
      <c r="AE27" s="333"/>
      <c r="AF27" s="333"/>
      <c r="AG27" s="333"/>
      <c r="AH27" s="333"/>
      <c r="AI27" s="333"/>
      <c r="AJ27" s="333"/>
      <c r="AK27" s="333"/>
      <c r="AL27" s="333"/>
      <c r="AM27" s="333"/>
      <c r="AN27" s="333"/>
      <c r="AO27" s="333"/>
      <c r="AP27" s="333"/>
      <c r="AQ27" s="333"/>
      <c r="AR27" s="333"/>
      <c r="AS27" s="333"/>
      <c r="AT27" s="333"/>
      <c r="AU27" s="333"/>
      <c r="AV27" s="333"/>
      <c r="AW27" s="333"/>
      <c r="AX27" s="333"/>
      <c r="AY27" s="333"/>
      <c r="AZ27" s="333"/>
      <c r="BA27" s="333"/>
      <c r="BB27" s="333"/>
      <c r="BC27" s="333"/>
      <c r="BD27" s="333"/>
      <c r="BE27" s="333"/>
      <c r="BF27" s="333"/>
      <c r="BG27" s="333"/>
      <c r="BH27" s="333"/>
      <c r="BI27" s="333"/>
      <c r="BJ27" s="333"/>
      <c r="BK27" s="333"/>
      <c r="BL27" s="333"/>
      <c r="BM27" s="333"/>
      <c r="BN27" s="333"/>
      <c r="BO27" s="333"/>
      <c r="BP27" s="333"/>
      <c r="BQ27" s="333"/>
      <c r="BR27" s="333"/>
      <c r="BS27" s="333"/>
      <c r="BT27" s="333"/>
      <c r="BU27" s="333"/>
      <c r="BV27" s="333"/>
      <c r="BW27" s="333"/>
      <c r="BX27" s="333"/>
      <c r="BY27" s="333"/>
      <c r="BZ27" s="333"/>
      <c r="CA27" s="333"/>
      <c r="CB27" s="333"/>
      <c r="CC27" s="333"/>
      <c r="CD27" s="333"/>
      <c r="CE27" s="333"/>
      <c r="CF27" s="333"/>
      <c r="CG27" s="333"/>
      <c r="CH27" s="333"/>
      <c r="CI27" s="333"/>
      <c r="CJ27" s="333"/>
      <c r="CK27" s="333"/>
      <c r="CL27" s="333"/>
      <c r="CM27" s="333"/>
      <c r="CN27" s="333"/>
      <c r="CO27" s="333"/>
      <c r="CP27" s="333"/>
      <c r="CQ27" s="333"/>
      <c r="CR27" s="333"/>
      <c r="CS27" s="333"/>
      <c r="CT27" s="333"/>
      <c r="CU27" s="333"/>
      <c r="CV27" s="333"/>
      <c r="CW27" s="333"/>
      <c r="CX27" s="333"/>
      <c r="CY27" s="333"/>
      <c r="CZ27" s="333"/>
      <c r="DA27" s="333"/>
      <c r="DB27" s="333"/>
      <c r="DC27" s="333"/>
      <c r="DD27" s="333"/>
      <c r="DE27" s="333"/>
      <c r="DF27" s="333"/>
      <c r="DG27" s="333"/>
      <c r="DH27" s="333"/>
      <c r="DI27" s="333"/>
      <c r="DJ27" s="333"/>
      <c r="DK27" s="333"/>
      <c r="DL27" s="333"/>
      <c r="DM27" s="333"/>
      <c r="DN27" s="333"/>
      <c r="DO27" s="333"/>
      <c r="DP27" s="333"/>
      <c r="DQ27" s="333"/>
      <c r="DR27" s="333"/>
      <c r="DS27" s="333"/>
      <c r="DT27" s="333"/>
      <c r="DU27" s="333"/>
      <c r="DV27" s="333"/>
      <c r="DW27" s="333"/>
      <c r="DX27" s="333"/>
      <c r="DY27" s="333"/>
      <c r="DZ27" s="333"/>
      <c r="EA27" s="333"/>
      <c r="EB27" s="333"/>
      <c r="EC27" s="333"/>
      <c r="ED27" s="333"/>
      <c r="EE27" s="333"/>
      <c r="EF27" s="333"/>
      <c r="EG27" s="333"/>
      <c r="EH27" s="333"/>
      <c r="EI27" s="333"/>
      <c r="EJ27" s="333"/>
      <c r="EK27" s="333"/>
      <c r="EL27" s="333"/>
      <c r="EM27" s="333"/>
      <c r="EN27" s="333"/>
      <c r="EO27" s="333"/>
      <c r="EP27" s="333"/>
      <c r="EQ27" s="333"/>
      <c r="ER27" s="333"/>
      <c r="ES27" s="333"/>
      <c r="ET27" s="333"/>
      <c r="EU27" s="333"/>
      <c r="EV27" s="333"/>
      <c r="EW27" s="333"/>
      <c r="EX27" s="333"/>
      <c r="EY27" s="333"/>
      <c r="EZ27" s="333"/>
      <c r="FA27" s="333"/>
      <c r="FB27" s="333"/>
      <c r="FC27" s="333"/>
      <c r="FD27" s="333"/>
      <c r="FE27" s="333"/>
      <c r="FF27" s="333"/>
      <c r="FG27" s="333"/>
      <c r="FH27" s="333"/>
      <c r="FI27" s="333"/>
      <c r="FJ27" s="333"/>
      <c r="FK27" s="333"/>
      <c r="FL27" s="333"/>
      <c r="FM27" s="333"/>
      <c r="FN27" s="333"/>
      <c r="FO27" s="333"/>
      <c r="FP27" s="333"/>
      <c r="FQ27" s="333"/>
      <c r="FR27" s="333"/>
      <c r="FS27" s="333"/>
      <c r="FT27" s="333"/>
      <c r="FU27" s="333"/>
      <c r="FV27" s="333"/>
      <c r="FW27" s="333"/>
      <c r="FX27" s="333"/>
      <c r="FY27" s="333"/>
      <c r="FZ27" s="333"/>
      <c r="GA27" s="333"/>
      <c r="GB27" s="333"/>
      <c r="GC27" s="333"/>
      <c r="GD27" s="333"/>
      <c r="GE27" s="333"/>
      <c r="GF27" s="333"/>
      <c r="GG27" s="333"/>
      <c r="GH27" s="333"/>
      <c r="GI27" s="333"/>
      <c r="GJ27" s="333"/>
      <c r="GK27" s="333"/>
      <c r="GL27" s="333"/>
      <c r="GM27" s="333"/>
      <c r="GN27" s="333"/>
      <c r="GO27" s="333"/>
      <c r="GP27" s="333"/>
      <c r="GQ27" s="333"/>
      <c r="GR27" s="333"/>
      <c r="GS27" s="333"/>
      <c r="GT27" s="333"/>
      <c r="GU27" s="333"/>
      <c r="GV27" s="333"/>
      <c r="GW27" s="333"/>
      <c r="GX27" s="333"/>
      <c r="GY27" s="333"/>
      <c r="GZ27" s="333"/>
      <c r="HA27" s="333"/>
      <c r="HB27" s="333"/>
      <c r="HC27" s="333"/>
      <c r="HD27" s="333"/>
      <c r="HE27" s="333"/>
      <c r="HF27" s="333"/>
      <c r="HG27" s="333"/>
      <c r="HH27" s="333"/>
      <c r="HI27" s="333"/>
      <c r="HJ27" s="333"/>
      <c r="HK27" s="333"/>
      <c r="HL27" s="333"/>
      <c r="HM27" s="333"/>
    </row>
    <row r="28" spans="1:221" x14ac:dyDescent="0.2">
      <c r="A28" s="384" t="s">
        <v>79</v>
      </c>
      <c r="B28" s="385"/>
      <c r="C28" s="385"/>
      <c r="D28" s="360">
        <f>IF($C$17&lt;0,0,IF($C$17&gt;833000,833000,$C$17))</f>
        <v>0</v>
      </c>
      <c r="E28" s="361" t="s">
        <v>41</v>
      </c>
      <c r="F28" s="362" t="s">
        <v>8</v>
      </c>
      <c r="G28" s="386"/>
      <c r="H28" s="386"/>
      <c r="I28" s="386">
        <f>'Rider Rates'!$B$4</f>
        <v>4.6278999999999999E-3</v>
      </c>
      <c r="J28" s="387">
        <f t="shared" ref="J28:J48" si="0">SUM(G28:I28)</f>
        <v>4.6278999999999999E-3</v>
      </c>
      <c r="K28" s="364" t="s">
        <v>42</v>
      </c>
      <c r="L28" s="250"/>
      <c r="M28" s="250"/>
      <c r="N28" s="250">
        <f t="shared" ref="N28:N33" si="1">ROUND(D28*I28,2)</f>
        <v>0</v>
      </c>
      <c r="O28" s="250">
        <f t="shared" ref="O28:O49" si="2">SUM(L28:N28)</f>
        <v>0</v>
      </c>
      <c r="P28" s="358">
        <f>'Rider Rates'!$D$4</f>
        <v>45657</v>
      </c>
      <c r="R28" s="380"/>
      <c r="S28" s="374"/>
      <c r="T28" s="375"/>
      <c r="U28" s="333"/>
      <c r="V28" s="376"/>
      <c r="W28" s="333"/>
      <c r="X28" s="333"/>
      <c r="Y28" s="333"/>
      <c r="Z28" s="333"/>
      <c r="AA28" s="333"/>
      <c r="AB28" s="333"/>
      <c r="AC28" s="333"/>
      <c r="AD28" s="333"/>
      <c r="AE28" s="333"/>
      <c r="AF28" s="333"/>
      <c r="AG28" s="333"/>
      <c r="AH28" s="333"/>
      <c r="AI28" s="333"/>
      <c r="AJ28" s="333"/>
      <c r="AK28" s="333"/>
      <c r="AL28" s="333"/>
      <c r="AM28" s="333"/>
      <c r="AN28" s="333"/>
      <c r="AO28" s="333"/>
      <c r="AP28" s="333"/>
      <c r="AQ28" s="333"/>
      <c r="AR28" s="333"/>
      <c r="AS28" s="333"/>
      <c r="AT28" s="333"/>
      <c r="AU28" s="333"/>
      <c r="AV28" s="333"/>
      <c r="AW28" s="333"/>
      <c r="AX28" s="333"/>
      <c r="AY28" s="333"/>
      <c r="AZ28" s="333"/>
      <c r="BA28" s="333"/>
      <c r="BB28" s="333"/>
      <c r="BC28" s="333"/>
      <c r="BD28" s="333"/>
      <c r="BE28" s="333"/>
      <c r="BF28" s="333"/>
      <c r="BG28" s="333"/>
      <c r="BH28" s="333"/>
      <c r="BI28" s="333"/>
      <c r="BJ28" s="333"/>
      <c r="BK28" s="333"/>
      <c r="BL28" s="333"/>
      <c r="BM28" s="333"/>
      <c r="BN28" s="333"/>
      <c r="BO28" s="333"/>
      <c r="BP28" s="333"/>
      <c r="BQ28" s="333"/>
      <c r="BR28" s="333"/>
      <c r="BS28" s="333"/>
      <c r="BT28" s="333"/>
      <c r="BU28" s="333"/>
      <c r="BV28" s="333"/>
      <c r="BW28" s="333"/>
      <c r="BX28" s="333"/>
      <c r="BY28" s="333"/>
      <c r="BZ28" s="333"/>
      <c r="CA28" s="333"/>
      <c r="CB28" s="333"/>
      <c r="CC28" s="333"/>
      <c r="CD28" s="333"/>
      <c r="CE28" s="333"/>
      <c r="CF28" s="333"/>
      <c r="CG28" s="333"/>
      <c r="CH28" s="333"/>
      <c r="CI28" s="333"/>
      <c r="CJ28" s="333"/>
      <c r="CK28" s="333"/>
      <c r="CL28" s="333"/>
      <c r="CM28" s="333"/>
      <c r="CN28" s="333"/>
      <c r="CO28" s="333"/>
      <c r="CP28" s="333"/>
      <c r="CQ28" s="333"/>
      <c r="CR28" s="333"/>
      <c r="CS28" s="333"/>
      <c r="CT28" s="333"/>
      <c r="CU28" s="333"/>
      <c r="CV28" s="333"/>
      <c r="CW28" s="333"/>
      <c r="CX28" s="333"/>
      <c r="CY28" s="333"/>
      <c r="CZ28" s="333"/>
      <c r="DA28" s="333"/>
      <c r="DB28" s="333"/>
      <c r="DC28" s="333"/>
      <c r="DD28" s="333"/>
      <c r="DE28" s="333"/>
      <c r="DF28" s="333"/>
      <c r="DG28" s="333"/>
      <c r="DH28" s="333"/>
      <c r="DI28" s="333"/>
      <c r="DJ28" s="333"/>
      <c r="DK28" s="333"/>
      <c r="DL28" s="333"/>
      <c r="DM28" s="333"/>
      <c r="DN28" s="333"/>
      <c r="DO28" s="333"/>
      <c r="DP28" s="333"/>
      <c r="DQ28" s="333"/>
      <c r="DR28" s="333"/>
      <c r="DS28" s="333"/>
      <c r="DT28" s="333"/>
      <c r="DU28" s="333"/>
      <c r="DV28" s="333"/>
      <c r="DW28" s="333"/>
      <c r="DX28" s="333"/>
      <c r="DY28" s="333"/>
      <c r="DZ28" s="333"/>
      <c r="EA28" s="333"/>
      <c r="EB28" s="333"/>
      <c r="EC28" s="333"/>
      <c r="ED28" s="333"/>
      <c r="EE28" s="333"/>
      <c r="EF28" s="333"/>
      <c r="EG28" s="333"/>
      <c r="EH28" s="333"/>
      <c r="EI28" s="333"/>
      <c r="EJ28" s="333"/>
      <c r="EK28" s="333"/>
      <c r="EL28" s="333"/>
      <c r="EM28" s="333"/>
      <c r="EN28" s="333"/>
      <c r="EO28" s="333"/>
      <c r="EP28" s="333"/>
      <c r="EQ28" s="333"/>
      <c r="ER28" s="333"/>
      <c r="ES28" s="333"/>
      <c r="ET28" s="333"/>
      <c r="EU28" s="333"/>
      <c r="EV28" s="333"/>
      <c r="EW28" s="333"/>
      <c r="EX28" s="333"/>
      <c r="EY28" s="333"/>
      <c r="EZ28" s="333"/>
      <c r="FA28" s="333"/>
      <c r="FB28" s="333"/>
      <c r="FC28" s="333"/>
      <c r="FD28" s="333"/>
      <c r="FE28" s="333"/>
      <c r="FF28" s="333"/>
      <c r="FG28" s="333"/>
      <c r="FH28" s="333"/>
      <c r="FI28" s="333"/>
      <c r="FJ28" s="333"/>
      <c r="FK28" s="333"/>
      <c r="FL28" s="333"/>
      <c r="FM28" s="333"/>
      <c r="FN28" s="333"/>
      <c r="FO28" s="333"/>
      <c r="FP28" s="333"/>
      <c r="FQ28" s="333"/>
      <c r="FR28" s="333"/>
      <c r="FS28" s="333"/>
      <c r="FT28" s="333"/>
      <c r="FU28" s="333"/>
      <c r="FV28" s="333"/>
      <c r="FW28" s="333"/>
      <c r="FX28" s="333"/>
      <c r="FY28" s="333"/>
      <c r="FZ28" s="333"/>
      <c r="GA28" s="333"/>
      <c r="GB28" s="333"/>
      <c r="GC28" s="333"/>
      <c r="GD28" s="333"/>
      <c r="GE28" s="333"/>
      <c r="GF28" s="333"/>
      <c r="GG28" s="333"/>
      <c r="GH28" s="333"/>
      <c r="GI28" s="333"/>
      <c r="GJ28" s="333"/>
      <c r="GK28" s="333"/>
      <c r="GL28" s="333"/>
      <c r="GM28" s="333"/>
      <c r="GN28" s="333"/>
      <c r="GO28" s="333"/>
      <c r="GP28" s="333"/>
      <c r="GQ28" s="333"/>
      <c r="GR28" s="333"/>
      <c r="GS28" s="333"/>
      <c r="GT28" s="333"/>
      <c r="GU28" s="333"/>
      <c r="GV28" s="333"/>
      <c r="GW28" s="333"/>
      <c r="GX28" s="333"/>
      <c r="GY28" s="333"/>
      <c r="GZ28" s="333"/>
      <c r="HA28" s="333"/>
      <c r="HB28" s="333"/>
      <c r="HC28" s="333"/>
      <c r="HD28" s="333"/>
      <c r="HE28" s="333"/>
      <c r="HF28" s="333"/>
      <c r="HG28" s="333"/>
      <c r="HH28" s="333"/>
      <c r="HI28" s="333"/>
      <c r="HJ28" s="333"/>
      <c r="HK28" s="333"/>
      <c r="HL28" s="333"/>
      <c r="HM28" s="333"/>
    </row>
    <row r="29" spans="1:221" x14ac:dyDescent="0.2">
      <c r="A29" s="384" t="s">
        <v>80</v>
      </c>
      <c r="B29" s="333"/>
      <c r="C29" s="333"/>
      <c r="D29" s="388">
        <f>IF($C$17&gt;833000,$C$17-833000,0)</f>
        <v>0</v>
      </c>
      <c r="E29" s="361" t="s">
        <v>41</v>
      </c>
      <c r="F29" s="362" t="s">
        <v>8</v>
      </c>
      <c r="G29" s="386"/>
      <c r="H29" s="386"/>
      <c r="I29" s="386">
        <f>'Rider Rates'!$B$5</f>
        <v>1.7560000000000001E-4</v>
      </c>
      <c r="J29" s="387">
        <f t="shared" si="0"/>
        <v>1.7560000000000001E-4</v>
      </c>
      <c r="K29" s="364" t="s">
        <v>42</v>
      </c>
      <c r="L29" s="250"/>
      <c r="M29" s="250"/>
      <c r="N29" s="250">
        <f t="shared" si="1"/>
        <v>0</v>
      </c>
      <c r="O29" s="250">
        <f t="shared" si="2"/>
        <v>0</v>
      </c>
      <c r="P29" s="358">
        <f>'Rider Rates'!$D$4</f>
        <v>45657</v>
      </c>
      <c r="R29" s="380"/>
      <c r="S29" s="374"/>
      <c r="T29" s="375"/>
      <c r="U29" s="333"/>
      <c r="V29" s="376"/>
      <c r="W29" s="333"/>
      <c r="X29" s="333"/>
      <c r="Y29" s="333"/>
      <c r="Z29" s="333"/>
      <c r="AA29" s="333"/>
      <c r="AB29" s="333"/>
      <c r="AC29" s="333"/>
      <c r="AD29" s="333"/>
      <c r="AE29" s="333"/>
      <c r="AF29" s="333"/>
      <c r="AG29" s="333"/>
      <c r="AH29" s="333"/>
      <c r="AI29" s="333"/>
      <c r="AJ29" s="333"/>
      <c r="AK29" s="333"/>
      <c r="AL29" s="333"/>
      <c r="AM29" s="333"/>
      <c r="AN29" s="333"/>
      <c r="AO29" s="333"/>
      <c r="AP29" s="333"/>
      <c r="AQ29" s="333"/>
      <c r="AR29" s="333"/>
      <c r="AS29" s="333"/>
      <c r="AT29" s="333"/>
      <c r="AU29" s="333"/>
      <c r="AV29" s="333"/>
      <c r="AW29" s="333"/>
      <c r="AX29" s="333"/>
      <c r="AY29" s="333"/>
      <c r="AZ29" s="333"/>
      <c r="BA29" s="333"/>
      <c r="BB29" s="333"/>
      <c r="BC29" s="333"/>
      <c r="BD29" s="333"/>
      <c r="BE29" s="333"/>
      <c r="BF29" s="333"/>
      <c r="BG29" s="333"/>
      <c r="BH29" s="333"/>
      <c r="BI29" s="333"/>
      <c r="BJ29" s="333"/>
      <c r="BK29" s="333"/>
      <c r="BL29" s="333"/>
      <c r="BM29" s="333"/>
      <c r="BN29" s="333"/>
      <c r="BO29" s="333"/>
      <c r="BP29" s="333"/>
      <c r="BQ29" s="333"/>
      <c r="BR29" s="333"/>
      <c r="BS29" s="333"/>
      <c r="BT29" s="333"/>
      <c r="BU29" s="333"/>
      <c r="BV29" s="333"/>
      <c r="BW29" s="333"/>
      <c r="BX29" s="333"/>
      <c r="BY29" s="333"/>
      <c r="BZ29" s="333"/>
      <c r="CA29" s="333"/>
      <c r="CB29" s="333"/>
      <c r="CC29" s="333"/>
      <c r="CD29" s="333"/>
      <c r="CE29" s="333"/>
      <c r="CF29" s="333"/>
      <c r="CG29" s="333"/>
      <c r="CH29" s="333"/>
      <c r="CI29" s="333"/>
      <c r="CJ29" s="333"/>
      <c r="CK29" s="333"/>
      <c r="CL29" s="333"/>
      <c r="CM29" s="333"/>
      <c r="CN29" s="333"/>
      <c r="CO29" s="333"/>
      <c r="CP29" s="333"/>
      <c r="CQ29" s="333"/>
      <c r="CR29" s="333"/>
      <c r="CS29" s="333"/>
      <c r="CT29" s="333"/>
      <c r="CU29" s="333"/>
      <c r="CV29" s="333"/>
      <c r="CW29" s="333"/>
      <c r="CX29" s="333"/>
      <c r="CY29" s="333"/>
      <c r="CZ29" s="333"/>
      <c r="DA29" s="333"/>
      <c r="DB29" s="333"/>
      <c r="DC29" s="333"/>
      <c r="DD29" s="333"/>
      <c r="DE29" s="333"/>
      <c r="DF29" s="333"/>
      <c r="DG29" s="333"/>
      <c r="DH29" s="333"/>
      <c r="DI29" s="333"/>
      <c r="DJ29" s="333"/>
      <c r="DK29" s="333"/>
      <c r="DL29" s="333"/>
      <c r="DM29" s="333"/>
      <c r="DN29" s="333"/>
      <c r="DO29" s="333"/>
      <c r="DP29" s="333"/>
      <c r="DQ29" s="333"/>
      <c r="DR29" s="333"/>
      <c r="DS29" s="333"/>
      <c r="DT29" s="333"/>
      <c r="DU29" s="333"/>
      <c r="DV29" s="333"/>
      <c r="DW29" s="333"/>
      <c r="DX29" s="333"/>
      <c r="DY29" s="333"/>
      <c r="DZ29" s="333"/>
      <c r="EA29" s="333"/>
      <c r="EB29" s="333"/>
      <c r="EC29" s="333"/>
      <c r="ED29" s="333"/>
      <c r="EE29" s="333"/>
      <c r="EF29" s="333"/>
      <c r="EG29" s="333"/>
      <c r="EH29" s="333"/>
      <c r="EI29" s="333"/>
      <c r="EJ29" s="333"/>
      <c r="EK29" s="333"/>
      <c r="EL29" s="333"/>
      <c r="EM29" s="333"/>
      <c r="EN29" s="333"/>
      <c r="EO29" s="333"/>
      <c r="EP29" s="333"/>
      <c r="EQ29" s="333"/>
      <c r="ER29" s="333"/>
      <c r="ES29" s="333"/>
      <c r="ET29" s="333"/>
      <c r="EU29" s="333"/>
      <c r="EV29" s="333"/>
      <c r="EW29" s="333"/>
      <c r="EX29" s="333"/>
      <c r="EY29" s="333"/>
      <c r="EZ29" s="333"/>
      <c r="FA29" s="333"/>
      <c r="FB29" s="333"/>
      <c r="FC29" s="333"/>
      <c r="FD29" s="333"/>
      <c r="FE29" s="333"/>
      <c r="FF29" s="333"/>
      <c r="FG29" s="333"/>
      <c r="FH29" s="333"/>
      <c r="FI29" s="333"/>
      <c r="FJ29" s="333"/>
      <c r="FK29" s="333"/>
      <c r="FL29" s="333"/>
      <c r="FM29" s="333"/>
      <c r="FN29" s="333"/>
      <c r="FO29" s="333"/>
      <c r="FP29" s="333"/>
      <c r="FQ29" s="333"/>
      <c r="FR29" s="333"/>
      <c r="FS29" s="333"/>
      <c r="FT29" s="333"/>
      <c r="FU29" s="333"/>
      <c r="FV29" s="333"/>
      <c r="FW29" s="333"/>
      <c r="FX29" s="333"/>
      <c r="FY29" s="333"/>
      <c r="FZ29" s="333"/>
      <c r="GA29" s="333"/>
      <c r="GB29" s="333"/>
      <c r="GC29" s="333"/>
      <c r="GD29" s="333"/>
      <c r="GE29" s="333"/>
      <c r="GF29" s="333"/>
      <c r="GG29" s="333"/>
      <c r="GH29" s="333"/>
      <c r="GI29" s="333"/>
      <c r="GJ29" s="333"/>
      <c r="GK29" s="333"/>
      <c r="GL29" s="333"/>
      <c r="GM29" s="333"/>
      <c r="GN29" s="333"/>
      <c r="GO29" s="333"/>
      <c r="GP29" s="333"/>
      <c r="GQ29" s="333"/>
      <c r="GR29" s="333"/>
      <c r="GS29" s="333"/>
      <c r="GT29" s="333"/>
      <c r="GU29" s="333"/>
      <c r="GV29" s="333"/>
      <c r="GW29" s="333"/>
      <c r="GX29" s="333"/>
      <c r="GY29" s="333"/>
      <c r="GZ29" s="333"/>
      <c r="HA29" s="333"/>
      <c r="HB29" s="333"/>
      <c r="HC29" s="333"/>
      <c r="HD29" s="333"/>
      <c r="HE29" s="333"/>
      <c r="HF29" s="333"/>
      <c r="HG29" s="333"/>
      <c r="HH29" s="333"/>
      <c r="HI29" s="333"/>
      <c r="HJ29" s="333"/>
      <c r="HK29" s="333"/>
      <c r="HL29" s="333"/>
      <c r="HM29" s="333"/>
    </row>
    <row r="30" spans="1:221" x14ac:dyDescent="0.2">
      <c r="A30" s="384" t="s">
        <v>97</v>
      </c>
      <c r="B30" s="333"/>
      <c r="C30" s="333"/>
      <c r="D30" s="360">
        <f>IF($C$17&lt;0,0,IF($C$17&gt;2000,2000,$C$17))</f>
        <v>0</v>
      </c>
      <c r="E30" s="361" t="s">
        <v>41</v>
      </c>
      <c r="F30" s="362" t="s">
        <v>8</v>
      </c>
      <c r="G30" s="386"/>
      <c r="H30" s="386"/>
      <c r="I30" s="389">
        <f>'Rider Rates'!$B$8</f>
        <v>4.6499999999999996E-3</v>
      </c>
      <c r="J30" s="389">
        <f t="shared" si="0"/>
        <v>4.6499999999999996E-3</v>
      </c>
      <c r="K30" s="364" t="s">
        <v>42</v>
      </c>
      <c r="L30" s="250"/>
      <c r="M30" s="250"/>
      <c r="N30" s="250">
        <f t="shared" si="1"/>
        <v>0</v>
      </c>
      <c r="O30" s="250">
        <f t="shared" si="2"/>
        <v>0</v>
      </c>
      <c r="P30" s="358">
        <f>'Rider Rates'!$D$7</f>
        <v>44531</v>
      </c>
      <c r="R30" s="380"/>
      <c r="S30" s="374"/>
      <c r="T30" s="375"/>
      <c r="U30" s="333"/>
      <c r="V30" s="376"/>
      <c r="W30" s="333"/>
      <c r="X30" s="333"/>
      <c r="Y30" s="333"/>
      <c r="Z30" s="333"/>
      <c r="AA30" s="333"/>
      <c r="AB30" s="333"/>
      <c r="AC30" s="333"/>
      <c r="AD30" s="333"/>
      <c r="AE30" s="333"/>
      <c r="AF30" s="333"/>
      <c r="AG30" s="333"/>
      <c r="AH30" s="333"/>
      <c r="AI30" s="333"/>
      <c r="AJ30" s="333"/>
      <c r="AK30" s="333"/>
      <c r="AL30" s="333"/>
      <c r="AM30" s="333"/>
      <c r="AN30" s="333"/>
      <c r="AO30" s="333"/>
      <c r="AP30" s="333"/>
      <c r="AQ30" s="333"/>
      <c r="AR30" s="333"/>
      <c r="AS30" s="333"/>
      <c r="AT30" s="333"/>
      <c r="AU30" s="333"/>
      <c r="AV30" s="333"/>
      <c r="AW30" s="333"/>
      <c r="AX30" s="333"/>
      <c r="AY30" s="333"/>
      <c r="AZ30" s="333"/>
      <c r="BA30" s="333"/>
      <c r="BB30" s="333"/>
      <c r="BC30" s="333"/>
      <c r="BD30" s="333"/>
      <c r="BE30" s="333"/>
      <c r="BF30" s="333"/>
      <c r="BG30" s="333"/>
      <c r="BH30" s="333"/>
      <c r="BI30" s="333"/>
      <c r="BJ30" s="333"/>
      <c r="BK30" s="333"/>
      <c r="BL30" s="333"/>
      <c r="BM30" s="333"/>
      <c r="BN30" s="333"/>
      <c r="BO30" s="333"/>
      <c r="BP30" s="333"/>
      <c r="BQ30" s="333"/>
      <c r="BR30" s="333"/>
      <c r="BS30" s="333"/>
      <c r="BT30" s="333"/>
      <c r="BU30" s="333"/>
      <c r="BV30" s="333"/>
      <c r="BW30" s="333"/>
      <c r="BX30" s="333"/>
      <c r="BY30" s="333"/>
      <c r="BZ30" s="333"/>
      <c r="CA30" s="333"/>
      <c r="CB30" s="333"/>
      <c r="CC30" s="333"/>
      <c r="CD30" s="333"/>
      <c r="CE30" s="333"/>
      <c r="CF30" s="333"/>
      <c r="CG30" s="333"/>
      <c r="CH30" s="333"/>
      <c r="CI30" s="333"/>
      <c r="CJ30" s="333"/>
      <c r="CK30" s="333"/>
      <c r="CL30" s="333"/>
      <c r="CM30" s="333"/>
      <c r="CN30" s="333"/>
      <c r="CO30" s="333"/>
      <c r="CP30" s="333"/>
      <c r="CQ30" s="333"/>
      <c r="CR30" s="333"/>
      <c r="CS30" s="333"/>
      <c r="CT30" s="333"/>
      <c r="CU30" s="333"/>
      <c r="CV30" s="333"/>
      <c r="CW30" s="333"/>
      <c r="CX30" s="333"/>
      <c r="CY30" s="333"/>
      <c r="CZ30" s="333"/>
      <c r="DA30" s="333"/>
      <c r="DB30" s="333"/>
      <c r="DC30" s="333"/>
      <c r="DD30" s="333"/>
      <c r="DE30" s="333"/>
      <c r="DF30" s="333"/>
      <c r="DG30" s="333"/>
      <c r="DH30" s="333"/>
      <c r="DI30" s="333"/>
      <c r="DJ30" s="333"/>
      <c r="DK30" s="333"/>
      <c r="DL30" s="333"/>
      <c r="DM30" s="333"/>
      <c r="DN30" s="333"/>
      <c r="DO30" s="333"/>
      <c r="DP30" s="333"/>
      <c r="DQ30" s="333"/>
      <c r="DR30" s="333"/>
      <c r="DS30" s="333"/>
      <c r="DT30" s="333"/>
      <c r="DU30" s="333"/>
      <c r="DV30" s="333"/>
      <c r="DW30" s="333"/>
      <c r="DX30" s="333"/>
      <c r="DY30" s="333"/>
      <c r="DZ30" s="333"/>
      <c r="EA30" s="333"/>
      <c r="EB30" s="333"/>
      <c r="EC30" s="333"/>
      <c r="ED30" s="333"/>
      <c r="EE30" s="333"/>
      <c r="EF30" s="333"/>
      <c r="EG30" s="333"/>
      <c r="EH30" s="333"/>
      <c r="EI30" s="333"/>
      <c r="EJ30" s="333"/>
      <c r="EK30" s="333"/>
      <c r="EL30" s="333"/>
      <c r="EM30" s="333"/>
      <c r="EN30" s="333"/>
      <c r="EO30" s="333"/>
      <c r="EP30" s="333"/>
      <c r="EQ30" s="333"/>
      <c r="ER30" s="333"/>
      <c r="ES30" s="333"/>
      <c r="ET30" s="333"/>
      <c r="EU30" s="333"/>
      <c r="EV30" s="333"/>
      <c r="EW30" s="333"/>
      <c r="EX30" s="333"/>
      <c r="EY30" s="333"/>
      <c r="EZ30" s="333"/>
      <c r="FA30" s="333"/>
      <c r="FB30" s="333"/>
      <c r="FC30" s="333"/>
      <c r="FD30" s="333"/>
      <c r="FE30" s="333"/>
      <c r="FF30" s="333"/>
      <c r="FG30" s="333"/>
      <c r="FH30" s="333"/>
      <c r="FI30" s="333"/>
      <c r="FJ30" s="333"/>
      <c r="FK30" s="333"/>
      <c r="FL30" s="333"/>
      <c r="FM30" s="333"/>
      <c r="FN30" s="333"/>
      <c r="FO30" s="333"/>
      <c r="FP30" s="333"/>
      <c r="FQ30" s="333"/>
      <c r="FR30" s="333"/>
      <c r="FS30" s="333"/>
      <c r="FT30" s="333"/>
      <c r="FU30" s="333"/>
      <c r="FV30" s="333"/>
      <c r="FW30" s="333"/>
      <c r="FX30" s="333"/>
      <c r="FY30" s="333"/>
      <c r="FZ30" s="333"/>
      <c r="GA30" s="333"/>
      <c r="GB30" s="333"/>
      <c r="GC30" s="333"/>
      <c r="GD30" s="333"/>
      <c r="GE30" s="333"/>
      <c r="GF30" s="333"/>
      <c r="GG30" s="333"/>
      <c r="GH30" s="333"/>
      <c r="GI30" s="333"/>
      <c r="GJ30" s="333"/>
      <c r="GK30" s="333"/>
      <c r="GL30" s="333"/>
      <c r="GM30" s="333"/>
      <c r="GN30" s="333"/>
      <c r="GO30" s="333"/>
      <c r="GP30" s="333"/>
      <c r="GQ30" s="333"/>
      <c r="GR30" s="333"/>
      <c r="GS30" s="333"/>
      <c r="GT30" s="333"/>
      <c r="GU30" s="333"/>
      <c r="GV30" s="333"/>
      <c r="GW30" s="333"/>
      <c r="GX30" s="333"/>
      <c r="GY30" s="333"/>
      <c r="GZ30" s="333"/>
      <c r="HA30" s="333"/>
      <c r="HB30" s="333"/>
      <c r="HC30" s="333"/>
      <c r="HD30" s="333"/>
      <c r="HE30" s="333"/>
      <c r="HF30" s="333"/>
      <c r="HG30" s="333"/>
      <c r="HH30" s="333"/>
      <c r="HI30" s="333"/>
      <c r="HJ30" s="333"/>
      <c r="HK30" s="333"/>
      <c r="HL30" s="333"/>
      <c r="HM30" s="333"/>
    </row>
    <row r="31" spans="1:221" x14ac:dyDescent="0.2">
      <c r="A31" s="384" t="s">
        <v>98</v>
      </c>
      <c r="B31" s="333"/>
      <c r="C31" s="333"/>
      <c r="D31" s="360">
        <f>IF($C$17&lt;=2000,0,IF($C$17=0,0,IF($C$17-2000&gt;13000,13000,$C$17-2000)))</f>
        <v>0</v>
      </c>
      <c r="E31" s="361" t="s">
        <v>41</v>
      </c>
      <c r="F31" s="362" t="s">
        <v>8</v>
      </c>
      <c r="G31" s="386"/>
      <c r="H31" s="386"/>
      <c r="I31" s="389">
        <f>'Rider Rates'!$B$9</f>
        <v>4.1900000000000001E-3</v>
      </c>
      <c r="J31" s="389">
        <f t="shared" si="0"/>
        <v>4.1900000000000001E-3</v>
      </c>
      <c r="K31" s="364" t="s">
        <v>42</v>
      </c>
      <c r="L31" s="250"/>
      <c r="M31" s="250"/>
      <c r="N31" s="250">
        <f t="shared" si="1"/>
        <v>0</v>
      </c>
      <c r="O31" s="250">
        <f t="shared" si="2"/>
        <v>0</v>
      </c>
      <c r="P31" s="358">
        <f>'Rider Rates'!$D$7</f>
        <v>44531</v>
      </c>
      <c r="R31" s="380"/>
      <c r="S31" s="374"/>
      <c r="T31" s="375"/>
      <c r="U31" s="333"/>
      <c r="V31" s="376"/>
      <c r="W31" s="333"/>
      <c r="X31" s="333"/>
      <c r="Y31" s="333"/>
      <c r="Z31" s="333"/>
      <c r="AA31" s="333"/>
      <c r="AB31" s="333"/>
      <c r="AC31" s="333"/>
      <c r="AD31" s="333"/>
      <c r="AE31" s="333"/>
      <c r="AF31" s="333"/>
      <c r="AG31" s="333"/>
      <c r="AH31" s="333"/>
      <c r="AI31" s="333"/>
      <c r="AJ31" s="333"/>
      <c r="AK31" s="333"/>
      <c r="AL31" s="333"/>
      <c r="AM31" s="333"/>
      <c r="AN31" s="333"/>
      <c r="AO31" s="333"/>
      <c r="AP31" s="333"/>
      <c r="AQ31" s="333"/>
      <c r="AR31" s="333"/>
      <c r="AS31" s="333"/>
      <c r="AT31" s="333"/>
      <c r="AU31" s="333"/>
      <c r="AV31" s="333"/>
      <c r="AW31" s="333"/>
      <c r="AX31" s="333"/>
      <c r="AY31" s="333"/>
      <c r="AZ31" s="333"/>
      <c r="BA31" s="333"/>
      <c r="BB31" s="333"/>
      <c r="BC31" s="333"/>
      <c r="BD31" s="333"/>
      <c r="BE31" s="333"/>
      <c r="BF31" s="333"/>
      <c r="BG31" s="333"/>
      <c r="BH31" s="333"/>
      <c r="BI31" s="333"/>
      <c r="BJ31" s="333"/>
      <c r="BK31" s="333"/>
      <c r="BL31" s="333"/>
      <c r="BM31" s="333"/>
      <c r="BN31" s="333"/>
      <c r="BO31" s="333"/>
      <c r="BP31" s="333"/>
      <c r="BQ31" s="333"/>
      <c r="BR31" s="333"/>
      <c r="BS31" s="333"/>
      <c r="BT31" s="333"/>
      <c r="BU31" s="333"/>
      <c r="BV31" s="333"/>
      <c r="BW31" s="333"/>
      <c r="BX31" s="333"/>
      <c r="BY31" s="333"/>
      <c r="BZ31" s="333"/>
      <c r="CA31" s="333"/>
      <c r="CB31" s="333"/>
      <c r="CC31" s="333"/>
      <c r="CD31" s="333"/>
      <c r="CE31" s="333"/>
      <c r="CF31" s="333"/>
      <c r="CG31" s="333"/>
      <c r="CH31" s="333"/>
      <c r="CI31" s="333"/>
      <c r="CJ31" s="333"/>
      <c r="CK31" s="333"/>
      <c r="CL31" s="333"/>
      <c r="CM31" s="333"/>
      <c r="CN31" s="333"/>
      <c r="CO31" s="333"/>
      <c r="CP31" s="333"/>
      <c r="CQ31" s="333"/>
      <c r="CR31" s="333"/>
      <c r="CS31" s="333"/>
      <c r="CT31" s="333"/>
      <c r="CU31" s="333"/>
      <c r="CV31" s="333"/>
      <c r="CW31" s="333"/>
      <c r="CX31" s="333"/>
      <c r="CY31" s="333"/>
      <c r="CZ31" s="333"/>
      <c r="DA31" s="333"/>
      <c r="DB31" s="333"/>
      <c r="DC31" s="333"/>
      <c r="DD31" s="333"/>
      <c r="DE31" s="333"/>
      <c r="DF31" s="333"/>
      <c r="DG31" s="333"/>
      <c r="DH31" s="333"/>
      <c r="DI31" s="333"/>
      <c r="DJ31" s="333"/>
      <c r="DK31" s="333"/>
      <c r="DL31" s="333"/>
      <c r="DM31" s="333"/>
      <c r="DN31" s="333"/>
      <c r="DO31" s="333"/>
      <c r="DP31" s="333"/>
      <c r="DQ31" s="333"/>
      <c r="DR31" s="333"/>
      <c r="DS31" s="333"/>
      <c r="DT31" s="333"/>
      <c r="DU31" s="333"/>
      <c r="DV31" s="333"/>
      <c r="DW31" s="333"/>
      <c r="DX31" s="333"/>
      <c r="DY31" s="333"/>
      <c r="DZ31" s="333"/>
      <c r="EA31" s="333"/>
      <c r="EB31" s="333"/>
      <c r="EC31" s="333"/>
      <c r="ED31" s="333"/>
      <c r="EE31" s="333"/>
      <c r="EF31" s="333"/>
      <c r="EG31" s="333"/>
      <c r="EH31" s="333"/>
      <c r="EI31" s="333"/>
      <c r="EJ31" s="333"/>
      <c r="EK31" s="333"/>
      <c r="EL31" s="333"/>
      <c r="EM31" s="333"/>
      <c r="EN31" s="333"/>
      <c r="EO31" s="333"/>
      <c r="EP31" s="333"/>
      <c r="EQ31" s="333"/>
      <c r="ER31" s="333"/>
      <c r="ES31" s="333"/>
      <c r="ET31" s="333"/>
      <c r="EU31" s="333"/>
      <c r="EV31" s="333"/>
      <c r="EW31" s="333"/>
      <c r="EX31" s="333"/>
      <c r="EY31" s="333"/>
      <c r="EZ31" s="333"/>
      <c r="FA31" s="333"/>
      <c r="FB31" s="333"/>
      <c r="FC31" s="333"/>
      <c r="FD31" s="333"/>
      <c r="FE31" s="333"/>
      <c r="FF31" s="333"/>
      <c r="FG31" s="333"/>
      <c r="FH31" s="333"/>
      <c r="FI31" s="333"/>
      <c r="FJ31" s="333"/>
      <c r="FK31" s="333"/>
      <c r="FL31" s="333"/>
      <c r="FM31" s="333"/>
      <c r="FN31" s="333"/>
      <c r="FO31" s="333"/>
      <c r="FP31" s="333"/>
      <c r="FQ31" s="333"/>
      <c r="FR31" s="333"/>
      <c r="FS31" s="333"/>
      <c r="FT31" s="333"/>
      <c r="FU31" s="333"/>
      <c r="FV31" s="333"/>
      <c r="FW31" s="333"/>
      <c r="FX31" s="333"/>
      <c r="FY31" s="333"/>
      <c r="FZ31" s="333"/>
      <c r="GA31" s="333"/>
      <c r="GB31" s="333"/>
      <c r="GC31" s="333"/>
      <c r="GD31" s="333"/>
      <c r="GE31" s="333"/>
      <c r="GF31" s="333"/>
      <c r="GG31" s="333"/>
      <c r="GH31" s="333"/>
      <c r="GI31" s="333"/>
      <c r="GJ31" s="333"/>
      <c r="GK31" s="333"/>
      <c r="GL31" s="333"/>
      <c r="GM31" s="333"/>
      <c r="GN31" s="333"/>
      <c r="GO31" s="333"/>
      <c r="GP31" s="333"/>
      <c r="GQ31" s="333"/>
      <c r="GR31" s="333"/>
      <c r="GS31" s="333"/>
      <c r="GT31" s="333"/>
      <c r="GU31" s="333"/>
      <c r="GV31" s="333"/>
      <c r="GW31" s="333"/>
      <c r="GX31" s="333"/>
      <c r="GY31" s="333"/>
      <c r="GZ31" s="333"/>
      <c r="HA31" s="333"/>
      <c r="HB31" s="333"/>
      <c r="HC31" s="333"/>
      <c r="HD31" s="333"/>
      <c r="HE31" s="333"/>
      <c r="HF31" s="333"/>
      <c r="HG31" s="333"/>
      <c r="HH31" s="333"/>
      <c r="HI31" s="333"/>
      <c r="HJ31" s="333"/>
      <c r="HK31" s="333"/>
      <c r="HL31" s="333"/>
      <c r="HM31" s="333"/>
    </row>
    <row r="32" spans="1:221" x14ac:dyDescent="0.2">
      <c r="A32" s="384" t="s">
        <v>99</v>
      </c>
      <c r="B32" s="333"/>
      <c r="C32" s="333"/>
      <c r="D32" s="360">
        <f>IF($C$17=0,0,IF($C$17-15000&gt;=0,$C$17-15000,0))</f>
        <v>0</v>
      </c>
      <c r="E32" s="361" t="s">
        <v>41</v>
      </c>
      <c r="F32" s="362" t="s">
        <v>8</v>
      </c>
      <c r="G32" s="386"/>
      <c r="H32" s="386"/>
      <c r="I32" s="389">
        <f>'Rider Rates'!$B$10</f>
        <v>3.63E-3</v>
      </c>
      <c r="J32" s="389">
        <f t="shared" si="0"/>
        <v>3.63E-3</v>
      </c>
      <c r="K32" s="364" t="s">
        <v>42</v>
      </c>
      <c r="L32" s="250"/>
      <c r="M32" s="250"/>
      <c r="N32" s="250">
        <f t="shared" si="1"/>
        <v>0</v>
      </c>
      <c r="O32" s="250">
        <f t="shared" si="2"/>
        <v>0</v>
      </c>
      <c r="P32" s="358">
        <f>'Rider Rates'!$D$7</f>
        <v>44531</v>
      </c>
      <c r="R32" s="380"/>
      <c r="S32" s="374"/>
      <c r="T32" s="375"/>
      <c r="U32" s="333"/>
      <c r="V32" s="376"/>
      <c r="W32" s="333"/>
      <c r="X32" s="333"/>
      <c r="Y32" s="333"/>
      <c r="Z32" s="333"/>
      <c r="AA32" s="333"/>
      <c r="AB32" s="333"/>
      <c r="AC32" s="333"/>
      <c r="AD32" s="333"/>
      <c r="AE32" s="333"/>
      <c r="AF32" s="333"/>
      <c r="AG32" s="333"/>
      <c r="AH32" s="333"/>
      <c r="AI32" s="333"/>
      <c r="AJ32" s="333"/>
      <c r="AK32" s="333"/>
      <c r="AL32" s="333"/>
      <c r="AM32" s="333"/>
      <c r="AN32" s="333"/>
      <c r="AO32" s="333"/>
      <c r="AP32" s="333"/>
      <c r="AQ32" s="333"/>
      <c r="AR32" s="333"/>
      <c r="AS32" s="333"/>
      <c r="AT32" s="333"/>
      <c r="AU32" s="333"/>
      <c r="AV32" s="333"/>
      <c r="AW32" s="333"/>
      <c r="AX32" s="333"/>
      <c r="AY32" s="333"/>
      <c r="AZ32" s="333"/>
      <c r="BA32" s="333"/>
      <c r="BB32" s="333"/>
      <c r="BC32" s="333"/>
      <c r="BD32" s="333"/>
      <c r="BE32" s="333"/>
      <c r="BF32" s="333"/>
      <c r="BG32" s="333"/>
      <c r="BH32" s="333"/>
      <c r="BI32" s="333"/>
      <c r="BJ32" s="333"/>
      <c r="BK32" s="333"/>
      <c r="BL32" s="333"/>
      <c r="BM32" s="333"/>
      <c r="BN32" s="333"/>
      <c r="BO32" s="333"/>
      <c r="BP32" s="333"/>
      <c r="BQ32" s="333"/>
      <c r="BR32" s="333"/>
      <c r="BS32" s="333"/>
      <c r="BT32" s="333"/>
      <c r="BU32" s="333"/>
      <c r="BV32" s="333"/>
      <c r="BW32" s="333"/>
      <c r="BX32" s="333"/>
      <c r="BY32" s="333"/>
      <c r="BZ32" s="333"/>
      <c r="CA32" s="333"/>
      <c r="CB32" s="333"/>
      <c r="CC32" s="333"/>
      <c r="CD32" s="333"/>
      <c r="CE32" s="333"/>
      <c r="CF32" s="333"/>
      <c r="CG32" s="333"/>
      <c r="CH32" s="333"/>
      <c r="CI32" s="333"/>
      <c r="CJ32" s="333"/>
      <c r="CK32" s="333"/>
      <c r="CL32" s="333"/>
      <c r="CM32" s="333"/>
      <c r="CN32" s="333"/>
      <c r="CO32" s="333"/>
      <c r="CP32" s="333"/>
      <c r="CQ32" s="333"/>
      <c r="CR32" s="333"/>
      <c r="CS32" s="333"/>
      <c r="CT32" s="333"/>
      <c r="CU32" s="333"/>
      <c r="CV32" s="333"/>
      <c r="CW32" s="333"/>
      <c r="CX32" s="333"/>
      <c r="CY32" s="333"/>
      <c r="CZ32" s="333"/>
      <c r="DA32" s="333"/>
      <c r="DB32" s="333"/>
      <c r="DC32" s="333"/>
      <c r="DD32" s="333"/>
      <c r="DE32" s="333"/>
      <c r="DF32" s="333"/>
      <c r="DG32" s="333"/>
      <c r="DH32" s="333"/>
      <c r="DI32" s="333"/>
      <c r="DJ32" s="333"/>
      <c r="DK32" s="333"/>
      <c r="DL32" s="333"/>
      <c r="DM32" s="333"/>
      <c r="DN32" s="333"/>
      <c r="DO32" s="333"/>
      <c r="DP32" s="333"/>
      <c r="DQ32" s="333"/>
      <c r="DR32" s="333"/>
      <c r="DS32" s="333"/>
      <c r="DT32" s="333"/>
      <c r="DU32" s="333"/>
      <c r="DV32" s="333"/>
      <c r="DW32" s="333"/>
      <c r="DX32" s="333"/>
      <c r="DY32" s="333"/>
      <c r="DZ32" s="333"/>
      <c r="EA32" s="333"/>
      <c r="EB32" s="333"/>
      <c r="EC32" s="333"/>
      <c r="ED32" s="333"/>
      <c r="EE32" s="333"/>
      <c r="EF32" s="333"/>
      <c r="EG32" s="333"/>
      <c r="EH32" s="333"/>
      <c r="EI32" s="333"/>
      <c r="EJ32" s="333"/>
      <c r="EK32" s="333"/>
      <c r="EL32" s="333"/>
      <c r="EM32" s="333"/>
      <c r="EN32" s="333"/>
      <c r="EO32" s="333"/>
      <c r="EP32" s="333"/>
      <c r="EQ32" s="333"/>
      <c r="ER32" s="333"/>
      <c r="ES32" s="333"/>
      <c r="ET32" s="333"/>
      <c r="EU32" s="333"/>
      <c r="EV32" s="333"/>
      <c r="EW32" s="333"/>
      <c r="EX32" s="333"/>
      <c r="EY32" s="333"/>
      <c r="EZ32" s="333"/>
      <c r="FA32" s="333"/>
      <c r="FB32" s="333"/>
      <c r="FC32" s="333"/>
      <c r="FD32" s="333"/>
      <c r="FE32" s="333"/>
      <c r="FF32" s="333"/>
      <c r="FG32" s="333"/>
      <c r="FH32" s="333"/>
      <c r="FI32" s="333"/>
      <c r="FJ32" s="333"/>
      <c r="FK32" s="333"/>
      <c r="FL32" s="333"/>
      <c r="FM32" s="333"/>
      <c r="FN32" s="333"/>
      <c r="FO32" s="333"/>
      <c r="FP32" s="333"/>
      <c r="FQ32" s="333"/>
      <c r="FR32" s="333"/>
      <c r="FS32" s="333"/>
      <c r="FT32" s="333"/>
      <c r="FU32" s="333"/>
      <c r="FV32" s="333"/>
      <c r="FW32" s="333"/>
      <c r="FX32" s="333"/>
      <c r="FY32" s="333"/>
      <c r="FZ32" s="333"/>
      <c r="GA32" s="333"/>
      <c r="GB32" s="333"/>
      <c r="GC32" s="333"/>
      <c r="GD32" s="333"/>
      <c r="GE32" s="333"/>
      <c r="GF32" s="333"/>
      <c r="GG32" s="333"/>
      <c r="GH32" s="333"/>
      <c r="GI32" s="333"/>
      <c r="GJ32" s="333"/>
      <c r="GK32" s="333"/>
      <c r="GL32" s="333"/>
      <c r="GM32" s="333"/>
      <c r="GN32" s="333"/>
      <c r="GO32" s="333"/>
      <c r="GP32" s="333"/>
      <c r="GQ32" s="333"/>
      <c r="GR32" s="333"/>
      <c r="GS32" s="333"/>
      <c r="GT32" s="333"/>
      <c r="GU32" s="333"/>
      <c r="GV32" s="333"/>
      <c r="GW32" s="333"/>
      <c r="GX32" s="333"/>
      <c r="GY32" s="333"/>
      <c r="GZ32" s="333"/>
      <c r="HA32" s="333"/>
      <c r="HB32" s="333"/>
      <c r="HC32" s="333"/>
      <c r="HD32" s="333"/>
      <c r="HE32" s="333"/>
      <c r="HF32" s="333"/>
      <c r="HG32" s="333"/>
      <c r="HH32" s="333"/>
      <c r="HI32" s="333"/>
      <c r="HJ32" s="333"/>
      <c r="HK32" s="333"/>
      <c r="HL32" s="333"/>
      <c r="HM32" s="333"/>
    </row>
    <row r="33" spans="1:221" x14ac:dyDescent="0.2">
      <c r="A33" s="384" t="s">
        <v>114</v>
      </c>
      <c r="B33" s="333"/>
      <c r="C33" s="333"/>
      <c r="D33" s="390">
        <f>$N$24</f>
        <v>10</v>
      </c>
      <c r="E33" s="361" t="s">
        <v>122</v>
      </c>
      <c r="F33" s="362" t="s">
        <v>8</v>
      </c>
      <c r="G33" s="386"/>
      <c r="H33" s="386"/>
      <c r="I33" s="391">
        <f>'Rider Rates'!$B$12</f>
        <v>0</v>
      </c>
      <c r="J33" s="391">
        <f t="shared" si="0"/>
        <v>0</v>
      </c>
      <c r="K33" s="364"/>
      <c r="L33" s="250"/>
      <c r="M33" s="250"/>
      <c r="N33" s="250">
        <f t="shared" si="1"/>
        <v>0</v>
      </c>
      <c r="O33" s="250">
        <f t="shared" si="2"/>
        <v>0</v>
      </c>
      <c r="P33" s="358">
        <f>'Rider Rates'!$D$12</f>
        <v>44531</v>
      </c>
      <c r="R33" s="380"/>
      <c r="S33" s="374"/>
      <c r="T33" s="375"/>
      <c r="U33" s="333"/>
      <c r="V33" s="376"/>
      <c r="W33" s="333"/>
      <c r="X33" s="333"/>
      <c r="Y33" s="333"/>
      <c r="Z33" s="333"/>
      <c r="AA33" s="333"/>
      <c r="AB33" s="333"/>
      <c r="AC33" s="333"/>
      <c r="AD33" s="333"/>
      <c r="AE33" s="333"/>
      <c r="AF33" s="333"/>
      <c r="AG33" s="333"/>
      <c r="AH33" s="333"/>
      <c r="AI33" s="333"/>
      <c r="AJ33" s="333"/>
      <c r="AK33" s="333"/>
      <c r="AL33" s="333"/>
      <c r="AM33" s="333"/>
      <c r="AN33" s="333"/>
      <c r="AO33" s="333"/>
      <c r="AP33" s="333"/>
      <c r="AQ33" s="333"/>
      <c r="AR33" s="333"/>
      <c r="AS33" s="333"/>
      <c r="AT33" s="333"/>
      <c r="AU33" s="333"/>
      <c r="AV33" s="333"/>
      <c r="AW33" s="333"/>
      <c r="AX33" s="333"/>
      <c r="AY33" s="333"/>
      <c r="AZ33" s="333"/>
      <c r="BA33" s="333"/>
      <c r="BB33" s="333"/>
      <c r="BC33" s="333"/>
      <c r="BD33" s="333"/>
      <c r="BE33" s="333"/>
      <c r="BF33" s="333"/>
      <c r="BG33" s="333"/>
      <c r="BH33" s="333"/>
      <c r="BI33" s="333"/>
      <c r="BJ33" s="333"/>
      <c r="BK33" s="333"/>
      <c r="BL33" s="333"/>
      <c r="BM33" s="333"/>
      <c r="BN33" s="333"/>
      <c r="BO33" s="333"/>
      <c r="BP33" s="333"/>
      <c r="BQ33" s="333"/>
      <c r="BR33" s="333"/>
      <c r="BS33" s="333"/>
      <c r="BT33" s="333"/>
      <c r="BU33" s="333"/>
      <c r="BV33" s="333"/>
      <c r="BW33" s="333"/>
      <c r="BX33" s="333"/>
      <c r="BY33" s="333"/>
      <c r="BZ33" s="333"/>
      <c r="CA33" s="333"/>
      <c r="CB33" s="333"/>
      <c r="CC33" s="333"/>
      <c r="CD33" s="333"/>
      <c r="CE33" s="333"/>
      <c r="CF33" s="333"/>
      <c r="CG33" s="333"/>
      <c r="CH33" s="333"/>
      <c r="CI33" s="333"/>
      <c r="CJ33" s="333"/>
      <c r="CK33" s="333"/>
      <c r="CL33" s="333"/>
      <c r="CM33" s="333"/>
      <c r="CN33" s="333"/>
      <c r="CO33" s="333"/>
      <c r="CP33" s="333"/>
      <c r="CQ33" s="333"/>
      <c r="CR33" s="333"/>
      <c r="CS33" s="333"/>
      <c r="CT33" s="333"/>
      <c r="CU33" s="333"/>
      <c r="CV33" s="333"/>
      <c r="CW33" s="333"/>
      <c r="CX33" s="333"/>
      <c r="CY33" s="333"/>
      <c r="CZ33" s="333"/>
      <c r="DA33" s="333"/>
      <c r="DB33" s="333"/>
      <c r="DC33" s="333"/>
      <c r="DD33" s="333"/>
      <c r="DE33" s="333"/>
      <c r="DF33" s="333"/>
      <c r="DG33" s="333"/>
      <c r="DH33" s="333"/>
      <c r="DI33" s="333"/>
      <c r="DJ33" s="333"/>
      <c r="DK33" s="333"/>
      <c r="DL33" s="333"/>
      <c r="DM33" s="333"/>
      <c r="DN33" s="333"/>
      <c r="DO33" s="333"/>
      <c r="DP33" s="333"/>
      <c r="DQ33" s="333"/>
      <c r="DR33" s="333"/>
      <c r="DS33" s="333"/>
      <c r="DT33" s="333"/>
      <c r="DU33" s="333"/>
      <c r="DV33" s="333"/>
      <c r="DW33" s="333"/>
      <c r="DX33" s="333"/>
      <c r="DY33" s="333"/>
      <c r="DZ33" s="333"/>
      <c r="EA33" s="333"/>
      <c r="EB33" s="333"/>
      <c r="EC33" s="333"/>
      <c r="ED33" s="333"/>
      <c r="EE33" s="333"/>
      <c r="EF33" s="333"/>
      <c r="EG33" s="333"/>
      <c r="EH33" s="333"/>
      <c r="EI33" s="333"/>
      <c r="EJ33" s="333"/>
      <c r="EK33" s="333"/>
      <c r="EL33" s="333"/>
      <c r="EM33" s="333"/>
      <c r="EN33" s="333"/>
      <c r="EO33" s="333"/>
      <c r="EP33" s="333"/>
      <c r="EQ33" s="333"/>
      <c r="ER33" s="333"/>
      <c r="ES33" s="333"/>
      <c r="ET33" s="333"/>
      <c r="EU33" s="333"/>
      <c r="EV33" s="333"/>
      <c r="EW33" s="333"/>
      <c r="EX33" s="333"/>
      <c r="EY33" s="333"/>
      <c r="EZ33" s="333"/>
      <c r="FA33" s="333"/>
      <c r="FB33" s="333"/>
      <c r="FC33" s="333"/>
      <c r="FD33" s="333"/>
      <c r="FE33" s="333"/>
      <c r="FF33" s="333"/>
      <c r="FG33" s="333"/>
      <c r="FH33" s="333"/>
      <c r="FI33" s="333"/>
      <c r="FJ33" s="333"/>
      <c r="FK33" s="333"/>
      <c r="FL33" s="333"/>
      <c r="FM33" s="333"/>
      <c r="FN33" s="333"/>
      <c r="FO33" s="333"/>
      <c r="FP33" s="333"/>
      <c r="FQ33" s="333"/>
      <c r="FR33" s="333"/>
      <c r="FS33" s="333"/>
      <c r="FT33" s="333"/>
      <c r="FU33" s="333"/>
      <c r="FV33" s="333"/>
      <c r="FW33" s="333"/>
      <c r="FX33" s="333"/>
      <c r="FY33" s="333"/>
      <c r="FZ33" s="333"/>
      <c r="GA33" s="333"/>
      <c r="GB33" s="333"/>
      <c r="GC33" s="333"/>
      <c r="GD33" s="333"/>
      <c r="GE33" s="333"/>
      <c r="GF33" s="333"/>
      <c r="GG33" s="333"/>
      <c r="GH33" s="333"/>
      <c r="GI33" s="333"/>
      <c r="GJ33" s="333"/>
      <c r="GK33" s="333"/>
      <c r="GL33" s="333"/>
      <c r="GM33" s="333"/>
      <c r="GN33" s="333"/>
      <c r="GO33" s="333"/>
      <c r="GP33" s="333"/>
      <c r="GQ33" s="333"/>
      <c r="GR33" s="333"/>
      <c r="GS33" s="333"/>
      <c r="GT33" s="333"/>
      <c r="GU33" s="333"/>
      <c r="GV33" s="333"/>
      <c r="GW33" s="333"/>
      <c r="GX33" s="333"/>
      <c r="GY33" s="333"/>
      <c r="GZ33" s="333"/>
      <c r="HA33" s="333"/>
      <c r="HB33" s="333"/>
      <c r="HC33" s="333"/>
      <c r="HD33" s="333"/>
      <c r="HE33" s="333"/>
      <c r="HF33" s="333"/>
      <c r="HG33" s="333"/>
      <c r="HH33" s="333"/>
      <c r="HI33" s="333"/>
      <c r="HJ33" s="333"/>
      <c r="HK33" s="333"/>
      <c r="HL33" s="333"/>
      <c r="HM33" s="333"/>
    </row>
    <row r="34" spans="1:221" x14ac:dyDescent="0.2">
      <c r="A34" s="392" t="s">
        <v>159</v>
      </c>
      <c r="B34" s="333"/>
      <c r="C34" s="333"/>
      <c r="D34" s="360">
        <f>IF($C$17&lt;0,0,$C$17)</f>
        <v>0</v>
      </c>
      <c r="E34" s="361" t="s">
        <v>41</v>
      </c>
      <c r="F34" s="362" t="s">
        <v>8</v>
      </c>
      <c r="G34" s="386"/>
      <c r="H34" s="386"/>
      <c r="I34" s="386">
        <f>'Rider Rates'!$B$15</f>
        <v>0</v>
      </c>
      <c r="J34" s="386">
        <f>SUM(G34:I34)</f>
        <v>0</v>
      </c>
      <c r="K34" s="364" t="s">
        <v>42</v>
      </c>
      <c r="L34" s="250"/>
      <c r="M34" s="250"/>
      <c r="N34" s="250">
        <f>ROUND(D34*I34,2)</f>
        <v>0</v>
      </c>
      <c r="O34" s="250">
        <f t="shared" si="2"/>
        <v>0</v>
      </c>
      <c r="P34" s="358">
        <f>'Rider Rates'!$D$15</f>
        <v>45505</v>
      </c>
      <c r="R34" s="380"/>
      <c r="S34" s="374"/>
      <c r="T34" s="375"/>
      <c r="U34" s="333"/>
      <c r="V34" s="376"/>
      <c r="W34" s="333"/>
      <c r="X34" s="333"/>
      <c r="Y34" s="333"/>
      <c r="Z34" s="333"/>
      <c r="AA34" s="333"/>
      <c r="AB34" s="333"/>
      <c r="AC34" s="333"/>
      <c r="AD34" s="333"/>
      <c r="AE34" s="333"/>
      <c r="AF34" s="333"/>
      <c r="AG34" s="333"/>
      <c r="AH34" s="333"/>
      <c r="AI34" s="333"/>
      <c r="AJ34" s="333"/>
      <c r="AK34" s="333"/>
      <c r="AL34" s="333"/>
      <c r="AM34" s="333"/>
      <c r="AN34" s="333"/>
      <c r="AO34" s="333"/>
      <c r="AP34" s="333"/>
      <c r="AQ34" s="333"/>
      <c r="AR34" s="333"/>
      <c r="AS34" s="333"/>
      <c r="AT34" s="333"/>
      <c r="AU34" s="333"/>
      <c r="AV34" s="333"/>
      <c r="AW34" s="333"/>
      <c r="AX34" s="333"/>
      <c r="AY34" s="333"/>
      <c r="AZ34" s="333"/>
      <c r="BA34" s="333"/>
      <c r="BB34" s="333"/>
      <c r="BC34" s="333"/>
      <c r="BD34" s="333"/>
      <c r="BE34" s="333"/>
      <c r="BF34" s="333"/>
      <c r="BG34" s="333"/>
      <c r="BH34" s="333"/>
      <c r="BI34" s="333"/>
      <c r="BJ34" s="333"/>
      <c r="BK34" s="333"/>
      <c r="BL34" s="333"/>
      <c r="BM34" s="333"/>
      <c r="BN34" s="333"/>
      <c r="BO34" s="333"/>
      <c r="BP34" s="333"/>
      <c r="BQ34" s="333"/>
      <c r="BR34" s="333"/>
      <c r="BS34" s="333"/>
      <c r="BT34" s="333"/>
      <c r="BU34" s="333"/>
      <c r="BV34" s="333"/>
      <c r="BW34" s="333"/>
      <c r="BX34" s="333"/>
      <c r="BY34" s="333"/>
      <c r="BZ34" s="333"/>
      <c r="CA34" s="333"/>
      <c r="CB34" s="333"/>
      <c r="CC34" s="333"/>
      <c r="CD34" s="333"/>
      <c r="CE34" s="333"/>
      <c r="CF34" s="333"/>
      <c r="CG34" s="333"/>
      <c r="CH34" s="333"/>
      <c r="CI34" s="333"/>
      <c r="CJ34" s="333"/>
      <c r="CK34" s="333"/>
      <c r="CL34" s="333"/>
      <c r="CM34" s="333"/>
      <c r="CN34" s="333"/>
      <c r="CO34" s="333"/>
      <c r="CP34" s="333"/>
      <c r="CQ34" s="333"/>
      <c r="CR34" s="333"/>
      <c r="CS34" s="333"/>
      <c r="CT34" s="333"/>
      <c r="CU34" s="333"/>
      <c r="CV34" s="333"/>
      <c r="CW34" s="333"/>
      <c r="CX34" s="333"/>
      <c r="CY34" s="333"/>
      <c r="CZ34" s="333"/>
      <c r="DA34" s="333"/>
      <c r="DB34" s="333"/>
      <c r="DC34" s="333"/>
      <c r="DD34" s="333"/>
      <c r="DE34" s="333"/>
      <c r="DF34" s="333"/>
      <c r="DG34" s="333"/>
      <c r="DH34" s="333"/>
      <c r="DI34" s="333"/>
      <c r="DJ34" s="333"/>
      <c r="DK34" s="333"/>
      <c r="DL34" s="333"/>
      <c r="DM34" s="333"/>
      <c r="DN34" s="333"/>
      <c r="DO34" s="333"/>
      <c r="DP34" s="333"/>
      <c r="DQ34" s="333"/>
      <c r="DR34" s="333"/>
      <c r="DS34" s="333"/>
      <c r="DT34" s="333"/>
      <c r="DU34" s="333"/>
      <c r="DV34" s="333"/>
      <c r="DW34" s="333"/>
      <c r="DX34" s="333"/>
      <c r="DY34" s="333"/>
      <c r="DZ34" s="333"/>
      <c r="EA34" s="333"/>
      <c r="EB34" s="333"/>
      <c r="EC34" s="333"/>
      <c r="ED34" s="333"/>
      <c r="EE34" s="333"/>
      <c r="EF34" s="333"/>
      <c r="EG34" s="333"/>
      <c r="EH34" s="333"/>
      <c r="EI34" s="333"/>
      <c r="EJ34" s="333"/>
      <c r="EK34" s="333"/>
      <c r="EL34" s="333"/>
      <c r="EM34" s="333"/>
      <c r="EN34" s="333"/>
      <c r="EO34" s="333"/>
      <c r="EP34" s="333"/>
      <c r="EQ34" s="333"/>
      <c r="ER34" s="333"/>
      <c r="ES34" s="333"/>
      <c r="ET34" s="333"/>
      <c r="EU34" s="333"/>
      <c r="EV34" s="333"/>
      <c r="EW34" s="333"/>
      <c r="EX34" s="333"/>
      <c r="EY34" s="333"/>
      <c r="EZ34" s="333"/>
      <c r="FA34" s="333"/>
      <c r="FB34" s="333"/>
      <c r="FC34" s="333"/>
      <c r="FD34" s="333"/>
      <c r="FE34" s="333"/>
      <c r="FF34" s="333"/>
      <c r="FG34" s="333"/>
      <c r="FH34" s="333"/>
      <c r="FI34" s="333"/>
      <c r="FJ34" s="333"/>
      <c r="FK34" s="333"/>
      <c r="FL34" s="333"/>
      <c r="FM34" s="333"/>
      <c r="FN34" s="333"/>
      <c r="FO34" s="333"/>
      <c r="FP34" s="333"/>
      <c r="FQ34" s="333"/>
      <c r="FR34" s="333"/>
      <c r="FS34" s="333"/>
      <c r="FT34" s="333"/>
      <c r="FU34" s="333"/>
      <c r="FV34" s="333"/>
      <c r="FW34" s="333"/>
      <c r="FX34" s="333"/>
      <c r="FY34" s="333"/>
      <c r="FZ34" s="333"/>
      <c r="GA34" s="333"/>
      <c r="GB34" s="333"/>
      <c r="GC34" s="333"/>
      <c r="GD34" s="333"/>
      <c r="GE34" s="333"/>
      <c r="GF34" s="333"/>
      <c r="GG34" s="333"/>
      <c r="GH34" s="333"/>
      <c r="GI34" s="333"/>
      <c r="GJ34" s="333"/>
      <c r="GK34" s="333"/>
      <c r="GL34" s="333"/>
      <c r="GM34" s="333"/>
      <c r="GN34" s="333"/>
      <c r="GO34" s="333"/>
      <c r="GP34" s="333"/>
      <c r="GQ34" s="333"/>
      <c r="GR34" s="333"/>
      <c r="GS34" s="333"/>
      <c r="GT34" s="333"/>
      <c r="GU34" s="333"/>
      <c r="GV34" s="333"/>
      <c r="GW34" s="333"/>
      <c r="GX34" s="333"/>
      <c r="GY34" s="333"/>
      <c r="GZ34" s="333"/>
      <c r="HA34" s="333"/>
      <c r="HB34" s="333"/>
      <c r="HC34" s="333"/>
      <c r="HD34" s="333"/>
      <c r="HE34" s="333"/>
      <c r="HF34" s="333"/>
      <c r="HG34" s="333"/>
      <c r="HH34" s="333"/>
      <c r="HI34" s="333"/>
      <c r="HJ34" s="333"/>
      <c r="HK34" s="333"/>
      <c r="HL34" s="333"/>
      <c r="HM34" s="333"/>
    </row>
    <row r="35" spans="1:221" x14ac:dyDescent="0.2">
      <c r="A35" s="392" t="s">
        <v>237</v>
      </c>
      <c r="B35" s="333"/>
      <c r="C35" s="333"/>
      <c r="D35" s="390">
        <f>$N$24</f>
        <v>10</v>
      </c>
      <c r="E35" s="361" t="s">
        <v>122</v>
      </c>
      <c r="F35" s="362" t="s">
        <v>8</v>
      </c>
      <c r="G35" s="386"/>
      <c r="H35" s="386"/>
      <c r="I35" s="391">
        <f>'Rider Rates'!$B$18+'Rider Rates'!$E$18</f>
        <v>0</v>
      </c>
      <c r="J35" s="391">
        <f>SUM(G35:I35)</f>
        <v>0</v>
      </c>
      <c r="K35" s="364"/>
      <c r="L35" s="250"/>
      <c r="M35" s="250"/>
      <c r="N35" s="250">
        <f>ROUND($D$35*'Rider Rates'!$B$18,2)+ROUND($D$35*'Rider Rates'!$E$18,2)</f>
        <v>0</v>
      </c>
      <c r="O35" s="250">
        <f t="shared" si="2"/>
        <v>0</v>
      </c>
      <c r="P35" s="358">
        <f>MAX('Rider Rates'!$D$18,'Rider Rates'!$F$18)</f>
        <v>44531</v>
      </c>
      <c r="R35" s="380"/>
      <c r="S35" s="374"/>
      <c r="T35" s="375"/>
      <c r="U35" s="333"/>
      <c r="V35" s="376"/>
      <c r="W35" s="333"/>
      <c r="X35" s="333"/>
      <c r="Y35" s="333"/>
      <c r="Z35" s="333"/>
      <c r="AA35" s="333"/>
      <c r="AB35" s="333"/>
      <c r="AC35" s="333"/>
      <c r="AD35" s="333"/>
      <c r="AE35" s="333"/>
      <c r="AF35" s="333"/>
      <c r="AG35" s="333"/>
      <c r="AH35" s="333"/>
      <c r="AI35" s="333"/>
      <c r="AJ35" s="333"/>
      <c r="AK35" s="333"/>
      <c r="AL35" s="333"/>
      <c r="AM35" s="333"/>
      <c r="AN35" s="333"/>
      <c r="AO35" s="333"/>
      <c r="AP35" s="333"/>
      <c r="AQ35" s="333"/>
      <c r="AR35" s="333"/>
      <c r="AS35" s="333"/>
      <c r="AT35" s="333"/>
      <c r="AU35" s="333"/>
      <c r="AV35" s="333"/>
      <c r="AW35" s="333"/>
      <c r="AX35" s="333"/>
      <c r="AY35" s="333"/>
      <c r="AZ35" s="333"/>
      <c r="BA35" s="333"/>
      <c r="BB35" s="333"/>
      <c r="BC35" s="333"/>
      <c r="BD35" s="333"/>
      <c r="BE35" s="333"/>
      <c r="BF35" s="333"/>
      <c r="BG35" s="333"/>
      <c r="BH35" s="333"/>
      <c r="BI35" s="333"/>
      <c r="BJ35" s="333"/>
      <c r="BK35" s="333"/>
      <c r="BL35" s="333"/>
      <c r="BM35" s="333"/>
      <c r="BN35" s="333"/>
      <c r="BO35" s="333"/>
      <c r="BP35" s="333"/>
      <c r="BQ35" s="333"/>
      <c r="BR35" s="333"/>
      <c r="BS35" s="333"/>
      <c r="BT35" s="333"/>
      <c r="BU35" s="333"/>
      <c r="BV35" s="333"/>
      <c r="BW35" s="333"/>
      <c r="BX35" s="333"/>
      <c r="BY35" s="333"/>
      <c r="BZ35" s="333"/>
      <c r="CA35" s="333"/>
      <c r="CB35" s="333"/>
      <c r="CC35" s="333"/>
      <c r="CD35" s="333"/>
      <c r="CE35" s="333"/>
      <c r="CF35" s="333"/>
      <c r="CG35" s="333"/>
      <c r="CH35" s="333"/>
      <c r="CI35" s="333"/>
      <c r="CJ35" s="333"/>
      <c r="CK35" s="333"/>
      <c r="CL35" s="333"/>
      <c r="CM35" s="333"/>
      <c r="CN35" s="333"/>
      <c r="CO35" s="333"/>
      <c r="CP35" s="333"/>
      <c r="CQ35" s="333"/>
      <c r="CR35" s="333"/>
      <c r="CS35" s="333"/>
      <c r="CT35" s="333"/>
      <c r="CU35" s="333"/>
      <c r="CV35" s="333"/>
      <c r="CW35" s="333"/>
      <c r="CX35" s="333"/>
      <c r="CY35" s="333"/>
      <c r="CZ35" s="333"/>
      <c r="DA35" s="333"/>
      <c r="DB35" s="333"/>
      <c r="DC35" s="333"/>
      <c r="DD35" s="333"/>
      <c r="DE35" s="333"/>
      <c r="DF35" s="333"/>
      <c r="DG35" s="333"/>
      <c r="DH35" s="333"/>
      <c r="DI35" s="333"/>
      <c r="DJ35" s="333"/>
      <c r="DK35" s="333"/>
      <c r="DL35" s="333"/>
      <c r="DM35" s="333"/>
      <c r="DN35" s="333"/>
      <c r="DO35" s="333"/>
      <c r="DP35" s="333"/>
      <c r="DQ35" s="333"/>
      <c r="DR35" s="333"/>
      <c r="DS35" s="333"/>
      <c r="DT35" s="333"/>
      <c r="DU35" s="333"/>
      <c r="DV35" s="333"/>
      <c r="DW35" s="333"/>
      <c r="DX35" s="333"/>
      <c r="DY35" s="333"/>
      <c r="DZ35" s="333"/>
      <c r="EA35" s="333"/>
      <c r="EB35" s="333"/>
      <c r="EC35" s="333"/>
      <c r="ED35" s="333"/>
      <c r="EE35" s="333"/>
      <c r="EF35" s="333"/>
      <c r="EG35" s="333"/>
      <c r="EH35" s="333"/>
      <c r="EI35" s="333"/>
      <c r="EJ35" s="333"/>
      <c r="EK35" s="333"/>
      <c r="EL35" s="333"/>
      <c r="EM35" s="333"/>
      <c r="EN35" s="333"/>
      <c r="EO35" s="333"/>
      <c r="EP35" s="333"/>
      <c r="EQ35" s="333"/>
      <c r="ER35" s="333"/>
      <c r="ES35" s="333"/>
      <c r="ET35" s="333"/>
      <c r="EU35" s="333"/>
      <c r="EV35" s="333"/>
      <c r="EW35" s="333"/>
      <c r="EX35" s="333"/>
      <c r="EY35" s="333"/>
      <c r="EZ35" s="333"/>
      <c r="FA35" s="333"/>
      <c r="FB35" s="333"/>
      <c r="FC35" s="333"/>
      <c r="FD35" s="333"/>
      <c r="FE35" s="333"/>
      <c r="FF35" s="333"/>
      <c r="FG35" s="333"/>
      <c r="FH35" s="333"/>
      <c r="FI35" s="333"/>
      <c r="FJ35" s="333"/>
      <c r="FK35" s="333"/>
      <c r="FL35" s="333"/>
      <c r="FM35" s="333"/>
      <c r="FN35" s="333"/>
      <c r="FO35" s="333"/>
      <c r="FP35" s="333"/>
      <c r="FQ35" s="333"/>
      <c r="FR35" s="333"/>
      <c r="FS35" s="333"/>
      <c r="FT35" s="333"/>
      <c r="FU35" s="333"/>
      <c r="FV35" s="333"/>
      <c r="FW35" s="333"/>
      <c r="FX35" s="333"/>
      <c r="FY35" s="333"/>
      <c r="FZ35" s="333"/>
      <c r="GA35" s="333"/>
      <c r="GB35" s="333"/>
      <c r="GC35" s="333"/>
      <c r="GD35" s="333"/>
      <c r="GE35" s="333"/>
      <c r="GF35" s="333"/>
      <c r="GG35" s="333"/>
      <c r="GH35" s="333"/>
      <c r="GI35" s="333"/>
      <c r="GJ35" s="333"/>
      <c r="GK35" s="333"/>
      <c r="GL35" s="333"/>
      <c r="GM35" s="333"/>
      <c r="GN35" s="333"/>
      <c r="GO35" s="333"/>
      <c r="GP35" s="333"/>
      <c r="GQ35" s="333"/>
      <c r="GR35" s="333"/>
      <c r="GS35" s="333"/>
      <c r="GT35" s="333"/>
      <c r="GU35" s="333"/>
      <c r="GV35" s="333"/>
      <c r="GW35" s="333"/>
      <c r="GX35" s="333"/>
      <c r="GY35" s="333"/>
      <c r="GZ35" s="333"/>
      <c r="HA35" s="333"/>
      <c r="HB35" s="333"/>
      <c r="HC35" s="333"/>
      <c r="HD35" s="333"/>
      <c r="HE35" s="333"/>
      <c r="HF35" s="333"/>
      <c r="HG35" s="333"/>
      <c r="HH35" s="333"/>
      <c r="HI35" s="333"/>
      <c r="HJ35" s="333"/>
      <c r="HK35" s="333"/>
      <c r="HL35" s="333"/>
      <c r="HM35" s="333"/>
    </row>
    <row r="36" spans="1:221" x14ac:dyDescent="0.2">
      <c r="A36" s="392" t="s">
        <v>186</v>
      </c>
      <c r="B36" s="333"/>
      <c r="C36" s="333"/>
      <c r="D36" s="360">
        <f>'Customer Info'!$B$21+'Customer Info'!$B$22</f>
        <v>0</v>
      </c>
      <c r="E36" s="361" t="s">
        <v>41</v>
      </c>
      <c r="F36" s="362" t="s">
        <v>8</v>
      </c>
      <c r="G36" s="386"/>
      <c r="H36" s="386"/>
      <c r="I36" s="386"/>
      <c r="J36" s="393">
        <f>SUM(G36:H36)</f>
        <v>0</v>
      </c>
      <c r="K36" s="364" t="s">
        <v>42</v>
      </c>
      <c r="L36" s="250">
        <f>ROUND(D36*G36,2)</f>
        <v>0</v>
      </c>
      <c r="M36" s="250"/>
      <c r="N36" s="250"/>
      <c r="O36" s="250">
        <f t="shared" si="2"/>
        <v>0</v>
      </c>
      <c r="P36" s="358">
        <f>'Rider Rates'!$D$21</f>
        <v>45809</v>
      </c>
      <c r="R36" s="380"/>
      <c r="S36" s="374"/>
      <c r="T36" s="375"/>
      <c r="U36" s="333"/>
      <c r="V36" s="376"/>
      <c r="W36" s="333"/>
      <c r="X36" s="333"/>
      <c r="Y36" s="333"/>
      <c r="Z36" s="333"/>
      <c r="AA36" s="333"/>
      <c r="AB36" s="333"/>
      <c r="AC36" s="333"/>
      <c r="AD36" s="333"/>
      <c r="AE36" s="333"/>
      <c r="AF36" s="333"/>
      <c r="AG36" s="333"/>
      <c r="AH36" s="333"/>
      <c r="AI36" s="333"/>
      <c r="AJ36" s="333"/>
      <c r="AK36" s="333"/>
      <c r="AL36" s="333"/>
      <c r="AM36" s="333"/>
      <c r="AN36" s="333"/>
      <c r="AO36" s="333"/>
      <c r="AP36" s="333"/>
      <c r="AQ36" s="333"/>
      <c r="AR36" s="333"/>
      <c r="AS36" s="333"/>
      <c r="AT36" s="333"/>
      <c r="AU36" s="333"/>
      <c r="AV36" s="333"/>
      <c r="AW36" s="333"/>
      <c r="AX36" s="333"/>
      <c r="AY36" s="333"/>
      <c r="AZ36" s="333"/>
      <c r="BA36" s="333"/>
      <c r="BB36" s="333"/>
      <c r="BC36" s="333"/>
      <c r="BD36" s="333"/>
      <c r="BE36" s="333"/>
      <c r="BF36" s="333"/>
      <c r="BG36" s="333"/>
      <c r="BH36" s="333"/>
      <c r="BI36" s="333"/>
      <c r="BJ36" s="333"/>
      <c r="BK36" s="333"/>
      <c r="BL36" s="333"/>
      <c r="BM36" s="333"/>
      <c r="BN36" s="333"/>
      <c r="BO36" s="333"/>
      <c r="BP36" s="333"/>
      <c r="BQ36" s="333"/>
      <c r="BR36" s="333"/>
      <c r="BS36" s="333"/>
      <c r="BT36" s="333"/>
      <c r="BU36" s="333"/>
      <c r="BV36" s="333"/>
      <c r="BW36" s="333"/>
      <c r="BX36" s="333"/>
      <c r="BY36" s="333"/>
      <c r="BZ36" s="333"/>
      <c r="CA36" s="333"/>
      <c r="CB36" s="333"/>
      <c r="CC36" s="333"/>
      <c r="CD36" s="333"/>
      <c r="CE36" s="333"/>
      <c r="CF36" s="333"/>
      <c r="CG36" s="333"/>
      <c r="CH36" s="333"/>
      <c r="CI36" s="333"/>
      <c r="CJ36" s="333"/>
      <c r="CK36" s="333"/>
      <c r="CL36" s="333"/>
      <c r="CM36" s="333"/>
      <c r="CN36" s="333"/>
      <c r="CO36" s="333"/>
      <c r="CP36" s="333"/>
      <c r="CQ36" s="333"/>
      <c r="CR36" s="333"/>
      <c r="CS36" s="333"/>
      <c r="CT36" s="333"/>
      <c r="CU36" s="333"/>
      <c r="CV36" s="333"/>
      <c r="CW36" s="333"/>
      <c r="CX36" s="333"/>
      <c r="CY36" s="333"/>
      <c r="CZ36" s="333"/>
      <c r="DA36" s="333"/>
      <c r="DB36" s="333"/>
      <c r="DC36" s="333"/>
      <c r="DD36" s="333"/>
      <c r="DE36" s="333"/>
      <c r="DF36" s="333"/>
      <c r="DG36" s="333"/>
      <c r="DH36" s="333"/>
      <c r="DI36" s="333"/>
      <c r="DJ36" s="333"/>
      <c r="DK36" s="333"/>
      <c r="DL36" s="333"/>
      <c r="DM36" s="333"/>
      <c r="DN36" s="333"/>
      <c r="DO36" s="333"/>
      <c r="DP36" s="333"/>
      <c r="DQ36" s="333"/>
      <c r="DR36" s="333"/>
      <c r="DS36" s="333"/>
      <c r="DT36" s="333"/>
      <c r="DU36" s="333"/>
      <c r="DV36" s="333"/>
      <c r="DW36" s="333"/>
      <c r="DX36" s="333"/>
      <c r="DY36" s="333"/>
      <c r="DZ36" s="333"/>
      <c r="EA36" s="333"/>
      <c r="EB36" s="333"/>
      <c r="EC36" s="333"/>
      <c r="ED36" s="333"/>
      <c r="EE36" s="333"/>
      <c r="EF36" s="333"/>
      <c r="EG36" s="333"/>
      <c r="EH36" s="333"/>
      <c r="EI36" s="333"/>
      <c r="EJ36" s="333"/>
      <c r="EK36" s="333"/>
      <c r="EL36" s="333"/>
      <c r="EM36" s="333"/>
      <c r="EN36" s="333"/>
      <c r="EO36" s="333"/>
      <c r="EP36" s="333"/>
      <c r="EQ36" s="333"/>
      <c r="ER36" s="333"/>
      <c r="ES36" s="333"/>
      <c r="ET36" s="333"/>
      <c r="EU36" s="333"/>
      <c r="EV36" s="333"/>
      <c r="EW36" s="333"/>
      <c r="EX36" s="333"/>
      <c r="EY36" s="333"/>
      <c r="EZ36" s="333"/>
      <c r="FA36" s="333"/>
      <c r="FB36" s="333"/>
      <c r="FC36" s="333"/>
      <c r="FD36" s="333"/>
      <c r="FE36" s="333"/>
      <c r="FF36" s="333"/>
      <c r="FG36" s="333"/>
      <c r="FH36" s="333"/>
      <c r="FI36" s="333"/>
      <c r="FJ36" s="333"/>
      <c r="FK36" s="333"/>
      <c r="FL36" s="333"/>
      <c r="FM36" s="333"/>
      <c r="FN36" s="333"/>
      <c r="FO36" s="333"/>
      <c r="FP36" s="333"/>
      <c r="FQ36" s="333"/>
      <c r="FR36" s="333"/>
      <c r="FS36" s="333"/>
      <c r="FT36" s="333"/>
      <c r="FU36" s="333"/>
      <c r="FV36" s="333"/>
      <c r="FW36" s="333"/>
      <c r="FX36" s="333"/>
      <c r="FY36" s="333"/>
      <c r="FZ36" s="333"/>
      <c r="GA36" s="333"/>
      <c r="GB36" s="333"/>
      <c r="GC36" s="333"/>
      <c r="GD36" s="333"/>
      <c r="GE36" s="333"/>
      <c r="GF36" s="333"/>
      <c r="GG36" s="333"/>
      <c r="GH36" s="333"/>
      <c r="GI36" s="333"/>
      <c r="GJ36" s="333"/>
      <c r="GK36" s="333"/>
      <c r="GL36" s="333"/>
      <c r="GM36" s="333"/>
      <c r="GN36" s="333"/>
      <c r="GO36" s="333"/>
      <c r="GP36" s="333"/>
      <c r="GQ36" s="333"/>
      <c r="GR36" s="333"/>
      <c r="GS36" s="333"/>
      <c r="GT36" s="333"/>
      <c r="GU36" s="333"/>
      <c r="GV36" s="333"/>
      <c r="GW36" s="333"/>
      <c r="GX36" s="333"/>
      <c r="GY36" s="333"/>
      <c r="GZ36" s="333"/>
      <c r="HA36" s="333"/>
      <c r="HB36" s="333"/>
      <c r="HC36" s="333"/>
      <c r="HD36" s="333"/>
      <c r="HE36" s="333"/>
      <c r="HF36" s="333"/>
      <c r="HG36" s="333"/>
      <c r="HH36" s="333"/>
      <c r="HI36" s="333"/>
      <c r="HJ36" s="333"/>
      <c r="HK36" s="333"/>
      <c r="HL36" s="333"/>
      <c r="HM36" s="333"/>
    </row>
    <row r="37" spans="1:221" x14ac:dyDescent="0.2">
      <c r="A37" s="394" t="s">
        <v>172</v>
      </c>
      <c r="B37" s="333"/>
      <c r="C37" s="333"/>
      <c r="D37" s="360">
        <f>'Customer Info'!$B$21+'Customer Info'!$B$22</f>
        <v>0</v>
      </c>
      <c r="E37" s="361" t="s">
        <v>41</v>
      </c>
      <c r="F37" s="362" t="s">
        <v>8</v>
      </c>
      <c r="G37" s="386"/>
      <c r="H37" s="386"/>
      <c r="I37" s="386"/>
      <c r="J37" s="393">
        <f>SUM(G37:H37)</f>
        <v>0</v>
      </c>
      <c r="K37" s="364" t="s">
        <v>42</v>
      </c>
      <c r="L37" s="250">
        <f>ROUND(D37*G37,2)</f>
        <v>0</v>
      </c>
      <c r="M37" s="250"/>
      <c r="N37" s="250"/>
      <c r="O37" s="250">
        <f t="shared" si="2"/>
        <v>0</v>
      </c>
      <c r="P37" s="358">
        <f>'Rider Rates'!$D$29</f>
        <v>45809</v>
      </c>
      <c r="R37" s="380"/>
      <c r="S37" s="374"/>
      <c r="T37" s="375"/>
      <c r="U37" s="333"/>
      <c r="V37" s="376"/>
      <c r="W37" s="333"/>
      <c r="X37" s="333"/>
      <c r="Y37" s="333"/>
      <c r="Z37" s="333"/>
      <c r="AA37" s="333"/>
      <c r="AB37" s="333"/>
      <c r="AC37" s="333"/>
      <c r="AD37" s="333"/>
      <c r="AE37" s="333"/>
      <c r="AF37" s="333"/>
      <c r="AG37" s="333"/>
      <c r="AH37" s="333"/>
      <c r="AI37" s="333"/>
      <c r="AJ37" s="333"/>
      <c r="AK37" s="333"/>
      <c r="AL37" s="333"/>
      <c r="AM37" s="333"/>
      <c r="AN37" s="333"/>
      <c r="AO37" s="333"/>
      <c r="AP37" s="333"/>
      <c r="AQ37" s="333"/>
      <c r="AR37" s="333"/>
      <c r="AS37" s="333"/>
      <c r="AT37" s="333"/>
      <c r="AU37" s="333"/>
      <c r="AV37" s="333"/>
      <c r="AW37" s="333"/>
      <c r="AX37" s="333"/>
      <c r="AY37" s="333"/>
      <c r="AZ37" s="333"/>
      <c r="BA37" s="333"/>
      <c r="BB37" s="333"/>
      <c r="BC37" s="333"/>
      <c r="BD37" s="333"/>
      <c r="BE37" s="333"/>
      <c r="BF37" s="333"/>
      <c r="BG37" s="333"/>
      <c r="BH37" s="333"/>
      <c r="BI37" s="333"/>
      <c r="BJ37" s="333"/>
      <c r="BK37" s="333"/>
      <c r="BL37" s="333"/>
      <c r="BM37" s="333"/>
      <c r="BN37" s="333"/>
      <c r="BO37" s="333"/>
      <c r="BP37" s="333"/>
      <c r="BQ37" s="333"/>
      <c r="BR37" s="333"/>
      <c r="BS37" s="333"/>
      <c r="BT37" s="333"/>
      <c r="BU37" s="333"/>
      <c r="BV37" s="333"/>
      <c r="BW37" s="333"/>
      <c r="BX37" s="333"/>
      <c r="BY37" s="333"/>
      <c r="BZ37" s="333"/>
      <c r="CA37" s="333"/>
      <c r="CB37" s="333"/>
      <c r="CC37" s="333"/>
      <c r="CD37" s="333"/>
      <c r="CE37" s="333"/>
      <c r="CF37" s="333"/>
      <c r="CG37" s="333"/>
      <c r="CH37" s="333"/>
      <c r="CI37" s="333"/>
      <c r="CJ37" s="333"/>
      <c r="CK37" s="333"/>
      <c r="CL37" s="333"/>
      <c r="CM37" s="333"/>
      <c r="CN37" s="333"/>
      <c r="CO37" s="333"/>
      <c r="CP37" s="333"/>
      <c r="CQ37" s="333"/>
      <c r="CR37" s="333"/>
      <c r="CS37" s="333"/>
      <c r="CT37" s="333"/>
      <c r="CU37" s="333"/>
      <c r="CV37" s="333"/>
      <c r="CW37" s="333"/>
      <c r="CX37" s="333"/>
      <c r="CY37" s="333"/>
      <c r="CZ37" s="333"/>
      <c r="DA37" s="333"/>
      <c r="DB37" s="333"/>
      <c r="DC37" s="333"/>
      <c r="DD37" s="333"/>
      <c r="DE37" s="333"/>
      <c r="DF37" s="333"/>
      <c r="DG37" s="333"/>
      <c r="DH37" s="333"/>
      <c r="DI37" s="333"/>
      <c r="DJ37" s="333"/>
      <c r="DK37" s="333"/>
      <c r="DL37" s="333"/>
      <c r="DM37" s="333"/>
      <c r="DN37" s="333"/>
      <c r="DO37" s="333"/>
      <c r="DP37" s="333"/>
      <c r="DQ37" s="333"/>
      <c r="DR37" s="333"/>
      <c r="DS37" s="333"/>
      <c r="DT37" s="333"/>
      <c r="DU37" s="333"/>
      <c r="DV37" s="333"/>
      <c r="DW37" s="333"/>
      <c r="DX37" s="333"/>
      <c r="DY37" s="333"/>
      <c r="DZ37" s="333"/>
      <c r="EA37" s="333"/>
      <c r="EB37" s="333"/>
      <c r="EC37" s="333"/>
      <c r="ED37" s="333"/>
      <c r="EE37" s="333"/>
      <c r="EF37" s="333"/>
      <c r="EG37" s="333"/>
      <c r="EH37" s="333"/>
      <c r="EI37" s="333"/>
      <c r="EJ37" s="333"/>
      <c r="EK37" s="333"/>
      <c r="EL37" s="333"/>
      <c r="EM37" s="333"/>
      <c r="EN37" s="333"/>
      <c r="EO37" s="333"/>
      <c r="EP37" s="333"/>
      <c r="EQ37" s="333"/>
      <c r="ER37" s="333"/>
      <c r="ES37" s="333"/>
      <c r="ET37" s="333"/>
      <c r="EU37" s="333"/>
      <c r="EV37" s="333"/>
      <c r="EW37" s="333"/>
      <c r="EX37" s="333"/>
      <c r="EY37" s="333"/>
      <c r="EZ37" s="333"/>
      <c r="FA37" s="333"/>
      <c r="FB37" s="333"/>
      <c r="FC37" s="333"/>
      <c r="FD37" s="333"/>
      <c r="FE37" s="333"/>
      <c r="FF37" s="333"/>
      <c r="FG37" s="333"/>
      <c r="FH37" s="333"/>
      <c r="FI37" s="333"/>
      <c r="FJ37" s="333"/>
      <c r="FK37" s="333"/>
      <c r="FL37" s="333"/>
      <c r="FM37" s="333"/>
      <c r="FN37" s="333"/>
      <c r="FO37" s="333"/>
      <c r="FP37" s="333"/>
      <c r="FQ37" s="333"/>
      <c r="FR37" s="333"/>
      <c r="FS37" s="333"/>
      <c r="FT37" s="333"/>
      <c r="FU37" s="333"/>
      <c r="FV37" s="333"/>
      <c r="FW37" s="333"/>
      <c r="FX37" s="333"/>
      <c r="FY37" s="333"/>
      <c r="FZ37" s="333"/>
      <c r="GA37" s="333"/>
      <c r="GB37" s="333"/>
      <c r="GC37" s="333"/>
      <c r="GD37" s="333"/>
      <c r="GE37" s="333"/>
      <c r="GF37" s="333"/>
      <c r="GG37" s="333"/>
      <c r="GH37" s="333"/>
      <c r="GI37" s="333"/>
      <c r="GJ37" s="333"/>
      <c r="GK37" s="333"/>
      <c r="GL37" s="333"/>
      <c r="GM37" s="333"/>
      <c r="GN37" s="333"/>
      <c r="GO37" s="333"/>
      <c r="GP37" s="333"/>
      <c r="GQ37" s="333"/>
      <c r="GR37" s="333"/>
      <c r="GS37" s="333"/>
      <c r="GT37" s="333"/>
      <c r="GU37" s="333"/>
      <c r="GV37" s="333"/>
      <c r="GW37" s="333"/>
      <c r="GX37" s="333"/>
      <c r="GY37" s="333"/>
      <c r="GZ37" s="333"/>
      <c r="HA37" s="333"/>
      <c r="HB37" s="333"/>
      <c r="HC37" s="333"/>
      <c r="HD37" s="333"/>
      <c r="HE37" s="333"/>
      <c r="HF37" s="333"/>
      <c r="HG37" s="333"/>
      <c r="HH37" s="333"/>
      <c r="HI37" s="333"/>
      <c r="HJ37" s="333"/>
      <c r="HK37" s="333"/>
      <c r="HL37" s="333"/>
      <c r="HM37" s="333"/>
    </row>
    <row r="38" spans="1:221" x14ac:dyDescent="0.2">
      <c r="A38" s="392" t="s">
        <v>193</v>
      </c>
      <c r="B38" s="333"/>
      <c r="C38" s="333"/>
      <c r="D38" s="360">
        <f>'Customer Info'!$B$21+'Customer Info'!$B$22</f>
        <v>0</v>
      </c>
      <c r="E38" s="361" t="s">
        <v>41</v>
      </c>
      <c r="F38" s="362" t="s">
        <v>8</v>
      </c>
      <c r="G38" s="386"/>
      <c r="H38" s="386"/>
      <c r="I38" s="386"/>
      <c r="J38" s="393">
        <f>SUM(G38:H38)</f>
        <v>0</v>
      </c>
      <c r="K38" s="364" t="s">
        <v>42</v>
      </c>
      <c r="L38" s="250">
        <f>ROUND(D38*G38,2)</f>
        <v>0</v>
      </c>
      <c r="M38" s="250"/>
      <c r="N38" s="250"/>
      <c r="O38" s="250">
        <f>SUM(L38:N38)</f>
        <v>0</v>
      </c>
      <c r="P38" s="358">
        <f>'Rider Rates'!$D$45</f>
        <v>45929</v>
      </c>
      <c r="R38" s="380"/>
      <c r="S38" s="374"/>
      <c r="T38" s="375"/>
      <c r="U38" s="333"/>
      <c r="V38" s="376"/>
      <c r="W38" s="333"/>
      <c r="X38" s="333"/>
      <c r="Y38" s="333"/>
      <c r="Z38" s="333"/>
      <c r="AA38" s="333"/>
      <c r="AB38" s="333"/>
      <c r="AC38" s="333"/>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333"/>
      <c r="BB38" s="333"/>
      <c r="BC38" s="333"/>
      <c r="BD38" s="333"/>
      <c r="BE38" s="333"/>
      <c r="BF38" s="333"/>
      <c r="BG38" s="333"/>
      <c r="BH38" s="333"/>
      <c r="BI38" s="333"/>
      <c r="BJ38" s="333"/>
      <c r="BK38" s="333"/>
      <c r="BL38" s="333"/>
      <c r="BM38" s="333"/>
      <c r="BN38" s="333"/>
      <c r="BO38" s="333"/>
      <c r="BP38" s="333"/>
      <c r="BQ38" s="333"/>
      <c r="BR38" s="333"/>
      <c r="BS38" s="333"/>
      <c r="BT38" s="333"/>
      <c r="BU38" s="333"/>
      <c r="BV38" s="333"/>
      <c r="BW38" s="333"/>
      <c r="BX38" s="333"/>
      <c r="BY38" s="333"/>
      <c r="BZ38" s="333"/>
      <c r="CA38" s="333"/>
      <c r="CB38" s="333"/>
      <c r="CC38" s="333"/>
      <c r="CD38" s="333"/>
      <c r="CE38" s="333"/>
      <c r="CF38" s="333"/>
      <c r="CG38" s="333"/>
      <c r="CH38" s="333"/>
      <c r="CI38" s="333"/>
      <c r="CJ38" s="333"/>
      <c r="CK38" s="333"/>
      <c r="CL38" s="333"/>
      <c r="CM38" s="333"/>
      <c r="CN38" s="333"/>
      <c r="CO38" s="333"/>
      <c r="CP38" s="333"/>
      <c r="CQ38" s="333"/>
      <c r="CR38" s="333"/>
      <c r="CS38" s="333"/>
      <c r="CT38" s="333"/>
      <c r="CU38" s="333"/>
      <c r="CV38" s="333"/>
      <c r="CW38" s="333"/>
      <c r="CX38" s="333"/>
      <c r="CY38" s="333"/>
      <c r="CZ38" s="333"/>
      <c r="DA38" s="333"/>
      <c r="DB38" s="333"/>
      <c r="DC38" s="333"/>
      <c r="DD38" s="333"/>
      <c r="DE38" s="333"/>
      <c r="DF38" s="333"/>
      <c r="DG38" s="333"/>
      <c r="DH38" s="333"/>
      <c r="DI38" s="333"/>
      <c r="DJ38" s="333"/>
      <c r="DK38" s="333"/>
      <c r="DL38" s="333"/>
      <c r="DM38" s="333"/>
      <c r="DN38" s="333"/>
      <c r="DO38" s="333"/>
      <c r="DP38" s="333"/>
      <c r="DQ38" s="333"/>
      <c r="DR38" s="333"/>
      <c r="DS38" s="333"/>
      <c r="DT38" s="333"/>
      <c r="DU38" s="333"/>
      <c r="DV38" s="333"/>
      <c r="DW38" s="333"/>
      <c r="DX38" s="333"/>
      <c r="DY38" s="333"/>
      <c r="DZ38" s="333"/>
      <c r="EA38" s="333"/>
      <c r="EB38" s="333"/>
      <c r="EC38" s="333"/>
      <c r="ED38" s="333"/>
      <c r="EE38" s="333"/>
      <c r="EF38" s="333"/>
      <c r="EG38" s="333"/>
      <c r="EH38" s="333"/>
      <c r="EI38" s="333"/>
      <c r="EJ38" s="333"/>
      <c r="EK38" s="333"/>
      <c r="EL38" s="333"/>
      <c r="EM38" s="333"/>
      <c r="EN38" s="333"/>
      <c r="EO38" s="333"/>
      <c r="EP38" s="333"/>
      <c r="EQ38" s="333"/>
      <c r="ER38" s="333"/>
      <c r="ES38" s="333"/>
      <c r="ET38" s="333"/>
      <c r="EU38" s="333"/>
      <c r="EV38" s="333"/>
      <c r="EW38" s="333"/>
      <c r="EX38" s="333"/>
      <c r="EY38" s="333"/>
      <c r="EZ38" s="333"/>
      <c r="FA38" s="333"/>
      <c r="FB38" s="333"/>
      <c r="FC38" s="333"/>
      <c r="FD38" s="333"/>
      <c r="FE38" s="333"/>
      <c r="FF38" s="333"/>
      <c r="FG38" s="333"/>
      <c r="FH38" s="333"/>
      <c r="FI38" s="333"/>
      <c r="FJ38" s="333"/>
      <c r="FK38" s="333"/>
      <c r="FL38" s="333"/>
      <c r="FM38" s="333"/>
      <c r="FN38" s="333"/>
      <c r="FO38" s="333"/>
      <c r="FP38" s="333"/>
      <c r="FQ38" s="333"/>
      <c r="FR38" s="333"/>
      <c r="FS38" s="333"/>
      <c r="FT38" s="333"/>
      <c r="FU38" s="333"/>
      <c r="FV38" s="333"/>
      <c r="FW38" s="333"/>
      <c r="FX38" s="333"/>
      <c r="FY38" s="333"/>
      <c r="FZ38" s="333"/>
      <c r="GA38" s="333"/>
      <c r="GB38" s="333"/>
      <c r="GC38" s="333"/>
      <c r="GD38" s="333"/>
      <c r="GE38" s="333"/>
      <c r="GF38" s="333"/>
      <c r="GG38" s="333"/>
      <c r="GH38" s="333"/>
      <c r="GI38" s="333"/>
      <c r="GJ38" s="333"/>
      <c r="GK38" s="333"/>
      <c r="GL38" s="333"/>
      <c r="GM38" s="333"/>
      <c r="GN38" s="333"/>
      <c r="GO38" s="333"/>
      <c r="GP38" s="333"/>
      <c r="GQ38" s="333"/>
      <c r="GR38" s="333"/>
      <c r="GS38" s="333"/>
      <c r="GT38" s="333"/>
      <c r="GU38" s="333"/>
      <c r="GV38" s="333"/>
      <c r="GW38" s="333"/>
      <c r="GX38" s="333"/>
      <c r="GY38" s="333"/>
      <c r="GZ38" s="333"/>
      <c r="HA38" s="333"/>
      <c r="HB38" s="333"/>
      <c r="HC38" s="333"/>
      <c r="HD38" s="333"/>
      <c r="HE38" s="333"/>
      <c r="HF38" s="333"/>
      <c r="HG38" s="333"/>
      <c r="HH38" s="333"/>
      <c r="HI38" s="333"/>
      <c r="HJ38" s="333"/>
      <c r="HK38" s="333"/>
      <c r="HL38" s="333"/>
      <c r="HM38" s="333"/>
    </row>
    <row r="39" spans="1:221" x14ac:dyDescent="0.2">
      <c r="A39" s="394" t="s">
        <v>210</v>
      </c>
      <c r="B39" s="333"/>
      <c r="C39" s="333"/>
      <c r="D39" s="360"/>
      <c r="E39" s="361" t="s">
        <v>115</v>
      </c>
      <c r="F39" s="362" t="s">
        <v>15</v>
      </c>
      <c r="G39" s="386"/>
      <c r="H39" s="386"/>
      <c r="I39" s="386">
        <f>'Rider Rates'!D48</f>
        <v>0</v>
      </c>
      <c r="J39" s="386">
        <f>SUM(G39:I39)</f>
        <v>0</v>
      </c>
      <c r="K39" s="364" t="s">
        <v>42</v>
      </c>
      <c r="L39" s="250"/>
      <c r="M39" s="250"/>
      <c r="N39" s="250">
        <f>J39</f>
        <v>0</v>
      </c>
      <c r="O39" s="250">
        <f>SUM(L39:N39)</f>
        <v>0</v>
      </c>
      <c r="P39" s="358">
        <f>'Rider Rates'!E48</f>
        <v>45883</v>
      </c>
      <c r="R39" s="380"/>
      <c r="S39" s="374"/>
      <c r="T39" s="375"/>
      <c r="U39" s="333"/>
      <c r="V39" s="376"/>
      <c r="W39" s="333"/>
      <c r="X39" s="333"/>
      <c r="Y39" s="333"/>
      <c r="Z39" s="333"/>
      <c r="AA39" s="333"/>
      <c r="AB39" s="333"/>
      <c r="AC39" s="333"/>
      <c r="AD39" s="333"/>
      <c r="AE39" s="333"/>
      <c r="AF39" s="333"/>
      <c r="AG39" s="333"/>
      <c r="AH39" s="333"/>
      <c r="AI39" s="333"/>
      <c r="AJ39" s="333"/>
      <c r="AK39" s="333"/>
      <c r="AL39" s="333"/>
      <c r="AM39" s="333"/>
      <c r="AN39" s="333"/>
      <c r="AO39" s="333"/>
      <c r="AP39" s="333"/>
      <c r="AQ39" s="333"/>
      <c r="AR39" s="333"/>
      <c r="AS39" s="333"/>
      <c r="AT39" s="333"/>
      <c r="AU39" s="333"/>
      <c r="AV39" s="333"/>
      <c r="AW39" s="333"/>
      <c r="AX39" s="333"/>
      <c r="AY39" s="333"/>
      <c r="AZ39" s="333"/>
      <c r="BA39" s="333"/>
      <c r="BB39" s="333"/>
      <c r="BC39" s="333"/>
      <c r="BD39" s="333"/>
      <c r="BE39" s="333"/>
      <c r="BF39" s="333"/>
      <c r="BG39" s="333"/>
      <c r="BH39" s="333"/>
      <c r="BI39" s="333"/>
      <c r="BJ39" s="333"/>
      <c r="BK39" s="333"/>
      <c r="BL39" s="333"/>
      <c r="BM39" s="333"/>
      <c r="BN39" s="333"/>
      <c r="BO39" s="333"/>
      <c r="BP39" s="333"/>
      <c r="BQ39" s="333"/>
      <c r="BR39" s="333"/>
      <c r="BS39" s="333"/>
      <c r="BT39" s="333"/>
      <c r="BU39" s="333"/>
      <c r="BV39" s="333"/>
      <c r="BW39" s="333"/>
      <c r="BX39" s="333"/>
      <c r="BY39" s="333"/>
      <c r="BZ39" s="333"/>
      <c r="CA39" s="333"/>
      <c r="CB39" s="333"/>
      <c r="CC39" s="333"/>
      <c r="CD39" s="333"/>
      <c r="CE39" s="333"/>
      <c r="CF39" s="333"/>
      <c r="CG39" s="333"/>
      <c r="CH39" s="333"/>
      <c r="CI39" s="333"/>
      <c r="CJ39" s="333"/>
      <c r="CK39" s="333"/>
      <c r="CL39" s="333"/>
      <c r="CM39" s="333"/>
      <c r="CN39" s="333"/>
      <c r="CO39" s="333"/>
      <c r="CP39" s="333"/>
      <c r="CQ39" s="333"/>
      <c r="CR39" s="333"/>
      <c r="CS39" s="333"/>
      <c r="CT39" s="333"/>
      <c r="CU39" s="333"/>
      <c r="CV39" s="333"/>
      <c r="CW39" s="333"/>
      <c r="CX39" s="333"/>
      <c r="CY39" s="333"/>
      <c r="CZ39" s="333"/>
      <c r="DA39" s="333"/>
      <c r="DB39" s="333"/>
      <c r="DC39" s="333"/>
      <c r="DD39" s="333"/>
      <c r="DE39" s="333"/>
      <c r="DF39" s="333"/>
      <c r="DG39" s="333"/>
      <c r="DH39" s="333"/>
      <c r="DI39" s="333"/>
      <c r="DJ39" s="333"/>
      <c r="DK39" s="333"/>
      <c r="DL39" s="333"/>
      <c r="DM39" s="333"/>
      <c r="DN39" s="333"/>
      <c r="DO39" s="333"/>
      <c r="DP39" s="333"/>
      <c r="DQ39" s="333"/>
      <c r="DR39" s="333"/>
      <c r="DS39" s="333"/>
      <c r="DT39" s="333"/>
      <c r="DU39" s="333"/>
      <c r="DV39" s="333"/>
      <c r="DW39" s="333"/>
      <c r="DX39" s="333"/>
      <c r="DY39" s="333"/>
      <c r="DZ39" s="333"/>
      <c r="EA39" s="333"/>
      <c r="EB39" s="333"/>
      <c r="EC39" s="333"/>
      <c r="ED39" s="333"/>
      <c r="EE39" s="333"/>
      <c r="EF39" s="333"/>
      <c r="EG39" s="333"/>
      <c r="EH39" s="333"/>
      <c r="EI39" s="333"/>
      <c r="EJ39" s="333"/>
      <c r="EK39" s="333"/>
      <c r="EL39" s="333"/>
      <c r="EM39" s="333"/>
      <c r="EN39" s="333"/>
      <c r="EO39" s="333"/>
      <c r="EP39" s="333"/>
      <c r="EQ39" s="333"/>
      <c r="ER39" s="333"/>
      <c r="ES39" s="333"/>
      <c r="ET39" s="333"/>
      <c r="EU39" s="333"/>
      <c r="EV39" s="333"/>
      <c r="EW39" s="333"/>
      <c r="EX39" s="333"/>
      <c r="EY39" s="333"/>
      <c r="EZ39" s="333"/>
      <c r="FA39" s="333"/>
      <c r="FB39" s="333"/>
      <c r="FC39" s="333"/>
      <c r="FD39" s="333"/>
      <c r="FE39" s="333"/>
      <c r="FF39" s="333"/>
      <c r="FG39" s="333"/>
      <c r="FH39" s="333"/>
      <c r="FI39" s="333"/>
      <c r="FJ39" s="333"/>
      <c r="FK39" s="333"/>
      <c r="FL39" s="333"/>
      <c r="FM39" s="333"/>
      <c r="FN39" s="333"/>
      <c r="FO39" s="333"/>
      <c r="FP39" s="333"/>
      <c r="FQ39" s="333"/>
      <c r="FR39" s="333"/>
      <c r="FS39" s="333"/>
      <c r="FT39" s="333"/>
      <c r="FU39" s="333"/>
      <c r="FV39" s="333"/>
      <c r="FW39" s="333"/>
      <c r="FX39" s="333"/>
      <c r="FY39" s="333"/>
      <c r="FZ39" s="333"/>
      <c r="GA39" s="333"/>
      <c r="GB39" s="333"/>
      <c r="GC39" s="333"/>
      <c r="GD39" s="333"/>
      <c r="GE39" s="333"/>
      <c r="GF39" s="333"/>
      <c r="GG39" s="333"/>
      <c r="GH39" s="333"/>
      <c r="GI39" s="333"/>
      <c r="GJ39" s="333"/>
      <c r="GK39" s="333"/>
      <c r="GL39" s="333"/>
      <c r="GM39" s="333"/>
      <c r="GN39" s="333"/>
      <c r="GO39" s="333"/>
      <c r="GP39" s="333"/>
      <c r="GQ39" s="333"/>
      <c r="GR39" s="333"/>
      <c r="GS39" s="333"/>
      <c r="GT39" s="333"/>
      <c r="GU39" s="333"/>
      <c r="GV39" s="333"/>
      <c r="GW39" s="333"/>
      <c r="GX39" s="333"/>
      <c r="GY39" s="333"/>
      <c r="GZ39" s="333"/>
      <c r="HA39" s="333"/>
      <c r="HB39" s="333"/>
      <c r="HC39" s="333"/>
      <c r="HD39" s="333"/>
      <c r="HE39" s="333"/>
      <c r="HF39" s="333"/>
      <c r="HG39" s="333"/>
      <c r="HH39" s="333"/>
      <c r="HI39" s="333"/>
      <c r="HJ39" s="333"/>
      <c r="HK39" s="333"/>
      <c r="HL39" s="333"/>
      <c r="HM39" s="333"/>
    </row>
    <row r="40" spans="1:221" x14ac:dyDescent="0.2">
      <c r="A40" s="392" t="s">
        <v>189</v>
      </c>
      <c r="B40" s="333"/>
      <c r="C40" s="333"/>
      <c r="D40" s="360">
        <f>IF($C$17&lt;0,0,$C$17)</f>
        <v>0</v>
      </c>
      <c r="E40" s="395" t="s">
        <v>41</v>
      </c>
      <c r="F40" s="362" t="s">
        <v>8</v>
      </c>
      <c r="G40" s="386"/>
      <c r="H40" s="386">
        <f>'Rider Rates'!$B$55</f>
        <v>3.55042E-2</v>
      </c>
      <c r="I40" s="386"/>
      <c r="J40" s="386">
        <f>SUM(G40:I40)</f>
        <v>3.55042E-2</v>
      </c>
      <c r="K40" s="364" t="s">
        <v>42</v>
      </c>
      <c r="L40" s="250"/>
      <c r="M40" s="250">
        <f>ROUND(D40*H40,2)</f>
        <v>0</v>
      </c>
      <c r="N40" s="396"/>
      <c r="O40" s="250">
        <f t="shared" si="2"/>
        <v>0</v>
      </c>
      <c r="P40" s="358">
        <f>'Rider Rates'!$D$55</f>
        <v>45929</v>
      </c>
      <c r="R40" s="380"/>
      <c r="S40" s="374"/>
      <c r="T40" s="375"/>
      <c r="U40" s="333"/>
      <c r="V40" s="376"/>
      <c r="W40" s="333"/>
      <c r="X40" s="333"/>
      <c r="Y40" s="333"/>
      <c r="Z40" s="333"/>
      <c r="AA40" s="333"/>
      <c r="AB40" s="333"/>
      <c r="AC40" s="333"/>
      <c r="AD40" s="333"/>
      <c r="AE40" s="333"/>
      <c r="AF40" s="333"/>
      <c r="AG40" s="333"/>
      <c r="AH40" s="333"/>
      <c r="AI40" s="333"/>
      <c r="AJ40" s="333"/>
      <c r="AK40" s="333"/>
      <c r="AL40" s="333"/>
      <c r="AM40" s="333"/>
      <c r="AN40" s="333"/>
      <c r="AO40" s="333"/>
      <c r="AP40" s="333"/>
      <c r="AQ40" s="333"/>
      <c r="AR40" s="333"/>
      <c r="AS40" s="333"/>
      <c r="AT40" s="333"/>
      <c r="AU40" s="333"/>
      <c r="AV40" s="333"/>
      <c r="AW40" s="333"/>
      <c r="AX40" s="333"/>
      <c r="AY40" s="333"/>
      <c r="AZ40" s="333"/>
      <c r="BA40" s="333"/>
      <c r="BB40" s="333"/>
      <c r="BC40" s="333"/>
      <c r="BD40" s="333"/>
      <c r="BE40" s="333"/>
      <c r="BF40" s="333"/>
      <c r="BG40" s="333"/>
      <c r="BH40" s="333"/>
      <c r="BI40" s="333"/>
      <c r="BJ40" s="333"/>
      <c r="BK40" s="333"/>
      <c r="BL40" s="333"/>
      <c r="BM40" s="333"/>
      <c r="BN40" s="333"/>
      <c r="BO40" s="333"/>
      <c r="BP40" s="333"/>
      <c r="BQ40" s="333"/>
      <c r="BR40" s="333"/>
      <c r="BS40" s="333"/>
      <c r="BT40" s="333"/>
      <c r="BU40" s="333"/>
      <c r="BV40" s="333"/>
      <c r="BW40" s="333"/>
      <c r="BX40" s="333"/>
      <c r="BY40" s="333"/>
      <c r="BZ40" s="333"/>
      <c r="CA40" s="333"/>
      <c r="CB40" s="333"/>
      <c r="CC40" s="333"/>
      <c r="CD40" s="333"/>
      <c r="CE40" s="333"/>
      <c r="CF40" s="333"/>
      <c r="CG40" s="333"/>
      <c r="CH40" s="333"/>
      <c r="CI40" s="333"/>
      <c r="CJ40" s="333"/>
      <c r="CK40" s="333"/>
      <c r="CL40" s="333"/>
      <c r="CM40" s="333"/>
      <c r="CN40" s="333"/>
      <c r="CO40" s="333"/>
      <c r="CP40" s="333"/>
      <c r="CQ40" s="333"/>
      <c r="CR40" s="333"/>
      <c r="CS40" s="333"/>
      <c r="CT40" s="333"/>
      <c r="CU40" s="333"/>
      <c r="CV40" s="333"/>
      <c r="CW40" s="333"/>
      <c r="CX40" s="333"/>
      <c r="CY40" s="333"/>
      <c r="CZ40" s="333"/>
      <c r="DA40" s="333"/>
      <c r="DB40" s="333"/>
      <c r="DC40" s="333"/>
      <c r="DD40" s="333"/>
      <c r="DE40" s="333"/>
      <c r="DF40" s="333"/>
      <c r="DG40" s="333"/>
      <c r="DH40" s="333"/>
      <c r="DI40" s="333"/>
      <c r="DJ40" s="333"/>
      <c r="DK40" s="333"/>
      <c r="DL40" s="333"/>
      <c r="DM40" s="333"/>
      <c r="DN40" s="333"/>
      <c r="DO40" s="333"/>
      <c r="DP40" s="333"/>
      <c r="DQ40" s="333"/>
      <c r="DR40" s="333"/>
      <c r="DS40" s="333"/>
      <c r="DT40" s="333"/>
      <c r="DU40" s="333"/>
      <c r="DV40" s="333"/>
      <c r="DW40" s="333"/>
      <c r="DX40" s="333"/>
      <c r="DY40" s="333"/>
      <c r="DZ40" s="333"/>
      <c r="EA40" s="333"/>
      <c r="EB40" s="333"/>
      <c r="EC40" s="333"/>
      <c r="ED40" s="333"/>
      <c r="EE40" s="333"/>
      <c r="EF40" s="333"/>
      <c r="EG40" s="333"/>
      <c r="EH40" s="333"/>
      <c r="EI40" s="333"/>
      <c r="EJ40" s="333"/>
      <c r="EK40" s="333"/>
      <c r="EL40" s="333"/>
      <c r="EM40" s="333"/>
      <c r="EN40" s="333"/>
      <c r="EO40" s="333"/>
      <c r="EP40" s="333"/>
      <c r="EQ40" s="333"/>
      <c r="ER40" s="333"/>
      <c r="ES40" s="333"/>
      <c r="ET40" s="333"/>
      <c r="EU40" s="333"/>
      <c r="EV40" s="333"/>
      <c r="EW40" s="333"/>
      <c r="EX40" s="333"/>
      <c r="EY40" s="333"/>
      <c r="EZ40" s="333"/>
      <c r="FA40" s="333"/>
      <c r="FB40" s="333"/>
      <c r="FC40" s="333"/>
      <c r="FD40" s="333"/>
      <c r="FE40" s="333"/>
      <c r="FF40" s="333"/>
      <c r="FG40" s="333"/>
      <c r="FH40" s="333"/>
      <c r="FI40" s="333"/>
      <c r="FJ40" s="333"/>
      <c r="FK40" s="333"/>
      <c r="FL40" s="333"/>
      <c r="FM40" s="333"/>
      <c r="FN40" s="333"/>
      <c r="FO40" s="333"/>
      <c r="FP40" s="333"/>
      <c r="FQ40" s="333"/>
      <c r="FR40" s="333"/>
      <c r="FS40" s="333"/>
      <c r="FT40" s="333"/>
      <c r="FU40" s="333"/>
      <c r="FV40" s="333"/>
      <c r="FW40" s="333"/>
      <c r="FX40" s="333"/>
      <c r="FY40" s="333"/>
      <c r="FZ40" s="333"/>
      <c r="GA40" s="333"/>
      <c r="GB40" s="333"/>
      <c r="GC40" s="333"/>
      <c r="GD40" s="333"/>
      <c r="GE40" s="333"/>
      <c r="GF40" s="333"/>
      <c r="GG40" s="333"/>
      <c r="GH40" s="333"/>
      <c r="GI40" s="333"/>
      <c r="GJ40" s="333"/>
      <c r="GK40" s="333"/>
      <c r="GL40" s="333"/>
      <c r="GM40" s="333"/>
      <c r="GN40" s="333"/>
      <c r="GO40" s="333"/>
      <c r="GP40" s="333"/>
      <c r="GQ40" s="333"/>
      <c r="GR40" s="333"/>
      <c r="GS40" s="333"/>
      <c r="GT40" s="333"/>
      <c r="GU40" s="333"/>
      <c r="GV40" s="333"/>
      <c r="GW40" s="333"/>
      <c r="GX40" s="333"/>
      <c r="GY40" s="333"/>
      <c r="GZ40" s="333"/>
      <c r="HA40" s="333"/>
      <c r="HB40" s="333"/>
      <c r="HC40" s="333"/>
      <c r="HD40" s="333"/>
      <c r="HE40" s="333"/>
      <c r="HF40" s="333"/>
      <c r="HG40" s="333"/>
      <c r="HH40" s="333"/>
      <c r="HI40" s="333"/>
      <c r="HJ40" s="333"/>
      <c r="HK40" s="333"/>
      <c r="HL40" s="333"/>
      <c r="HM40" s="333"/>
    </row>
    <row r="41" spans="1:221" x14ac:dyDescent="0.2">
      <c r="A41" s="384" t="s">
        <v>337</v>
      </c>
      <c r="B41" s="333"/>
      <c r="C41" s="333"/>
      <c r="D41" s="360">
        <f>IF($C$17&lt;0,0,$C$17)</f>
        <v>0</v>
      </c>
      <c r="E41" s="361" t="s">
        <v>41</v>
      </c>
      <c r="F41" s="362" t="s">
        <v>8</v>
      </c>
      <c r="G41" s="386"/>
      <c r="H41" s="386"/>
      <c r="I41" s="386">
        <f>'Rider Rates'!$B$66</f>
        <v>7.3870000000000001E-4</v>
      </c>
      <c r="J41" s="386">
        <f t="shared" ref="J41" si="3">SUM(G41:I41)</f>
        <v>7.3870000000000001E-4</v>
      </c>
      <c r="K41" s="364" t="s">
        <v>42</v>
      </c>
      <c r="L41" s="250"/>
      <c r="M41" s="250"/>
      <c r="N41" s="250">
        <f>ROUND($D$41*'Rider Rates'!$B$66,2)</f>
        <v>0</v>
      </c>
      <c r="O41" s="250">
        <f t="shared" ref="O41" si="4">SUM(L41:N41)</f>
        <v>0</v>
      </c>
      <c r="P41" s="358">
        <f>'Rider Rates'!$D$66</f>
        <v>45747</v>
      </c>
      <c r="R41" s="380"/>
      <c r="S41" s="374"/>
      <c r="T41" s="375"/>
      <c r="U41" s="333"/>
      <c r="V41" s="376"/>
      <c r="W41" s="333"/>
      <c r="X41" s="333"/>
      <c r="Y41" s="333"/>
      <c r="Z41" s="333"/>
      <c r="AA41" s="333"/>
      <c r="AB41" s="333"/>
      <c r="AC41" s="333"/>
      <c r="AD41" s="333"/>
      <c r="AE41" s="333"/>
      <c r="AF41" s="333"/>
      <c r="AG41" s="333"/>
      <c r="AH41" s="333"/>
      <c r="AI41" s="333"/>
      <c r="AJ41" s="333"/>
      <c r="AK41" s="333"/>
      <c r="AL41" s="333"/>
      <c r="AM41" s="333"/>
      <c r="AN41" s="333"/>
      <c r="AO41" s="333"/>
      <c r="AP41" s="333"/>
      <c r="AQ41" s="333"/>
      <c r="AR41" s="333"/>
      <c r="AS41" s="333"/>
      <c r="AT41" s="333"/>
      <c r="AU41" s="333"/>
      <c r="AV41" s="333"/>
      <c r="AW41" s="333"/>
      <c r="AX41" s="333"/>
      <c r="AY41" s="333"/>
      <c r="AZ41" s="333"/>
      <c r="BA41" s="333"/>
      <c r="BB41" s="333"/>
      <c r="BC41" s="333"/>
      <c r="BD41" s="333"/>
      <c r="BE41" s="333"/>
      <c r="BF41" s="333"/>
      <c r="BG41" s="333"/>
      <c r="BH41" s="333"/>
      <c r="BI41" s="333"/>
      <c r="BJ41" s="333"/>
      <c r="BK41" s="333"/>
      <c r="BL41" s="333"/>
      <c r="BM41" s="333"/>
      <c r="BN41" s="333"/>
      <c r="BO41" s="333"/>
      <c r="BP41" s="333"/>
      <c r="BQ41" s="333"/>
      <c r="BR41" s="333"/>
      <c r="BS41" s="333"/>
      <c r="BT41" s="333"/>
      <c r="BU41" s="333"/>
      <c r="BV41" s="333"/>
      <c r="BW41" s="333"/>
      <c r="BX41" s="333"/>
      <c r="BY41" s="333"/>
      <c r="BZ41" s="333"/>
      <c r="CA41" s="333"/>
      <c r="CB41" s="333"/>
      <c r="CC41" s="333"/>
      <c r="CD41" s="333"/>
      <c r="CE41" s="333"/>
      <c r="CF41" s="333"/>
      <c r="CG41" s="333"/>
      <c r="CH41" s="333"/>
      <c r="CI41" s="333"/>
      <c r="CJ41" s="333"/>
      <c r="CK41" s="333"/>
      <c r="CL41" s="333"/>
      <c r="CM41" s="333"/>
      <c r="CN41" s="333"/>
      <c r="CO41" s="333"/>
      <c r="CP41" s="333"/>
      <c r="CQ41" s="333"/>
      <c r="CR41" s="333"/>
      <c r="CS41" s="333"/>
      <c r="CT41" s="333"/>
      <c r="CU41" s="333"/>
      <c r="CV41" s="333"/>
      <c r="CW41" s="333"/>
      <c r="CX41" s="333"/>
      <c r="CY41" s="333"/>
      <c r="CZ41" s="333"/>
      <c r="DA41" s="333"/>
      <c r="DB41" s="333"/>
      <c r="DC41" s="333"/>
      <c r="DD41" s="333"/>
      <c r="DE41" s="333"/>
      <c r="DF41" s="333"/>
      <c r="DG41" s="333"/>
      <c r="DH41" s="333"/>
      <c r="DI41" s="333"/>
      <c r="DJ41" s="333"/>
      <c r="DK41" s="333"/>
      <c r="DL41" s="333"/>
      <c r="DM41" s="333"/>
      <c r="DN41" s="333"/>
      <c r="DO41" s="333"/>
      <c r="DP41" s="333"/>
      <c r="DQ41" s="333"/>
      <c r="DR41" s="333"/>
      <c r="DS41" s="333"/>
      <c r="DT41" s="333"/>
      <c r="DU41" s="333"/>
      <c r="DV41" s="333"/>
      <c r="DW41" s="333"/>
      <c r="DX41" s="333"/>
      <c r="DY41" s="333"/>
      <c r="DZ41" s="333"/>
      <c r="EA41" s="333"/>
      <c r="EB41" s="333"/>
      <c r="EC41" s="333"/>
      <c r="ED41" s="333"/>
      <c r="EE41" s="333"/>
      <c r="EF41" s="333"/>
      <c r="EG41" s="333"/>
      <c r="EH41" s="333"/>
      <c r="EI41" s="333"/>
      <c r="EJ41" s="333"/>
      <c r="EK41" s="333"/>
      <c r="EL41" s="333"/>
      <c r="EM41" s="333"/>
      <c r="EN41" s="333"/>
      <c r="EO41" s="333"/>
      <c r="EP41" s="333"/>
      <c r="EQ41" s="333"/>
      <c r="ER41" s="333"/>
      <c r="ES41" s="333"/>
      <c r="ET41" s="333"/>
      <c r="EU41" s="333"/>
      <c r="EV41" s="333"/>
      <c r="EW41" s="333"/>
      <c r="EX41" s="333"/>
      <c r="EY41" s="333"/>
      <c r="EZ41" s="333"/>
      <c r="FA41" s="333"/>
      <c r="FB41" s="333"/>
      <c r="FC41" s="333"/>
      <c r="FD41" s="333"/>
      <c r="FE41" s="333"/>
      <c r="FF41" s="333"/>
      <c r="FG41" s="333"/>
      <c r="FH41" s="333"/>
      <c r="FI41" s="333"/>
      <c r="FJ41" s="333"/>
      <c r="FK41" s="333"/>
      <c r="FL41" s="333"/>
      <c r="FM41" s="333"/>
      <c r="FN41" s="333"/>
      <c r="FO41" s="333"/>
      <c r="FP41" s="333"/>
      <c r="FQ41" s="333"/>
      <c r="FR41" s="333"/>
      <c r="FS41" s="333"/>
      <c r="FT41" s="333"/>
      <c r="FU41" s="333"/>
      <c r="FV41" s="333"/>
      <c r="FW41" s="333"/>
      <c r="FX41" s="333"/>
      <c r="FY41" s="333"/>
      <c r="FZ41" s="333"/>
      <c r="GA41" s="333"/>
      <c r="GB41" s="333"/>
      <c r="GC41" s="333"/>
      <c r="GD41" s="333"/>
      <c r="GE41" s="333"/>
      <c r="GF41" s="333"/>
      <c r="GG41" s="333"/>
      <c r="GH41" s="333"/>
      <c r="GI41" s="333"/>
      <c r="GJ41" s="333"/>
      <c r="GK41" s="333"/>
      <c r="GL41" s="333"/>
      <c r="GM41" s="333"/>
      <c r="GN41" s="333"/>
      <c r="GO41" s="333"/>
      <c r="GP41" s="333"/>
      <c r="GQ41" s="333"/>
      <c r="GR41" s="333"/>
      <c r="GS41" s="333"/>
      <c r="GT41" s="333"/>
      <c r="GU41" s="333"/>
      <c r="GV41" s="333"/>
      <c r="GW41" s="333"/>
      <c r="GX41" s="333"/>
      <c r="GY41" s="333"/>
      <c r="GZ41" s="333"/>
      <c r="HA41" s="333"/>
      <c r="HB41" s="333"/>
      <c r="HC41" s="333"/>
      <c r="HD41" s="333"/>
      <c r="HE41" s="333"/>
      <c r="HF41" s="333"/>
      <c r="HG41" s="333"/>
      <c r="HH41" s="333"/>
      <c r="HI41" s="333"/>
      <c r="HJ41" s="333"/>
      <c r="HK41" s="333"/>
      <c r="HL41" s="333"/>
      <c r="HM41" s="333"/>
    </row>
    <row r="42" spans="1:221" x14ac:dyDescent="0.2">
      <c r="A42" s="384" t="s">
        <v>96</v>
      </c>
      <c r="B42" s="333"/>
      <c r="C42" s="333"/>
      <c r="D42" s="360">
        <f>IF('Customer Info'!C34=TRUE,0,IF($C$17&lt;0,0,$C$17))</f>
        <v>0</v>
      </c>
      <c r="E42" s="361" t="s">
        <v>41</v>
      </c>
      <c r="F42" s="362" t="s">
        <v>8</v>
      </c>
      <c r="G42" s="386"/>
      <c r="H42" s="386"/>
      <c r="I42" s="386">
        <f>'Rider Rates'!$B$69+'Rider Rates'!$C$69</f>
        <v>0</v>
      </c>
      <c r="J42" s="386">
        <f t="shared" si="0"/>
        <v>0</v>
      </c>
      <c r="K42" s="364" t="s">
        <v>42</v>
      </c>
      <c r="L42" s="250"/>
      <c r="M42" s="250"/>
      <c r="N42" s="250">
        <f>ROUND($D$42*'Rider Rates'!$B$69,2)+ROUND($D$42*'Rider Rates'!$C$69,2)</f>
        <v>0</v>
      </c>
      <c r="O42" s="250">
        <f t="shared" si="2"/>
        <v>0</v>
      </c>
      <c r="P42" s="358">
        <f>'Rider Rates'!$D$69</f>
        <v>45444</v>
      </c>
      <c r="R42" s="380"/>
      <c r="S42" s="374"/>
      <c r="T42" s="375"/>
      <c r="U42" s="333"/>
      <c r="V42" s="376"/>
      <c r="W42" s="333"/>
      <c r="X42" s="333"/>
      <c r="Y42" s="333"/>
      <c r="Z42" s="333"/>
      <c r="AA42" s="333"/>
      <c r="AB42" s="333"/>
      <c r="AC42" s="333"/>
      <c r="AD42" s="333"/>
      <c r="AE42" s="333"/>
      <c r="AF42" s="333"/>
      <c r="AG42" s="333"/>
      <c r="AH42" s="333"/>
      <c r="AI42" s="333"/>
      <c r="AJ42" s="333"/>
      <c r="AK42" s="333"/>
      <c r="AL42" s="333"/>
      <c r="AM42" s="333"/>
      <c r="AN42" s="333"/>
      <c r="AO42" s="333"/>
      <c r="AP42" s="333"/>
      <c r="AQ42" s="333"/>
      <c r="AR42" s="333"/>
      <c r="AS42" s="333"/>
      <c r="AT42" s="333"/>
      <c r="AU42" s="333"/>
      <c r="AV42" s="333"/>
      <c r="AW42" s="333"/>
      <c r="AX42" s="333"/>
      <c r="AY42" s="333"/>
      <c r="AZ42" s="333"/>
      <c r="BA42" s="333"/>
      <c r="BB42" s="333"/>
      <c r="BC42" s="333"/>
      <c r="BD42" s="333"/>
      <c r="BE42" s="333"/>
      <c r="BF42" s="333"/>
      <c r="BG42" s="333"/>
      <c r="BH42" s="333"/>
      <c r="BI42" s="333"/>
      <c r="BJ42" s="333"/>
      <c r="BK42" s="333"/>
      <c r="BL42" s="333"/>
      <c r="BM42" s="333"/>
      <c r="BN42" s="333"/>
      <c r="BO42" s="333"/>
      <c r="BP42" s="333"/>
      <c r="BQ42" s="333"/>
      <c r="BR42" s="333"/>
      <c r="BS42" s="333"/>
      <c r="BT42" s="333"/>
      <c r="BU42" s="333"/>
      <c r="BV42" s="333"/>
      <c r="BW42" s="333"/>
      <c r="BX42" s="333"/>
      <c r="BY42" s="333"/>
      <c r="BZ42" s="333"/>
      <c r="CA42" s="333"/>
      <c r="CB42" s="333"/>
      <c r="CC42" s="333"/>
      <c r="CD42" s="333"/>
      <c r="CE42" s="333"/>
      <c r="CF42" s="333"/>
      <c r="CG42" s="333"/>
      <c r="CH42" s="333"/>
      <c r="CI42" s="333"/>
      <c r="CJ42" s="333"/>
      <c r="CK42" s="333"/>
      <c r="CL42" s="333"/>
      <c r="CM42" s="333"/>
      <c r="CN42" s="333"/>
      <c r="CO42" s="333"/>
      <c r="CP42" s="333"/>
      <c r="CQ42" s="333"/>
      <c r="CR42" s="333"/>
      <c r="CS42" s="333"/>
      <c r="CT42" s="333"/>
      <c r="CU42" s="333"/>
      <c r="CV42" s="333"/>
      <c r="CW42" s="333"/>
      <c r="CX42" s="333"/>
      <c r="CY42" s="333"/>
      <c r="CZ42" s="333"/>
      <c r="DA42" s="333"/>
      <c r="DB42" s="333"/>
      <c r="DC42" s="333"/>
      <c r="DD42" s="333"/>
      <c r="DE42" s="333"/>
      <c r="DF42" s="333"/>
      <c r="DG42" s="333"/>
      <c r="DH42" s="333"/>
      <c r="DI42" s="333"/>
      <c r="DJ42" s="333"/>
      <c r="DK42" s="333"/>
      <c r="DL42" s="333"/>
      <c r="DM42" s="333"/>
      <c r="DN42" s="333"/>
      <c r="DO42" s="333"/>
      <c r="DP42" s="333"/>
      <c r="DQ42" s="333"/>
      <c r="DR42" s="333"/>
      <c r="DS42" s="333"/>
      <c r="DT42" s="333"/>
      <c r="DU42" s="333"/>
      <c r="DV42" s="333"/>
      <c r="DW42" s="333"/>
      <c r="DX42" s="333"/>
      <c r="DY42" s="333"/>
      <c r="DZ42" s="333"/>
      <c r="EA42" s="333"/>
      <c r="EB42" s="333"/>
      <c r="EC42" s="333"/>
      <c r="ED42" s="333"/>
      <c r="EE42" s="333"/>
      <c r="EF42" s="333"/>
      <c r="EG42" s="333"/>
      <c r="EH42" s="333"/>
      <c r="EI42" s="333"/>
      <c r="EJ42" s="333"/>
      <c r="EK42" s="333"/>
      <c r="EL42" s="333"/>
      <c r="EM42" s="333"/>
      <c r="EN42" s="333"/>
      <c r="EO42" s="333"/>
      <c r="EP42" s="333"/>
      <c r="EQ42" s="333"/>
      <c r="ER42" s="333"/>
      <c r="ES42" s="333"/>
      <c r="ET42" s="333"/>
      <c r="EU42" s="333"/>
      <c r="EV42" s="333"/>
      <c r="EW42" s="333"/>
      <c r="EX42" s="333"/>
      <c r="EY42" s="333"/>
      <c r="EZ42" s="333"/>
      <c r="FA42" s="333"/>
      <c r="FB42" s="333"/>
      <c r="FC42" s="333"/>
      <c r="FD42" s="333"/>
      <c r="FE42" s="333"/>
      <c r="FF42" s="333"/>
      <c r="FG42" s="333"/>
      <c r="FH42" s="333"/>
      <c r="FI42" s="333"/>
      <c r="FJ42" s="333"/>
      <c r="FK42" s="333"/>
      <c r="FL42" s="333"/>
      <c r="FM42" s="333"/>
      <c r="FN42" s="333"/>
      <c r="FO42" s="333"/>
      <c r="FP42" s="333"/>
      <c r="FQ42" s="333"/>
      <c r="FR42" s="333"/>
      <c r="FS42" s="333"/>
      <c r="FT42" s="333"/>
      <c r="FU42" s="333"/>
      <c r="FV42" s="333"/>
      <c r="FW42" s="333"/>
      <c r="FX42" s="333"/>
      <c r="FY42" s="333"/>
      <c r="FZ42" s="333"/>
      <c r="GA42" s="333"/>
      <c r="GB42" s="333"/>
      <c r="GC42" s="333"/>
      <c r="GD42" s="333"/>
      <c r="GE42" s="333"/>
      <c r="GF42" s="333"/>
      <c r="GG42" s="333"/>
      <c r="GH42" s="333"/>
      <c r="GI42" s="333"/>
      <c r="GJ42" s="333"/>
      <c r="GK42" s="333"/>
      <c r="GL42" s="333"/>
      <c r="GM42" s="333"/>
      <c r="GN42" s="333"/>
      <c r="GO42" s="333"/>
      <c r="GP42" s="333"/>
      <c r="GQ42" s="333"/>
      <c r="GR42" s="333"/>
      <c r="GS42" s="333"/>
      <c r="GT42" s="333"/>
      <c r="GU42" s="333"/>
      <c r="GV42" s="333"/>
      <c r="GW42" s="333"/>
      <c r="GX42" s="333"/>
      <c r="GY42" s="333"/>
      <c r="GZ42" s="333"/>
      <c r="HA42" s="333"/>
      <c r="HB42" s="333"/>
      <c r="HC42" s="333"/>
      <c r="HD42" s="333"/>
      <c r="HE42" s="333"/>
      <c r="HF42" s="333"/>
      <c r="HG42" s="333"/>
      <c r="HH42" s="333"/>
      <c r="HI42" s="333"/>
      <c r="HJ42" s="333"/>
      <c r="HK42" s="333"/>
      <c r="HL42" s="333"/>
      <c r="HM42" s="333"/>
    </row>
    <row r="43" spans="1:221" x14ac:dyDescent="0.2">
      <c r="A43" s="384" t="s">
        <v>81</v>
      </c>
      <c r="B43" s="333"/>
      <c r="C43" s="333"/>
      <c r="D43" s="390">
        <f>$N$24</f>
        <v>10</v>
      </c>
      <c r="E43" s="361" t="s">
        <v>122</v>
      </c>
      <c r="F43" s="362" t="s">
        <v>8</v>
      </c>
      <c r="G43" s="397"/>
      <c r="H43" s="353"/>
      <c r="I43" s="398">
        <f>'Rider Rates'!$B$85</f>
        <v>3.5344300000000002E-2</v>
      </c>
      <c r="J43" s="398">
        <f t="shared" si="0"/>
        <v>3.5344300000000002E-2</v>
      </c>
      <c r="K43" s="364"/>
      <c r="L43" s="250"/>
      <c r="M43" s="250"/>
      <c r="N43" s="250">
        <f>ROUND(D43*I43,2)</f>
        <v>0.35</v>
      </c>
      <c r="O43" s="250">
        <f t="shared" si="2"/>
        <v>0.35</v>
      </c>
      <c r="P43" s="358">
        <f>'Rider Rates'!$D$85</f>
        <v>45929</v>
      </c>
      <c r="R43" s="380"/>
      <c r="S43" s="374"/>
      <c r="T43" s="375"/>
      <c r="U43" s="333"/>
      <c r="V43" s="376"/>
      <c r="W43" s="333"/>
      <c r="X43" s="333"/>
      <c r="Y43" s="333"/>
      <c r="Z43" s="333"/>
      <c r="AA43" s="333"/>
      <c r="AB43" s="333"/>
      <c r="AC43" s="333"/>
      <c r="AD43" s="333"/>
      <c r="AE43" s="333"/>
      <c r="AF43" s="333"/>
      <c r="AG43" s="333"/>
      <c r="AH43" s="333"/>
      <c r="AI43" s="333"/>
      <c r="AJ43" s="333"/>
      <c r="AK43" s="333"/>
      <c r="AL43" s="333"/>
      <c r="AM43" s="333"/>
      <c r="AN43" s="333"/>
      <c r="AO43" s="333"/>
      <c r="AP43" s="333"/>
      <c r="AQ43" s="333"/>
      <c r="AR43" s="333"/>
      <c r="AS43" s="333"/>
      <c r="AT43" s="333"/>
      <c r="AU43" s="333"/>
      <c r="AV43" s="333"/>
      <c r="AW43" s="333"/>
      <c r="AX43" s="333"/>
      <c r="AY43" s="333"/>
      <c r="AZ43" s="333"/>
      <c r="BA43" s="333"/>
      <c r="BB43" s="333"/>
      <c r="BC43" s="333"/>
      <c r="BD43" s="333"/>
      <c r="BE43" s="333"/>
      <c r="BF43" s="333"/>
      <c r="BG43" s="333"/>
      <c r="BH43" s="333"/>
      <c r="BI43" s="333"/>
      <c r="BJ43" s="333"/>
      <c r="BK43" s="333"/>
      <c r="BL43" s="333"/>
      <c r="BM43" s="333"/>
      <c r="BN43" s="333"/>
      <c r="BO43" s="333"/>
      <c r="BP43" s="333"/>
      <c r="BQ43" s="333"/>
      <c r="BR43" s="333"/>
      <c r="BS43" s="333"/>
      <c r="BT43" s="333"/>
      <c r="BU43" s="333"/>
      <c r="BV43" s="333"/>
      <c r="BW43" s="333"/>
      <c r="BX43" s="333"/>
      <c r="BY43" s="333"/>
      <c r="BZ43" s="333"/>
      <c r="CA43" s="333"/>
      <c r="CB43" s="333"/>
      <c r="CC43" s="333"/>
      <c r="CD43" s="333"/>
      <c r="CE43" s="333"/>
      <c r="CF43" s="333"/>
      <c r="CG43" s="333"/>
      <c r="CH43" s="333"/>
      <c r="CI43" s="333"/>
      <c r="CJ43" s="333"/>
      <c r="CK43" s="333"/>
      <c r="CL43" s="333"/>
      <c r="CM43" s="333"/>
      <c r="CN43" s="333"/>
      <c r="CO43" s="333"/>
      <c r="CP43" s="333"/>
      <c r="CQ43" s="333"/>
      <c r="CR43" s="333"/>
      <c r="CS43" s="333"/>
      <c r="CT43" s="333"/>
      <c r="CU43" s="333"/>
      <c r="CV43" s="333"/>
      <c r="CW43" s="333"/>
      <c r="CX43" s="333"/>
      <c r="CY43" s="333"/>
      <c r="CZ43" s="333"/>
      <c r="DA43" s="333"/>
      <c r="DB43" s="333"/>
      <c r="DC43" s="333"/>
      <c r="DD43" s="333"/>
      <c r="DE43" s="333"/>
      <c r="DF43" s="333"/>
      <c r="DG43" s="333"/>
      <c r="DH43" s="333"/>
      <c r="DI43" s="333"/>
      <c r="DJ43" s="333"/>
      <c r="DK43" s="333"/>
      <c r="DL43" s="333"/>
      <c r="DM43" s="333"/>
      <c r="DN43" s="333"/>
      <c r="DO43" s="333"/>
      <c r="DP43" s="333"/>
      <c r="DQ43" s="333"/>
      <c r="DR43" s="333"/>
      <c r="DS43" s="333"/>
      <c r="DT43" s="333"/>
      <c r="DU43" s="333"/>
      <c r="DV43" s="333"/>
      <c r="DW43" s="333"/>
      <c r="DX43" s="333"/>
      <c r="DY43" s="333"/>
      <c r="DZ43" s="333"/>
      <c r="EA43" s="333"/>
      <c r="EB43" s="333"/>
      <c r="EC43" s="333"/>
      <c r="ED43" s="333"/>
      <c r="EE43" s="333"/>
      <c r="EF43" s="333"/>
      <c r="EG43" s="333"/>
      <c r="EH43" s="333"/>
      <c r="EI43" s="333"/>
      <c r="EJ43" s="333"/>
      <c r="EK43" s="333"/>
      <c r="EL43" s="333"/>
      <c r="EM43" s="333"/>
      <c r="EN43" s="333"/>
      <c r="EO43" s="333"/>
      <c r="EP43" s="333"/>
      <c r="EQ43" s="333"/>
      <c r="ER43" s="333"/>
      <c r="ES43" s="333"/>
      <c r="ET43" s="333"/>
      <c r="EU43" s="333"/>
      <c r="EV43" s="333"/>
      <c r="EW43" s="333"/>
      <c r="EX43" s="333"/>
      <c r="EY43" s="333"/>
      <c r="EZ43" s="333"/>
      <c r="FA43" s="333"/>
      <c r="FB43" s="333"/>
      <c r="FC43" s="333"/>
      <c r="FD43" s="333"/>
      <c r="FE43" s="333"/>
      <c r="FF43" s="333"/>
      <c r="FG43" s="333"/>
      <c r="FH43" s="333"/>
      <c r="FI43" s="333"/>
      <c r="FJ43" s="333"/>
      <c r="FK43" s="333"/>
      <c r="FL43" s="333"/>
      <c r="FM43" s="333"/>
      <c r="FN43" s="333"/>
      <c r="FO43" s="333"/>
      <c r="FP43" s="333"/>
      <c r="FQ43" s="333"/>
      <c r="FR43" s="333"/>
      <c r="FS43" s="333"/>
      <c r="FT43" s="333"/>
      <c r="FU43" s="333"/>
      <c r="FV43" s="333"/>
      <c r="FW43" s="333"/>
      <c r="FX43" s="333"/>
      <c r="FY43" s="333"/>
      <c r="FZ43" s="333"/>
      <c r="GA43" s="333"/>
      <c r="GB43" s="333"/>
      <c r="GC43" s="333"/>
      <c r="GD43" s="333"/>
      <c r="GE43" s="333"/>
      <c r="GF43" s="333"/>
      <c r="GG43" s="333"/>
      <c r="GH43" s="333"/>
      <c r="GI43" s="333"/>
      <c r="GJ43" s="333"/>
      <c r="GK43" s="333"/>
      <c r="GL43" s="333"/>
      <c r="GM43" s="333"/>
      <c r="GN43" s="333"/>
      <c r="GO43" s="333"/>
      <c r="GP43" s="333"/>
      <c r="GQ43" s="333"/>
      <c r="GR43" s="333"/>
      <c r="GS43" s="333"/>
      <c r="GT43" s="333"/>
      <c r="GU43" s="333"/>
      <c r="GV43" s="333"/>
      <c r="GW43" s="333"/>
      <c r="GX43" s="333"/>
      <c r="GY43" s="333"/>
      <c r="GZ43" s="333"/>
      <c r="HA43" s="333"/>
      <c r="HB43" s="333"/>
      <c r="HC43" s="333"/>
      <c r="HD43" s="333"/>
      <c r="HE43" s="333"/>
      <c r="HF43" s="333"/>
      <c r="HG43" s="333"/>
      <c r="HH43" s="333"/>
      <c r="HI43" s="333"/>
      <c r="HJ43" s="333"/>
      <c r="HK43" s="333"/>
      <c r="HL43" s="333"/>
      <c r="HM43" s="333"/>
    </row>
    <row r="44" spans="1:221" x14ac:dyDescent="0.2">
      <c r="A44" s="384" t="s">
        <v>82</v>
      </c>
      <c r="B44" s="333"/>
      <c r="C44" s="333"/>
      <c r="D44" s="390">
        <f>$N$24</f>
        <v>10</v>
      </c>
      <c r="E44" s="361" t="s">
        <v>122</v>
      </c>
      <c r="F44" s="362" t="s">
        <v>8</v>
      </c>
      <c r="G44" s="399"/>
      <c r="H44" s="353"/>
      <c r="I44" s="398">
        <f>'Rider Rates'!$B$87</f>
        <v>6.6985699999999995E-2</v>
      </c>
      <c r="J44" s="398">
        <f t="shared" si="0"/>
        <v>6.6985699999999995E-2</v>
      </c>
      <c r="K44" s="364"/>
      <c r="L44" s="250"/>
      <c r="M44" s="250"/>
      <c r="N44" s="250">
        <f>ROUND(D44*I44,2)</f>
        <v>0.67</v>
      </c>
      <c r="O44" s="250">
        <f t="shared" si="2"/>
        <v>0.67</v>
      </c>
      <c r="P44" s="358">
        <f>'Rider Rates'!$D$87</f>
        <v>45167</v>
      </c>
      <c r="R44" s="380"/>
      <c r="S44" s="374"/>
      <c r="T44" s="375"/>
      <c r="U44" s="333"/>
      <c r="V44" s="376"/>
      <c r="W44" s="333"/>
      <c r="X44" s="333"/>
      <c r="Y44" s="333"/>
      <c r="Z44" s="333"/>
      <c r="AA44" s="333"/>
      <c r="AB44" s="333"/>
      <c r="AC44" s="333"/>
      <c r="AD44" s="333"/>
      <c r="AE44" s="333"/>
      <c r="AF44" s="333"/>
      <c r="AG44" s="333"/>
      <c r="AH44" s="333"/>
      <c r="AI44" s="333"/>
      <c r="AJ44" s="333"/>
      <c r="AK44" s="333"/>
      <c r="AL44" s="333"/>
      <c r="AM44" s="333"/>
      <c r="AN44" s="333"/>
      <c r="AO44" s="333"/>
      <c r="AP44" s="333"/>
      <c r="AQ44" s="333"/>
      <c r="AR44" s="333"/>
      <c r="AS44" s="333"/>
      <c r="AT44" s="333"/>
      <c r="AU44" s="333"/>
      <c r="AV44" s="333"/>
      <c r="AW44" s="333"/>
      <c r="AX44" s="333"/>
      <c r="AY44" s="333"/>
      <c r="AZ44" s="333"/>
      <c r="BA44" s="333"/>
      <c r="BB44" s="333"/>
      <c r="BC44" s="333"/>
      <c r="BD44" s="333"/>
      <c r="BE44" s="333"/>
      <c r="BF44" s="333"/>
      <c r="BG44" s="333"/>
      <c r="BH44" s="333"/>
      <c r="BI44" s="333"/>
      <c r="BJ44" s="333"/>
      <c r="BK44" s="333"/>
      <c r="BL44" s="333"/>
      <c r="BM44" s="333"/>
      <c r="BN44" s="333"/>
      <c r="BO44" s="333"/>
      <c r="BP44" s="333"/>
      <c r="BQ44" s="333"/>
      <c r="BR44" s="333"/>
      <c r="BS44" s="333"/>
      <c r="BT44" s="333"/>
      <c r="BU44" s="333"/>
      <c r="BV44" s="333"/>
      <c r="BW44" s="333"/>
      <c r="BX44" s="333"/>
      <c r="BY44" s="333"/>
      <c r="BZ44" s="333"/>
      <c r="CA44" s="333"/>
      <c r="CB44" s="333"/>
      <c r="CC44" s="333"/>
      <c r="CD44" s="333"/>
      <c r="CE44" s="333"/>
      <c r="CF44" s="333"/>
      <c r="CG44" s="333"/>
      <c r="CH44" s="333"/>
      <c r="CI44" s="333"/>
      <c r="CJ44" s="333"/>
      <c r="CK44" s="333"/>
      <c r="CL44" s="333"/>
      <c r="CM44" s="333"/>
      <c r="CN44" s="333"/>
      <c r="CO44" s="333"/>
      <c r="CP44" s="333"/>
      <c r="CQ44" s="333"/>
      <c r="CR44" s="333"/>
      <c r="CS44" s="333"/>
      <c r="CT44" s="333"/>
      <c r="CU44" s="333"/>
      <c r="CV44" s="333"/>
      <c r="CW44" s="333"/>
      <c r="CX44" s="333"/>
      <c r="CY44" s="333"/>
      <c r="CZ44" s="333"/>
      <c r="DA44" s="333"/>
      <c r="DB44" s="333"/>
      <c r="DC44" s="333"/>
      <c r="DD44" s="333"/>
      <c r="DE44" s="333"/>
      <c r="DF44" s="333"/>
      <c r="DG44" s="333"/>
      <c r="DH44" s="333"/>
      <c r="DI44" s="333"/>
      <c r="DJ44" s="333"/>
      <c r="DK44" s="333"/>
      <c r="DL44" s="333"/>
      <c r="DM44" s="333"/>
      <c r="DN44" s="333"/>
      <c r="DO44" s="333"/>
      <c r="DP44" s="333"/>
      <c r="DQ44" s="333"/>
      <c r="DR44" s="333"/>
      <c r="DS44" s="333"/>
      <c r="DT44" s="333"/>
      <c r="DU44" s="333"/>
      <c r="DV44" s="333"/>
      <c r="DW44" s="333"/>
      <c r="DX44" s="333"/>
      <c r="DY44" s="333"/>
      <c r="DZ44" s="333"/>
      <c r="EA44" s="333"/>
      <c r="EB44" s="333"/>
      <c r="EC44" s="333"/>
      <c r="ED44" s="333"/>
      <c r="EE44" s="333"/>
      <c r="EF44" s="333"/>
      <c r="EG44" s="333"/>
      <c r="EH44" s="333"/>
      <c r="EI44" s="333"/>
      <c r="EJ44" s="333"/>
      <c r="EK44" s="333"/>
      <c r="EL44" s="333"/>
      <c r="EM44" s="333"/>
      <c r="EN44" s="333"/>
      <c r="EO44" s="333"/>
      <c r="EP44" s="333"/>
      <c r="EQ44" s="333"/>
      <c r="ER44" s="333"/>
      <c r="ES44" s="333"/>
      <c r="ET44" s="333"/>
      <c r="EU44" s="333"/>
      <c r="EV44" s="333"/>
      <c r="EW44" s="333"/>
      <c r="EX44" s="333"/>
      <c r="EY44" s="333"/>
      <c r="EZ44" s="333"/>
      <c r="FA44" s="333"/>
      <c r="FB44" s="333"/>
      <c r="FC44" s="333"/>
      <c r="FD44" s="333"/>
      <c r="FE44" s="333"/>
      <c r="FF44" s="333"/>
      <c r="FG44" s="333"/>
      <c r="FH44" s="333"/>
      <c r="FI44" s="333"/>
      <c r="FJ44" s="333"/>
      <c r="FK44" s="333"/>
      <c r="FL44" s="333"/>
      <c r="FM44" s="333"/>
      <c r="FN44" s="333"/>
      <c r="FO44" s="333"/>
      <c r="FP44" s="333"/>
      <c r="FQ44" s="333"/>
      <c r="FR44" s="333"/>
      <c r="FS44" s="333"/>
      <c r="FT44" s="333"/>
      <c r="FU44" s="333"/>
      <c r="FV44" s="333"/>
      <c r="FW44" s="333"/>
      <c r="FX44" s="333"/>
      <c r="FY44" s="333"/>
      <c r="FZ44" s="333"/>
      <c r="GA44" s="333"/>
      <c r="GB44" s="333"/>
      <c r="GC44" s="333"/>
      <c r="GD44" s="333"/>
      <c r="GE44" s="333"/>
      <c r="GF44" s="333"/>
      <c r="GG44" s="333"/>
      <c r="GH44" s="333"/>
      <c r="GI44" s="333"/>
      <c r="GJ44" s="333"/>
      <c r="GK44" s="333"/>
      <c r="GL44" s="333"/>
      <c r="GM44" s="333"/>
      <c r="GN44" s="333"/>
      <c r="GO44" s="333"/>
      <c r="GP44" s="333"/>
      <c r="GQ44" s="333"/>
      <c r="GR44" s="333"/>
      <c r="GS44" s="333"/>
      <c r="GT44" s="333"/>
      <c r="GU44" s="333"/>
      <c r="GV44" s="333"/>
      <c r="GW44" s="333"/>
      <c r="GX44" s="333"/>
      <c r="GY44" s="333"/>
      <c r="GZ44" s="333"/>
      <c r="HA44" s="333"/>
      <c r="HB44" s="333"/>
      <c r="HC44" s="333"/>
      <c r="HD44" s="333"/>
      <c r="HE44" s="333"/>
      <c r="HF44" s="333"/>
      <c r="HG44" s="333"/>
      <c r="HH44" s="333"/>
      <c r="HI44" s="333"/>
      <c r="HJ44" s="333"/>
      <c r="HK44" s="333"/>
      <c r="HL44" s="333"/>
      <c r="HM44" s="333"/>
    </row>
    <row r="45" spans="1:221" x14ac:dyDescent="0.2">
      <c r="A45" s="392" t="s">
        <v>206</v>
      </c>
      <c r="B45" s="333"/>
      <c r="C45" s="333"/>
      <c r="D45" s="390"/>
      <c r="E45" s="395" t="s">
        <v>115</v>
      </c>
      <c r="F45" s="383"/>
      <c r="G45" s="399"/>
      <c r="H45" s="353"/>
      <c r="I45" s="400">
        <f>'Rider Rates'!$B$90</f>
        <v>2.4500000000000002</v>
      </c>
      <c r="J45" s="400">
        <f t="shared" si="0"/>
        <v>2.4500000000000002</v>
      </c>
      <c r="K45" s="364"/>
      <c r="L45" s="250"/>
      <c r="M45" s="250"/>
      <c r="N45" s="250">
        <f>I45</f>
        <v>2.4500000000000002</v>
      </c>
      <c r="O45" s="250">
        <f t="shared" si="2"/>
        <v>2.4500000000000002</v>
      </c>
      <c r="P45" s="358">
        <f>'Rider Rates'!$D$90</f>
        <v>45929</v>
      </c>
      <c r="R45" s="380"/>
      <c r="S45" s="374"/>
      <c r="T45" s="375"/>
      <c r="U45" s="333"/>
      <c r="V45" s="376"/>
      <c r="W45" s="333"/>
      <c r="X45" s="333"/>
      <c r="Y45" s="333"/>
      <c r="Z45" s="333"/>
      <c r="AA45" s="333"/>
      <c r="AB45" s="333"/>
      <c r="AC45" s="333"/>
      <c r="AD45" s="333"/>
      <c r="AE45" s="333"/>
      <c r="AF45" s="333"/>
      <c r="AG45" s="333"/>
      <c r="AH45" s="333"/>
      <c r="AI45" s="333"/>
      <c r="AJ45" s="333"/>
      <c r="AK45" s="333"/>
      <c r="AL45" s="333"/>
      <c r="AM45" s="333"/>
      <c r="AN45" s="333"/>
      <c r="AO45" s="333"/>
      <c r="AP45" s="333"/>
      <c r="AQ45" s="333"/>
      <c r="AR45" s="333"/>
      <c r="AS45" s="333"/>
      <c r="AT45" s="333"/>
      <c r="AU45" s="333"/>
      <c r="AV45" s="333"/>
      <c r="AW45" s="333"/>
      <c r="AX45" s="333"/>
      <c r="AY45" s="333"/>
      <c r="AZ45" s="333"/>
      <c r="BA45" s="333"/>
      <c r="BB45" s="333"/>
      <c r="BC45" s="333"/>
      <c r="BD45" s="333"/>
      <c r="BE45" s="333"/>
      <c r="BF45" s="333"/>
      <c r="BG45" s="333"/>
      <c r="BH45" s="333"/>
      <c r="BI45" s="333"/>
      <c r="BJ45" s="333"/>
      <c r="BK45" s="333"/>
      <c r="BL45" s="333"/>
      <c r="BM45" s="333"/>
      <c r="BN45" s="333"/>
      <c r="BO45" s="333"/>
      <c r="BP45" s="333"/>
      <c r="BQ45" s="333"/>
      <c r="BR45" s="333"/>
      <c r="BS45" s="333"/>
      <c r="BT45" s="333"/>
      <c r="BU45" s="333"/>
      <c r="BV45" s="333"/>
      <c r="BW45" s="333"/>
      <c r="BX45" s="333"/>
      <c r="BY45" s="333"/>
      <c r="BZ45" s="333"/>
      <c r="CA45" s="333"/>
      <c r="CB45" s="333"/>
      <c r="CC45" s="333"/>
      <c r="CD45" s="333"/>
      <c r="CE45" s="333"/>
      <c r="CF45" s="333"/>
      <c r="CG45" s="333"/>
      <c r="CH45" s="333"/>
      <c r="CI45" s="333"/>
      <c r="CJ45" s="333"/>
      <c r="CK45" s="333"/>
      <c r="CL45" s="333"/>
      <c r="CM45" s="333"/>
      <c r="CN45" s="333"/>
      <c r="CO45" s="333"/>
      <c r="CP45" s="333"/>
      <c r="CQ45" s="333"/>
      <c r="CR45" s="333"/>
      <c r="CS45" s="333"/>
      <c r="CT45" s="333"/>
      <c r="CU45" s="333"/>
      <c r="CV45" s="333"/>
      <c r="CW45" s="333"/>
      <c r="CX45" s="333"/>
      <c r="CY45" s="333"/>
      <c r="CZ45" s="333"/>
      <c r="DA45" s="333"/>
      <c r="DB45" s="333"/>
      <c r="DC45" s="333"/>
      <c r="DD45" s="333"/>
      <c r="DE45" s="333"/>
      <c r="DF45" s="333"/>
      <c r="DG45" s="333"/>
      <c r="DH45" s="333"/>
      <c r="DI45" s="333"/>
      <c r="DJ45" s="333"/>
      <c r="DK45" s="333"/>
      <c r="DL45" s="333"/>
      <c r="DM45" s="333"/>
      <c r="DN45" s="333"/>
      <c r="DO45" s="333"/>
      <c r="DP45" s="333"/>
      <c r="DQ45" s="333"/>
      <c r="DR45" s="333"/>
      <c r="DS45" s="333"/>
      <c r="DT45" s="333"/>
      <c r="DU45" s="333"/>
      <c r="DV45" s="333"/>
      <c r="DW45" s="333"/>
      <c r="DX45" s="333"/>
      <c r="DY45" s="333"/>
      <c r="DZ45" s="333"/>
      <c r="EA45" s="333"/>
      <c r="EB45" s="333"/>
      <c r="EC45" s="333"/>
      <c r="ED45" s="333"/>
      <c r="EE45" s="333"/>
      <c r="EF45" s="333"/>
      <c r="EG45" s="333"/>
      <c r="EH45" s="333"/>
      <c r="EI45" s="333"/>
      <c r="EJ45" s="333"/>
      <c r="EK45" s="333"/>
      <c r="EL45" s="333"/>
      <c r="EM45" s="333"/>
      <c r="EN45" s="333"/>
      <c r="EO45" s="333"/>
      <c r="EP45" s="333"/>
      <c r="EQ45" s="333"/>
      <c r="ER45" s="333"/>
      <c r="ES45" s="333"/>
      <c r="ET45" s="333"/>
      <c r="EU45" s="333"/>
      <c r="EV45" s="333"/>
      <c r="EW45" s="333"/>
      <c r="EX45" s="333"/>
      <c r="EY45" s="333"/>
      <c r="EZ45" s="333"/>
      <c r="FA45" s="333"/>
      <c r="FB45" s="333"/>
      <c r="FC45" s="333"/>
      <c r="FD45" s="333"/>
      <c r="FE45" s="333"/>
      <c r="FF45" s="333"/>
      <c r="FG45" s="333"/>
      <c r="FH45" s="333"/>
      <c r="FI45" s="333"/>
      <c r="FJ45" s="333"/>
      <c r="FK45" s="333"/>
      <c r="FL45" s="333"/>
      <c r="FM45" s="333"/>
      <c r="FN45" s="333"/>
      <c r="FO45" s="333"/>
      <c r="FP45" s="333"/>
      <c r="FQ45" s="333"/>
      <c r="FR45" s="333"/>
      <c r="FS45" s="333"/>
      <c r="FT45" s="333"/>
      <c r="FU45" s="333"/>
      <c r="FV45" s="333"/>
      <c r="FW45" s="333"/>
      <c r="FX45" s="333"/>
      <c r="FY45" s="333"/>
      <c r="FZ45" s="333"/>
      <c r="GA45" s="333"/>
      <c r="GB45" s="333"/>
      <c r="GC45" s="333"/>
      <c r="GD45" s="333"/>
      <c r="GE45" s="333"/>
      <c r="GF45" s="333"/>
      <c r="GG45" s="333"/>
      <c r="GH45" s="333"/>
      <c r="GI45" s="333"/>
      <c r="GJ45" s="333"/>
      <c r="GK45" s="333"/>
      <c r="GL45" s="333"/>
      <c r="GM45" s="333"/>
      <c r="GN45" s="333"/>
      <c r="GO45" s="333"/>
      <c r="GP45" s="333"/>
      <c r="GQ45" s="333"/>
      <c r="GR45" s="333"/>
      <c r="GS45" s="333"/>
      <c r="GT45" s="333"/>
      <c r="GU45" s="333"/>
      <c r="GV45" s="333"/>
      <c r="GW45" s="333"/>
      <c r="GX45" s="333"/>
      <c r="GY45" s="333"/>
      <c r="GZ45" s="333"/>
      <c r="HA45" s="333"/>
      <c r="HB45" s="333"/>
      <c r="HC45" s="333"/>
      <c r="HD45" s="333"/>
      <c r="HE45" s="333"/>
      <c r="HF45" s="333"/>
      <c r="HG45" s="333"/>
      <c r="HH45" s="333"/>
      <c r="HI45" s="333"/>
      <c r="HJ45" s="333"/>
      <c r="HK45" s="333"/>
      <c r="HL45" s="333"/>
      <c r="HM45" s="333"/>
    </row>
    <row r="46" spans="1:221" x14ac:dyDescent="0.2">
      <c r="A46" s="392" t="s">
        <v>239</v>
      </c>
      <c r="B46" s="333"/>
      <c r="C46" s="333"/>
      <c r="D46" s="360">
        <f>IF($C$17&lt;0,0,$C$17)</f>
        <v>0</v>
      </c>
      <c r="E46" s="361" t="s">
        <v>41</v>
      </c>
      <c r="F46" s="362" t="s">
        <v>8</v>
      </c>
      <c r="G46" s="386"/>
      <c r="H46" s="386"/>
      <c r="I46" s="386"/>
      <c r="J46" s="386">
        <f>'Rider Rates'!$B$94</f>
        <v>0</v>
      </c>
      <c r="K46" s="364" t="s">
        <v>42</v>
      </c>
      <c r="L46" s="250"/>
      <c r="M46" s="250"/>
      <c r="N46" s="250"/>
      <c r="O46" s="250">
        <f>ROUND($D46*('Rider Rates'!B$94),2)</f>
        <v>0</v>
      </c>
      <c r="P46" s="358">
        <f>'Rider Rates'!$D$94</f>
        <v>44531</v>
      </c>
      <c r="Q46" s="383"/>
      <c r="R46" s="380"/>
      <c r="S46" s="374"/>
      <c r="T46" s="375"/>
      <c r="U46" s="333"/>
      <c r="V46" s="376"/>
      <c r="W46" s="333"/>
      <c r="X46" s="333"/>
      <c r="Y46" s="333"/>
      <c r="Z46" s="333"/>
      <c r="AA46" s="333"/>
      <c r="AB46" s="333"/>
      <c r="AC46" s="333"/>
      <c r="AD46" s="333"/>
      <c r="AE46" s="333"/>
      <c r="AF46" s="333"/>
      <c r="AG46" s="333"/>
      <c r="AH46" s="333"/>
      <c r="AI46" s="333"/>
      <c r="AJ46" s="333"/>
      <c r="AK46" s="333"/>
      <c r="AL46" s="333"/>
      <c r="AM46" s="333"/>
      <c r="AN46" s="333"/>
      <c r="AO46" s="333"/>
      <c r="AP46" s="333"/>
      <c r="AQ46" s="333"/>
      <c r="AR46" s="333"/>
      <c r="AS46" s="333"/>
      <c r="AT46" s="333"/>
      <c r="AU46" s="333"/>
      <c r="AV46" s="333"/>
      <c r="AW46" s="333"/>
      <c r="AX46" s="333"/>
      <c r="AY46" s="333"/>
      <c r="AZ46" s="333"/>
      <c r="BA46" s="333"/>
      <c r="BB46" s="333"/>
      <c r="BC46" s="333"/>
      <c r="BD46" s="333"/>
      <c r="BE46" s="333"/>
      <c r="BF46" s="333"/>
      <c r="BG46" s="333"/>
      <c r="BH46" s="333"/>
      <c r="BI46" s="333"/>
      <c r="BJ46" s="333"/>
      <c r="BK46" s="333"/>
      <c r="BL46" s="333"/>
      <c r="BM46" s="333"/>
      <c r="BN46" s="333"/>
      <c r="BO46" s="333"/>
      <c r="BP46" s="333"/>
      <c r="BQ46" s="333"/>
      <c r="BR46" s="333"/>
      <c r="BS46" s="333"/>
      <c r="BT46" s="333"/>
      <c r="BU46" s="333"/>
      <c r="BV46" s="333"/>
      <c r="BW46" s="333"/>
      <c r="BX46" s="333"/>
      <c r="BY46" s="333"/>
      <c r="BZ46" s="333"/>
      <c r="CA46" s="333"/>
      <c r="CB46" s="333"/>
      <c r="CC46" s="333"/>
      <c r="CD46" s="333"/>
      <c r="CE46" s="333"/>
      <c r="CF46" s="333"/>
      <c r="CG46" s="333"/>
      <c r="CH46" s="333"/>
      <c r="CI46" s="333"/>
      <c r="CJ46" s="333"/>
      <c r="CK46" s="333"/>
      <c r="CL46" s="333"/>
      <c r="CM46" s="333"/>
      <c r="CN46" s="333"/>
      <c r="CO46" s="333"/>
      <c r="CP46" s="333"/>
      <c r="CQ46" s="333"/>
      <c r="CR46" s="333"/>
      <c r="CS46" s="333"/>
      <c r="CT46" s="333"/>
      <c r="CU46" s="333"/>
      <c r="CV46" s="333"/>
      <c r="CW46" s="333"/>
      <c r="CX46" s="333"/>
      <c r="CY46" s="333"/>
      <c r="CZ46" s="333"/>
      <c r="DA46" s="333"/>
      <c r="DB46" s="333"/>
      <c r="DC46" s="333"/>
      <c r="DD46" s="333"/>
      <c r="DE46" s="333"/>
      <c r="DF46" s="333"/>
      <c r="DG46" s="333"/>
      <c r="DH46" s="333"/>
      <c r="DI46" s="333"/>
      <c r="DJ46" s="333"/>
      <c r="DK46" s="333"/>
      <c r="DL46" s="333"/>
      <c r="DM46" s="333"/>
      <c r="DN46" s="333"/>
      <c r="DO46" s="333"/>
      <c r="DP46" s="333"/>
      <c r="DQ46" s="333"/>
      <c r="DR46" s="333"/>
      <c r="DS46" s="333"/>
      <c r="DT46" s="333"/>
      <c r="DU46" s="333"/>
      <c r="DV46" s="333"/>
      <c r="DW46" s="333"/>
      <c r="DX46" s="333"/>
      <c r="DY46" s="333"/>
      <c r="DZ46" s="333"/>
      <c r="EA46" s="333"/>
      <c r="EB46" s="333"/>
      <c r="EC46" s="333"/>
      <c r="ED46" s="333"/>
      <c r="EE46" s="333"/>
      <c r="EF46" s="333"/>
      <c r="EG46" s="333"/>
      <c r="EH46" s="333"/>
      <c r="EI46" s="333"/>
      <c r="EJ46" s="333"/>
      <c r="EK46" s="333"/>
      <c r="EL46" s="333"/>
      <c r="EM46" s="333"/>
      <c r="EN46" s="333"/>
      <c r="EO46" s="333"/>
      <c r="EP46" s="333"/>
      <c r="EQ46" s="333"/>
      <c r="ER46" s="333"/>
      <c r="ES46" s="333"/>
      <c r="ET46" s="333"/>
      <c r="EU46" s="333"/>
      <c r="EV46" s="333"/>
      <c r="EW46" s="333"/>
      <c r="EX46" s="333"/>
      <c r="EY46" s="333"/>
      <c r="EZ46" s="333"/>
      <c r="FA46" s="333"/>
      <c r="FB46" s="333"/>
      <c r="FC46" s="333"/>
      <c r="FD46" s="333"/>
      <c r="FE46" s="333"/>
      <c r="FF46" s="333"/>
      <c r="FG46" s="333"/>
      <c r="FH46" s="333"/>
      <c r="FI46" s="333"/>
      <c r="FJ46" s="333"/>
      <c r="FK46" s="333"/>
      <c r="FL46" s="333"/>
      <c r="FM46" s="333"/>
      <c r="FN46" s="333"/>
      <c r="FO46" s="333"/>
      <c r="FP46" s="333"/>
      <c r="FQ46" s="333"/>
      <c r="FR46" s="333"/>
      <c r="FS46" s="333"/>
      <c r="FT46" s="333"/>
      <c r="FU46" s="333"/>
      <c r="FV46" s="333"/>
      <c r="FW46" s="333"/>
      <c r="FX46" s="333"/>
      <c r="FY46" s="333"/>
      <c r="FZ46" s="333"/>
      <c r="GA46" s="333"/>
      <c r="GB46" s="333"/>
      <c r="GC46" s="333"/>
      <c r="GD46" s="333"/>
      <c r="GE46" s="333"/>
      <c r="GF46" s="333"/>
      <c r="GG46" s="333"/>
      <c r="GH46" s="333"/>
      <c r="GI46" s="333"/>
      <c r="GJ46" s="333"/>
      <c r="GK46" s="333"/>
      <c r="GL46" s="333"/>
      <c r="GM46" s="333"/>
      <c r="GN46" s="333"/>
      <c r="GO46" s="333"/>
      <c r="GP46" s="333"/>
      <c r="GQ46" s="333"/>
      <c r="GR46" s="333"/>
      <c r="GS46" s="333"/>
      <c r="GT46" s="333"/>
      <c r="GU46" s="333"/>
      <c r="GV46" s="333"/>
      <c r="GW46" s="333"/>
      <c r="GX46" s="333"/>
      <c r="GY46" s="333"/>
      <c r="GZ46" s="333"/>
      <c r="HA46" s="333"/>
      <c r="HB46" s="333"/>
      <c r="HC46" s="333"/>
      <c r="HD46" s="333"/>
      <c r="HE46" s="333"/>
      <c r="HF46" s="333"/>
      <c r="HG46" s="333"/>
      <c r="HH46" s="333"/>
      <c r="HI46" s="333"/>
      <c r="HJ46" s="333"/>
      <c r="HK46" s="333"/>
      <c r="HL46" s="333"/>
      <c r="HM46" s="333"/>
    </row>
    <row r="47" spans="1:221" x14ac:dyDescent="0.2">
      <c r="A47" s="384" t="s">
        <v>156</v>
      </c>
      <c r="B47" s="333"/>
      <c r="C47" s="333"/>
      <c r="D47" s="390">
        <f>$N$24</f>
        <v>10</v>
      </c>
      <c r="E47" s="361" t="s">
        <v>122</v>
      </c>
      <c r="F47" s="362" t="s">
        <v>8</v>
      </c>
      <c r="G47" s="399"/>
      <c r="H47" s="353"/>
      <c r="I47" s="398">
        <f>'Rider Rates'!$B$105</f>
        <v>0.24516379999999999</v>
      </c>
      <c r="J47" s="398">
        <f t="shared" si="0"/>
        <v>0.24516379999999999</v>
      </c>
      <c r="K47" s="364"/>
      <c r="L47" s="250"/>
      <c r="M47" s="250"/>
      <c r="N47" s="250">
        <f>ROUND(D47*I47,2)</f>
        <v>2.4500000000000002</v>
      </c>
      <c r="O47" s="250">
        <f t="shared" si="2"/>
        <v>2.4500000000000002</v>
      </c>
      <c r="P47" s="358">
        <f>'Rider Rates'!$D$105</f>
        <v>45897</v>
      </c>
      <c r="Q47" s="383"/>
      <c r="R47" s="380"/>
      <c r="S47" s="374"/>
      <c r="T47" s="375"/>
      <c r="U47" s="333"/>
      <c r="V47" s="376"/>
      <c r="W47" s="333"/>
      <c r="X47" s="333"/>
      <c r="Y47" s="333"/>
      <c r="Z47" s="333"/>
      <c r="AA47" s="333"/>
      <c r="AB47" s="333"/>
      <c r="AC47" s="333"/>
      <c r="AD47" s="333"/>
      <c r="AE47" s="333"/>
      <c r="AF47" s="333"/>
      <c r="AG47" s="333"/>
      <c r="AH47" s="333"/>
      <c r="AI47" s="333"/>
      <c r="AJ47" s="333"/>
      <c r="AK47" s="333"/>
      <c r="AL47" s="333"/>
      <c r="AM47" s="333"/>
      <c r="AN47" s="333"/>
      <c r="AO47" s="333"/>
      <c r="AP47" s="333"/>
      <c r="AQ47" s="333"/>
      <c r="AR47" s="333"/>
      <c r="AS47" s="333"/>
      <c r="AT47" s="333"/>
      <c r="AU47" s="333"/>
      <c r="AV47" s="333"/>
      <c r="AW47" s="333"/>
      <c r="AX47" s="333"/>
      <c r="AY47" s="333"/>
      <c r="AZ47" s="333"/>
      <c r="BA47" s="333"/>
      <c r="BB47" s="333"/>
      <c r="BC47" s="333"/>
      <c r="BD47" s="333"/>
      <c r="BE47" s="333"/>
      <c r="BF47" s="333"/>
      <c r="BG47" s="333"/>
      <c r="BH47" s="333"/>
      <c r="BI47" s="333"/>
      <c r="BJ47" s="333"/>
      <c r="BK47" s="333"/>
      <c r="BL47" s="333"/>
      <c r="BM47" s="333"/>
      <c r="BN47" s="333"/>
      <c r="BO47" s="333"/>
      <c r="BP47" s="333"/>
      <c r="BQ47" s="333"/>
      <c r="BR47" s="333"/>
      <c r="BS47" s="333"/>
      <c r="BT47" s="333"/>
      <c r="BU47" s="333"/>
      <c r="BV47" s="333"/>
      <c r="BW47" s="333"/>
      <c r="BX47" s="333"/>
      <c r="BY47" s="333"/>
      <c r="BZ47" s="333"/>
      <c r="CA47" s="333"/>
      <c r="CB47" s="333"/>
      <c r="CC47" s="333"/>
      <c r="CD47" s="333"/>
      <c r="CE47" s="333"/>
      <c r="CF47" s="333"/>
      <c r="CG47" s="333"/>
      <c r="CH47" s="333"/>
      <c r="CI47" s="333"/>
      <c r="CJ47" s="333"/>
      <c r="CK47" s="333"/>
      <c r="CL47" s="333"/>
      <c r="CM47" s="333"/>
      <c r="CN47" s="333"/>
      <c r="CO47" s="333"/>
      <c r="CP47" s="333"/>
      <c r="CQ47" s="333"/>
      <c r="CR47" s="333"/>
      <c r="CS47" s="333"/>
      <c r="CT47" s="333"/>
      <c r="CU47" s="333"/>
      <c r="CV47" s="333"/>
      <c r="CW47" s="333"/>
      <c r="CX47" s="333"/>
      <c r="CY47" s="333"/>
      <c r="CZ47" s="333"/>
      <c r="DA47" s="333"/>
      <c r="DB47" s="333"/>
      <c r="DC47" s="333"/>
      <c r="DD47" s="333"/>
      <c r="DE47" s="333"/>
      <c r="DF47" s="333"/>
      <c r="DG47" s="333"/>
      <c r="DH47" s="333"/>
      <c r="DI47" s="333"/>
      <c r="DJ47" s="333"/>
      <c r="DK47" s="333"/>
      <c r="DL47" s="333"/>
      <c r="DM47" s="333"/>
      <c r="DN47" s="333"/>
      <c r="DO47" s="333"/>
      <c r="DP47" s="333"/>
      <c r="DQ47" s="333"/>
      <c r="DR47" s="333"/>
      <c r="DS47" s="333"/>
      <c r="DT47" s="333"/>
      <c r="DU47" s="333"/>
      <c r="DV47" s="333"/>
      <c r="DW47" s="333"/>
      <c r="DX47" s="333"/>
      <c r="DY47" s="333"/>
      <c r="DZ47" s="333"/>
      <c r="EA47" s="333"/>
      <c r="EB47" s="333"/>
      <c r="EC47" s="333"/>
      <c r="ED47" s="333"/>
      <c r="EE47" s="333"/>
      <c r="EF47" s="333"/>
      <c r="EG47" s="333"/>
      <c r="EH47" s="333"/>
      <c r="EI47" s="333"/>
      <c r="EJ47" s="333"/>
      <c r="EK47" s="333"/>
      <c r="EL47" s="333"/>
      <c r="EM47" s="333"/>
      <c r="EN47" s="333"/>
      <c r="EO47" s="333"/>
      <c r="EP47" s="333"/>
      <c r="EQ47" s="333"/>
      <c r="ER47" s="333"/>
      <c r="ES47" s="333"/>
      <c r="ET47" s="333"/>
      <c r="EU47" s="333"/>
      <c r="EV47" s="333"/>
      <c r="EW47" s="333"/>
      <c r="EX47" s="333"/>
      <c r="EY47" s="333"/>
      <c r="EZ47" s="333"/>
      <c r="FA47" s="333"/>
      <c r="FB47" s="333"/>
      <c r="FC47" s="333"/>
      <c r="FD47" s="333"/>
      <c r="FE47" s="333"/>
      <c r="FF47" s="333"/>
      <c r="FG47" s="333"/>
      <c r="FH47" s="333"/>
      <c r="FI47" s="333"/>
      <c r="FJ47" s="333"/>
      <c r="FK47" s="333"/>
      <c r="FL47" s="333"/>
      <c r="FM47" s="333"/>
      <c r="FN47" s="333"/>
      <c r="FO47" s="333"/>
      <c r="FP47" s="333"/>
      <c r="FQ47" s="333"/>
      <c r="FR47" s="333"/>
      <c r="FS47" s="333"/>
      <c r="FT47" s="333"/>
      <c r="FU47" s="333"/>
      <c r="FV47" s="333"/>
      <c r="FW47" s="333"/>
      <c r="FX47" s="333"/>
      <c r="FY47" s="333"/>
      <c r="FZ47" s="333"/>
      <c r="GA47" s="333"/>
      <c r="GB47" s="333"/>
      <c r="GC47" s="333"/>
      <c r="GD47" s="333"/>
      <c r="GE47" s="333"/>
      <c r="GF47" s="333"/>
      <c r="GG47" s="333"/>
      <c r="GH47" s="333"/>
      <c r="GI47" s="333"/>
      <c r="GJ47" s="333"/>
      <c r="GK47" s="333"/>
      <c r="GL47" s="333"/>
      <c r="GM47" s="333"/>
      <c r="GN47" s="333"/>
      <c r="GO47" s="333"/>
      <c r="GP47" s="333"/>
      <c r="GQ47" s="333"/>
      <c r="GR47" s="333"/>
      <c r="GS47" s="333"/>
      <c r="GT47" s="333"/>
      <c r="GU47" s="333"/>
      <c r="GV47" s="333"/>
      <c r="GW47" s="333"/>
      <c r="GX47" s="333"/>
      <c r="GY47" s="333"/>
      <c r="GZ47" s="333"/>
      <c r="HA47" s="333"/>
      <c r="HB47" s="333"/>
      <c r="HC47" s="333"/>
      <c r="HD47" s="333"/>
      <c r="HE47" s="333"/>
      <c r="HF47" s="333"/>
      <c r="HG47" s="333"/>
      <c r="HH47" s="333"/>
      <c r="HI47" s="333"/>
      <c r="HJ47" s="333"/>
      <c r="HK47" s="333"/>
      <c r="HL47" s="333"/>
      <c r="HM47" s="333"/>
    </row>
    <row r="48" spans="1:221" x14ac:dyDescent="0.2">
      <c r="A48" s="392" t="s">
        <v>217</v>
      </c>
      <c r="B48" s="333"/>
      <c r="C48" s="333"/>
      <c r="D48" s="390"/>
      <c r="E48" s="395" t="s">
        <v>115</v>
      </c>
      <c r="F48" s="383"/>
      <c r="G48" s="399"/>
      <c r="H48" s="353"/>
      <c r="I48" s="401">
        <f>'Rider Rates'!B121</f>
        <v>0.2</v>
      </c>
      <c r="J48" s="400">
        <f t="shared" si="0"/>
        <v>0.2</v>
      </c>
      <c r="K48" s="364"/>
      <c r="L48" s="250"/>
      <c r="M48" s="250"/>
      <c r="N48" s="402">
        <f>I48</f>
        <v>0.2</v>
      </c>
      <c r="O48" s="250">
        <f t="shared" si="2"/>
        <v>0.2</v>
      </c>
      <c r="P48" s="358">
        <f>'Rider Rates'!D121</f>
        <v>45958</v>
      </c>
      <c r="Q48" s="383"/>
      <c r="R48" s="380"/>
      <c r="S48" s="374"/>
      <c r="T48" s="375"/>
      <c r="U48" s="333"/>
      <c r="V48" s="376"/>
      <c r="W48" s="333"/>
      <c r="X48" s="333"/>
      <c r="Y48" s="333"/>
      <c r="Z48" s="333"/>
      <c r="AA48" s="333"/>
      <c r="AB48" s="333"/>
      <c r="AC48" s="333"/>
      <c r="AD48" s="333"/>
      <c r="AE48" s="333"/>
      <c r="AF48" s="333"/>
      <c r="AG48" s="333"/>
      <c r="AH48" s="333"/>
      <c r="AI48" s="333"/>
      <c r="AJ48" s="333"/>
      <c r="AK48" s="333"/>
      <c r="AL48" s="333"/>
      <c r="AM48" s="333"/>
      <c r="AN48" s="333"/>
      <c r="AO48" s="333"/>
      <c r="AP48" s="333"/>
      <c r="AQ48" s="333"/>
      <c r="AR48" s="333"/>
      <c r="AS48" s="333"/>
      <c r="AT48" s="333"/>
      <c r="AU48" s="333"/>
      <c r="AV48" s="333"/>
      <c r="AW48" s="333"/>
      <c r="AX48" s="333"/>
      <c r="AY48" s="333"/>
      <c r="AZ48" s="333"/>
      <c r="BA48" s="333"/>
      <c r="BB48" s="333"/>
      <c r="BC48" s="333"/>
      <c r="BD48" s="333"/>
      <c r="BE48" s="333"/>
      <c r="BF48" s="333"/>
      <c r="BG48" s="333"/>
      <c r="BH48" s="333"/>
      <c r="BI48" s="333"/>
      <c r="BJ48" s="333"/>
      <c r="BK48" s="333"/>
      <c r="BL48" s="333"/>
      <c r="BM48" s="333"/>
      <c r="BN48" s="333"/>
      <c r="BO48" s="333"/>
      <c r="BP48" s="333"/>
      <c r="BQ48" s="333"/>
      <c r="BR48" s="333"/>
      <c r="BS48" s="333"/>
      <c r="BT48" s="333"/>
      <c r="BU48" s="333"/>
      <c r="BV48" s="333"/>
      <c r="BW48" s="333"/>
      <c r="BX48" s="333"/>
      <c r="BY48" s="333"/>
      <c r="BZ48" s="333"/>
      <c r="CA48" s="333"/>
      <c r="CB48" s="333"/>
      <c r="CC48" s="333"/>
      <c r="CD48" s="333"/>
      <c r="CE48" s="333"/>
      <c r="CF48" s="333"/>
      <c r="CG48" s="333"/>
      <c r="CH48" s="333"/>
      <c r="CI48" s="333"/>
      <c r="CJ48" s="333"/>
      <c r="CK48" s="333"/>
      <c r="CL48" s="333"/>
      <c r="CM48" s="333"/>
      <c r="CN48" s="333"/>
      <c r="CO48" s="333"/>
      <c r="CP48" s="333"/>
      <c r="CQ48" s="333"/>
      <c r="CR48" s="333"/>
      <c r="CS48" s="333"/>
      <c r="CT48" s="333"/>
      <c r="CU48" s="333"/>
      <c r="CV48" s="333"/>
      <c r="CW48" s="333"/>
      <c r="CX48" s="333"/>
      <c r="CY48" s="333"/>
      <c r="CZ48" s="333"/>
      <c r="DA48" s="333"/>
      <c r="DB48" s="333"/>
      <c r="DC48" s="333"/>
      <c r="DD48" s="333"/>
      <c r="DE48" s="333"/>
      <c r="DF48" s="333"/>
      <c r="DG48" s="333"/>
      <c r="DH48" s="333"/>
      <c r="DI48" s="333"/>
      <c r="DJ48" s="333"/>
      <c r="DK48" s="333"/>
      <c r="DL48" s="333"/>
      <c r="DM48" s="333"/>
      <c r="DN48" s="333"/>
      <c r="DO48" s="333"/>
      <c r="DP48" s="333"/>
      <c r="DQ48" s="333"/>
      <c r="DR48" s="333"/>
      <c r="DS48" s="333"/>
      <c r="DT48" s="333"/>
      <c r="DU48" s="333"/>
      <c r="DV48" s="333"/>
      <c r="DW48" s="333"/>
      <c r="DX48" s="333"/>
      <c r="DY48" s="333"/>
      <c r="DZ48" s="333"/>
      <c r="EA48" s="333"/>
      <c r="EB48" s="333"/>
      <c r="EC48" s="333"/>
      <c r="ED48" s="333"/>
      <c r="EE48" s="333"/>
      <c r="EF48" s="333"/>
      <c r="EG48" s="333"/>
      <c r="EH48" s="333"/>
      <c r="EI48" s="333"/>
      <c r="EJ48" s="333"/>
      <c r="EK48" s="333"/>
      <c r="EL48" s="333"/>
      <c r="EM48" s="333"/>
      <c r="EN48" s="333"/>
      <c r="EO48" s="333"/>
      <c r="EP48" s="333"/>
      <c r="EQ48" s="333"/>
      <c r="ER48" s="333"/>
      <c r="ES48" s="333"/>
      <c r="ET48" s="333"/>
      <c r="EU48" s="333"/>
      <c r="EV48" s="333"/>
      <c r="EW48" s="333"/>
      <c r="EX48" s="333"/>
      <c r="EY48" s="333"/>
      <c r="EZ48" s="333"/>
      <c r="FA48" s="333"/>
      <c r="FB48" s="333"/>
      <c r="FC48" s="333"/>
      <c r="FD48" s="333"/>
      <c r="FE48" s="333"/>
      <c r="FF48" s="333"/>
      <c r="FG48" s="333"/>
      <c r="FH48" s="333"/>
      <c r="FI48" s="333"/>
      <c r="FJ48" s="333"/>
      <c r="FK48" s="333"/>
      <c r="FL48" s="333"/>
      <c r="FM48" s="333"/>
      <c r="FN48" s="333"/>
      <c r="FO48" s="333"/>
      <c r="FP48" s="333"/>
      <c r="FQ48" s="333"/>
      <c r="FR48" s="333"/>
      <c r="FS48" s="333"/>
      <c r="FT48" s="333"/>
      <c r="FU48" s="333"/>
      <c r="FV48" s="333"/>
      <c r="FW48" s="333"/>
      <c r="FX48" s="333"/>
      <c r="FY48" s="333"/>
      <c r="FZ48" s="333"/>
      <c r="GA48" s="333"/>
      <c r="GB48" s="333"/>
      <c r="GC48" s="333"/>
      <c r="GD48" s="333"/>
      <c r="GE48" s="333"/>
      <c r="GF48" s="333"/>
      <c r="GG48" s="333"/>
      <c r="GH48" s="333"/>
      <c r="GI48" s="333"/>
      <c r="GJ48" s="333"/>
      <c r="GK48" s="333"/>
      <c r="GL48" s="333"/>
      <c r="GM48" s="333"/>
      <c r="GN48" s="333"/>
      <c r="GO48" s="333"/>
      <c r="GP48" s="333"/>
      <c r="GQ48" s="333"/>
      <c r="GR48" s="333"/>
      <c r="GS48" s="333"/>
      <c r="GT48" s="333"/>
      <c r="GU48" s="333"/>
      <c r="GV48" s="333"/>
      <c r="GW48" s="333"/>
      <c r="GX48" s="333"/>
      <c r="GY48" s="333"/>
      <c r="GZ48" s="333"/>
      <c r="HA48" s="333"/>
      <c r="HB48" s="333"/>
      <c r="HC48" s="333"/>
      <c r="HD48" s="333"/>
      <c r="HE48" s="333"/>
      <c r="HF48" s="333"/>
      <c r="HG48" s="333"/>
      <c r="HH48" s="333"/>
      <c r="HI48" s="333"/>
      <c r="HJ48" s="333"/>
      <c r="HK48" s="333"/>
      <c r="HL48" s="333"/>
      <c r="HM48" s="333"/>
    </row>
    <row r="49" spans="1:221" x14ac:dyDescent="0.2">
      <c r="A49" s="384" t="s">
        <v>157</v>
      </c>
      <c r="B49" s="333"/>
      <c r="C49" s="333"/>
      <c r="D49" s="360">
        <f>'Customer Info'!$B$21+'Customer Info'!$B$22</f>
        <v>0</v>
      </c>
      <c r="E49" s="361" t="s">
        <v>41</v>
      </c>
      <c r="F49" s="362" t="s">
        <v>8</v>
      </c>
      <c r="G49" s="386"/>
      <c r="H49" s="386"/>
      <c r="I49" s="398"/>
      <c r="J49" s="393">
        <f>SUM(G49:H49)</f>
        <v>0</v>
      </c>
      <c r="K49" s="364" t="s">
        <v>42</v>
      </c>
      <c r="L49" s="250">
        <f>ROUND(D49*G49,2)</f>
        <v>0</v>
      </c>
      <c r="M49" s="250"/>
      <c r="N49" s="250"/>
      <c r="O49" s="250">
        <f t="shared" si="2"/>
        <v>0</v>
      </c>
      <c r="P49" s="358">
        <f>'Rider Rates'!$D$112</f>
        <v>44531</v>
      </c>
      <c r="Q49" s="383"/>
      <c r="R49" s="380"/>
      <c r="S49" s="374"/>
      <c r="T49" s="375"/>
      <c r="U49" s="333"/>
      <c r="V49" s="376"/>
      <c r="W49" s="333"/>
      <c r="X49" s="333"/>
      <c r="Y49" s="333"/>
      <c r="Z49" s="333"/>
      <c r="AA49" s="333"/>
      <c r="AB49" s="333"/>
      <c r="AC49" s="333"/>
      <c r="AD49" s="333"/>
      <c r="AE49" s="333"/>
      <c r="AF49" s="333"/>
      <c r="AG49" s="333"/>
      <c r="AH49" s="333"/>
      <c r="AI49" s="333"/>
      <c r="AJ49" s="333"/>
      <c r="AK49" s="333"/>
      <c r="AL49" s="333"/>
      <c r="AM49" s="333"/>
      <c r="AN49" s="333"/>
      <c r="AO49" s="333"/>
      <c r="AP49" s="333"/>
      <c r="AQ49" s="333"/>
      <c r="AR49" s="333"/>
      <c r="AS49" s="333"/>
      <c r="AT49" s="333"/>
      <c r="AU49" s="333"/>
      <c r="AV49" s="333"/>
      <c r="AW49" s="333"/>
      <c r="AX49" s="333"/>
      <c r="AY49" s="333"/>
      <c r="AZ49" s="333"/>
      <c r="BA49" s="333"/>
      <c r="BB49" s="333"/>
      <c r="BC49" s="333"/>
      <c r="BD49" s="333"/>
      <c r="BE49" s="333"/>
      <c r="BF49" s="333"/>
      <c r="BG49" s="333"/>
      <c r="BH49" s="333"/>
      <c r="BI49" s="333"/>
      <c r="BJ49" s="333"/>
      <c r="BK49" s="333"/>
      <c r="BL49" s="333"/>
      <c r="BM49" s="333"/>
      <c r="BN49" s="333"/>
      <c r="BO49" s="333"/>
      <c r="BP49" s="333"/>
      <c r="BQ49" s="333"/>
      <c r="BR49" s="333"/>
      <c r="BS49" s="333"/>
      <c r="BT49" s="333"/>
      <c r="BU49" s="333"/>
      <c r="BV49" s="333"/>
      <c r="BW49" s="333"/>
      <c r="BX49" s="333"/>
      <c r="BY49" s="333"/>
      <c r="BZ49" s="333"/>
      <c r="CA49" s="333"/>
      <c r="CB49" s="333"/>
      <c r="CC49" s="333"/>
      <c r="CD49" s="333"/>
      <c r="CE49" s="333"/>
      <c r="CF49" s="333"/>
      <c r="CG49" s="333"/>
      <c r="CH49" s="333"/>
      <c r="CI49" s="333"/>
      <c r="CJ49" s="333"/>
      <c r="CK49" s="333"/>
      <c r="CL49" s="333"/>
      <c r="CM49" s="333"/>
      <c r="CN49" s="333"/>
      <c r="CO49" s="333"/>
      <c r="CP49" s="333"/>
      <c r="CQ49" s="333"/>
      <c r="CR49" s="333"/>
      <c r="CS49" s="333"/>
      <c r="CT49" s="333"/>
      <c r="CU49" s="333"/>
      <c r="CV49" s="333"/>
      <c r="CW49" s="333"/>
      <c r="CX49" s="333"/>
      <c r="CY49" s="333"/>
      <c r="CZ49" s="333"/>
      <c r="DA49" s="333"/>
      <c r="DB49" s="333"/>
      <c r="DC49" s="333"/>
      <c r="DD49" s="333"/>
      <c r="DE49" s="333"/>
      <c r="DF49" s="333"/>
      <c r="DG49" s="333"/>
      <c r="DH49" s="333"/>
      <c r="DI49" s="333"/>
      <c r="DJ49" s="333"/>
      <c r="DK49" s="333"/>
      <c r="DL49" s="333"/>
      <c r="DM49" s="333"/>
      <c r="DN49" s="333"/>
      <c r="DO49" s="333"/>
      <c r="DP49" s="333"/>
      <c r="DQ49" s="333"/>
      <c r="DR49" s="333"/>
      <c r="DS49" s="333"/>
      <c r="DT49" s="333"/>
      <c r="DU49" s="333"/>
      <c r="DV49" s="333"/>
      <c r="DW49" s="333"/>
      <c r="DX49" s="333"/>
      <c r="DY49" s="333"/>
      <c r="DZ49" s="333"/>
      <c r="EA49" s="333"/>
      <c r="EB49" s="333"/>
      <c r="EC49" s="333"/>
      <c r="ED49" s="333"/>
      <c r="EE49" s="333"/>
      <c r="EF49" s="333"/>
      <c r="EG49" s="333"/>
      <c r="EH49" s="333"/>
      <c r="EI49" s="333"/>
      <c r="EJ49" s="333"/>
      <c r="EK49" s="333"/>
      <c r="EL49" s="333"/>
      <c r="EM49" s="333"/>
      <c r="EN49" s="333"/>
      <c r="EO49" s="333"/>
      <c r="EP49" s="333"/>
      <c r="EQ49" s="333"/>
      <c r="ER49" s="333"/>
      <c r="ES49" s="333"/>
      <c r="ET49" s="333"/>
      <c r="EU49" s="333"/>
      <c r="EV49" s="333"/>
      <c r="EW49" s="333"/>
      <c r="EX49" s="333"/>
      <c r="EY49" s="333"/>
      <c r="EZ49" s="333"/>
      <c r="FA49" s="333"/>
      <c r="FB49" s="333"/>
      <c r="FC49" s="333"/>
      <c r="FD49" s="333"/>
      <c r="FE49" s="333"/>
      <c r="FF49" s="333"/>
      <c r="FG49" s="333"/>
      <c r="FH49" s="333"/>
      <c r="FI49" s="333"/>
      <c r="FJ49" s="333"/>
      <c r="FK49" s="333"/>
      <c r="FL49" s="333"/>
      <c r="FM49" s="333"/>
      <c r="FN49" s="333"/>
      <c r="FO49" s="333"/>
      <c r="FP49" s="333"/>
      <c r="FQ49" s="333"/>
      <c r="FR49" s="333"/>
      <c r="FS49" s="333"/>
      <c r="FT49" s="333"/>
      <c r="FU49" s="333"/>
      <c r="FV49" s="333"/>
      <c r="FW49" s="333"/>
      <c r="FX49" s="333"/>
      <c r="FY49" s="333"/>
      <c r="FZ49" s="333"/>
      <c r="GA49" s="333"/>
      <c r="GB49" s="333"/>
      <c r="GC49" s="333"/>
      <c r="GD49" s="333"/>
      <c r="GE49" s="333"/>
      <c r="GF49" s="333"/>
      <c r="GG49" s="333"/>
      <c r="GH49" s="333"/>
      <c r="GI49" s="333"/>
      <c r="GJ49" s="333"/>
      <c r="GK49" s="333"/>
      <c r="GL49" s="333"/>
      <c r="GM49" s="333"/>
      <c r="GN49" s="333"/>
      <c r="GO49" s="333"/>
      <c r="GP49" s="333"/>
      <c r="GQ49" s="333"/>
      <c r="GR49" s="333"/>
      <c r="GS49" s="333"/>
      <c r="GT49" s="333"/>
      <c r="GU49" s="333"/>
      <c r="GV49" s="333"/>
      <c r="GW49" s="333"/>
      <c r="GX49" s="333"/>
      <c r="GY49" s="333"/>
      <c r="GZ49" s="333"/>
      <c r="HA49" s="333"/>
      <c r="HB49" s="333"/>
      <c r="HC49" s="333"/>
      <c r="HD49" s="333"/>
      <c r="HE49" s="333"/>
      <c r="HF49" s="333"/>
      <c r="HG49" s="333"/>
      <c r="HH49" s="333"/>
      <c r="HI49" s="333"/>
      <c r="HJ49" s="333"/>
      <c r="HK49" s="333"/>
      <c r="HL49" s="333"/>
      <c r="HM49" s="333"/>
    </row>
    <row r="50" spans="1:221" x14ac:dyDescent="0.2">
      <c r="A50" s="392" t="s">
        <v>208</v>
      </c>
      <c r="B50" s="333"/>
      <c r="C50" s="333"/>
      <c r="D50" s="360">
        <f>IF($C$17&lt;1,0,$C$17)</f>
        <v>0</v>
      </c>
      <c r="E50" s="361" t="s">
        <v>41</v>
      </c>
      <c r="F50" s="355" t="s">
        <v>8</v>
      </c>
      <c r="G50" s="363"/>
      <c r="H50" s="363"/>
      <c r="I50" s="403">
        <f>'Rider Rates'!B117</f>
        <v>0</v>
      </c>
      <c r="J50" s="403">
        <f>SUM(G50:I50)</f>
        <v>0</v>
      </c>
      <c r="K50" s="364" t="s">
        <v>42</v>
      </c>
      <c r="L50" s="250"/>
      <c r="M50" s="250"/>
      <c r="N50" s="250">
        <f>D50*J50</f>
        <v>0</v>
      </c>
      <c r="O50" s="250">
        <f>SUM(L50:N50)</f>
        <v>0</v>
      </c>
      <c r="P50" s="358">
        <f>'Rider Rates'!D117</f>
        <v>45657</v>
      </c>
      <c r="Q50" s="383"/>
      <c r="R50" s="380"/>
      <c r="S50" s="374"/>
      <c r="T50" s="375"/>
      <c r="U50" s="333"/>
      <c r="V50" s="376"/>
      <c r="W50" s="333"/>
      <c r="X50" s="333"/>
      <c r="Y50" s="333"/>
      <c r="Z50" s="333"/>
      <c r="AA50" s="333"/>
      <c r="AB50" s="333"/>
      <c r="AC50" s="333"/>
      <c r="AD50" s="333"/>
      <c r="AE50" s="333"/>
      <c r="AF50" s="333"/>
      <c r="AG50" s="333"/>
      <c r="AH50" s="333"/>
      <c r="AI50" s="333"/>
      <c r="AJ50" s="333"/>
      <c r="AK50" s="333"/>
      <c r="AL50" s="333"/>
      <c r="AM50" s="333"/>
      <c r="AN50" s="333"/>
      <c r="AO50" s="333"/>
      <c r="AP50" s="333"/>
      <c r="AQ50" s="333"/>
      <c r="AR50" s="333"/>
      <c r="AS50" s="333"/>
      <c r="AT50" s="333"/>
      <c r="AU50" s="333"/>
      <c r="AV50" s="333"/>
      <c r="AW50" s="333"/>
      <c r="AX50" s="333"/>
      <c r="AY50" s="333"/>
      <c r="AZ50" s="333"/>
      <c r="BA50" s="333"/>
      <c r="BB50" s="333"/>
      <c r="BC50" s="333"/>
      <c r="BD50" s="333"/>
      <c r="BE50" s="333"/>
      <c r="BF50" s="333"/>
      <c r="BG50" s="333"/>
      <c r="BH50" s="333"/>
      <c r="BI50" s="333"/>
      <c r="BJ50" s="333"/>
      <c r="BK50" s="333"/>
      <c r="BL50" s="333"/>
      <c r="BM50" s="333"/>
      <c r="BN50" s="333"/>
      <c r="BO50" s="333"/>
      <c r="BP50" s="333"/>
      <c r="BQ50" s="333"/>
      <c r="BR50" s="333"/>
      <c r="BS50" s="333"/>
      <c r="BT50" s="333"/>
      <c r="BU50" s="333"/>
      <c r="BV50" s="333"/>
      <c r="BW50" s="333"/>
      <c r="BX50" s="333"/>
      <c r="BY50" s="333"/>
      <c r="BZ50" s="333"/>
      <c r="CA50" s="333"/>
      <c r="CB50" s="333"/>
      <c r="CC50" s="333"/>
      <c r="CD50" s="333"/>
      <c r="CE50" s="333"/>
      <c r="CF50" s="333"/>
      <c r="CG50" s="333"/>
      <c r="CH50" s="333"/>
      <c r="CI50" s="333"/>
      <c r="CJ50" s="333"/>
      <c r="CK50" s="333"/>
      <c r="CL50" s="333"/>
      <c r="CM50" s="333"/>
      <c r="CN50" s="333"/>
      <c r="CO50" s="333"/>
      <c r="CP50" s="333"/>
      <c r="CQ50" s="333"/>
      <c r="CR50" s="333"/>
      <c r="CS50" s="333"/>
      <c r="CT50" s="333"/>
      <c r="CU50" s="333"/>
      <c r="CV50" s="333"/>
      <c r="CW50" s="333"/>
      <c r="CX50" s="333"/>
      <c r="CY50" s="333"/>
      <c r="CZ50" s="333"/>
      <c r="DA50" s="333"/>
      <c r="DB50" s="333"/>
      <c r="DC50" s="333"/>
      <c r="DD50" s="333"/>
      <c r="DE50" s="333"/>
      <c r="DF50" s="333"/>
      <c r="DG50" s="333"/>
      <c r="DH50" s="333"/>
      <c r="DI50" s="333"/>
      <c r="DJ50" s="333"/>
      <c r="DK50" s="333"/>
      <c r="DL50" s="333"/>
      <c r="DM50" s="333"/>
      <c r="DN50" s="333"/>
      <c r="DO50" s="333"/>
      <c r="DP50" s="333"/>
      <c r="DQ50" s="333"/>
      <c r="DR50" s="333"/>
      <c r="DS50" s="333"/>
      <c r="DT50" s="333"/>
      <c r="DU50" s="333"/>
      <c r="DV50" s="333"/>
      <c r="DW50" s="333"/>
      <c r="DX50" s="333"/>
      <c r="DY50" s="333"/>
      <c r="DZ50" s="333"/>
      <c r="EA50" s="333"/>
      <c r="EB50" s="333"/>
      <c r="EC50" s="333"/>
      <c r="ED50" s="333"/>
      <c r="EE50" s="333"/>
      <c r="EF50" s="333"/>
      <c r="EG50" s="333"/>
      <c r="EH50" s="333"/>
      <c r="EI50" s="333"/>
      <c r="EJ50" s="333"/>
      <c r="EK50" s="333"/>
      <c r="EL50" s="333"/>
      <c r="EM50" s="333"/>
      <c r="EN50" s="333"/>
      <c r="EO50" s="333"/>
      <c r="EP50" s="333"/>
      <c r="EQ50" s="333"/>
      <c r="ER50" s="333"/>
      <c r="ES50" s="333"/>
      <c r="ET50" s="333"/>
      <c r="EU50" s="333"/>
      <c r="EV50" s="333"/>
      <c r="EW50" s="333"/>
      <c r="EX50" s="333"/>
      <c r="EY50" s="333"/>
      <c r="EZ50" s="333"/>
      <c r="FA50" s="333"/>
      <c r="FB50" s="333"/>
      <c r="FC50" s="333"/>
      <c r="FD50" s="333"/>
      <c r="FE50" s="333"/>
      <c r="FF50" s="333"/>
      <c r="FG50" s="333"/>
      <c r="FH50" s="333"/>
      <c r="FI50" s="333"/>
      <c r="FJ50" s="333"/>
      <c r="FK50" s="333"/>
      <c r="FL50" s="333"/>
      <c r="FM50" s="333"/>
      <c r="FN50" s="333"/>
      <c r="FO50" s="333"/>
      <c r="FP50" s="333"/>
      <c r="FQ50" s="333"/>
      <c r="FR50" s="333"/>
      <c r="FS50" s="333"/>
      <c r="FT50" s="333"/>
      <c r="FU50" s="333"/>
      <c r="FV50" s="333"/>
      <c r="FW50" s="333"/>
      <c r="FX50" s="333"/>
      <c r="FY50" s="333"/>
      <c r="FZ50" s="333"/>
      <c r="GA50" s="333"/>
      <c r="GB50" s="333"/>
      <c r="GC50" s="333"/>
      <c r="GD50" s="333"/>
      <c r="GE50" s="333"/>
      <c r="GF50" s="333"/>
      <c r="GG50" s="333"/>
      <c r="GH50" s="333"/>
      <c r="GI50" s="333"/>
      <c r="GJ50" s="333"/>
      <c r="GK50" s="333"/>
      <c r="GL50" s="333"/>
      <c r="GM50" s="333"/>
      <c r="GN50" s="333"/>
      <c r="GO50" s="333"/>
      <c r="GP50" s="333"/>
      <c r="GQ50" s="333"/>
      <c r="GR50" s="333"/>
      <c r="GS50" s="333"/>
      <c r="GT50" s="333"/>
      <c r="GU50" s="333"/>
      <c r="GV50" s="333"/>
      <c r="GW50" s="333"/>
      <c r="GX50" s="333"/>
      <c r="GY50" s="333"/>
      <c r="GZ50" s="333"/>
      <c r="HA50" s="333"/>
      <c r="HB50" s="333"/>
      <c r="HC50" s="333"/>
      <c r="HD50" s="333"/>
      <c r="HE50" s="333"/>
      <c r="HF50" s="333"/>
      <c r="HG50" s="333"/>
      <c r="HH50" s="333"/>
      <c r="HI50" s="333"/>
      <c r="HJ50" s="333"/>
      <c r="HK50" s="333"/>
      <c r="HL50" s="333"/>
      <c r="HM50" s="333"/>
    </row>
    <row r="51" spans="1:221" x14ac:dyDescent="0.2">
      <c r="A51" s="394" t="s">
        <v>230</v>
      </c>
      <c r="B51" s="333"/>
      <c r="C51" s="333"/>
      <c r="D51" s="360"/>
      <c r="E51" s="361" t="s">
        <v>115</v>
      </c>
      <c r="F51" s="362" t="s">
        <v>8</v>
      </c>
      <c r="G51" s="404"/>
      <c r="H51" s="404"/>
      <c r="I51" s="404">
        <f>'Rider Rates'!$B$125</f>
        <v>0</v>
      </c>
      <c r="J51" s="404">
        <f>SUM(G51:I51)</f>
        <v>0</v>
      </c>
      <c r="K51" s="364"/>
      <c r="L51" s="405"/>
      <c r="M51" s="405"/>
      <c r="N51" s="405">
        <f>J51</f>
        <v>0</v>
      </c>
      <c r="O51" s="405">
        <f>SUM(L51:N51)</f>
        <v>0</v>
      </c>
      <c r="P51" s="406">
        <f>'Rider Rates'!$E$125</f>
        <v>45883</v>
      </c>
      <c r="Q51" s="383"/>
      <c r="R51" s="380"/>
      <c r="S51" s="374"/>
      <c r="T51" s="375"/>
      <c r="U51" s="333"/>
      <c r="V51" s="376"/>
      <c r="W51" s="333"/>
      <c r="X51" s="333"/>
      <c r="Y51" s="333"/>
      <c r="Z51" s="333"/>
      <c r="AA51" s="333"/>
      <c r="AB51" s="333"/>
      <c r="AC51" s="333"/>
      <c r="AD51" s="333"/>
      <c r="AE51" s="333"/>
      <c r="AF51" s="333"/>
      <c r="AG51" s="333"/>
      <c r="AH51" s="333"/>
      <c r="AI51" s="333"/>
      <c r="AJ51" s="333"/>
      <c r="AK51" s="333"/>
      <c r="AL51" s="333"/>
      <c r="AM51" s="333"/>
      <c r="AN51" s="333"/>
      <c r="AO51" s="333"/>
      <c r="AP51" s="333"/>
      <c r="AQ51" s="333"/>
      <c r="AR51" s="333"/>
      <c r="AS51" s="333"/>
      <c r="AT51" s="333"/>
      <c r="AU51" s="333"/>
      <c r="AV51" s="333"/>
      <c r="AW51" s="333"/>
      <c r="AX51" s="333"/>
      <c r="AY51" s="333"/>
      <c r="AZ51" s="333"/>
      <c r="BA51" s="333"/>
      <c r="BB51" s="333"/>
      <c r="BC51" s="333"/>
      <c r="BD51" s="333"/>
      <c r="BE51" s="333"/>
      <c r="BF51" s="333"/>
      <c r="BG51" s="333"/>
      <c r="BH51" s="333"/>
      <c r="BI51" s="333"/>
      <c r="BJ51" s="333"/>
      <c r="BK51" s="333"/>
      <c r="BL51" s="333"/>
      <c r="BM51" s="333"/>
      <c r="BN51" s="333"/>
      <c r="BO51" s="333"/>
      <c r="BP51" s="333"/>
      <c r="BQ51" s="333"/>
      <c r="BR51" s="333"/>
      <c r="BS51" s="333"/>
      <c r="BT51" s="333"/>
      <c r="BU51" s="333"/>
      <c r="BV51" s="333"/>
      <c r="BW51" s="333"/>
      <c r="BX51" s="333"/>
      <c r="BY51" s="333"/>
      <c r="BZ51" s="333"/>
      <c r="CA51" s="333"/>
      <c r="CB51" s="333"/>
      <c r="CC51" s="333"/>
      <c r="CD51" s="333"/>
      <c r="CE51" s="333"/>
      <c r="CF51" s="333"/>
      <c r="CG51" s="333"/>
      <c r="CH51" s="333"/>
      <c r="CI51" s="333"/>
      <c r="CJ51" s="333"/>
      <c r="CK51" s="333"/>
      <c r="CL51" s="333"/>
      <c r="CM51" s="333"/>
      <c r="CN51" s="333"/>
      <c r="CO51" s="333"/>
      <c r="CP51" s="333"/>
      <c r="CQ51" s="333"/>
      <c r="CR51" s="333"/>
      <c r="CS51" s="333"/>
      <c r="CT51" s="333"/>
      <c r="CU51" s="333"/>
      <c r="CV51" s="333"/>
      <c r="CW51" s="333"/>
      <c r="CX51" s="333"/>
      <c r="CY51" s="333"/>
      <c r="CZ51" s="333"/>
      <c r="DA51" s="333"/>
      <c r="DB51" s="333"/>
      <c r="DC51" s="333"/>
      <c r="DD51" s="333"/>
      <c r="DE51" s="333"/>
      <c r="DF51" s="333"/>
      <c r="DG51" s="333"/>
      <c r="DH51" s="333"/>
      <c r="DI51" s="333"/>
      <c r="DJ51" s="333"/>
      <c r="DK51" s="333"/>
      <c r="DL51" s="333"/>
      <c r="DM51" s="333"/>
      <c r="DN51" s="333"/>
      <c r="DO51" s="333"/>
      <c r="DP51" s="333"/>
      <c r="DQ51" s="333"/>
      <c r="DR51" s="333"/>
      <c r="DS51" s="333"/>
      <c r="DT51" s="333"/>
      <c r="DU51" s="333"/>
      <c r="DV51" s="333"/>
      <c r="DW51" s="333"/>
      <c r="DX51" s="333"/>
      <c r="DY51" s="333"/>
      <c r="DZ51" s="333"/>
      <c r="EA51" s="333"/>
      <c r="EB51" s="333"/>
      <c r="EC51" s="333"/>
      <c r="ED51" s="333"/>
      <c r="EE51" s="333"/>
      <c r="EF51" s="333"/>
      <c r="EG51" s="333"/>
      <c r="EH51" s="333"/>
      <c r="EI51" s="333"/>
      <c r="EJ51" s="333"/>
      <c r="EK51" s="333"/>
      <c r="EL51" s="333"/>
      <c r="EM51" s="333"/>
      <c r="EN51" s="333"/>
      <c r="EO51" s="333"/>
      <c r="EP51" s="333"/>
      <c r="EQ51" s="333"/>
      <c r="ER51" s="333"/>
      <c r="ES51" s="333"/>
      <c r="ET51" s="333"/>
      <c r="EU51" s="333"/>
      <c r="EV51" s="333"/>
      <c r="EW51" s="333"/>
      <c r="EX51" s="333"/>
      <c r="EY51" s="333"/>
      <c r="EZ51" s="333"/>
      <c r="FA51" s="333"/>
      <c r="FB51" s="333"/>
      <c r="FC51" s="333"/>
      <c r="FD51" s="333"/>
      <c r="FE51" s="333"/>
      <c r="FF51" s="333"/>
      <c r="FG51" s="333"/>
      <c r="FH51" s="333"/>
      <c r="FI51" s="333"/>
      <c r="FJ51" s="333"/>
      <c r="FK51" s="333"/>
      <c r="FL51" s="333"/>
      <c r="FM51" s="333"/>
      <c r="FN51" s="333"/>
      <c r="FO51" s="333"/>
      <c r="FP51" s="333"/>
      <c r="FQ51" s="333"/>
      <c r="FR51" s="333"/>
      <c r="FS51" s="333"/>
      <c r="FT51" s="333"/>
      <c r="FU51" s="333"/>
      <c r="FV51" s="333"/>
      <c r="FW51" s="333"/>
      <c r="FX51" s="333"/>
      <c r="FY51" s="333"/>
      <c r="FZ51" s="333"/>
      <c r="GA51" s="333"/>
      <c r="GB51" s="333"/>
      <c r="GC51" s="333"/>
      <c r="GD51" s="333"/>
      <c r="GE51" s="333"/>
      <c r="GF51" s="333"/>
      <c r="GG51" s="333"/>
      <c r="GH51" s="333"/>
      <c r="GI51" s="333"/>
      <c r="GJ51" s="333"/>
      <c r="GK51" s="333"/>
      <c r="GL51" s="333"/>
      <c r="GM51" s="333"/>
      <c r="GN51" s="333"/>
      <c r="GO51" s="333"/>
      <c r="GP51" s="333"/>
      <c r="GQ51" s="333"/>
      <c r="GR51" s="333"/>
      <c r="GS51" s="333"/>
      <c r="GT51" s="333"/>
      <c r="GU51" s="333"/>
      <c r="GV51" s="333"/>
      <c r="GW51" s="333"/>
      <c r="GX51" s="333"/>
      <c r="GY51" s="333"/>
      <c r="GZ51" s="333"/>
      <c r="HA51" s="333"/>
      <c r="HB51" s="333"/>
      <c r="HC51" s="333"/>
      <c r="HD51" s="333"/>
      <c r="HE51" s="333"/>
      <c r="HF51" s="333"/>
      <c r="HG51" s="333"/>
      <c r="HH51" s="333"/>
      <c r="HI51" s="333"/>
      <c r="HJ51" s="333"/>
      <c r="HK51" s="333"/>
      <c r="HL51" s="333"/>
      <c r="HM51" s="333"/>
    </row>
    <row r="52" spans="1:221" x14ac:dyDescent="0.2">
      <c r="A52" s="394" t="s">
        <v>242</v>
      </c>
      <c r="B52" s="333"/>
      <c r="C52" s="333"/>
      <c r="D52" s="360">
        <f>C17</f>
        <v>0</v>
      </c>
      <c r="E52" s="361" t="s">
        <v>41</v>
      </c>
      <c r="F52" s="355" t="s">
        <v>8</v>
      </c>
      <c r="G52" s="386"/>
      <c r="H52" s="386"/>
      <c r="I52" s="386">
        <f>'Rider Rates'!$B$130</f>
        <v>0</v>
      </c>
      <c r="J52" s="393">
        <f>SUM(G52:I52)</f>
        <v>0</v>
      </c>
      <c r="K52" s="364" t="s">
        <v>42</v>
      </c>
      <c r="L52" s="250"/>
      <c r="M52" s="250"/>
      <c r="N52" s="250">
        <f>D52*J52</f>
        <v>0</v>
      </c>
      <c r="O52" s="250">
        <f>SUM(L52:N52)</f>
        <v>0</v>
      </c>
      <c r="P52" s="358">
        <f>'Rider Rates'!D130</f>
        <v>44531</v>
      </c>
      <c r="Q52" s="383"/>
      <c r="R52" s="380"/>
      <c r="S52" s="374"/>
      <c r="T52" s="375"/>
      <c r="U52" s="333"/>
      <c r="V52" s="376"/>
      <c r="W52" s="333"/>
      <c r="X52" s="333"/>
      <c r="Y52" s="333"/>
      <c r="Z52" s="333"/>
      <c r="AA52" s="333"/>
      <c r="AB52" s="333"/>
      <c r="AC52" s="333"/>
      <c r="AD52" s="333"/>
      <c r="AE52" s="333"/>
      <c r="AF52" s="333"/>
      <c r="AG52" s="333"/>
      <c r="AH52" s="333"/>
      <c r="AI52" s="333"/>
      <c r="AJ52" s="333"/>
      <c r="AK52" s="333"/>
      <c r="AL52" s="333"/>
      <c r="AM52" s="333"/>
      <c r="AN52" s="333"/>
      <c r="AO52" s="333"/>
      <c r="AP52" s="333"/>
      <c r="AQ52" s="333"/>
      <c r="AR52" s="333"/>
      <c r="AS52" s="333"/>
      <c r="AT52" s="333"/>
      <c r="AU52" s="333"/>
      <c r="AV52" s="333"/>
      <c r="AW52" s="333"/>
      <c r="AX52" s="333"/>
      <c r="AY52" s="333"/>
      <c r="AZ52" s="333"/>
      <c r="BA52" s="333"/>
      <c r="BB52" s="333"/>
      <c r="BC52" s="333"/>
      <c r="BD52" s="333"/>
      <c r="BE52" s="333"/>
      <c r="BF52" s="333"/>
      <c r="BG52" s="333"/>
      <c r="BH52" s="333"/>
      <c r="BI52" s="333"/>
      <c r="BJ52" s="333"/>
      <c r="BK52" s="333"/>
      <c r="BL52" s="333"/>
      <c r="BM52" s="333"/>
      <c r="BN52" s="333"/>
      <c r="BO52" s="333"/>
      <c r="BP52" s="333"/>
      <c r="BQ52" s="333"/>
      <c r="BR52" s="333"/>
      <c r="BS52" s="333"/>
      <c r="BT52" s="333"/>
      <c r="BU52" s="333"/>
      <c r="BV52" s="333"/>
      <c r="BW52" s="333"/>
      <c r="BX52" s="333"/>
      <c r="BY52" s="333"/>
      <c r="BZ52" s="333"/>
      <c r="CA52" s="333"/>
      <c r="CB52" s="333"/>
      <c r="CC52" s="333"/>
      <c r="CD52" s="333"/>
      <c r="CE52" s="333"/>
      <c r="CF52" s="333"/>
      <c r="CG52" s="333"/>
      <c r="CH52" s="333"/>
      <c r="CI52" s="333"/>
      <c r="CJ52" s="333"/>
      <c r="CK52" s="333"/>
      <c r="CL52" s="333"/>
      <c r="CM52" s="333"/>
      <c r="CN52" s="333"/>
      <c r="CO52" s="333"/>
      <c r="CP52" s="333"/>
      <c r="CQ52" s="333"/>
      <c r="CR52" s="333"/>
      <c r="CS52" s="333"/>
      <c r="CT52" s="333"/>
      <c r="CU52" s="333"/>
      <c r="CV52" s="333"/>
      <c r="CW52" s="333"/>
      <c r="CX52" s="333"/>
      <c r="CY52" s="333"/>
      <c r="CZ52" s="333"/>
      <c r="DA52" s="333"/>
      <c r="DB52" s="333"/>
      <c r="DC52" s="333"/>
      <c r="DD52" s="333"/>
      <c r="DE52" s="333"/>
      <c r="DF52" s="333"/>
      <c r="DG52" s="333"/>
      <c r="DH52" s="333"/>
      <c r="DI52" s="333"/>
      <c r="DJ52" s="333"/>
      <c r="DK52" s="333"/>
      <c r="DL52" s="333"/>
      <c r="DM52" s="333"/>
      <c r="DN52" s="333"/>
      <c r="DO52" s="333"/>
      <c r="DP52" s="333"/>
      <c r="DQ52" s="333"/>
      <c r="DR52" s="333"/>
      <c r="DS52" s="333"/>
      <c r="DT52" s="333"/>
      <c r="DU52" s="333"/>
      <c r="DV52" s="333"/>
      <c r="DW52" s="333"/>
      <c r="DX52" s="333"/>
      <c r="DY52" s="333"/>
      <c r="DZ52" s="333"/>
      <c r="EA52" s="333"/>
      <c r="EB52" s="333"/>
      <c r="EC52" s="333"/>
      <c r="ED52" s="333"/>
      <c r="EE52" s="333"/>
      <c r="EF52" s="333"/>
      <c r="EG52" s="333"/>
      <c r="EH52" s="333"/>
      <c r="EI52" s="333"/>
      <c r="EJ52" s="333"/>
      <c r="EK52" s="333"/>
      <c r="EL52" s="333"/>
      <c r="EM52" s="333"/>
      <c r="EN52" s="333"/>
      <c r="EO52" s="333"/>
      <c r="EP52" s="333"/>
      <c r="EQ52" s="333"/>
      <c r="ER52" s="333"/>
      <c r="ES52" s="333"/>
      <c r="ET52" s="333"/>
      <c r="EU52" s="333"/>
      <c r="EV52" s="333"/>
      <c r="EW52" s="333"/>
      <c r="EX52" s="333"/>
      <c r="EY52" s="333"/>
      <c r="EZ52" s="333"/>
      <c r="FA52" s="333"/>
      <c r="FB52" s="333"/>
      <c r="FC52" s="333"/>
      <c r="FD52" s="333"/>
      <c r="FE52" s="333"/>
      <c r="FF52" s="333"/>
      <c r="FG52" s="333"/>
      <c r="FH52" s="333"/>
      <c r="FI52" s="333"/>
      <c r="FJ52" s="333"/>
      <c r="FK52" s="333"/>
      <c r="FL52" s="333"/>
      <c r="FM52" s="333"/>
      <c r="FN52" s="333"/>
      <c r="FO52" s="333"/>
      <c r="FP52" s="333"/>
      <c r="FQ52" s="333"/>
      <c r="FR52" s="333"/>
      <c r="FS52" s="333"/>
      <c r="FT52" s="333"/>
      <c r="FU52" s="333"/>
      <c r="FV52" s="333"/>
      <c r="FW52" s="333"/>
      <c r="FX52" s="333"/>
      <c r="FY52" s="333"/>
      <c r="FZ52" s="333"/>
      <c r="GA52" s="333"/>
      <c r="GB52" s="333"/>
      <c r="GC52" s="333"/>
      <c r="GD52" s="333"/>
      <c r="GE52" s="333"/>
      <c r="GF52" s="333"/>
      <c r="GG52" s="333"/>
      <c r="GH52" s="333"/>
      <c r="GI52" s="333"/>
      <c r="GJ52" s="333"/>
      <c r="GK52" s="333"/>
      <c r="GL52" s="333"/>
      <c r="GM52" s="333"/>
      <c r="GN52" s="333"/>
      <c r="GO52" s="333"/>
      <c r="GP52" s="333"/>
      <c r="GQ52" s="333"/>
      <c r="GR52" s="333"/>
      <c r="GS52" s="333"/>
      <c r="GT52" s="333"/>
      <c r="GU52" s="333"/>
      <c r="GV52" s="333"/>
      <c r="GW52" s="333"/>
      <c r="GX52" s="333"/>
      <c r="GY52" s="333"/>
      <c r="GZ52" s="333"/>
      <c r="HA52" s="333"/>
      <c r="HB52" s="333"/>
      <c r="HC52" s="333"/>
      <c r="HD52" s="333"/>
      <c r="HE52" s="333"/>
      <c r="HF52" s="333"/>
      <c r="HG52" s="333"/>
      <c r="HH52" s="333"/>
      <c r="HI52" s="333"/>
      <c r="HJ52" s="333"/>
      <c r="HK52" s="333"/>
      <c r="HL52" s="333"/>
      <c r="HM52" s="333"/>
    </row>
    <row r="53" spans="1:221" x14ac:dyDescent="0.2">
      <c r="A53" s="394" t="s">
        <v>241</v>
      </c>
      <c r="B53" s="333"/>
      <c r="C53" s="333"/>
      <c r="D53" s="360"/>
      <c r="E53" s="361" t="s">
        <v>115</v>
      </c>
      <c r="F53" s="362" t="s">
        <v>8</v>
      </c>
      <c r="G53" s="404"/>
      <c r="H53" s="404"/>
      <c r="I53" s="404">
        <f>'Rider Rates'!$B$137</f>
        <v>0</v>
      </c>
      <c r="J53" s="404">
        <f>SUM(G53:I53)</f>
        <v>0</v>
      </c>
      <c r="K53" s="364"/>
      <c r="L53" s="405"/>
      <c r="M53" s="405"/>
      <c r="N53" s="405">
        <f>J53</f>
        <v>0</v>
      </c>
      <c r="O53" s="405">
        <f>SUM(L53:N53)</f>
        <v>0</v>
      </c>
      <c r="P53" s="406">
        <f>'Rider Rates'!$D$133</f>
        <v>44531</v>
      </c>
      <c r="Q53" s="383"/>
      <c r="R53" s="380"/>
      <c r="S53" s="374"/>
      <c r="T53" s="375"/>
      <c r="U53" s="333"/>
      <c r="V53" s="376"/>
      <c r="W53" s="333"/>
      <c r="X53" s="333"/>
      <c r="Y53" s="333"/>
      <c r="Z53" s="333"/>
      <c r="AA53" s="333"/>
      <c r="AB53" s="333"/>
      <c r="AC53" s="333"/>
      <c r="AD53" s="333"/>
      <c r="AE53" s="333"/>
      <c r="AF53" s="333"/>
      <c r="AG53" s="333"/>
      <c r="AH53" s="333"/>
      <c r="AI53" s="333"/>
      <c r="AJ53" s="333"/>
      <c r="AK53" s="333"/>
      <c r="AL53" s="333"/>
      <c r="AM53" s="333"/>
      <c r="AN53" s="333"/>
      <c r="AO53" s="333"/>
      <c r="AP53" s="333"/>
      <c r="AQ53" s="333"/>
      <c r="AR53" s="333"/>
      <c r="AS53" s="333"/>
      <c r="AT53" s="333"/>
      <c r="AU53" s="333"/>
      <c r="AV53" s="333"/>
      <c r="AW53" s="333"/>
      <c r="AX53" s="333"/>
      <c r="AY53" s="333"/>
      <c r="AZ53" s="333"/>
      <c r="BA53" s="333"/>
      <c r="BB53" s="333"/>
      <c r="BC53" s="333"/>
      <c r="BD53" s="333"/>
      <c r="BE53" s="333"/>
      <c r="BF53" s="333"/>
      <c r="BG53" s="333"/>
      <c r="BH53" s="333"/>
      <c r="BI53" s="333"/>
      <c r="BJ53" s="333"/>
      <c r="BK53" s="333"/>
      <c r="BL53" s="333"/>
      <c r="BM53" s="333"/>
      <c r="BN53" s="333"/>
      <c r="BO53" s="333"/>
      <c r="BP53" s="333"/>
      <c r="BQ53" s="333"/>
      <c r="BR53" s="333"/>
      <c r="BS53" s="333"/>
      <c r="BT53" s="333"/>
      <c r="BU53" s="333"/>
      <c r="BV53" s="333"/>
      <c r="BW53" s="333"/>
      <c r="BX53" s="333"/>
      <c r="BY53" s="333"/>
      <c r="BZ53" s="333"/>
      <c r="CA53" s="333"/>
      <c r="CB53" s="333"/>
      <c r="CC53" s="333"/>
      <c r="CD53" s="333"/>
      <c r="CE53" s="333"/>
      <c r="CF53" s="333"/>
      <c r="CG53" s="333"/>
      <c r="CH53" s="333"/>
      <c r="CI53" s="333"/>
      <c r="CJ53" s="333"/>
      <c r="CK53" s="333"/>
      <c r="CL53" s="333"/>
      <c r="CM53" s="333"/>
      <c r="CN53" s="333"/>
      <c r="CO53" s="333"/>
      <c r="CP53" s="333"/>
      <c r="CQ53" s="333"/>
      <c r="CR53" s="333"/>
      <c r="CS53" s="333"/>
      <c r="CT53" s="333"/>
      <c r="CU53" s="333"/>
      <c r="CV53" s="333"/>
      <c r="CW53" s="333"/>
      <c r="CX53" s="333"/>
      <c r="CY53" s="333"/>
      <c r="CZ53" s="333"/>
      <c r="DA53" s="333"/>
      <c r="DB53" s="333"/>
      <c r="DC53" s="333"/>
      <c r="DD53" s="333"/>
      <c r="DE53" s="333"/>
      <c r="DF53" s="333"/>
      <c r="DG53" s="333"/>
      <c r="DH53" s="333"/>
      <c r="DI53" s="333"/>
      <c r="DJ53" s="333"/>
      <c r="DK53" s="333"/>
      <c r="DL53" s="333"/>
      <c r="DM53" s="333"/>
      <c r="DN53" s="333"/>
      <c r="DO53" s="333"/>
      <c r="DP53" s="333"/>
      <c r="DQ53" s="333"/>
      <c r="DR53" s="333"/>
      <c r="DS53" s="333"/>
      <c r="DT53" s="333"/>
      <c r="DU53" s="333"/>
      <c r="DV53" s="333"/>
      <c r="DW53" s="333"/>
      <c r="DX53" s="333"/>
      <c r="DY53" s="333"/>
      <c r="DZ53" s="333"/>
      <c r="EA53" s="333"/>
      <c r="EB53" s="333"/>
      <c r="EC53" s="333"/>
      <c r="ED53" s="333"/>
      <c r="EE53" s="333"/>
      <c r="EF53" s="333"/>
      <c r="EG53" s="333"/>
      <c r="EH53" s="333"/>
      <c r="EI53" s="333"/>
      <c r="EJ53" s="333"/>
      <c r="EK53" s="333"/>
      <c r="EL53" s="333"/>
      <c r="EM53" s="333"/>
      <c r="EN53" s="333"/>
      <c r="EO53" s="333"/>
      <c r="EP53" s="333"/>
      <c r="EQ53" s="333"/>
      <c r="ER53" s="333"/>
      <c r="ES53" s="333"/>
      <c r="ET53" s="333"/>
      <c r="EU53" s="333"/>
      <c r="EV53" s="333"/>
      <c r="EW53" s="333"/>
      <c r="EX53" s="333"/>
      <c r="EY53" s="333"/>
      <c r="EZ53" s="333"/>
      <c r="FA53" s="333"/>
      <c r="FB53" s="333"/>
      <c r="FC53" s="333"/>
      <c r="FD53" s="333"/>
      <c r="FE53" s="333"/>
      <c r="FF53" s="333"/>
      <c r="FG53" s="333"/>
      <c r="FH53" s="333"/>
      <c r="FI53" s="333"/>
      <c r="FJ53" s="333"/>
      <c r="FK53" s="333"/>
      <c r="FL53" s="333"/>
      <c r="FM53" s="333"/>
      <c r="FN53" s="333"/>
      <c r="FO53" s="333"/>
      <c r="FP53" s="333"/>
      <c r="FQ53" s="333"/>
      <c r="FR53" s="333"/>
      <c r="FS53" s="333"/>
      <c r="FT53" s="333"/>
      <c r="FU53" s="333"/>
      <c r="FV53" s="333"/>
      <c r="FW53" s="333"/>
      <c r="FX53" s="333"/>
      <c r="FY53" s="333"/>
      <c r="FZ53" s="333"/>
      <c r="GA53" s="333"/>
      <c r="GB53" s="333"/>
      <c r="GC53" s="333"/>
      <c r="GD53" s="333"/>
      <c r="GE53" s="333"/>
      <c r="GF53" s="333"/>
      <c r="GG53" s="333"/>
      <c r="GH53" s="333"/>
      <c r="GI53" s="333"/>
      <c r="GJ53" s="333"/>
      <c r="GK53" s="333"/>
      <c r="GL53" s="333"/>
      <c r="GM53" s="333"/>
      <c r="GN53" s="333"/>
      <c r="GO53" s="333"/>
      <c r="GP53" s="333"/>
      <c r="GQ53" s="333"/>
      <c r="GR53" s="333"/>
      <c r="GS53" s="333"/>
      <c r="GT53" s="333"/>
      <c r="GU53" s="333"/>
      <c r="GV53" s="333"/>
      <c r="GW53" s="333"/>
      <c r="GX53" s="333"/>
      <c r="GY53" s="333"/>
      <c r="GZ53" s="333"/>
      <c r="HA53" s="333"/>
      <c r="HB53" s="333"/>
      <c r="HC53" s="333"/>
      <c r="HD53" s="333"/>
      <c r="HE53" s="333"/>
      <c r="HF53" s="333"/>
      <c r="HG53" s="333"/>
      <c r="HH53" s="333"/>
      <c r="HI53" s="333"/>
      <c r="HJ53" s="333"/>
      <c r="HK53" s="333"/>
      <c r="HL53" s="333"/>
      <c r="HM53" s="333"/>
    </row>
    <row r="54" spans="1:221" x14ac:dyDescent="0.2">
      <c r="A54" s="394" t="s">
        <v>243</v>
      </c>
      <c r="B54" s="333"/>
      <c r="C54" s="333"/>
      <c r="D54" s="360"/>
      <c r="E54" s="361"/>
      <c r="F54" s="362"/>
      <c r="G54" s="404"/>
      <c r="H54" s="404"/>
      <c r="I54" s="404"/>
      <c r="J54" s="404"/>
      <c r="K54" s="364"/>
      <c r="L54" s="405"/>
      <c r="M54" s="405"/>
      <c r="N54" s="405"/>
      <c r="O54" s="405"/>
      <c r="P54" s="406"/>
      <c r="Q54" s="383"/>
      <c r="R54" s="380"/>
      <c r="S54" s="374"/>
      <c r="T54" s="375"/>
      <c r="U54" s="333"/>
      <c r="V54" s="376"/>
      <c r="W54" s="333"/>
      <c r="X54" s="333"/>
      <c r="Y54" s="333"/>
      <c r="Z54" s="333"/>
      <c r="AA54" s="333"/>
      <c r="AB54" s="333"/>
      <c r="AC54" s="333"/>
      <c r="AD54" s="333"/>
      <c r="AE54" s="333"/>
      <c r="AF54" s="333"/>
      <c r="AG54" s="333"/>
      <c r="AH54" s="333"/>
      <c r="AI54" s="333"/>
      <c r="AJ54" s="333"/>
      <c r="AK54" s="333"/>
      <c r="AL54" s="333"/>
      <c r="AM54" s="333"/>
      <c r="AN54" s="333"/>
      <c r="AO54" s="333"/>
      <c r="AP54" s="333"/>
      <c r="AQ54" s="333"/>
      <c r="AR54" s="333"/>
      <c r="AS54" s="333"/>
      <c r="AT54" s="333"/>
      <c r="AU54" s="333"/>
      <c r="AV54" s="333"/>
      <c r="AW54" s="333"/>
      <c r="AX54" s="333"/>
      <c r="AY54" s="333"/>
      <c r="AZ54" s="333"/>
      <c r="BA54" s="333"/>
      <c r="BB54" s="333"/>
      <c r="BC54" s="333"/>
      <c r="BD54" s="333"/>
      <c r="BE54" s="333"/>
      <c r="BF54" s="333"/>
      <c r="BG54" s="333"/>
      <c r="BH54" s="333"/>
      <c r="BI54" s="333"/>
      <c r="BJ54" s="333"/>
      <c r="BK54" s="333"/>
      <c r="BL54" s="333"/>
      <c r="BM54" s="333"/>
      <c r="BN54" s="333"/>
      <c r="BO54" s="333"/>
      <c r="BP54" s="333"/>
      <c r="BQ54" s="333"/>
      <c r="BR54" s="333"/>
      <c r="BS54" s="333"/>
      <c r="BT54" s="333"/>
      <c r="BU54" s="333"/>
      <c r="BV54" s="333"/>
      <c r="BW54" s="333"/>
      <c r="BX54" s="333"/>
      <c r="BY54" s="333"/>
      <c r="BZ54" s="333"/>
      <c r="CA54" s="333"/>
      <c r="CB54" s="333"/>
      <c r="CC54" s="333"/>
      <c r="CD54" s="333"/>
      <c r="CE54" s="333"/>
      <c r="CF54" s="333"/>
      <c r="CG54" s="333"/>
      <c r="CH54" s="333"/>
      <c r="CI54" s="333"/>
      <c r="CJ54" s="333"/>
      <c r="CK54" s="333"/>
      <c r="CL54" s="333"/>
      <c r="CM54" s="333"/>
      <c r="CN54" s="333"/>
      <c r="CO54" s="333"/>
      <c r="CP54" s="333"/>
      <c r="CQ54" s="333"/>
      <c r="CR54" s="333"/>
      <c r="CS54" s="333"/>
      <c r="CT54" s="333"/>
      <c r="CU54" s="333"/>
      <c r="CV54" s="333"/>
      <c r="CW54" s="333"/>
      <c r="CX54" s="333"/>
      <c r="CY54" s="333"/>
      <c r="CZ54" s="333"/>
      <c r="DA54" s="333"/>
      <c r="DB54" s="333"/>
      <c r="DC54" s="333"/>
      <c r="DD54" s="333"/>
      <c r="DE54" s="333"/>
      <c r="DF54" s="333"/>
      <c r="DG54" s="333"/>
      <c r="DH54" s="333"/>
      <c r="DI54" s="333"/>
      <c r="DJ54" s="333"/>
      <c r="DK54" s="333"/>
      <c r="DL54" s="333"/>
      <c r="DM54" s="333"/>
      <c r="DN54" s="333"/>
      <c r="DO54" s="333"/>
      <c r="DP54" s="333"/>
      <c r="DQ54" s="333"/>
      <c r="DR54" s="333"/>
      <c r="DS54" s="333"/>
      <c r="DT54" s="333"/>
      <c r="DU54" s="333"/>
      <c r="DV54" s="333"/>
      <c r="DW54" s="333"/>
      <c r="DX54" s="333"/>
      <c r="DY54" s="333"/>
      <c r="DZ54" s="333"/>
      <c r="EA54" s="333"/>
      <c r="EB54" s="333"/>
      <c r="EC54" s="333"/>
      <c r="ED54" s="333"/>
      <c r="EE54" s="333"/>
      <c r="EF54" s="333"/>
      <c r="EG54" s="333"/>
      <c r="EH54" s="333"/>
      <c r="EI54" s="333"/>
      <c r="EJ54" s="333"/>
      <c r="EK54" s="333"/>
      <c r="EL54" s="333"/>
      <c r="EM54" s="333"/>
      <c r="EN54" s="333"/>
      <c r="EO54" s="333"/>
      <c r="EP54" s="333"/>
      <c r="EQ54" s="333"/>
      <c r="ER54" s="333"/>
      <c r="ES54" s="333"/>
      <c r="ET54" s="333"/>
      <c r="EU54" s="333"/>
      <c r="EV54" s="333"/>
      <c r="EW54" s="333"/>
      <c r="EX54" s="333"/>
      <c r="EY54" s="333"/>
      <c r="EZ54" s="333"/>
      <c r="FA54" s="333"/>
      <c r="FB54" s="333"/>
      <c r="FC54" s="333"/>
      <c r="FD54" s="333"/>
      <c r="FE54" s="333"/>
      <c r="FF54" s="333"/>
      <c r="FG54" s="333"/>
      <c r="FH54" s="333"/>
      <c r="FI54" s="333"/>
      <c r="FJ54" s="333"/>
      <c r="FK54" s="333"/>
      <c r="FL54" s="333"/>
      <c r="FM54" s="333"/>
      <c r="FN54" s="333"/>
      <c r="FO54" s="333"/>
      <c r="FP54" s="333"/>
      <c r="FQ54" s="333"/>
      <c r="FR54" s="333"/>
      <c r="FS54" s="333"/>
      <c r="FT54" s="333"/>
      <c r="FU54" s="333"/>
      <c r="FV54" s="333"/>
      <c r="FW54" s="333"/>
      <c r="FX54" s="333"/>
      <c r="FY54" s="333"/>
      <c r="FZ54" s="333"/>
      <c r="GA54" s="333"/>
      <c r="GB54" s="333"/>
      <c r="GC54" s="333"/>
      <c r="GD54" s="333"/>
      <c r="GE54" s="333"/>
      <c r="GF54" s="333"/>
      <c r="GG54" s="333"/>
      <c r="GH54" s="333"/>
      <c r="GI54" s="333"/>
      <c r="GJ54" s="333"/>
      <c r="GK54" s="333"/>
      <c r="GL54" s="333"/>
      <c r="GM54" s="333"/>
      <c r="GN54" s="333"/>
      <c r="GO54" s="333"/>
      <c r="GP54" s="333"/>
      <c r="GQ54" s="333"/>
      <c r="GR54" s="333"/>
      <c r="GS54" s="333"/>
      <c r="GT54" s="333"/>
      <c r="GU54" s="333"/>
      <c r="GV54" s="333"/>
      <c r="GW54" s="333"/>
      <c r="GX54" s="333"/>
      <c r="GY54" s="333"/>
      <c r="GZ54" s="333"/>
      <c r="HA54" s="333"/>
      <c r="HB54" s="333"/>
      <c r="HC54" s="333"/>
      <c r="HD54" s="333"/>
      <c r="HE54" s="333"/>
      <c r="HF54" s="333"/>
      <c r="HG54" s="333"/>
      <c r="HH54" s="333"/>
      <c r="HI54" s="333"/>
      <c r="HJ54" s="333"/>
      <c r="HK54" s="333"/>
      <c r="HL54" s="333"/>
      <c r="HM54" s="333"/>
    </row>
    <row r="55" spans="1:221" x14ac:dyDescent="0.2">
      <c r="A55" s="407" t="s">
        <v>71</v>
      </c>
      <c r="B55" s="344"/>
      <c r="C55" s="344"/>
      <c r="D55" s="408"/>
      <c r="E55" s="409"/>
      <c r="F55" s="410"/>
      <c r="G55" s="410"/>
      <c r="H55" s="410"/>
      <c r="I55" s="410"/>
      <c r="J55" s="410"/>
      <c r="K55" s="411"/>
      <c r="L55" s="412">
        <f>SUM(L28:L54)</f>
        <v>0</v>
      </c>
      <c r="M55" s="412">
        <f t="shared" ref="M55:O55" si="5">SUM(M28:M54)</f>
        <v>0</v>
      </c>
      <c r="N55" s="412">
        <f t="shared" si="5"/>
        <v>6.12</v>
      </c>
      <c r="O55" s="412">
        <f t="shared" si="5"/>
        <v>6.12</v>
      </c>
      <c r="P55" s="413"/>
      <c r="Q55" s="383"/>
      <c r="R55" s="381"/>
      <c r="S55" s="381"/>
      <c r="T55" s="414"/>
      <c r="U55" s="333"/>
      <c r="V55" s="333"/>
      <c r="W55" s="333"/>
      <c r="X55" s="333"/>
      <c r="Y55" s="333"/>
      <c r="Z55" s="333"/>
      <c r="AA55" s="333"/>
      <c r="AB55" s="333"/>
      <c r="AC55" s="333"/>
      <c r="AD55" s="333"/>
      <c r="AE55" s="333"/>
      <c r="AF55" s="333"/>
      <c r="AG55" s="333"/>
      <c r="AH55" s="333"/>
      <c r="AI55" s="333"/>
      <c r="AJ55" s="333"/>
      <c r="AK55" s="333"/>
      <c r="AL55" s="333"/>
      <c r="AM55" s="333"/>
      <c r="AN55" s="333"/>
      <c r="AO55" s="333"/>
      <c r="AP55" s="333"/>
      <c r="AQ55" s="333"/>
      <c r="AR55" s="333"/>
      <c r="AS55" s="333"/>
      <c r="AT55" s="333"/>
      <c r="AU55" s="333"/>
      <c r="AV55" s="333"/>
      <c r="AW55" s="333"/>
      <c r="AX55" s="333"/>
      <c r="AY55" s="333"/>
      <c r="AZ55" s="333"/>
      <c r="BA55" s="333"/>
      <c r="BB55" s="333"/>
      <c r="BC55" s="333"/>
      <c r="BD55" s="333"/>
      <c r="BE55" s="333"/>
      <c r="BF55" s="333"/>
      <c r="BG55" s="333"/>
      <c r="BH55" s="333"/>
      <c r="BI55" s="333"/>
      <c r="BJ55" s="333"/>
      <c r="BK55" s="333"/>
      <c r="BL55" s="333"/>
      <c r="BM55" s="333"/>
      <c r="BN55" s="333"/>
      <c r="BO55" s="333"/>
      <c r="BP55" s="333"/>
      <c r="BQ55" s="333"/>
      <c r="BR55" s="333"/>
      <c r="BS55" s="333"/>
      <c r="BT55" s="333"/>
      <c r="BU55" s="333"/>
      <c r="BV55" s="333"/>
      <c r="BW55" s="333"/>
      <c r="BX55" s="333"/>
      <c r="BY55" s="333"/>
      <c r="BZ55" s="333"/>
      <c r="CA55" s="333"/>
      <c r="CB55" s="333"/>
      <c r="CC55" s="333"/>
      <c r="CD55" s="333"/>
      <c r="CE55" s="333"/>
      <c r="CF55" s="333"/>
      <c r="CG55" s="333"/>
      <c r="CH55" s="333"/>
      <c r="CI55" s="333"/>
      <c r="CJ55" s="333"/>
      <c r="CK55" s="333"/>
      <c r="CL55" s="333"/>
      <c r="CM55" s="333"/>
      <c r="CN55" s="333"/>
      <c r="CO55" s="333"/>
      <c r="CP55" s="333"/>
      <c r="CQ55" s="333"/>
      <c r="CR55" s="333"/>
      <c r="CS55" s="333"/>
      <c r="CT55" s="333"/>
      <c r="CU55" s="333"/>
      <c r="CV55" s="333"/>
      <c r="CW55" s="333"/>
      <c r="CX55" s="333"/>
      <c r="CY55" s="333"/>
      <c r="CZ55" s="333"/>
      <c r="DA55" s="333"/>
      <c r="DB55" s="333"/>
      <c r="DC55" s="333"/>
      <c r="DD55" s="333"/>
      <c r="DE55" s="333"/>
      <c r="DF55" s="333"/>
      <c r="DG55" s="333"/>
      <c r="DH55" s="333"/>
      <c r="DI55" s="333"/>
      <c r="DJ55" s="333"/>
      <c r="DK55" s="333"/>
      <c r="DL55" s="333"/>
      <c r="DM55" s="333"/>
      <c r="DN55" s="333"/>
      <c r="DO55" s="333"/>
      <c r="DP55" s="333"/>
      <c r="DQ55" s="333"/>
      <c r="DR55" s="333"/>
      <c r="DS55" s="333"/>
      <c r="DT55" s="333"/>
      <c r="DU55" s="333"/>
      <c r="DV55" s="333"/>
      <c r="DW55" s="333"/>
      <c r="DX55" s="333"/>
      <c r="DY55" s="333"/>
      <c r="DZ55" s="333"/>
      <c r="EA55" s="333"/>
      <c r="EB55" s="333"/>
      <c r="EC55" s="333"/>
      <c r="ED55" s="333"/>
      <c r="EE55" s="333"/>
      <c r="EF55" s="333"/>
      <c r="EG55" s="333"/>
      <c r="EH55" s="333"/>
      <c r="EI55" s="333"/>
      <c r="EJ55" s="333"/>
      <c r="EK55" s="333"/>
      <c r="EL55" s="333"/>
      <c r="EM55" s="333"/>
      <c r="EN55" s="333"/>
      <c r="EO55" s="333"/>
      <c r="EP55" s="333"/>
      <c r="EQ55" s="333"/>
      <c r="ER55" s="333"/>
      <c r="ES55" s="333"/>
      <c r="ET55" s="333"/>
      <c r="EU55" s="333"/>
      <c r="EV55" s="333"/>
      <c r="EW55" s="333"/>
      <c r="EX55" s="333"/>
      <c r="EY55" s="333"/>
      <c r="EZ55" s="333"/>
      <c r="FA55" s="333"/>
      <c r="FB55" s="333"/>
      <c r="FC55" s="333"/>
      <c r="FD55" s="333"/>
      <c r="FE55" s="333"/>
      <c r="FF55" s="333"/>
      <c r="FG55" s="333"/>
      <c r="FH55" s="333"/>
      <c r="FI55" s="333"/>
      <c r="FJ55" s="333"/>
      <c r="FK55" s="333"/>
      <c r="FL55" s="333"/>
      <c r="FM55" s="333"/>
      <c r="FN55" s="333"/>
      <c r="FO55" s="333"/>
      <c r="FP55" s="333"/>
      <c r="FQ55" s="333"/>
      <c r="FR55" s="333"/>
      <c r="FS55" s="333"/>
      <c r="FT55" s="333"/>
      <c r="FU55" s="333"/>
      <c r="FV55" s="333"/>
      <c r="FW55" s="333"/>
      <c r="FX55" s="333"/>
      <c r="FY55" s="333"/>
      <c r="FZ55" s="333"/>
      <c r="GA55" s="333"/>
      <c r="GB55" s="333"/>
      <c r="GC55" s="333"/>
      <c r="GD55" s="333"/>
      <c r="GE55" s="333"/>
      <c r="GF55" s="333"/>
      <c r="GG55" s="333"/>
      <c r="GH55" s="333"/>
      <c r="GI55" s="333"/>
      <c r="GJ55" s="333"/>
      <c r="GK55" s="333"/>
      <c r="GL55" s="333"/>
      <c r="GM55" s="333"/>
      <c r="GN55" s="333"/>
      <c r="GO55" s="333"/>
      <c r="GP55" s="333"/>
      <c r="GQ55" s="333"/>
      <c r="GR55" s="333"/>
      <c r="GS55" s="333"/>
      <c r="GT55" s="333"/>
      <c r="GU55" s="333"/>
      <c r="GV55" s="333"/>
      <c r="GW55" s="333"/>
      <c r="GX55" s="333"/>
      <c r="GY55" s="333"/>
      <c r="GZ55" s="333"/>
      <c r="HA55" s="333"/>
      <c r="HB55" s="333"/>
      <c r="HC55" s="333"/>
      <c r="HD55" s="333"/>
      <c r="HE55" s="333"/>
      <c r="HF55" s="333"/>
      <c r="HG55" s="333"/>
      <c r="HH55" s="333"/>
      <c r="HI55" s="333"/>
      <c r="HJ55" s="333"/>
      <c r="HK55" s="333"/>
      <c r="HL55" s="333"/>
      <c r="HM55" s="333"/>
    </row>
    <row r="56" spans="1:221" x14ac:dyDescent="0.2">
      <c r="A56" s="333"/>
      <c r="B56" s="333"/>
      <c r="C56" s="333"/>
      <c r="D56" s="360"/>
      <c r="E56" s="395"/>
      <c r="F56" s="383"/>
      <c r="G56" s="383"/>
      <c r="H56" s="383"/>
      <c r="I56" s="383"/>
      <c r="J56" s="380"/>
      <c r="K56" s="364"/>
      <c r="L56" s="383"/>
      <c r="M56" s="383"/>
      <c r="N56" s="383"/>
      <c r="O56" s="383"/>
      <c r="P56" s="415"/>
      <c r="Q56" s="383"/>
      <c r="R56" s="381"/>
      <c r="S56" s="381"/>
      <c r="T56" s="414"/>
      <c r="U56" s="333"/>
      <c r="V56" s="333"/>
      <c r="W56" s="333"/>
      <c r="X56" s="333"/>
      <c r="Y56" s="333"/>
      <c r="Z56" s="333"/>
      <c r="AA56" s="333"/>
      <c r="AB56" s="333"/>
      <c r="AC56" s="333"/>
      <c r="AD56" s="333"/>
      <c r="AE56" s="333"/>
      <c r="AF56" s="333"/>
      <c r="AG56" s="333"/>
      <c r="AH56" s="333"/>
      <c r="AI56" s="333"/>
      <c r="AJ56" s="333"/>
      <c r="AK56" s="333"/>
      <c r="AL56" s="333"/>
      <c r="AM56" s="333"/>
      <c r="AN56" s="333"/>
      <c r="AO56" s="333"/>
      <c r="AP56" s="333"/>
      <c r="AQ56" s="333"/>
      <c r="AR56" s="333"/>
      <c r="AS56" s="333"/>
      <c r="AT56" s="333"/>
      <c r="AU56" s="333"/>
      <c r="AV56" s="333"/>
      <c r="AW56" s="333"/>
      <c r="AX56" s="333"/>
      <c r="AY56" s="333"/>
      <c r="AZ56" s="333"/>
      <c r="BA56" s="333"/>
      <c r="BB56" s="333"/>
      <c r="BC56" s="333"/>
      <c r="BD56" s="333"/>
      <c r="BE56" s="333"/>
      <c r="BF56" s="333"/>
      <c r="BG56" s="333"/>
      <c r="BH56" s="333"/>
      <c r="BI56" s="333"/>
      <c r="BJ56" s="333"/>
      <c r="BK56" s="333"/>
      <c r="BL56" s="333"/>
      <c r="BM56" s="333"/>
      <c r="BN56" s="333"/>
      <c r="BO56" s="333"/>
      <c r="BP56" s="333"/>
      <c r="BQ56" s="333"/>
      <c r="BR56" s="333"/>
      <c r="BS56" s="333"/>
      <c r="BT56" s="333"/>
      <c r="BU56" s="333"/>
      <c r="BV56" s="333"/>
      <c r="BW56" s="333"/>
      <c r="BX56" s="333"/>
      <c r="BY56" s="333"/>
      <c r="BZ56" s="333"/>
      <c r="CA56" s="333"/>
      <c r="CB56" s="333"/>
      <c r="CC56" s="333"/>
      <c r="CD56" s="333"/>
      <c r="CE56" s="333"/>
      <c r="CF56" s="333"/>
      <c r="CG56" s="333"/>
      <c r="CH56" s="333"/>
      <c r="CI56" s="333"/>
      <c r="CJ56" s="333"/>
      <c r="CK56" s="333"/>
      <c r="CL56" s="333"/>
      <c r="CM56" s="333"/>
      <c r="CN56" s="333"/>
      <c r="CO56" s="333"/>
      <c r="CP56" s="333"/>
      <c r="CQ56" s="333"/>
      <c r="CR56" s="333"/>
      <c r="CS56" s="333"/>
      <c r="CT56" s="333"/>
      <c r="CU56" s="333"/>
      <c r="CV56" s="333"/>
      <c r="CW56" s="333"/>
      <c r="CX56" s="333"/>
      <c r="CY56" s="333"/>
      <c r="CZ56" s="333"/>
      <c r="DA56" s="333"/>
      <c r="DB56" s="333"/>
      <c r="DC56" s="333"/>
      <c r="DD56" s="333"/>
      <c r="DE56" s="333"/>
      <c r="DF56" s="333"/>
      <c r="DG56" s="333"/>
      <c r="DH56" s="333"/>
      <c r="DI56" s="333"/>
      <c r="DJ56" s="333"/>
      <c r="DK56" s="333"/>
      <c r="DL56" s="333"/>
      <c r="DM56" s="333"/>
      <c r="DN56" s="333"/>
      <c r="DO56" s="333"/>
      <c r="DP56" s="333"/>
      <c r="DQ56" s="333"/>
      <c r="DR56" s="333"/>
      <c r="DS56" s="333"/>
      <c r="DT56" s="333"/>
      <c r="DU56" s="333"/>
      <c r="DV56" s="333"/>
      <c r="DW56" s="333"/>
      <c r="DX56" s="333"/>
      <c r="DY56" s="333"/>
      <c r="DZ56" s="333"/>
      <c r="EA56" s="333"/>
      <c r="EB56" s="333"/>
      <c r="EC56" s="333"/>
      <c r="ED56" s="333"/>
      <c r="EE56" s="333"/>
      <c r="EF56" s="333"/>
      <c r="EG56" s="333"/>
      <c r="EH56" s="333"/>
      <c r="EI56" s="333"/>
      <c r="EJ56" s="333"/>
      <c r="EK56" s="333"/>
      <c r="EL56" s="333"/>
      <c r="EM56" s="333"/>
      <c r="EN56" s="333"/>
      <c r="EO56" s="333"/>
      <c r="EP56" s="333"/>
      <c r="EQ56" s="333"/>
      <c r="ER56" s="333"/>
      <c r="ES56" s="333"/>
      <c r="ET56" s="333"/>
      <c r="EU56" s="333"/>
      <c r="EV56" s="333"/>
      <c r="EW56" s="333"/>
      <c r="EX56" s="333"/>
      <c r="EY56" s="333"/>
      <c r="EZ56" s="333"/>
      <c r="FA56" s="333"/>
      <c r="FB56" s="333"/>
      <c r="FC56" s="333"/>
      <c r="FD56" s="333"/>
      <c r="FE56" s="333"/>
      <c r="FF56" s="333"/>
      <c r="FG56" s="333"/>
      <c r="FH56" s="333"/>
      <c r="FI56" s="333"/>
      <c r="FJ56" s="333"/>
      <c r="FK56" s="333"/>
      <c r="FL56" s="333"/>
      <c r="FM56" s="333"/>
      <c r="FN56" s="333"/>
      <c r="FO56" s="333"/>
      <c r="FP56" s="333"/>
      <c r="FQ56" s="333"/>
      <c r="FR56" s="333"/>
      <c r="FS56" s="333"/>
      <c r="FT56" s="333"/>
      <c r="FU56" s="333"/>
      <c r="FV56" s="333"/>
      <c r="FW56" s="333"/>
      <c r="FX56" s="333"/>
      <c r="FY56" s="333"/>
      <c r="FZ56" s="333"/>
      <c r="GA56" s="333"/>
      <c r="GB56" s="333"/>
      <c r="GC56" s="333"/>
      <c r="GD56" s="333"/>
      <c r="GE56" s="333"/>
      <c r="GF56" s="333"/>
      <c r="GG56" s="333"/>
      <c r="GH56" s="333"/>
      <c r="GI56" s="333"/>
      <c r="GJ56" s="333"/>
      <c r="GK56" s="333"/>
      <c r="GL56" s="333"/>
      <c r="GM56" s="333"/>
      <c r="GN56" s="333"/>
      <c r="GO56" s="333"/>
      <c r="GP56" s="333"/>
      <c r="GQ56" s="333"/>
      <c r="GR56" s="333"/>
      <c r="GS56" s="333"/>
      <c r="GT56" s="333"/>
      <c r="GU56" s="333"/>
      <c r="GV56" s="333"/>
      <c r="GW56" s="333"/>
      <c r="GX56" s="333"/>
      <c r="GY56" s="333"/>
      <c r="GZ56" s="333"/>
      <c r="HA56" s="333"/>
      <c r="HB56" s="333"/>
      <c r="HC56" s="333"/>
      <c r="HD56" s="333"/>
      <c r="HE56" s="333"/>
      <c r="HF56" s="333"/>
      <c r="HG56" s="333"/>
      <c r="HH56" s="333"/>
      <c r="HI56" s="333"/>
      <c r="HJ56" s="333"/>
      <c r="HK56" s="333"/>
      <c r="HL56" s="333"/>
      <c r="HM56" s="333"/>
    </row>
    <row r="57" spans="1:221" x14ac:dyDescent="0.2">
      <c r="A57" s="377"/>
      <c r="B57" s="377"/>
      <c r="C57" s="377"/>
      <c r="D57" s="377"/>
      <c r="E57" s="377"/>
      <c r="F57" s="377"/>
      <c r="G57" s="377"/>
      <c r="H57" s="377"/>
      <c r="I57" s="377"/>
      <c r="J57" s="377"/>
      <c r="K57" s="377"/>
      <c r="L57" s="416">
        <f>L24+L55</f>
        <v>0</v>
      </c>
      <c r="M57" s="416">
        <f>M24+M55</f>
        <v>0</v>
      </c>
      <c r="N57" s="416">
        <f>N24+N55</f>
        <v>16.12</v>
      </c>
      <c r="O57" s="417">
        <f>O24+O55</f>
        <v>16.12</v>
      </c>
      <c r="P57" s="417"/>
      <c r="Q57" s="383"/>
      <c r="R57" s="381"/>
      <c r="S57" s="381"/>
      <c r="T57" s="414"/>
      <c r="U57" s="333"/>
      <c r="V57" s="333"/>
      <c r="W57" s="333"/>
      <c r="X57" s="333"/>
      <c r="Y57" s="333"/>
      <c r="Z57" s="333"/>
      <c r="AA57" s="333"/>
      <c r="AB57" s="333"/>
      <c r="AC57" s="333"/>
      <c r="AD57" s="333"/>
      <c r="AE57" s="333"/>
      <c r="AF57" s="333"/>
      <c r="AG57" s="333"/>
      <c r="AH57" s="333"/>
      <c r="AI57" s="333"/>
      <c r="AJ57" s="333"/>
      <c r="AK57" s="333"/>
      <c r="AL57" s="333"/>
      <c r="AM57" s="333"/>
      <c r="AN57" s="333"/>
      <c r="AO57" s="333"/>
      <c r="AP57" s="333"/>
      <c r="AQ57" s="333"/>
      <c r="AR57" s="333"/>
      <c r="AS57" s="333"/>
      <c r="AT57" s="333"/>
      <c r="AU57" s="333"/>
      <c r="AV57" s="333"/>
      <c r="AW57" s="333"/>
      <c r="AX57" s="333"/>
      <c r="AY57" s="333"/>
      <c r="AZ57" s="333"/>
      <c r="BA57" s="333"/>
      <c r="BB57" s="333"/>
      <c r="BC57" s="333"/>
      <c r="BD57" s="333"/>
      <c r="BE57" s="333"/>
      <c r="BF57" s="333"/>
      <c r="BG57" s="333"/>
      <c r="BH57" s="333"/>
      <c r="BI57" s="333"/>
      <c r="BJ57" s="333"/>
      <c r="BK57" s="333"/>
      <c r="BL57" s="333"/>
      <c r="BM57" s="333"/>
      <c r="BN57" s="333"/>
      <c r="BO57" s="333"/>
      <c r="BP57" s="333"/>
      <c r="BQ57" s="333"/>
      <c r="BR57" s="333"/>
      <c r="BS57" s="333"/>
      <c r="BT57" s="333"/>
      <c r="BU57" s="333"/>
      <c r="BV57" s="333"/>
      <c r="BW57" s="333"/>
      <c r="BX57" s="333"/>
      <c r="BY57" s="333"/>
      <c r="BZ57" s="333"/>
      <c r="CA57" s="333"/>
      <c r="CB57" s="333"/>
      <c r="CC57" s="333"/>
      <c r="CD57" s="333"/>
      <c r="CE57" s="333"/>
      <c r="CF57" s="333"/>
      <c r="CG57" s="333"/>
      <c r="CH57" s="333"/>
      <c r="CI57" s="333"/>
      <c r="CJ57" s="333"/>
      <c r="CK57" s="333"/>
      <c r="CL57" s="333"/>
      <c r="CM57" s="333"/>
      <c r="CN57" s="333"/>
      <c r="CO57" s="333"/>
      <c r="CP57" s="333"/>
      <c r="CQ57" s="333"/>
      <c r="CR57" s="333"/>
      <c r="CS57" s="333"/>
      <c r="CT57" s="333"/>
      <c r="CU57" s="333"/>
      <c r="CV57" s="333"/>
      <c r="CW57" s="333"/>
      <c r="CX57" s="333"/>
      <c r="CY57" s="333"/>
      <c r="CZ57" s="333"/>
      <c r="DA57" s="333"/>
      <c r="DB57" s="333"/>
      <c r="DC57" s="333"/>
      <c r="DD57" s="333"/>
      <c r="DE57" s="333"/>
      <c r="DF57" s="333"/>
      <c r="DG57" s="333"/>
      <c r="DH57" s="333"/>
      <c r="DI57" s="333"/>
      <c r="DJ57" s="333"/>
      <c r="DK57" s="333"/>
      <c r="DL57" s="333"/>
      <c r="DM57" s="333"/>
      <c r="DN57" s="333"/>
      <c r="DO57" s="333"/>
      <c r="DP57" s="333"/>
      <c r="DQ57" s="333"/>
      <c r="DR57" s="333"/>
      <c r="DS57" s="333"/>
      <c r="DT57" s="333"/>
      <c r="DU57" s="333"/>
      <c r="DV57" s="333"/>
      <c r="DW57" s="333"/>
      <c r="DX57" s="333"/>
      <c r="DY57" s="333"/>
      <c r="DZ57" s="333"/>
      <c r="EA57" s="333"/>
      <c r="EB57" s="333"/>
      <c r="EC57" s="333"/>
      <c r="ED57" s="333"/>
      <c r="EE57" s="333"/>
      <c r="EF57" s="333"/>
      <c r="EG57" s="333"/>
      <c r="EH57" s="333"/>
      <c r="EI57" s="333"/>
      <c r="EJ57" s="333"/>
      <c r="EK57" s="333"/>
      <c r="EL57" s="333"/>
      <c r="EM57" s="333"/>
      <c r="EN57" s="333"/>
      <c r="EO57" s="333"/>
      <c r="EP57" s="333"/>
      <c r="EQ57" s="333"/>
      <c r="ER57" s="333"/>
      <c r="ES57" s="333"/>
      <c r="ET57" s="333"/>
      <c r="EU57" s="333"/>
      <c r="EV57" s="333"/>
      <c r="EW57" s="333"/>
      <c r="EX57" s="333"/>
      <c r="EY57" s="333"/>
      <c r="EZ57" s="333"/>
      <c r="FA57" s="333"/>
      <c r="FB57" s="333"/>
      <c r="FC57" s="333"/>
      <c r="FD57" s="333"/>
      <c r="FE57" s="333"/>
      <c r="FF57" s="333"/>
      <c r="FG57" s="333"/>
      <c r="FH57" s="333"/>
      <c r="FI57" s="333"/>
      <c r="FJ57" s="333"/>
      <c r="FK57" s="333"/>
      <c r="FL57" s="333"/>
      <c r="FM57" s="333"/>
      <c r="FN57" s="333"/>
      <c r="FO57" s="333"/>
      <c r="FP57" s="333"/>
      <c r="FQ57" s="333"/>
      <c r="FR57" s="333"/>
      <c r="FS57" s="333"/>
      <c r="FT57" s="333"/>
      <c r="FU57" s="333"/>
      <c r="FV57" s="333"/>
      <c r="FW57" s="333"/>
      <c r="FX57" s="333"/>
      <c r="FY57" s="333"/>
      <c r="FZ57" s="333"/>
      <c r="GA57" s="333"/>
      <c r="GB57" s="333"/>
      <c r="GC57" s="333"/>
      <c r="GD57" s="333"/>
      <c r="GE57" s="333"/>
      <c r="GF57" s="333"/>
      <c r="GG57" s="333"/>
      <c r="GH57" s="333"/>
      <c r="GI57" s="333"/>
      <c r="GJ57" s="333"/>
      <c r="GK57" s="333"/>
      <c r="GL57" s="333"/>
      <c r="GM57" s="333"/>
      <c r="GN57" s="333"/>
      <c r="GO57" s="333"/>
      <c r="GP57" s="333"/>
      <c r="GQ57" s="333"/>
      <c r="GR57" s="333"/>
      <c r="GS57" s="333"/>
      <c r="GT57" s="333"/>
      <c r="GU57" s="333"/>
      <c r="GV57" s="333"/>
      <c r="GW57" s="333"/>
      <c r="GX57" s="333"/>
      <c r="GY57" s="333"/>
      <c r="GZ57" s="333"/>
      <c r="HA57" s="333"/>
      <c r="HB57" s="333"/>
      <c r="HC57" s="333"/>
      <c r="HD57" s="333"/>
      <c r="HE57" s="333"/>
      <c r="HF57" s="333"/>
      <c r="HG57" s="333"/>
      <c r="HH57" s="333"/>
      <c r="HI57" s="333"/>
      <c r="HJ57" s="333"/>
      <c r="HK57" s="333"/>
      <c r="HL57" s="333"/>
      <c r="HM57" s="333"/>
    </row>
    <row r="58" spans="1:221" x14ac:dyDescent="0.2">
      <c r="A58" s="418"/>
      <c r="B58" s="333"/>
      <c r="C58" s="333"/>
      <c r="D58" s="333"/>
      <c r="E58" s="333"/>
      <c r="F58" s="333"/>
      <c r="G58" s="333"/>
      <c r="H58" s="333"/>
      <c r="I58" s="333"/>
      <c r="J58" s="333"/>
      <c r="K58" s="333"/>
      <c r="L58" s="333"/>
      <c r="M58" s="333"/>
      <c r="Q58" s="381"/>
      <c r="R58" s="333"/>
      <c r="S58" s="333"/>
      <c r="T58" s="333"/>
      <c r="U58" s="333"/>
      <c r="V58" s="333"/>
      <c r="W58" s="333"/>
      <c r="X58" s="333"/>
      <c r="Y58" s="333"/>
      <c r="Z58" s="333"/>
      <c r="AA58" s="333"/>
      <c r="AB58" s="333"/>
      <c r="AC58" s="333"/>
      <c r="AD58" s="333"/>
      <c r="AE58" s="333"/>
      <c r="AF58" s="333"/>
      <c r="AG58" s="333"/>
      <c r="AH58" s="333"/>
      <c r="AI58" s="333"/>
      <c r="AJ58" s="333"/>
      <c r="AK58" s="333"/>
      <c r="AL58" s="333"/>
      <c r="AM58" s="333"/>
      <c r="AN58" s="333"/>
      <c r="AO58" s="333"/>
      <c r="AP58" s="333"/>
      <c r="AQ58" s="333"/>
      <c r="AR58" s="333"/>
      <c r="AS58" s="333"/>
      <c r="AT58" s="333"/>
      <c r="AU58" s="333"/>
      <c r="AV58" s="333"/>
      <c r="AW58" s="333"/>
      <c r="AX58" s="333"/>
      <c r="AY58" s="333"/>
      <c r="AZ58" s="333"/>
      <c r="BA58" s="333"/>
      <c r="BB58" s="333"/>
      <c r="BC58" s="333"/>
      <c r="BD58" s="333"/>
      <c r="BE58" s="333"/>
      <c r="BF58" s="333"/>
      <c r="BG58" s="333"/>
      <c r="BH58" s="333"/>
      <c r="BI58" s="333"/>
      <c r="BJ58" s="333"/>
      <c r="BK58" s="333"/>
      <c r="BL58" s="333"/>
      <c r="BM58" s="333"/>
      <c r="BN58" s="333"/>
      <c r="BO58" s="333"/>
      <c r="BP58" s="333"/>
      <c r="BQ58" s="333"/>
      <c r="BR58" s="333"/>
      <c r="BS58" s="333"/>
      <c r="BT58" s="333"/>
      <c r="BU58" s="333"/>
      <c r="BV58" s="333"/>
      <c r="BW58" s="333"/>
      <c r="BX58" s="333"/>
      <c r="BY58" s="333"/>
      <c r="BZ58" s="333"/>
      <c r="CA58" s="333"/>
      <c r="CB58" s="333"/>
      <c r="CC58" s="333"/>
      <c r="CD58" s="333"/>
      <c r="CE58" s="333"/>
      <c r="CF58" s="333"/>
      <c r="CG58" s="333"/>
      <c r="CH58" s="333"/>
      <c r="CI58" s="333"/>
      <c r="CJ58" s="333"/>
      <c r="CK58" s="333"/>
      <c r="CL58" s="333"/>
      <c r="CM58" s="333"/>
      <c r="CN58" s="333"/>
      <c r="CO58" s="333"/>
      <c r="CP58" s="333"/>
      <c r="CQ58" s="333"/>
      <c r="CR58" s="333"/>
      <c r="CS58" s="333"/>
      <c r="CT58" s="333"/>
      <c r="CU58" s="333"/>
      <c r="CV58" s="333"/>
      <c r="CW58" s="333"/>
      <c r="CX58" s="333"/>
      <c r="CY58" s="333"/>
      <c r="CZ58" s="333"/>
      <c r="DA58" s="333"/>
      <c r="DB58" s="333"/>
      <c r="DC58" s="333"/>
      <c r="DD58" s="333"/>
      <c r="DE58" s="333"/>
      <c r="DF58" s="333"/>
      <c r="DG58" s="333"/>
      <c r="DH58" s="333"/>
      <c r="DI58" s="333"/>
      <c r="DJ58" s="333"/>
      <c r="DK58" s="333"/>
      <c r="DL58" s="333"/>
      <c r="DM58" s="333"/>
      <c r="DN58" s="333"/>
      <c r="DO58" s="333"/>
      <c r="DP58" s="333"/>
      <c r="DQ58" s="333"/>
      <c r="DR58" s="333"/>
      <c r="DS58" s="333"/>
      <c r="DT58" s="333"/>
      <c r="DU58" s="333"/>
      <c r="DV58" s="333"/>
      <c r="DW58" s="333"/>
      <c r="DX58" s="333"/>
      <c r="DY58" s="333"/>
      <c r="DZ58" s="333"/>
      <c r="EA58" s="333"/>
      <c r="EB58" s="333"/>
      <c r="EC58" s="333"/>
      <c r="ED58" s="333"/>
      <c r="EE58" s="333"/>
      <c r="EF58" s="333"/>
      <c r="EG58" s="333"/>
      <c r="EH58" s="333"/>
      <c r="EI58" s="333"/>
      <c r="EJ58" s="333"/>
      <c r="EK58" s="333"/>
      <c r="EL58" s="333"/>
      <c r="EM58" s="333"/>
      <c r="EN58" s="333"/>
      <c r="EO58" s="333"/>
      <c r="EP58" s="333"/>
      <c r="EQ58" s="333"/>
      <c r="ER58" s="333"/>
      <c r="ES58" s="333"/>
      <c r="ET58" s="333"/>
      <c r="EU58" s="333"/>
      <c r="EV58" s="333"/>
      <c r="EW58" s="333"/>
      <c r="EX58" s="333"/>
      <c r="EY58" s="333"/>
      <c r="EZ58" s="333"/>
      <c r="FA58" s="333"/>
      <c r="FB58" s="333"/>
      <c r="FC58" s="333"/>
      <c r="FD58" s="333"/>
      <c r="FE58" s="333"/>
      <c r="FF58" s="333"/>
      <c r="FG58" s="333"/>
      <c r="FH58" s="333"/>
      <c r="FI58" s="333"/>
      <c r="FJ58" s="333"/>
      <c r="FK58" s="333"/>
      <c r="FL58" s="333"/>
      <c r="FM58" s="333"/>
      <c r="FN58" s="333"/>
      <c r="FO58" s="333"/>
      <c r="FP58" s="333"/>
      <c r="FQ58" s="333"/>
      <c r="FR58" s="333"/>
      <c r="FS58" s="333"/>
      <c r="FT58" s="333"/>
      <c r="FU58" s="333"/>
      <c r="FV58" s="333"/>
      <c r="FW58" s="333"/>
      <c r="FX58" s="333"/>
      <c r="FY58" s="333"/>
      <c r="FZ58" s="333"/>
      <c r="GA58" s="333"/>
      <c r="GB58" s="333"/>
      <c r="GC58" s="333"/>
      <c r="GD58" s="333"/>
      <c r="GE58" s="333"/>
      <c r="GF58" s="333"/>
      <c r="GG58" s="333"/>
      <c r="GH58" s="333"/>
      <c r="GI58" s="333"/>
      <c r="GJ58" s="333"/>
      <c r="GK58" s="333"/>
      <c r="GL58" s="333"/>
      <c r="GM58" s="333"/>
      <c r="GN58" s="333"/>
      <c r="GO58" s="333"/>
      <c r="GP58" s="333"/>
      <c r="GQ58" s="333"/>
      <c r="GR58" s="333"/>
      <c r="GS58" s="333"/>
      <c r="GT58" s="333"/>
      <c r="GU58" s="333"/>
      <c r="GV58" s="333"/>
      <c r="GW58" s="333"/>
      <c r="GX58" s="333"/>
      <c r="GY58" s="333"/>
      <c r="GZ58" s="333"/>
      <c r="HA58" s="333"/>
      <c r="HB58" s="333"/>
      <c r="HC58" s="333"/>
      <c r="HD58" s="333"/>
      <c r="HE58" s="333"/>
      <c r="HF58" s="333"/>
      <c r="HG58" s="333"/>
      <c r="HH58" s="333"/>
      <c r="HI58" s="333"/>
      <c r="HJ58" s="333"/>
      <c r="HK58" s="333"/>
      <c r="HL58" s="333"/>
      <c r="HM58" s="333"/>
    </row>
    <row r="59" spans="1:221" x14ac:dyDescent="0.2">
      <c r="A59" s="419"/>
      <c r="B59" s="333"/>
      <c r="C59" s="333"/>
      <c r="D59" s="333"/>
      <c r="E59" s="333"/>
      <c r="F59" s="333"/>
      <c r="G59" s="333"/>
      <c r="H59" s="333"/>
      <c r="I59" s="333"/>
      <c r="J59" s="333"/>
      <c r="K59" s="333"/>
      <c r="L59" s="333"/>
      <c r="M59" s="333"/>
      <c r="Q59" s="381"/>
      <c r="R59" s="333"/>
      <c r="S59" s="333"/>
      <c r="T59" s="333"/>
      <c r="U59" s="333"/>
      <c r="V59" s="333"/>
      <c r="W59" s="333"/>
      <c r="X59" s="333"/>
      <c r="Y59" s="333"/>
      <c r="Z59" s="333"/>
      <c r="AA59" s="333"/>
      <c r="AB59" s="333"/>
      <c r="AC59" s="333"/>
      <c r="AD59" s="333"/>
      <c r="AE59" s="333"/>
      <c r="AF59" s="333"/>
      <c r="AG59" s="333"/>
      <c r="AH59" s="333"/>
      <c r="AI59" s="333"/>
      <c r="AJ59" s="333"/>
      <c r="AK59" s="333"/>
      <c r="AL59" s="333"/>
      <c r="AM59" s="333"/>
      <c r="AN59" s="333"/>
      <c r="AO59" s="333"/>
      <c r="AP59" s="333"/>
      <c r="AQ59" s="333"/>
      <c r="AR59" s="333"/>
      <c r="AS59" s="333"/>
      <c r="AT59" s="333"/>
      <c r="AU59" s="333"/>
      <c r="AV59" s="333"/>
      <c r="AW59" s="333"/>
      <c r="AX59" s="333"/>
      <c r="AY59" s="333"/>
      <c r="AZ59" s="333"/>
      <c r="BA59" s="333"/>
      <c r="BB59" s="333"/>
      <c r="BC59" s="333"/>
      <c r="BD59" s="333"/>
      <c r="BE59" s="333"/>
      <c r="BF59" s="333"/>
      <c r="BG59" s="333"/>
      <c r="BH59" s="333"/>
      <c r="BI59" s="333"/>
      <c r="BJ59" s="333"/>
      <c r="BK59" s="333"/>
      <c r="BL59" s="333"/>
      <c r="BM59" s="333"/>
      <c r="BN59" s="333"/>
      <c r="BO59" s="333"/>
      <c r="BP59" s="333"/>
      <c r="BQ59" s="333"/>
      <c r="BR59" s="333"/>
      <c r="BS59" s="333"/>
      <c r="BT59" s="333"/>
      <c r="BU59" s="333"/>
      <c r="BV59" s="333"/>
      <c r="BW59" s="333"/>
      <c r="BX59" s="333"/>
      <c r="BY59" s="333"/>
      <c r="BZ59" s="333"/>
      <c r="CA59" s="333"/>
      <c r="CB59" s="333"/>
      <c r="CC59" s="333"/>
      <c r="CD59" s="333"/>
      <c r="CE59" s="333"/>
      <c r="CF59" s="333"/>
      <c r="CG59" s="333"/>
      <c r="CH59" s="333"/>
      <c r="CI59" s="333"/>
      <c r="CJ59" s="333"/>
      <c r="CK59" s="333"/>
      <c r="CL59" s="333"/>
      <c r="CM59" s="333"/>
      <c r="CN59" s="333"/>
      <c r="CO59" s="333"/>
      <c r="CP59" s="333"/>
      <c r="CQ59" s="333"/>
      <c r="CR59" s="333"/>
      <c r="CS59" s="333"/>
      <c r="CT59" s="333"/>
      <c r="CU59" s="333"/>
      <c r="CV59" s="333"/>
      <c r="CW59" s="333"/>
      <c r="CX59" s="333"/>
      <c r="CY59" s="333"/>
      <c r="CZ59" s="333"/>
      <c r="DA59" s="333"/>
      <c r="DB59" s="333"/>
      <c r="DC59" s="333"/>
      <c r="DD59" s="333"/>
      <c r="DE59" s="333"/>
      <c r="DF59" s="333"/>
      <c r="DG59" s="333"/>
      <c r="DH59" s="333"/>
      <c r="DI59" s="333"/>
      <c r="DJ59" s="333"/>
      <c r="DK59" s="333"/>
      <c r="DL59" s="333"/>
      <c r="DM59" s="333"/>
      <c r="DN59" s="333"/>
      <c r="DO59" s="333"/>
      <c r="DP59" s="333"/>
      <c r="DQ59" s="333"/>
      <c r="DR59" s="333"/>
      <c r="DS59" s="333"/>
      <c r="DT59" s="333"/>
      <c r="DU59" s="333"/>
      <c r="DV59" s="333"/>
      <c r="DW59" s="333"/>
      <c r="DX59" s="333"/>
      <c r="DY59" s="333"/>
      <c r="DZ59" s="333"/>
      <c r="EA59" s="333"/>
      <c r="EB59" s="333"/>
      <c r="EC59" s="333"/>
      <c r="ED59" s="333"/>
      <c r="EE59" s="333"/>
      <c r="EF59" s="333"/>
      <c r="EG59" s="333"/>
      <c r="EH59" s="333"/>
      <c r="EI59" s="333"/>
      <c r="EJ59" s="333"/>
      <c r="EK59" s="333"/>
      <c r="EL59" s="333"/>
      <c r="EM59" s="333"/>
      <c r="EN59" s="333"/>
      <c r="EO59" s="333"/>
      <c r="EP59" s="333"/>
      <c r="EQ59" s="333"/>
      <c r="ER59" s="333"/>
      <c r="ES59" s="333"/>
      <c r="ET59" s="333"/>
      <c r="EU59" s="333"/>
      <c r="EV59" s="333"/>
      <c r="EW59" s="333"/>
      <c r="EX59" s="333"/>
      <c r="EY59" s="333"/>
      <c r="EZ59" s="333"/>
      <c r="FA59" s="333"/>
      <c r="FB59" s="333"/>
      <c r="FC59" s="333"/>
      <c r="FD59" s="333"/>
      <c r="FE59" s="333"/>
      <c r="FF59" s="333"/>
      <c r="FG59" s="333"/>
      <c r="FH59" s="333"/>
      <c r="FI59" s="333"/>
      <c r="FJ59" s="333"/>
      <c r="FK59" s="333"/>
      <c r="FL59" s="333"/>
      <c r="FM59" s="333"/>
      <c r="FN59" s="333"/>
      <c r="FO59" s="333"/>
      <c r="FP59" s="333"/>
      <c r="FQ59" s="333"/>
      <c r="FR59" s="333"/>
      <c r="FS59" s="333"/>
      <c r="FT59" s="333"/>
      <c r="FU59" s="333"/>
      <c r="FV59" s="333"/>
      <c r="FW59" s="333"/>
      <c r="FX59" s="333"/>
      <c r="FY59" s="333"/>
      <c r="FZ59" s="333"/>
      <c r="GA59" s="333"/>
      <c r="GB59" s="333"/>
      <c r="GC59" s="333"/>
      <c r="GD59" s="333"/>
      <c r="GE59" s="333"/>
      <c r="GF59" s="333"/>
      <c r="GG59" s="333"/>
      <c r="GH59" s="333"/>
      <c r="GI59" s="333"/>
      <c r="GJ59" s="333"/>
      <c r="GK59" s="333"/>
      <c r="GL59" s="333"/>
      <c r="GM59" s="333"/>
      <c r="GN59" s="333"/>
      <c r="GO59" s="333"/>
      <c r="GP59" s="333"/>
      <c r="GQ59" s="333"/>
      <c r="GR59" s="333"/>
      <c r="GS59" s="333"/>
      <c r="GT59" s="333"/>
      <c r="GU59" s="333"/>
      <c r="GV59" s="333"/>
      <c r="GW59" s="333"/>
      <c r="GX59" s="333"/>
      <c r="GY59" s="333"/>
      <c r="GZ59" s="333"/>
      <c r="HA59" s="333"/>
      <c r="HB59" s="333"/>
      <c r="HC59" s="333"/>
      <c r="HD59" s="333"/>
      <c r="HE59" s="333"/>
      <c r="HF59" s="333"/>
      <c r="HG59" s="333"/>
      <c r="HH59" s="333"/>
      <c r="HI59" s="333"/>
      <c r="HJ59" s="333"/>
      <c r="HK59" s="333"/>
      <c r="HL59" s="333"/>
      <c r="HM59" s="333"/>
    </row>
    <row r="60" spans="1:221" x14ac:dyDescent="0.2">
      <c r="A60" s="381" t="s">
        <v>93</v>
      </c>
      <c r="B60" s="333"/>
      <c r="C60" s="333"/>
      <c r="D60" s="381"/>
      <c r="E60" s="333"/>
      <c r="F60" s="333"/>
      <c r="G60" s="333"/>
      <c r="H60" s="333"/>
      <c r="I60" s="333"/>
      <c r="J60" s="333"/>
      <c r="K60" s="333"/>
      <c r="L60" s="333"/>
      <c r="M60" s="333"/>
      <c r="N60" s="333"/>
      <c r="O60" s="375">
        <f>IF($C$17&lt;=0,MIN(O21,O57), O21)</f>
        <v>10</v>
      </c>
      <c r="Q60" s="381"/>
      <c r="R60" s="333"/>
      <c r="S60" s="333"/>
      <c r="T60" s="333"/>
      <c r="U60" s="333"/>
      <c r="V60" s="333"/>
      <c r="W60" s="333"/>
      <c r="X60" s="333"/>
      <c r="Y60" s="333"/>
      <c r="Z60" s="333"/>
      <c r="AA60" s="333"/>
      <c r="AB60" s="333"/>
      <c r="AC60" s="333"/>
      <c r="AD60" s="333"/>
      <c r="AE60" s="333"/>
      <c r="AF60" s="333"/>
      <c r="AG60" s="333"/>
      <c r="AH60" s="333"/>
      <c r="AI60" s="333"/>
      <c r="AJ60" s="333"/>
      <c r="AK60" s="333"/>
      <c r="AL60" s="333"/>
      <c r="AM60" s="333"/>
      <c r="AN60" s="333"/>
      <c r="AO60" s="333"/>
      <c r="AP60" s="333"/>
      <c r="AQ60" s="333"/>
      <c r="AR60" s="333"/>
      <c r="AS60" s="333"/>
      <c r="AT60" s="333"/>
      <c r="AU60" s="333"/>
      <c r="AV60" s="333"/>
      <c r="AW60" s="333"/>
      <c r="AX60" s="333"/>
      <c r="AY60" s="333"/>
      <c r="AZ60" s="333"/>
      <c r="BA60" s="333"/>
      <c r="BB60" s="333"/>
      <c r="BC60" s="333"/>
      <c r="BD60" s="333"/>
      <c r="BE60" s="333"/>
      <c r="BF60" s="333"/>
      <c r="BG60" s="333"/>
      <c r="BH60" s="333"/>
      <c r="BI60" s="333"/>
      <c r="BJ60" s="333"/>
      <c r="BK60" s="333"/>
      <c r="BL60" s="333"/>
      <c r="BM60" s="333"/>
      <c r="BN60" s="333"/>
      <c r="BO60" s="333"/>
      <c r="BP60" s="333"/>
      <c r="BQ60" s="333"/>
      <c r="BR60" s="333"/>
      <c r="BS60" s="333"/>
      <c r="BT60" s="333"/>
      <c r="BU60" s="333"/>
      <c r="BV60" s="333"/>
      <c r="BW60" s="333"/>
      <c r="BX60" s="333"/>
      <c r="BY60" s="333"/>
      <c r="BZ60" s="333"/>
      <c r="CA60" s="333"/>
      <c r="CB60" s="333"/>
      <c r="CC60" s="333"/>
      <c r="CD60" s="333"/>
      <c r="CE60" s="333"/>
      <c r="CF60" s="333"/>
      <c r="CG60" s="333"/>
      <c r="CH60" s="333"/>
      <c r="CI60" s="333"/>
      <c r="CJ60" s="333"/>
      <c r="CK60" s="333"/>
      <c r="CL60" s="333"/>
      <c r="CM60" s="333"/>
      <c r="CN60" s="333"/>
      <c r="CO60" s="333"/>
      <c r="CP60" s="333"/>
      <c r="CQ60" s="333"/>
      <c r="CR60" s="333"/>
      <c r="CS60" s="333"/>
      <c r="CT60" s="333"/>
      <c r="CU60" s="333"/>
      <c r="CV60" s="333"/>
      <c r="CW60" s="333"/>
      <c r="CX60" s="333"/>
      <c r="CY60" s="333"/>
      <c r="CZ60" s="333"/>
      <c r="DA60" s="333"/>
      <c r="DB60" s="333"/>
      <c r="DC60" s="333"/>
      <c r="DD60" s="333"/>
      <c r="DE60" s="333"/>
      <c r="DF60" s="333"/>
      <c r="DG60" s="333"/>
      <c r="DH60" s="333"/>
      <c r="DI60" s="333"/>
      <c r="DJ60" s="333"/>
      <c r="DK60" s="333"/>
      <c r="DL60" s="333"/>
      <c r="DM60" s="333"/>
      <c r="DN60" s="333"/>
      <c r="DO60" s="333"/>
      <c r="DP60" s="333"/>
      <c r="DQ60" s="333"/>
      <c r="DR60" s="333"/>
      <c r="DS60" s="333"/>
      <c r="DT60" s="333"/>
      <c r="DU60" s="333"/>
      <c r="DV60" s="333"/>
      <c r="DW60" s="333"/>
      <c r="DX60" s="333"/>
      <c r="DY60" s="333"/>
      <c r="DZ60" s="333"/>
      <c r="EA60" s="333"/>
      <c r="EB60" s="333"/>
      <c r="EC60" s="333"/>
      <c r="ED60" s="333"/>
      <c r="EE60" s="333"/>
      <c r="EF60" s="333"/>
      <c r="EG60" s="333"/>
      <c r="EH60" s="333"/>
      <c r="EI60" s="333"/>
      <c r="EJ60" s="333"/>
      <c r="EK60" s="333"/>
      <c r="EL60" s="333"/>
      <c r="EM60" s="333"/>
      <c r="EN60" s="333"/>
      <c r="EO60" s="333"/>
      <c r="EP60" s="333"/>
      <c r="EQ60" s="333"/>
      <c r="ER60" s="333"/>
      <c r="ES60" s="333"/>
      <c r="ET60" s="333"/>
      <c r="EU60" s="333"/>
      <c r="EV60" s="333"/>
      <c r="EW60" s="333"/>
      <c r="EX60" s="333"/>
      <c r="EY60" s="333"/>
      <c r="EZ60" s="333"/>
      <c r="FA60" s="333"/>
      <c r="FB60" s="333"/>
      <c r="FC60" s="333"/>
      <c r="FD60" s="333"/>
      <c r="FE60" s="333"/>
      <c r="FF60" s="333"/>
      <c r="FG60" s="333"/>
      <c r="FH60" s="333"/>
      <c r="FI60" s="333"/>
      <c r="FJ60" s="333"/>
      <c r="FK60" s="333"/>
      <c r="FL60" s="333"/>
      <c r="FM60" s="333"/>
      <c r="FN60" s="333"/>
      <c r="FO60" s="333"/>
      <c r="FP60" s="333"/>
      <c r="FQ60" s="333"/>
      <c r="FR60" s="333"/>
      <c r="FS60" s="333"/>
      <c r="FT60" s="333"/>
      <c r="FU60" s="333"/>
      <c r="FV60" s="333"/>
      <c r="FW60" s="333"/>
      <c r="FX60" s="333"/>
      <c r="FY60" s="333"/>
      <c r="FZ60" s="333"/>
      <c r="GA60" s="333"/>
      <c r="GB60" s="333"/>
      <c r="GC60" s="333"/>
      <c r="GD60" s="333"/>
      <c r="GE60" s="333"/>
      <c r="GF60" s="333"/>
      <c r="GG60" s="333"/>
      <c r="GH60" s="333"/>
      <c r="GI60" s="333"/>
      <c r="GJ60" s="333"/>
      <c r="GK60" s="333"/>
      <c r="GL60" s="333"/>
      <c r="GM60" s="333"/>
      <c r="GN60" s="333"/>
      <c r="GO60" s="333"/>
      <c r="GP60" s="333"/>
      <c r="GQ60" s="333"/>
      <c r="GR60" s="333"/>
      <c r="GS60" s="333"/>
      <c r="GT60" s="333"/>
      <c r="GU60" s="333"/>
      <c r="GV60" s="333"/>
      <c r="GW60" s="333"/>
      <c r="GX60" s="333"/>
      <c r="GY60" s="333"/>
      <c r="GZ60" s="333"/>
      <c r="HA60" s="333"/>
      <c r="HB60" s="333"/>
      <c r="HC60" s="333"/>
      <c r="HD60" s="333"/>
      <c r="HE60" s="333"/>
      <c r="HF60" s="333"/>
      <c r="HG60" s="333"/>
      <c r="HH60" s="333"/>
      <c r="HI60" s="333"/>
      <c r="HJ60" s="333"/>
      <c r="HK60" s="333"/>
      <c r="HL60" s="333"/>
      <c r="HM60" s="333"/>
    </row>
    <row r="61" spans="1:221" x14ac:dyDescent="0.2">
      <c r="A61" s="419"/>
      <c r="B61" s="381"/>
      <c r="C61" s="381"/>
      <c r="D61" s="381"/>
      <c r="E61" s="381"/>
      <c r="F61" s="381"/>
      <c r="G61" s="381"/>
      <c r="H61" s="381"/>
      <c r="I61" s="333"/>
      <c r="J61" s="333"/>
      <c r="K61" s="333"/>
      <c r="L61" s="333"/>
      <c r="M61" s="333"/>
      <c r="Q61" s="333"/>
      <c r="AE61" s="333"/>
      <c r="AF61" s="333"/>
      <c r="AG61" s="333"/>
      <c r="AH61" s="333"/>
      <c r="AI61" s="333"/>
      <c r="AJ61" s="333"/>
      <c r="AK61" s="333"/>
      <c r="AL61" s="333"/>
      <c r="AM61" s="333"/>
      <c r="AN61" s="333"/>
      <c r="AO61" s="333"/>
      <c r="AP61" s="333"/>
      <c r="AQ61" s="333"/>
      <c r="AR61" s="333"/>
      <c r="AS61" s="333"/>
      <c r="AT61" s="333"/>
      <c r="AU61" s="333"/>
      <c r="AV61" s="333"/>
      <c r="AW61" s="333"/>
      <c r="AX61" s="333"/>
      <c r="AY61" s="333"/>
      <c r="AZ61" s="333"/>
      <c r="BA61" s="333"/>
      <c r="BB61" s="333"/>
      <c r="BC61" s="333"/>
      <c r="BD61" s="333"/>
      <c r="BE61" s="333"/>
      <c r="BF61" s="333"/>
      <c r="BG61" s="333"/>
      <c r="BH61" s="333"/>
      <c r="BI61" s="333"/>
      <c r="BJ61" s="333"/>
      <c r="BK61" s="333"/>
      <c r="BL61" s="333"/>
      <c r="BM61" s="333"/>
      <c r="BN61" s="333"/>
      <c r="BO61" s="333"/>
      <c r="BP61" s="333"/>
      <c r="BQ61" s="333"/>
      <c r="BR61" s="333"/>
      <c r="BS61" s="333"/>
      <c r="BT61" s="333"/>
      <c r="BU61" s="333"/>
      <c r="BV61" s="333"/>
      <c r="BW61" s="333"/>
      <c r="BX61" s="333"/>
      <c r="BY61" s="333"/>
      <c r="BZ61" s="333"/>
      <c r="CA61" s="333"/>
      <c r="CB61" s="333"/>
      <c r="CC61" s="333"/>
      <c r="CD61" s="333"/>
      <c r="CE61" s="333"/>
      <c r="CF61" s="333"/>
      <c r="CG61" s="333"/>
      <c r="CH61" s="333"/>
      <c r="CI61" s="333"/>
      <c r="CJ61" s="333"/>
      <c r="CK61" s="333"/>
      <c r="CL61" s="333"/>
      <c r="CM61" s="333"/>
      <c r="CN61" s="333"/>
      <c r="CO61" s="333"/>
      <c r="CP61" s="333"/>
      <c r="CQ61" s="333"/>
      <c r="CR61" s="333"/>
      <c r="CS61" s="333"/>
      <c r="CT61" s="333"/>
      <c r="CU61" s="333"/>
      <c r="CV61" s="333"/>
      <c r="CW61" s="333"/>
      <c r="CX61" s="333"/>
      <c r="CY61" s="333"/>
      <c r="CZ61" s="333"/>
      <c r="DA61" s="333"/>
      <c r="DB61" s="333"/>
      <c r="DC61" s="333"/>
      <c r="DD61" s="333"/>
      <c r="DE61" s="333"/>
      <c r="DF61" s="333"/>
      <c r="DG61" s="333"/>
      <c r="DH61" s="333"/>
      <c r="DI61" s="333"/>
      <c r="DJ61" s="333"/>
      <c r="DK61" s="333"/>
      <c r="DL61" s="333"/>
      <c r="DM61" s="333"/>
      <c r="DN61" s="333"/>
      <c r="DO61" s="333"/>
      <c r="DP61" s="333"/>
      <c r="DQ61" s="333"/>
      <c r="DR61" s="333"/>
      <c r="DS61" s="333"/>
      <c r="DT61" s="333"/>
      <c r="DU61" s="333"/>
      <c r="DV61" s="333"/>
      <c r="DW61" s="333"/>
      <c r="DX61" s="333"/>
      <c r="DY61" s="333"/>
      <c r="DZ61" s="333"/>
      <c r="EA61" s="333"/>
      <c r="EB61" s="333"/>
      <c r="EC61" s="333"/>
      <c r="ED61" s="333"/>
      <c r="EE61" s="333"/>
      <c r="EF61" s="333"/>
      <c r="EG61" s="333"/>
      <c r="EH61" s="333"/>
      <c r="EI61" s="333"/>
      <c r="EJ61" s="333"/>
      <c r="EK61" s="333"/>
      <c r="EL61" s="333"/>
      <c r="EM61" s="333"/>
      <c r="EN61" s="333"/>
      <c r="EO61" s="333"/>
      <c r="EP61" s="333"/>
      <c r="EQ61" s="333"/>
      <c r="ER61" s="333"/>
      <c r="ES61" s="333"/>
      <c r="ET61" s="333"/>
      <c r="EU61" s="333"/>
      <c r="EV61" s="333"/>
      <c r="EW61" s="333"/>
      <c r="EX61" s="333"/>
      <c r="EY61" s="333"/>
      <c r="EZ61" s="333"/>
      <c r="FA61" s="333"/>
      <c r="FB61" s="333"/>
      <c r="FC61" s="333"/>
      <c r="FD61" s="333"/>
      <c r="FE61" s="333"/>
      <c r="FF61" s="333"/>
      <c r="FG61" s="333"/>
      <c r="FH61" s="333"/>
      <c r="FI61" s="333"/>
      <c r="FJ61" s="333"/>
      <c r="FK61" s="333"/>
      <c r="FL61" s="333"/>
      <c r="FM61" s="333"/>
      <c r="FN61" s="333"/>
      <c r="FO61" s="333"/>
      <c r="FP61" s="333"/>
      <c r="FQ61" s="333"/>
      <c r="FR61" s="333"/>
      <c r="FS61" s="333"/>
      <c r="FT61" s="333"/>
      <c r="FU61" s="333"/>
      <c r="FV61" s="333"/>
      <c r="FW61" s="333"/>
      <c r="FX61" s="333"/>
      <c r="FY61" s="333"/>
      <c r="FZ61" s="333"/>
      <c r="GA61" s="333"/>
      <c r="GB61" s="333"/>
      <c r="GC61" s="333"/>
      <c r="GD61" s="333"/>
      <c r="GE61" s="333"/>
      <c r="GF61" s="333"/>
      <c r="GG61" s="333"/>
      <c r="GH61" s="333"/>
      <c r="GI61" s="333"/>
      <c r="GJ61" s="333"/>
      <c r="GK61" s="333"/>
      <c r="GL61" s="333"/>
      <c r="GM61" s="333"/>
      <c r="GN61" s="333"/>
      <c r="GO61" s="333"/>
      <c r="GP61" s="333"/>
      <c r="GQ61" s="333"/>
      <c r="GR61" s="333"/>
      <c r="GS61" s="333"/>
      <c r="GT61" s="333"/>
      <c r="GU61" s="333"/>
      <c r="GV61" s="333"/>
      <c r="GW61" s="333"/>
      <c r="GX61" s="333"/>
      <c r="GY61" s="333"/>
      <c r="GZ61" s="333"/>
      <c r="HA61" s="333"/>
      <c r="HB61" s="333"/>
      <c r="HC61" s="333"/>
      <c r="HD61" s="333"/>
      <c r="HE61" s="333"/>
      <c r="HF61" s="333"/>
      <c r="HG61" s="333"/>
      <c r="HH61" s="333"/>
      <c r="HI61" s="333"/>
      <c r="HJ61" s="333"/>
      <c r="HK61" s="333"/>
      <c r="HL61" s="333"/>
      <c r="HM61" s="333"/>
    </row>
    <row r="62" spans="1:221" x14ac:dyDescent="0.2">
      <c r="A62" s="344" t="s">
        <v>117</v>
      </c>
      <c r="O62" s="420">
        <f>IF($C$17&lt;0,O57,IF(O57&gt;O60,O57,O60))</f>
        <v>16.12</v>
      </c>
      <c r="P62" s="421"/>
      <c r="Q62" s="333"/>
      <c r="AE62" s="333"/>
      <c r="AF62" s="333"/>
      <c r="AG62" s="333"/>
      <c r="AH62" s="333"/>
      <c r="AI62" s="333"/>
      <c r="AJ62" s="333"/>
      <c r="AK62" s="333"/>
      <c r="AL62" s="333"/>
      <c r="AM62" s="333"/>
      <c r="AN62" s="333"/>
      <c r="AO62" s="333"/>
      <c r="AP62" s="333"/>
      <c r="AQ62" s="333"/>
      <c r="AR62" s="333"/>
      <c r="AS62" s="333"/>
      <c r="AT62" s="333"/>
      <c r="AU62" s="333"/>
      <c r="AV62" s="333"/>
      <c r="AW62" s="333"/>
      <c r="AX62" s="333"/>
      <c r="AY62" s="333"/>
      <c r="AZ62" s="333"/>
      <c r="BA62" s="333"/>
      <c r="BB62" s="333"/>
      <c r="BC62" s="333"/>
      <c r="BD62" s="333"/>
      <c r="BE62" s="333"/>
      <c r="BF62" s="333"/>
      <c r="BG62" s="333"/>
      <c r="BH62" s="333"/>
      <c r="BI62" s="333"/>
      <c r="BJ62" s="333"/>
      <c r="BK62" s="333"/>
      <c r="BL62" s="333"/>
      <c r="BM62" s="333"/>
      <c r="BN62" s="333"/>
      <c r="BO62" s="333"/>
      <c r="BP62" s="333"/>
      <c r="BQ62" s="333"/>
      <c r="BR62" s="333"/>
      <c r="BS62" s="333"/>
      <c r="BT62" s="333"/>
      <c r="BU62" s="333"/>
      <c r="BV62" s="333"/>
      <c r="BW62" s="333"/>
      <c r="BX62" s="333"/>
      <c r="BY62" s="333"/>
      <c r="BZ62" s="333"/>
      <c r="CA62" s="333"/>
      <c r="CB62" s="333"/>
      <c r="CC62" s="333"/>
      <c r="CD62" s="333"/>
      <c r="CE62" s="333"/>
      <c r="CF62" s="333"/>
      <c r="CG62" s="333"/>
      <c r="CH62" s="333"/>
      <c r="CI62" s="333"/>
      <c r="CJ62" s="333"/>
      <c r="CK62" s="333"/>
      <c r="CL62" s="333"/>
      <c r="CM62" s="333"/>
      <c r="CN62" s="333"/>
      <c r="CO62" s="333"/>
      <c r="CP62" s="333"/>
      <c r="CQ62" s="333"/>
      <c r="CR62" s="333"/>
      <c r="CS62" s="333"/>
      <c r="CT62" s="333"/>
      <c r="CU62" s="333"/>
      <c r="CV62" s="333"/>
      <c r="CW62" s="333"/>
      <c r="CX62" s="333"/>
      <c r="CY62" s="333"/>
      <c r="CZ62" s="333"/>
      <c r="DA62" s="333"/>
      <c r="DB62" s="333"/>
      <c r="DC62" s="333"/>
      <c r="DD62" s="333"/>
      <c r="DE62" s="333"/>
      <c r="DF62" s="333"/>
      <c r="DG62" s="333"/>
      <c r="DH62" s="333"/>
      <c r="DI62" s="333"/>
      <c r="DJ62" s="333"/>
      <c r="DK62" s="333"/>
      <c r="DL62" s="333"/>
      <c r="DM62" s="333"/>
      <c r="DN62" s="333"/>
      <c r="DO62" s="333"/>
      <c r="DP62" s="333"/>
      <c r="DQ62" s="333"/>
      <c r="DR62" s="333"/>
      <c r="DS62" s="333"/>
      <c r="DT62" s="333"/>
      <c r="DU62" s="333"/>
      <c r="DV62" s="333"/>
      <c r="DW62" s="333"/>
      <c r="DX62" s="333"/>
      <c r="DY62" s="333"/>
      <c r="DZ62" s="333"/>
      <c r="EA62" s="333"/>
      <c r="EB62" s="333"/>
      <c r="EC62" s="333"/>
      <c r="ED62" s="333"/>
      <c r="EE62" s="333"/>
      <c r="EF62" s="333"/>
      <c r="EG62" s="333"/>
      <c r="EH62" s="333"/>
      <c r="EI62" s="333"/>
      <c r="EJ62" s="333"/>
      <c r="EK62" s="333"/>
      <c r="EL62" s="333"/>
      <c r="EM62" s="333"/>
      <c r="EN62" s="333"/>
      <c r="EO62" s="333"/>
      <c r="EP62" s="333"/>
      <c r="EQ62" s="333"/>
      <c r="ER62" s="333"/>
      <c r="ES62" s="333"/>
      <c r="ET62" s="333"/>
      <c r="EU62" s="333"/>
      <c r="EV62" s="333"/>
      <c r="EW62" s="333"/>
      <c r="EX62" s="333"/>
      <c r="EY62" s="333"/>
      <c r="EZ62" s="333"/>
      <c r="FA62" s="333"/>
      <c r="FB62" s="333"/>
      <c r="FC62" s="333"/>
      <c r="FD62" s="333"/>
      <c r="FE62" s="333"/>
      <c r="FF62" s="333"/>
      <c r="FG62" s="333"/>
      <c r="FH62" s="333"/>
      <c r="FI62" s="333"/>
      <c r="FJ62" s="333"/>
      <c r="FK62" s="333"/>
      <c r="FL62" s="333"/>
      <c r="FM62" s="333"/>
      <c r="FN62" s="333"/>
      <c r="FO62" s="333"/>
      <c r="FP62" s="333"/>
      <c r="FQ62" s="333"/>
      <c r="FR62" s="333"/>
      <c r="FS62" s="333"/>
      <c r="FT62" s="333"/>
      <c r="FU62" s="333"/>
      <c r="FV62" s="333"/>
      <c r="FW62" s="333"/>
      <c r="FX62" s="333"/>
      <c r="FY62" s="333"/>
      <c r="FZ62" s="333"/>
      <c r="GA62" s="333"/>
      <c r="GB62" s="333"/>
      <c r="GC62" s="333"/>
      <c r="GD62" s="333"/>
      <c r="GE62" s="333"/>
      <c r="GF62" s="333"/>
      <c r="GG62" s="333"/>
      <c r="GH62" s="333"/>
      <c r="GI62" s="333"/>
      <c r="GJ62" s="333"/>
      <c r="GK62" s="333"/>
      <c r="GL62" s="333"/>
      <c r="GM62" s="333"/>
      <c r="GN62" s="333"/>
      <c r="GO62" s="333"/>
      <c r="GP62" s="333"/>
      <c r="GQ62" s="333"/>
      <c r="GR62" s="333"/>
      <c r="GS62" s="333"/>
      <c r="GT62" s="333"/>
      <c r="GU62" s="333"/>
      <c r="GV62" s="333"/>
      <c r="GW62" s="333"/>
      <c r="GX62" s="333"/>
      <c r="GY62" s="333"/>
      <c r="GZ62" s="333"/>
      <c r="HA62" s="333"/>
      <c r="HB62" s="333"/>
      <c r="HC62" s="333"/>
      <c r="HD62" s="333"/>
      <c r="HE62" s="333"/>
      <c r="HF62" s="333"/>
      <c r="HG62" s="333"/>
      <c r="HH62" s="333"/>
      <c r="HI62" s="333"/>
      <c r="HJ62" s="333"/>
      <c r="HK62" s="333"/>
      <c r="HL62" s="333"/>
      <c r="HM62" s="333"/>
    </row>
    <row r="63" spans="1:221" x14ac:dyDescent="0.2">
      <c r="A63" s="419"/>
    </row>
    <row r="64" spans="1:221" x14ac:dyDescent="0.2">
      <c r="A64" s="419"/>
      <c r="I64" s="381" t="s">
        <v>121</v>
      </c>
      <c r="J64" s="381"/>
      <c r="K64" s="381"/>
      <c r="L64" s="422"/>
      <c r="M64" s="422"/>
      <c r="N64" s="422"/>
      <c r="O64" s="422">
        <f>ROUND(IF($C$17&lt;1,0,O57/($C$17*100)*10000),2)</f>
        <v>0</v>
      </c>
      <c r="P64" s="367" t="s">
        <v>87</v>
      </c>
    </row>
    <row r="65" spans="1:16" x14ac:dyDescent="0.2">
      <c r="A65" s="419"/>
      <c r="I65" s="423" t="s">
        <v>190</v>
      </c>
      <c r="J65" s="333"/>
      <c r="K65" s="333"/>
      <c r="L65" s="333"/>
      <c r="M65" s="333"/>
      <c r="N65" s="333"/>
      <c r="O65" s="424">
        <f>ROUND(IF($C$17&lt;1,0,(L57)/($C$17*100)*10000),2)</f>
        <v>0</v>
      </c>
      <c r="P65" s="336" t="s">
        <v>87</v>
      </c>
    </row>
    <row r="66" spans="1:16" x14ac:dyDescent="0.2">
      <c r="A66" s="419"/>
    </row>
    <row r="67" spans="1:16" x14ac:dyDescent="0.2">
      <c r="A67" s="419"/>
    </row>
    <row r="68" spans="1:16" x14ac:dyDescent="0.2">
      <c r="A68" s="419"/>
    </row>
    <row r="69" spans="1:16" x14ac:dyDescent="0.2">
      <c r="A69" s="419"/>
    </row>
    <row r="70" spans="1:16" x14ac:dyDescent="0.2">
      <c r="A70" s="419"/>
    </row>
    <row r="71" spans="1:16" x14ac:dyDescent="0.2">
      <c r="A71" s="419"/>
    </row>
    <row r="72" spans="1:16" x14ac:dyDescent="0.2">
      <c r="A72" s="419"/>
    </row>
  </sheetData>
  <sheetProtection algorithmName="SHA-512" hashValue="hBm3TvSYIZPbLPzOobEfUyBefehq3vkt938Ek09ZG0Yy7+FdHjvPbMQnTnCldr4fsmxHMtQLxAaR7zdADy28OA==" saltValue="MNxqOCGtDR77xVOQArIY2Q==" spinCount="100000" sheet="1" objects="1" scenarios="1"/>
  <mergeCells count="8">
    <mergeCell ref="G19:J19"/>
    <mergeCell ref="L19:O19"/>
    <mergeCell ref="A1:P1"/>
    <mergeCell ref="A2:P2"/>
    <mergeCell ref="A3:P3"/>
    <mergeCell ref="A4:P4"/>
    <mergeCell ref="A7:K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68961" r:id="rId3" name="Button 1">
              <controlPr defaultSize="0" print="0" autoFill="0" autoPict="0" macro="[0]!Info">
                <anchor moveWithCells="1">
                  <from>
                    <xdr:col>0</xdr:col>
                    <xdr:colOff>66675</xdr:colOff>
                    <xdr:row>0</xdr:row>
                    <xdr:rowOff>76200</xdr:rowOff>
                  </from>
                  <to>
                    <xdr:col>0</xdr:col>
                    <xdr:colOff>581025</xdr:colOff>
                    <xdr:row>2</xdr:row>
                    <xdr:rowOff>9525</xdr:rowOff>
                  </to>
                </anchor>
              </controlPr>
            </control>
          </mc:Choice>
        </mc:AlternateContent>
        <mc:AlternateContent xmlns:mc="http://schemas.openxmlformats.org/markup-compatibility/2006">
          <mc:Choice Requires="x14">
            <control shapeId="168962" r:id="rId4" name="Button 2">
              <controlPr defaultSize="0" print="0" autoFill="0" autoPict="0" macro="[0]!Info">
                <anchor moveWithCells="1">
                  <from>
                    <xdr:col>0</xdr:col>
                    <xdr:colOff>66675</xdr:colOff>
                    <xdr:row>0</xdr:row>
                    <xdr:rowOff>76200</xdr:rowOff>
                  </from>
                  <to>
                    <xdr:col>0</xdr:col>
                    <xdr:colOff>581025</xdr:colOff>
                    <xdr:row>2</xdr:row>
                    <xdr:rowOff>9525</xdr:rowOff>
                  </to>
                </anchor>
              </controlPr>
            </control>
          </mc:Choice>
        </mc:AlternateContent>
        <mc:AlternateContent xmlns:mc="http://schemas.openxmlformats.org/markup-compatibility/2006">
          <mc:Choice Requires="x14">
            <control shapeId="168963" r:id="rId5" name="Button 3">
              <controlPr defaultSize="0" print="0" autoFill="0" autoPict="0" macro="[0]!Info">
                <anchor moveWithCells="1">
                  <from>
                    <xdr:col>0</xdr:col>
                    <xdr:colOff>66675</xdr:colOff>
                    <xdr:row>0</xdr:row>
                    <xdr:rowOff>76200</xdr:rowOff>
                  </from>
                  <to>
                    <xdr:col>0</xdr:col>
                    <xdr:colOff>581025</xdr:colOff>
                    <xdr:row>2</xdr:row>
                    <xdr:rowOff>9525</xdr:rowOff>
                  </to>
                </anchor>
              </controlPr>
            </control>
          </mc:Choice>
        </mc:AlternateContent>
        <mc:AlternateContent xmlns:mc="http://schemas.openxmlformats.org/markup-compatibility/2006">
          <mc:Choice Requires="x14">
            <control shapeId="168964" r:id="rId6" name="Button 4">
              <controlPr defaultSize="0" print="0" autoFill="0" autoPict="0" macro="[0]!Info">
                <anchor moveWithCells="1">
                  <from>
                    <xdr:col>0</xdr:col>
                    <xdr:colOff>66675</xdr:colOff>
                    <xdr:row>0</xdr:row>
                    <xdr:rowOff>76200</xdr:rowOff>
                  </from>
                  <to>
                    <xdr:col>0</xdr:col>
                    <xdr:colOff>581025</xdr:colOff>
                    <xdr:row>2</xdr:row>
                    <xdr:rowOff>9525</xdr:rowOff>
                  </to>
                </anchor>
              </controlPr>
            </control>
          </mc:Choice>
        </mc:AlternateContent>
        <mc:AlternateContent xmlns:mc="http://schemas.openxmlformats.org/markup-compatibility/2006">
          <mc:Choice Requires="x14">
            <control shapeId="168965" r:id="rId7" name="Button 5">
              <controlPr defaultSize="0" print="0" autoFill="0" autoPict="0" macro="[0]!Info">
                <anchor moveWithCells="1">
                  <from>
                    <xdr:col>14</xdr:col>
                    <xdr:colOff>600075</xdr:colOff>
                    <xdr:row>80</xdr:row>
                    <xdr:rowOff>38100</xdr:rowOff>
                  </from>
                  <to>
                    <xdr:col>14</xdr:col>
                    <xdr:colOff>1133475</xdr:colOff>
                    <xdr:row>81</xdr:row>
                    <xdr:rowOff>114300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7"/>
  <dimension ref="A1:IB60"/>
  <sheetViews>
    <sheetView showGridLines="0" topLeftCell="A23" zoomScale="80" zoomScaleNormal="80" workbookViewId="0">
      <selection sqref="A1:P1"/>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98" t="s">
        <v>120</v>
      </c>
      <c r="B1" s="498"/>
      <c r="C1" s="498"/>
      <c r="D1" s="498"/>
      <c r="E1" s="498"/>
      <c r="F1" s="498"/>
      <c r="G1" s="498"/>
      <c r="H1" s="498"/>
      <c r="I1" s="498"/>
      <c r="J1" s="498"/>
      <c r="K1" s="498"/>
      <c r="L1" s="498"/>
      <c r="M1" s="498"/>
      <c r="N1" s="498"/>
      <c r="O1" s="498"/>
      <c r="P1" s="498"/>
    </row>
    <row r="2" spans="1:30" ht="20.25" x14ac:dyDescent="0.3">
      <c r="A2" s="483" t="s">
        <v>277</v>
      </c>
      <c r="B2" s="483"/>
      <c r="C2" s="483"/>
      <c r="D2" s="483"/>
      <c r="E2" s="483"/>
      <c r="F2" s="483"/>
      <c r="G2" s="483"/>
      <c r="H2" s="483"/>
      <c r="I2" s="483"/>
      <c r="J2" s="483"/>
      <c r="K2" s="483"/>
      <c r="L2" s="483"/>
      <c r="M2" s="483"/>
      <c r="N2" s="483"/>
      <c r="O2" s="483"/>
      <c r="P2" s="483"/>
    </row>
    <row r="3" spans="1:30" ht="18" x14ac:dyDescent="0.25">
      <c r="A3" s="499" t="s">
        <v>269</v>
      </c>
      <c r="B3" s="499"/>
      <c r="C3" s="499"/>
      <c r="D3" s="499"/>
      <c r="E3" s="499"/>
      <c r="F3" s="499"/>
      <c r="G3" s="499"/>
      <c r="H3" s="499"/>
      <c r="I3" s="499"/>
      <c r="J3" s="499"/>
      <c r="K3" s="499"/>
      <c r="L3" s="499"/>
      <c r="M3" s="499"/>
      <c r="N3" s="499"/>
      <c r="O3" s="499"/>
      <c r="P3" s="499"/>
    </row>
    <row r="4" spans="1:30" ht="15.75" x14ac:dyDescent="0.25">
      <c r="A4" s="484" t="str">
        <f>'Customer Info'!B11</f>
        <v>Breakdown of Charges Based on Entered Information</v>
      </c>
      <c r="B4" s="484"/>
      <c r="C4" s="484"/>
      <c r="D4" s="484"/>
      <c r="E4" s="484"/>
      <c r="F4" s="484"/>
      <c r="G4" s="484"/>
      <c r="H4" s="484"/>
      <c r="I4" s="484"/>
      <c r="J4" s="484"/>
      <c r="K4" s="484"/>
      <c r="L4" s="484"/>
      <c r="M4" s="484"/>
      <c r="N4" s="484"/>
      <c r="O4" s="484"/>
      <c r="P4" s="484"/>
    </row>
    <row r="5" spans="1:30" ht="15" x14ac:dyDescent="0.2">
      <c r="A5" s="75"/>
      <c r="B5" s="75"/>
      <c r="C5" s="75"/>
      <c r="D5" s="75"/>
      <c r="E5" s="75"/>
      <c r="F5" s="75"/>
      <c r="G5" s="75"/>
      <c r="H5" s="75"/>
      <c r="I5" s="75"/>
      <c r="J5" s="75"/>
      <c r="K5" s="75"/>
    </row>
    <row r="6" spans="1:30" x14ac:dyDescent="0.2">
      <c r="A6" s="76">
        <f ca="1">TODAY()</f>
        <v>45944</v>
      </c>
      <c r="B6" s="210" t="s">
        <v>268</v>
      </c>
      <c r="C6" s="76"/>
      <c r="D6" s="76"/>
      <c r="E6" s="76"/>
      <c r="F6" s="76"/>
      <c r="G6" s="76"/>
      <c r="H6" s="76"/>
      <c r="I6" s="76"/>
    </row>
    <row r="7" spans="1:30" ht="26.25" x14ac:dyDescent="0.4">
      <c r="A7" s="509"/>
      <c r="B7" s="509"/>
      <c r="C7" s="509"/>
      <c r="D7" s="509"/>
      <c r="E7" s="509"/>
      <c r="F7" s="509"/>
      <c r="G7" s="509"/>
      <c r="H7" s="509"/>
      <c r="I7" s="509"/>
      <c r="J7" s="509"/>
      <c r="K7" s="509"/>
      <c r="L7" s="509"/>
      <c r="M7" s="509"/>
      <c r="N7" s="509"/>
      <c r="O7" s="509"/>
      <c r="P7" s="509"/>
    </row>
    <row r="8" spans="1:30" x14ac:dyDescent="0.2">
      <c r="C8" s="18"/>
      <c r="D8" s="18"/>
      <c r="E8" s="18"/>
      <c r="F8" s="18"/>
      <c r="G8" s="18"/>
      <c r="H8" s="18"/>
      <c r="I8" s="18"/>
      <c r="J8" s="18"/>
      <c r="K8" s="18"/>
    </row>
    <row r="9" spans="1:30" ht="15" x14ac:dyDescent="0.2">
      <c r="A9" s="23" t="s">
        <v>2</v>
      </c>
      <c r="B9" s="24"/>
      <c r="C9" s="25">
        <f>'Customer Info'!B7</f>
        <v>0</v>
      </c>
      <c r="I9" s="26"/>
    </row>
    <row r="10" spans="1:30" ht="15" x14ac:dyDescent="0.2">
      <c r="A10" s="27" t="s">
        <v>26</v>
      </c>
      <c r="B10" s="24"/>
      <c r="C10" s="25">
        <f>'Customer Info'!B8</f>
        <v>0</v>
      </c>
    </row>
    <row r="11" spans="1:30" x14ac:dyDescent="0.2">
      <c r="A11" s="23" t="s">
        <v>3</v>
      </c>
      <c r="B11" s="200">
        <f>'Customer Info'!B9</f>
        <v>11</v>
      </c>
      <c r="C11" s="194" t="str">
        <f>LOOKUP(B11,R11:AD11,R12:AD12)</f>
        <v>November</v>
      </c>
      <c r="D11" s="133">
        <f>'Customer Info'!C9</f>
        <v>2025</v>
      </c>
      <c r="S11">
        <v>1</v>
      </c>
      <c r="T11">
        <v>2</v>
      </c>
      <c r="U11">
        <v>3</v>
      </c>
      <c r="V11">
        <v>4</v>
      </c>
      <c r="W11">
        <v>5</v>
      </c>
      <c r="X11">
        <v>6</v>
      </c>
      <c r="Y11">
        <v>7</v>
      </c>
      <c r="Z11">
        <v>8</v>
      </c>
      <c r="AA11">
        <v>9</v>
      </c>
      <c r="AB11">
        <v>10</v>
      </c>
      <c r="AC11">
        <v>11</v>
      </c>
      <c r="AD11">
        <v>12</v>
      </c>
    </row>
    <row r="12" spans="1:30" x14ac:dyDescent="0.2">
      <c r="A12" s="497"/>
      <c r="B12" s="497"/>
      <c r="C12" s="497"/>
      <c r="D12" s="497"/>
      <c r="E12" s="497"/>
      <c r="F12" s="497"/>
      <c r="G12" s="497"/>
      <c r="H12" s="497"/>
      <c r="I12" s="497"/>
      <c r="J12" s="92"/>
      <c r="K12" s="92"/>
      <c r="L12" s="128"/>
      <c r="M12" s="128"/>
      <c r="N12" s="128"/>
      <c r="O12" s="128"/>
      <c r="P12" s="128"/>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30" x14ac:dyDescent="0.2">
      <c r="A13" s="28" t="s">
        <v>27</v>
      </c>
      <c r="B13" s="22"/>
      <c r="C13" s="22"/>
      <c r="D13" s="22"/>
      <c r="E13" s="22"/>
      <c r="F13" s="22"/>
      <c r="G13" s="22"/>
      <c r="H13" s="22"/>
      <c r="I13" s="22"/>
      <c r="R13" s="3" t="s">
        <v>187</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A14" s="18"/>
      <c r="B14" s="18"/>
      <c r="C14" s="18"/>
      <c r="D14" s="18"/>
      <c r="E14" s="18"/>
      <c r="F14" s="18"/>
      <c r="G14" s="18"/>
      <c r="H14" s="18"/>
      <c r="I14" s="18"/>
      <c r="R14" s="78"/>
      <c r="S14" s="193"/>
      <c r="T14" s="193"/>
      <c r="U14" s="193"/>
      <c r="V14" s="193"/>
      <c r="W14" s="193"/>
      <c r="X14" s="193"/>
      <c r="Y14" s="193"/>
      <c r="Z14" s="193"/>
      <c r="AA14" s="193"/>
      <c r="AB14" s="193"/>
      <c r="AC14" s="193"/>
      <c r="AD14" s="193"/>
    </row>
    <row r="15" spans="1:30" x14ac:dyDescent="0.2">
      <c r="A15" s="31" t="s">
        <v>52</v>
      </c>
      <c r="B15" s="31"/>
      <c r="C15" s="32">
        <f>IF('Customer Info'!B21+'Customer Info'!B22-'Customer Info'!B23&lt;0,0,'Customer Info'!B21+'Customer Info'!B22-'Customer Info'!B23)</f>
        <v>0</v>
      </c>
      <c r="D15" s="31" t="s">
        <v>41</v>
      </c>
      <c r="E15" s="31"/>
      <c r="F15" s="33"/>
      <c r="G15" s="31"/>
      <c r="H15" s="31"/>
      <c r="I15" s="31"/>
      <c r="R15" s="78"/>
      <c r="S15" s="193"/>
      <c r="T15" s="193"/>
      <c r="U15" s="193"/>
      <c r="V15" s="193"/>
      <c r="W15" s="193"/>
      <c r="X15" s="193"/>
      <c r="Y15" s="193"/>
      <c r="Z15" s="193"/>
      <c r="AA15" s="193"/>
      <c r="AB15" s="193"/>
      <c r="AC15" s="193"/>
      <c r="AD15" s="193"/>
    </row>
    <row r="16" spans="1:30" x14ac:dyDescent="0.2">
      <c r="A16" s="31"/>
      <c r="B16" s="31"/>
      <c r="C16" s="32"/>
      <c r="D16" s="31"/>
      <c r="E16" s="31"/>
      <c r="F16" s="33"/>
      <c r="G16" s="23" t="s">
        <v>15</v>
      </c>
      <c r="H16" s="31"/>
    </row>
    <row r="17" spans="1:221" x14ac:dyDescent="0.2">
      <c r="A17" s="31"/>
      <c r="B17" s="31"/>
      <c r="C17" s="33"/>
      <c r="D17" s="33"/>
      <c r="E17" s="33"/>
      <c r="F17" s="33"/>
      <c r="G17" s="23" t="s">
        <v>15</v>
      </c>
      <c r="H17" s="31"/>
      <c r="I17" s="52" t="s">
        <v>15</v>
      </c>
    </row>
    <row r="19" spans="1:221" x14ac:dyDescent="0.2">
      <c r="A19" s="28" t="s">
        <v>31</v>
      </c>
      <c r="B19" s="22"/>
      <c r="C19" s="22"/>
      <c r="D19" s="22"/>
      <c r="E19" s="22"/>
      <c r="F19" s="22"/>
      <c r="G19" s="493" t="s">
        <v>68</v>
      </c>
      <c r="H19" s="494"/>
      <c r="I19" s="494"/>
      <c r="J19" s="495"/>
      <c r="K19" s="22"/>
      <c r="L19" s="496" t="s">
        <v>69</v>
      </c>
      <c r="M19" s="496"/>
      <c r="N19" s="496"/>
      <c r="O19" s="496"/>
    </row>
    <row r="20" spans="1:221" x14ac:dyDescent="0.2">
      <c r="A20" s="18"/>
      <c r="B20" s="18"/>
      <c r="C20" s="18"/>
      <c r="D20" s="18"/>
      <c r="E20" s="18"/>
      <c r="F20" s="18"/>
      <c r="G20" s="8" t="s">
        <v>65</v>
      </c>
      <c r="H20" s="8" t="s">
        <v>66</v>
      </c>
      <c r="I20" s="8" t="s">
        <v>67</v>
      </c>
      <c r="J20" s="112" t="s">
        <v>34</v>
      </c>
      <c r="K20" s="18"/>
      <c r="L20" s="131" t="s">
        <v>65</v>
      </c>
      <c r="M20" s="131" t="s">
        <v>66</v>
      </c>
      <c r="N20" s="131" t="s">
        <v>67</v>
      </c>
      <c r="O20" s="132" t="s">
        <v>34</v>
      </c>
      <c r="P20" s="43" t="s">
        <v>57</v>
      </c>
    </row>
    <row r="21" spans="1:221" x14ac:dyDescent="0.2">
      <c r="A21" t="s">
        <v>32</v>
      </c>
      <c r="G21" s="86"/>
      <c r="H21" s="86"/>
      <c r="I21" s="86">
        <v>9.4</v>
      </c>
      <c r="J21" s="86">
        <f>SUM(G21:I21)</f>
        <v>9.4</v>
      </c>
      <c r="L21" s="88"/>
      <c r="M21" s="88"/>
      <c r="N21" s="88">
        <f>I21</f>
        <v>9.4</v>
      </c>
      <c r="O21" s="209">
        <f>SUM(L21:N21)</f>
        <v>9.4</v>
      </c>
      <c r="P21" s="245">
        <f>'Rider Rates'!$D$7</f>
        <v>44531</v>
      </c>
    </row>
    <row r="22" spans="1:221" x14ac:dyDescent="0.2">
      <c r="A22" t="s">
        <v>73</v>
      </c>
      <c r="D22" s="1">
        <f>MAX(MIN($C$15,1000),-1000)</f>
        <v>0</v>
      </c>
      <c r="E22" s="35" t="s">
        <v>41</v>
      </c>
      <c r="F22" s="4" t="s">
        <v>8</v>
      </c>
      <c r="G22" s="84"/>
      <c r="H22" s="84"/>
      <c r="I22" s="84">
        <v>2.05802E-2</v>
      </c>
      <c r="J22" s="84">
        <f>SUM(G22:I22)</f>
        <v>2.05802E-2</v>
      </c>
      <c r="K22" s="36" t="s">
        <v>42</v>
      </c>
      <c r="L22" s="87"/>
      <c r="M22" s="87"/>
      <c r="N22" s="87">
        <f>IF(C15&lt;0,0,ROUND($D22*I22,2))</f>
        <v>0</v>
      </c>
      <c r="O22" s="209">
        <f>SUM(L22:N22)</f>
        <v>0</v>
      </c>
      <c r="P22" s="245">
        <v>45261</v>
      </c>
    </row>
    <row r="23" spans="1:221" x14ac:dyDescent="0.2">
      <c r="A23" t="s">
        <v>74</v>
      </c>
      <c r="D23" s="1">
        <f>IF($C$15&gt;0,MAX($C$15-1000,0),MIN($C$15+1000,0))</f>
        <v>0</v>
      </c>
      <c r="E23" s="35" t="s">
        <v>41</v>
      </c>
      <c r="F23" s="4" t="s">
        <v>8</v>
      </c>
      <c r="G23" s="84"/>
      <c r="H23" s="84"/>
      <c r="I23" s="84">
        <v>2.05802E-2</v>
      </c>
      <c r="J23" s="84">
        <f>SUM(G23:I23)</f>
        <v>2.05802E-2</v>
      </c>
      <c r="K23" s="36" t="s">
        <v>42</v>
      </c>
      <c r="L23" s="87"/>
      <c r="M23" s="87"/>
      <c r="N23" s="87">
        <f>ROUND($D23*I23,2)</f>
        <v>0</v>
      </c>
      <c r="O23" s="87">
        <f>SUM(L23:N23)</f>
        <v>0</v>
      </c>
      <c r="P23" s="245">
        <v>45261</v>
      </c>
    </row>
    <row r="24" spans="1:221" x14ac:dyDescent="0.2">
      <c r="A24" s="37" t="s">
        <v>50</v>
      </c>
      <c r="B24" s="37"/>
      <c r="C24" s="37"/>
      <c r="D24" s="38"/>
      <c r="E24" s="38"/>
      <c r="F24" s="37"/>
      <c r="G24" s="37"/>
      <c r="H24" s="37"/>
      <c r="I24" s="37"/>
      <c r="J24" s="37"/>
      <c r="K24" s="39"/>
      <c r="L24" s="40"/>
      <c r="M24" s="40"/>
      <c r="N24" s="40">
        <f>SUM(N21:N23)</f>
        <v>9.4</v>
      </c>
      <c r="O24" s="40">
        <f>SUM(O21:O23)</f>
        <v>9.4</v>
      </c>
    </row>
    <row r="25" spans="1:221" x14ac:dyDescent="0.2">
      <c r="A25" s="89"/>
      <c r="B25" s="89"/>
      <c r="C25" s="90"/>
      <c r="D25" s="90"/>
      <c r="E25" s="90"/>
      <c r="F25" s="90"/>
      <c r="G25" s="91"/>
      <c r="H25" s="91"/>
      <c r="I25" s="91"/>
      <c r="J25" s="91"/>
      <c r="K25" s="89"/>
      <c r="L25" s="89"/>
      <c r="M25" s="89"/>
      <c r="N25" s="89"/>
      <c r="O25" s="89"/>
      <c r="P25" s="89"/>
    </row>
    <row r="26" spans="1:221" x14ac:dyDescent="0.2">
      <c r="A26" s="148" t="s">
        <v>70</v>
      </c>
      <c r="B26" s="166"/>
      <c r="C26" s="166"/>
      <c r="D26" s="167"/>
      <c r="E26" s="167"/>
      <c r="F26" s="166"/>
      <c r="G26" s="167"/>
      <c r="H26" s="167"/>
      <c r="I26" s="167"/>
      <c r="J26" s="167"/>
      <c r="K26" s="167"/>
      <c r="L26" s="167"/>
      <c r="M26" s="167"/>
      <c r="N26" s="167"/>
      <c r="O26" s="167"/>
      <c r="P26" s="160"/>
      <c r="Q26" s="78"/>
      <c r="R26" s="78"/>
      <c r="S26" s="78"/>
      <c r="T26" s="78"/>
      <c r="U26" s="78"/>
      <c r="V26" s="78"/>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
      <c r="A27" s="151"/>
      <c r="B27" s="151"/>
      <c r="C27" s="151"/>
      <c r="D27" s="151"/>
      <c r="E27" s="151"/>
      <c r="F27" s="151"/>
      <c r="G27" s="151"/>
      <c r="H27" s="151"/>
      <c r="I27" s="151"/>
      <c r="J27" s="151"/>
      <c r="K27" s="151"/>
      <c r="L27" s="151"/>
      <c r="M27" s="151"/>
      <c r="N27" s="151"/>
      <c r="O27" s="151"/>
      <c r="P27" s="174"/>
      <c r="Q27" s="106"/>
      <c r="R27" s="175"/>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
      <c r="A28" s="99" t="s">
        <v>79</v>
      </c>
      <c r="B28" s="176"/>
      <c r="C28" s="176"/>
      <c r="D28" s="100">
        <f>IF($C$15&lt;0,0,IF($C$15&gt;833000,833000,$C$15))</f>
        <v>0</v>
      </c>
      <c r="E28" s="101" t="s">
        <v>41</v>
      </c>
      <c r="F28" s="102" t="s">
        <v>8</v>
      </c>
      <c r="G28" s="103"/>
      <c r="H28" s="103"/>
      <c r="I28" s="103">
        <f>'Rider Rates'!$B$4</f>
        <v>4.6278999999999999E-3</v>
      </c>
      <c r="J28" s="103">
        <f t="shared" ref="J28:J43" si="0">SUM(G28:I28)</f>
        <v>4.6278999999999999E-3</v>
      </c>
      <c r="K28" s="104" t="s">
        <v>42</v>
      </c>
      <c r="L28" s="105"/>
      <c r="M28" s="105"/>
      <c r="N28" s="105">
        <f t="shared" ref="N28:N33" si="1">ROUND(D28*I28,2)</f>
        <v>0</v>
      </c>
      <c r="O28" s="105">
        <f t="shared" ref="O28:O43" si="2">SUM(L28:N28)</f>
        <v>0</v>
      </c>
      <c r="P28" s="245">
        <f>'Rider Rates'!$D$4</f>
        <v>45657</v>
      </c>
      <c r="Q28" s="106"/>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
      <c r="A29" s="99" t="s">
        <v>80</v>
      </c>
      <c r="B29" s="78"/>
      <c r="C29" s="78"/>
      <c r="D29" s="123">
        <f>IF($C$15&gt;833000,$C$15-833000,0)</f>
        <v>0</v>
      </c>
      <c r="E29" s="101" t="s">
        <v>41</v>
      </c>
      <c r="F29" s="102" t="s">
        <v>8</v>
      </c>
      <c r="G29" s="103"/>
      <c r="H29" s="103"/>
      <c r="I29" s="103">
        <f>'Rider Rates'!$B$5</f>
        <v>1.7560000000000001E-4</v>
      </c>
      <c r="J29" s="103">
        <f t="shared" si="0"/>
        <v>1.7560000000000001E-4</v>
      </c>
      <c r="K29" s="104" t="s">
        <v>42</v>
      </c>
      <c r="L29" s="105"/>
      <c r="M29" s="105"/>
      <c r="N29" s="105">
        <f t="shared" si="1"/>
        <v>0</v>
      </c>
      <c r="O29" s="105">
        <f t="shared" si="2"/>
        <v>0</v>
      </c>
      <c r="P29" s="245">
        <f>'Rider Rates'!$D$4</f>
        <v>45657</v>
      </c>
      <c r="Q29" s="106"/>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
      <c r="A30" s="99" t="s">
        <v>97</v>
      </c>
      <c r="B30" s="78"/>
      <c r="C30" s="78"/>
      <c r="D30" s="100">
        <f>IF('Customer Info'!$C$32=TRUE,0,IF($C$15&lt;0,0,IF($C$15&gt;2000,2000,$C$15)))</f>
        <v>0</v>
      </c>
      <c r="E30" s="101" t="s">
        <v>41</v>
      </c>
      <c r="F30" s="102" t="s">
        <v>8</v>
      </c>
      <c r="G30" s="103"/>
      <c r="H30" s="103"/>
      <c r="I30" s="177">
        <f>'Rider Rates'!$B$8</f>
        <v>4.6499999999999996E-3</v>
      </c>
      <c r="J30" s="177">
        <f t="shared" si="0"/>
        <v>4.6499999999999996E-3</v>
      </c>
      <c r="K30" s="104" t="s">
        <v>42</v>
      </c>
      <c r="L30" s="105"/>
      <c r="M30" s="105"/>
      <c r="N30" s="105">
        <f t="shared" si="1"/>
        <v>0</v>
      </c>
      <c r="O30" s="105">
        <f t="shared" si="2"/>
        <v>0</v>
      </c>
      <c r="P30" s="245">
        <f>'Rider Rates'!$D$7</f>
        <v>44531</v>
      </c>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99" t="s">
        <v>98</v>
      </c>
      <c r="B31" s="78"/>
      <c r="C31" s="78"/>
      <c r="D31" s="100">
        <f>IF('Customer Info'!$C$32=TRUE,0,IF($C$15&lt;=2000,0,IF($C$15=0,0,IF($C$15-2000&gt;13000,13000,$C$15-2000))))</f>
        <v>0</v>
      </c>
      <c r="E31" s="101" t="s">
        <v>41</v>
      </c>
      <c r="F31" s="102" t="s">
        <v>8</v>
      </c>
      <c r="G31" s="103"/>
      <c r="H31" s="103"/>
      <c r="I31" s="177">
        <f>'Rider Rates'!$B$9</f>
        <v>4.1900000000000001E-3</v>
      </c>
      <c r="J31" s="177">
        <f t="shared" si="0"/>
        <v>4.1900000000000001E-3</v>
      </c>
      <c r="K31" s="104" t="s">
        <v>42</v>
      </c>
      <c r="L31" s="105"/>
      <c r="M31" s="105"/>
      <c r="N31" s="105">
        <f t="shared" si="1"/>
        <v>0</v>
      </c>
      <c r="O31" s="105">
        <f t="shared" si="2"/>
        <v>0</v>
      </c>
      <c r="P31" s="245">
        <f>'Rider Rates'!$D$7</f>
        <v>44531</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99" t="s">
        <v>99</v>
      </c>
      <c r="B32" s="78"/>
      <c r="C32" s="78"/>
      <c r="D32" s="100">
        <f>IF('Customer Info'!$C$32=TRUE,0,IF($C$15=0,0,IF($C$15-15000&gt;=0,$C$15-15000,0)))</f>
        <v>0</v>
      </c>
      <c r="E32" s="101" t="s">
        <v>41</v>
      </c>
      <c r="F32" s="102" t="s">
        <v>8</v>
      </c>
      <c r="G32" s="103"/>
      <c r="H32" s="103"/>
      <c r="I32" s="177">
        <f>'Rider Rates'!$B$10</f>
        <v>3.63E-3</v>
      </c>
      <c r="J32" s="177">
        <f t="shared" si="0"/>
        <v>3.63E-3</v>
      </c>
      <c r="K32" s="104" t="s">
        <v>42</v>
      </c>
      <c r="L32" s="105"/>
      <c r="M32" s="105"/>
      <c r="N32" s="105">
        <f t="shared" si="1"/>
        <v>0</v>
      </c>
      <c r="O32" s="105">
        <f t="shared" si="2"/>
        <v>0</v>
      </c>
      <c r="P32" s="245">
        <f>'Rider Rates'!$D$7</f>
        <v>44531</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210" t="s">
        <v>159</v>
      </c>
      <c r="B33" s="78"/>
      <c r="C33" s="78"/>
      <c r="D33" s="100">
        <f>IF($C$15&lt;0,0,$C$15)</f>
        <v>0</v>
      </c>
      <c r="E33" s="101" t="s">
        <v>41</v>
      </c>
      <c r="F33" s="102" t="s">
        <v>8</v>
      </c>
      <c r="G33" s="103"/>
      <c r="H33" s="103"/>
      <c r="I33" s="103">
        <f>'Rider Rates'!$B$16</f>
        <v>0</v>
      </c>
      <c r="J33" s="103">
        <f>SUM(G33:I33)</f>
        <v>0</v>
      </c>
      <c r="K33" s="104" t="s">
        <v>42</v>
      </c>
      <c r="L33" s="105"/>
      <c r="M33" s="105"/>
      <c r="N33" s="105">
        <f t="shared" si="1"/>
        <v>0</v>
      </c>
      <c r="O33" s="105">
        <f t="shared" si="2"/>
        <v>0</v>
      </c>
      <c r="P33" s="245">
        <f>'Rider Rates'!$D$16</f>
        <v>45322</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210" t="s">
        <v>237</v>
      </c>
      <c r="B34" s="78"/>
      <c r="C34" s="78"/>
      <c r="D34" s="195">
        <f>$N$24</f>
        <v>9.4</v>
      </c>
      <c r="E34" s="101" t="s">
        <v>122</v>
      </c>
      <c r="F34" s="102" t="s">
        <v>8</v>
      </c>
      <c r="G34" s="103"/>
      <c r="H34" s="103"/>
      <c r="I34" s="178">
        <f>'Rider Rates'!$B$18+'Rider Rates'!$E$18</f>
        <v>0</v>
      </c>
      <c r="J34" s="178">
        <f>SUM(G34:I34)</f>
        <v>0</v>
      </c>
      <c r="K34" s="104"/>
      <c r="L34" s="105"/>
      <c r="M34" s="105"/>
      <c r="N34" s="105">
        <f>ROUND($D$34*'Rider Rates'!$B$18,2)+ROUND($D$34*'Rider Rates'!$E$18,2)</f>
        <v>0</v>
      </c>
      <c r="O34" s="105">
        <f t="shared" si="2"/>
        <v>0</v>
      </c>
      <c r="P34" s="245">
        <f>MAX('Rider Rates'!$D$18,'Rider Rates'!$F$18)</f>
        <v>44531</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241" t="s">
        <v>210</v>
      </c>
      <c r="B35" s="78"/>
      <c r="C35" s="78"/>
      <c r="D35" s="100">
        <f>IF($C$15&lt;0,0,IF($C$15&gt;833000,833000,$C$15))</f>
        <v>0</v>
      </c>
      <c r="E35" s="101" t="s">
        <v>41</v>
      </c>
      <c r="F35" s="102" t="s">
        <v>8</v>
      </c>
      <c r="G35" s="103"/>
      <c r="H35" s="103"/>
      <c r="I35" s="103">
        <f>'Rider Rates'!D49</f>
        <v>0</v>
      </c>
      <c r="J35" s="103">
        <f>SUM(G35:I35)</f>
        <v>0</v>
      </c>
      <c r="K35" s="104" t="s">
        <v>42</v>
      </c>
      <c r="L35" s="105"/>
      <c r="M35" s="105"/>
      <c r="N35" s="105">
        <f>D35*J35</f>
        <v>0</v>
      </c>
      <c r="O35" s="105">
        <f t="shared" si="2"/>
        <v>0</v>
      </c>
      <c r="P35" s="245">
        <f>'Rider Rates'!E49</f>
        <v>45883</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210" t="s">
        <v>189</v>
      </c>
      <c r="B36" s="78"/>
      <c r="C36" s="78"/>
      <c r="D36" s="100">
        <f>IF($C$15&lt;0,0,$C$15)</f>
        <v>0</v>
      </c>
      <c r="E36" s="113" t="s">
        <v>41</v>
      </c>
      <c r="F36" s="102" t="s">
        <v>8</v>
      </c>
      <c r="G36" s="103"/>
      <c r="H36" s="103">
        <f>'Rider Rates'!$B$56</f>
        <v>2.1561400000000001E-2</v>
      </c>
      <c r="I36" s="103"/>
      <c r="J36" s="103">
        <f>SUM(G36:I36)</f>
        <v>2.1561400000000001E-2</v>
      </c>
      <c r="K36" s="104" t="s">
        <v>42</v>
      </c>
      <c r="L36" s="105"/>
      <c r="M36" s="105">
        <f>ROUND(D36*H36,2)</f>
        <v>0</v>
      </c>
      <c r="N36" s="205"/>
      <c r="O36" s="105">
        <f t="shared" si="2"/>
        <v>0</v>
      </c>
      <c r="P36" s="245">
        <f>'Rider Rates'!$D$56</f>
        <v>45929</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99" t="s">
        <v>96</v>
      </c>
      <c r="B37" s="78"/>
      <c r="C37" s="78"/>
      <c r="D37" s="100">
        <f>IF('Customer Info'!C34=TRUE,0,IF($C$15&lt;0,0,$C$15))</f>
        <v>0</v>
      </c>
      <c r="E37" s="101" t="s">
        <v>41</v>
      </c>
      <c r="F37" s="102" t="s">
        <v>8</v>
      </c>
      <c r="G37" s="103"/>
      <c r="H37" s="103"/>
      <c r="I37" s="103">
        <f>'Rider Rates'!$B$70+'Rider Rates'!$C$70</f>
        <v>0</v>
      </c>
      <c r="J37" s="103">
        <f t="shared" si="0"/>
        <v>0</v>
      </c>
      <c r="K37" s="104" t="s">
        <v>42</v>
      </c>
      <c r="L37" s="105"/>
      <c r="M37" s="105"/>
      <c r="N37" s="105">
        <f>ROUND($D$37*'Rider Rates'!$B$70,2)+ROUND($D$37*'Rider Rates'!$C$70,2)</f>
        <v>0</v>
      </c>
      <c r="O37" s="105">
        <f t="shared" si="2"/>
        <v>0</v>
      </c>
      <c r="P37" s="245">
        <f>'Rider Rates'!$D$70</f>
        <v>45444</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99" t="s">
        <v>96</v>
      </c>
      <c r="B38" s="78"/>
      <c r="C38" s="78"/>
      <c r="D38" s="100"/>
      <c r="E38" s="101" t="s">
        <v>115</v>
      </c>
      <c r="F38" s="102"/>
      <c r="G38" s="103"/>
      <c r="H38" s="103"/>
      <c r="I38" s="196">
        <f>'Rider Rates'!$B$77</f>
        <v>0</v>
      </c>
      <c r="J38" s="196">
        <f>IF('Customer Info'!C34=TRUE,0,SUM(G38:I38))</f>
        <v>0</v>
      </c>
      <c r="K38" s="104"/>
      <c r="L38" s="105"/>
      <c r="M38" s="105"/>
      <c r="N38" s="105">
        <f>J38</f>
        <v>0</v>
      </c>
      <c r="O38" s="105">
        <f>SUM(L38:N38)</f>
        <v>0</v>
      </c>
      <c r="P38" s="245">
        <f>'Rider Rates'!$D$77</f>
        <v>45444</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99" t="s">
        <v>81</v>
      </c>
      <c r="B39" s="78"/>
      <c r="C39" s="78"/>
      <c r="D39" s="195">
        <f>$N$24</f>
        <v>9.4</v>
      </c>
      <c r="E39" s="101" t="s">
        <v>122</v>
      </c>
      <c r="F39" s="102" t="s">
        <v>8</v>
      </c>
      <c r="G39" s="111"/>
      <c r="H39" s="112"/>
      <c r="I39" s="120">
        <f>'Rider Rates'!$B$85</f>
        <v>3.5344300000000002E-2</v>
      </c>
      <c r="J39" s="120">
        <f t="shared" si="0"/>
        <v>3.5344300000000002E-2</v>
      </c>
      <c r="K39" s="104"/>
      <c r="L39" s="105"/>
      <c r="M39" s="105"/>
      <c r="N39" s="105">
        <f>ROUND(D39*I39,2)</f>
        <v>0.33</v>
      </c>
      <c r="O39" s="105">
        <f t="shared" si="2"/>
        <v>0.33</v>
      </c>
      <c r="P39" s="245">
        <f>'Rider Rates'!$D$85</f>
        <v>45929</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99" t="s">
        <v>82</v>
      </c>
      <c r="B40" s="78"/>
      <c r="C40" s="78"/>
      <c r="D40" s="195">
        <f>$N$24</f>
        <v>9.4</v>
      </c>
      <c r="E40" s="101" t="s">
        <v>122</v>
      </c>
      <c r="F40" s="102" t="s">
        <v>8</v>
      </c>
      <c r="G40" s="114"/>
      <c r="H40" s="115"/>
      <c r="I40" s="120">
        <f>'Rider Rates'!$B$87</f>
        <v>6.6985699999999995E-2</v>
      </c>
      <c r="J40" s="120">
        <f t="shared" si="0"/>
        <v>6.6985699999999995E-2</v>
      </c>
      <c r="K40" s="104"/>
      <c r="L40" s="105"/>
      <c r="M40" s="105"/>
      <c r="N40" s="105">
        <f>ROUND(D40*I40,2)</f>
        <v>0.63</v>
      </c>
      <c r="O40" s="105">
        <f t="shared" si="2"/>
        <v>0.63</v>
      </c>
      <c r="P40" s="245">
        <f>'Rider Rates'!$D$87</f>
        <v>45167</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210" t="s">
        <v>206</v>
      </c>
      <c r="B41" s="78"/>
      <c r="C41" s="78"/>
      <c r="D41" s="195"/>
      <c r="E41" s="113" t="s">
        <v>115</v>
      </c>
      <c r="F41" s="106"/>
      <c r="G41" s="114"/>
      <c r="H41" s="115"/>
      <c r="I41" s="196">
        <f>'Rider Rates'!$B$91</f>
        <v>20.75</v>
      </c>
      <c r="J41" s="196">
        <f t="shared" si="0"/>
        <v>20.75</v>
      </c>
      <c r="K41" s="104"/>
      <c r="L41" s="105"/>
      <c r="M41" s="105"/>
      <c r="N41" s="105">
        <f>I41</f>
        <v>20.75</v>
      </c>
      <c r="O41" s="105">
        <f t="shared" si="2"/>
        <v>20.75</v>
      </c>
      <c r="P41" s="245">
        <f>'Rider Rates'!$D$91</f>
        <v>45929</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99" t="s">
        <v>156</v>
      </c>
      <c r="B42" s="78"/>
      <c r="C42" s="78"/>
      <c r="D42" s="195">
        <f>$N$24</f>
        <v>9.4</v>
      </c>
      <c r="E42" s="101" t="s">
        <v>122</v>
      </c>
      <c r="F42" s="102" t="s">
        <v>8</v>
      </c>
      <c r="G42" s="114"/>
      <c r="H42" s="115"/>
      <c r="I42" s="120">
        <f>'Rider Rates'!$B$105</f>
        <v>0.24516379999999999</v>
      </c>
      <c r="J42" s="120">
        <f t="shared" si="0"/>
        <v>0.24516379999999999</v>
      </c>
      <c r="K42" s="104"/>
      <c r="L42" s="105"/>
      <c r="M42" s="105"/>
      <c r="N42" s="105">
        <f>ROUND(D42*I42,2)</f>
        <v>2.2999999999999998</v>
      </c>
      <c r="O42" s="105">
        <f t="shared" si="2"/>
        <v>2.2999999999999998</v>
      </c>
      <c r="P42" s="245">
        <f>'Rider Rates'!$D$105</f>
        <v>45897</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210" t="s">
        <v>217</v>
      </c>
      <c r="B43" s="78"/>
      <c r="C43" s="78"/>
      <c r="D43" s="195"/>
      <c r="E43" s="113" t="s">
        <v>115</v>
      </c>
      <c r="F43" s="106"/>
      <c r="G43" s="114"/>
      <c r="H43" s="115"/>
      <c r="I43" s="258">
        <f>'Rider Rates'!B122</f>
        <v>0.99</v>
      </c>
      <c r="J43" s="196">
        <f t="shared" si="0"/>
        <v>0.99</v>
      </c>
      <c r="K43" s="104"/>
      <c r="L43" s="105"/>
      <c r="M43" s="105"/>
      <c r="N43" s="260">
        <f>I43</f>
        <v>0.99</v>
      </c>
      <c r="O43" s="105">
        <f t="shared" si="2"/>
        <v>0.99</v>
      </c>
      <c r="P43" s="245">
        <f>'Rider Rates'!D122</f>
        <v>45958</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210" t="s">
        <v>208</v>
      </c>
      <c r="B44" s="78"/>
      <c r="C44" s="78"/>
      <c r="D44" s="100">
        <f>IF($C$15&lt;1,0,$C$15)</f>
        <v>0</v>
      </c>
      <c r="E44" s="101" t="s">
        <v>41</v>
      </c>
      <c r="F44" s="249" t="s">
        <v>8</v>
      </c>
      <c r="G44" s="165"/>
      <c r="H44" s="165"/>
      <c r="I44" s="251">
        <f>'Rider Rates'!B118</f>
        <v>0</v>
      </c>
      <c r="J44" s="251">
        <f>SUM(G44:I44)</f>
        <v>0</v>
      </c>
      <c r="K44" s="104" t="s">
        <v>42</v>
      </c>
      <c r="L44" s="105"/>
      <c r="M44" s="105"/>
      <c r="N44" s="105">
        <f>D44*J44</f>
        <v>0</v>
      </c>
      <c r="O44" s="105">
        <f>SUM(L44:N44)</f>
        <v>0</v>
      </c>
      <c r="P44" s="245">
        <f>'Rider Rates'!D118</f>
        <v>45657</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78" t="s">
        <v>233</v>
      </c>
      <c r="B45" s="78"/>
      <c r="C45" s="78"/>
      <c r="D45" s="100">
        <f>IF(C15&lt;0,0,IF(C15&gt;833000,833000,C15))</f>
        <v>0</v>
      </c>
      <c r="E45" s="101" t="s">
        <v>41</v>
      </c>
      <c r="F45" s="102" t="s">
        <v>8</v>
      </c>
      <c r="G45" s="265"/>
      <c r="H45" s="265"/>
      <c r="I45" s="265">
        <f>'Rider Rates'!B126</f>
        <v>0</v>
      </c>
      <c r="J45" s="265">
        <f>SUM(G45:I45)</f>
        <v>0</v>
      </c>
      <c r="K45" s="104" t="s">
        <v>42</v>
      </c>
      <c r="L45" s="266"/>
      <c r="M45" s="266"/>
      <c r="N45" s="266">
        <f>IF(D45*J45&gt;'Rider Rates'!$C$126,'Rider Rates'!$C$126,D45*J45)</f>
        <v>0</v>
      </c>
      <c r="O45" s="266">
        <f>SUM(L45:N45)</f>
        <v>0</v>
      </c>
      <c r="P45" s="264">
        <f>'Rider Rates'!$E$126</f>
        <v>45883</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78" t="s">
        <v>234</v>
      </c>
      <c r="B46" s="78"/>
      <c r="C46" s="78"/>
      <c r="D46" s="123">
        <f>IF(C15&gt;833000,C15-833000,0)</f>
        <v>0</v>
      </c>
      <c r="E46" s="101" t="s">
        <v>41</v>
      </c>
      <c r="F46" s="102" t="s">
        <v>8</v>
      </c>
      <c r="G46" s="265"/>
      <c r="H46" s="265"/>
      <c r="I46" s="265">
        <f>'Rider Rates'!B127</f>
        <v>0</v>
      </c>
      <c r="J46" s="265">
        <f>SUM(G46:I46)</f>
        <v>0</v>
      </c>
      <c r="K46" s="104" t="s">
        <v>42</v>
      </c>
      <c r="L46" s="266"/>
      <c r="M46" s="266"/>
      <c r="N46" s="266">
        <f>D46*J46</f>
        <v>0</v>
      </c>
      <c r="O46" s="266">
        <f>SUM(L46:N46)</f>
        <v>0</v>
      </c>
      <c r="P46" s="264">
        <f>'Rider Rates'!$E$127</f>
        <v>45883</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241" t="s">
        <v>242</v>
      </c>
      <c r="B47" s="78"/>
      <c r="C47" s="78"/>
      <c r="D47" s="100">
        <f>C15</f>
        <v>0</v>
      </c>
      <c r="E47" s="101" t="s">
        <v>41</v>
      </c>
      <c r="F47" s="249" t="s">
        <v>8</v>
      </c>
      <c r="G47" s="103"/>
      <c r="H47" s="103"/>
      <c r="I47" s="103">
        <f>'Rider Rates'!$B$131</f>
        <v>0</v>
      </c>
      <c r="J47" s="237">
        <f>SUM(G47:I47)</f>
        <v>0</v>
      </c>
      <c r="K47" s="104" t="s">
        <v>42</v>
      </c>
      <c r="L47" s="105"/>
      <c r="M47" s="105"/>
      <c r="N47" s="105">
        <f>D47*J47</f>
        <v>0</v>
      </c>
      <c r="O47" s="105">
        <f>SUM(L47:N47)</f>
        <v>0</v>
      </c>
      <c r="P47" s="245">
        <f>'Rider Rates'!$D$131</f>
        <v>44531</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241" t="s">
        <v>241</v>
      </c>
      <c r="B48" s="78"/>
      <c r="C48" s="78"/>
      <c r="D48" s="100"/>
      <c r="E48" s="101" t="s">
        <v>115</v>
      </c>
      <c r="F48" s="102" t="s">
        <v>8</v>
      </c>
      <c r="G48" s="263"/>
      <c r="H48" s="263"/>
      <c r="I48" s="263">
        <f>'Rider Rates'!$B$138</f>
        <v>0</v>
      </c>
      <c r="J48" s="263">
        <f>SUM(G48:I48)</f>
        <v>0</v>
      </c>
      <c r="K48" s="104"/>
      <c r="L48" s="209"/>
      <c r="M48" s="209"/>
      <c r="N48" s="209">
        <f>J48</f>
        <v>0</v>
      </c>
      <c r="O48" s="209">
        <f>SUM(L48:N48)</f>
        <v>0</v>
      </c>
      <c r="P48" s="264">
        <f>'Rider Rates'!D138</f>
        <v>44531</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
      <c r="A49" s="241" t="s">
        <v>243</v>
      </c>
      <c r="B49" s="78"/>
      <c r="C49" s="78"/>
      <c r="D49" s="100"/>
      <c r="E49" s="101"/>
      <c r="F49" s="102"/>
      <c r="G49" s="263"/>
      <c r="H49" s="263"/>
      <c r="I49" s="263"/>
      <c r="J49" s="263"/>
      <c r="K49" s="104"/>
      <c r="L49" s="209"/>
      <c r="M49" s="209"/>
      <c r="N49" s="209"/>
      <c r="O49" s="209"/>
      <c r="P49" s="264"/>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
      <c r="A50" s="179" t="s">
        <v>71</v>
      </c>
      <c r="B50" s="148"/>
      <c r="C50" s="148"/>
      <c r="D50" s="180"/>
      <c r="E50" s="181"/>
      <c r="F50" s="182"/>
      <c r="G50" s="182"/>
      <c r="H50" s="182"/>
      <c r="I50" s="182"/>
      <c r="J50" s="182"/>
      <c r="K50" s="183"/>
      <c r="L50" s="169">
        <f>SUM(L28:L49)</f>
        <v>0</v>
      </c>
      <c r="M50" s="169">
        <f t="shared" ref="M50:O50" si="3">SUM(M28:M49)</f>
        <v>0</v>
      </c>
      <c r="N50" s="169">
        <f t="shared" si="3"/>
        <v>25</v>
      </c>
      <c r="O50" s="169">
        <f t="shared" si="3"/>
        <v>25</v>
      </c>
      <c r="P50" s="184"/>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
      <c r="A51" s="78"/>
      <c r="B51" s="78"/>
      <c r="C51" s="78"/>
      <c r="D51" s="100"/>
      <c r="E51" s="113"/>
      <c r="F51" s="106"/>
      <c r="G51" s="106"/>
      <c r="H51" s="106"/>
      <c r="I51" s="106"/>
      <c r="J51" s="107"/>
      <c r="K51" s="104"/>
      <c r="L51" s="106"/>
      <c r="M51" s="106"/>
      <c r="N51" s="106"/>
      <c r="O51" s="106"/>
      <c r="P51" s="164"/>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x14ac:dyDescent="0.2">
      <c r="A52" s="185" t="s">
        <v>94</v>
      </c>
      <c r="B52" s="170"/>
      <c r="C52" s="170"/>
      <c r="D52" s="170"/>
      <c r="E52" s="170"/>
      <c r="F52" s="170"/>
      <c r="G52" s="170"/>
      <c r="H52" s="170"/>
      <c r="I52" s="170"/>
      <c r="J52" s="170"/>
      <c r="K52" s="170"/>
      <c r="L52" s="186">
        <f>L24+L50</f>
        <v>0</v>
      </c>
      <c r="M52" s="186">
        <f>M24+M50</f>
        <v>0</v>
      </c>
      <c r="N52" s="186">
        <f>N24+N50</f>
        <v>34.4</v>
      </c>
      <c r="O52" s="187">
        <f>O24+O50</f>
        <v>34.4</v>
      </c>
      <c r="P52" s="187"/>
      <c r="Q52" s="106"/>
      <c r="R52" s="188"/>
      <c r="S52" s="108"/>
      <c r="T52" s="109"/>
      <c r="U52" s="78"/>
      <c r="V52" s="108"/>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x14ac:dyDescent="0.2">
      <c r="A53" s="78"/>
      <c r="B53" s="78"/>
      <c r="C53" s="78"/>
      <c r="D53" s="78"/>
      <c r="E53" s="78"/>
      <c r="F53" s="78"/>
      <c r="G53" s="78"/>
      <c r="H53" s="78"/>
      <c r="I53" s="78"/>
      <c r="J53" s="78"/>
      <c r="K53" s="78"/>
      <c r="L53" s="78"/>
      <c r="M53" s="78"/>
      <c r="N53" s="151"/>
      <c r="O53" s="151"/>
      <c r="P53" s="151"/>
      <c r="Q53" s="166"/>
      <c r="R53" s="166"/>
      <c r="S53" s="166"/>
      <c r="T53" s="189"/>
      <c r="U53" s="78"/>
      <c r="V53" s="78"/>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x14ac:dyDescent="0.2">
      <c r="A54" s="78"/>
      <c r="B54" s="78"/>
      <c r="C54" s="78"/>
      <c r="D54" s="78"/>
      <c r="E54" s="78"/>
      <c r="F54" s="78"/>
      <c r="G54" s="78"/>
      <c r="H54" s="78"/>
      <c r="I54" s="78"/>
      <c r="J54" s="78"/>
      <c r="K54" s="78"/>
      <c r="L54" s="78"/>
      <c r="M54" s="78"/>
      <c r="N54" s="151"/>
      <c r="O54" s="151"/>
      <c r="P54" s="151"/>
      <c r="Q54" s="166"/>
      <c r="R54" s="166"/>
      <c r="S54" s="166"/>
      <c r="T54" s="189"/>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x14ac:dyDescent="0.2">
      <c r="A55" s="166" t="s">
        <v>93</v>
      </c>
      <c r="B55" s="78"/>
      <c r="C55" s="78"/>
      <c r="D55" s="78"/>
      <c r="E55" s="78"/>
      <c r="F55" s="78"/>
      <c r="G55" s="78"/>
      <c r="H55" s="78"/>
      <c r="I55" s="78"/>
      <c r="J55" s="78"/>
      <c r="K55" s="78"/>
      <c r="L55" s="78"/>
      <c r="M55" s="78"/>
      <c r="N55" s="78"/>
      <c r="O55" s="109">
        <f>O21+O50</f>
        <v>34.4</v>
      </c>
      <c r="P55" s="151"/>
      <c r="Q55" s="166"/>
      <c r="R55" s="166"/>
      <c r="S55" s="166"/>
      <c r="T55" s="189"/>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36" x14ac:dyDescent="0.2">
      <c r="A56" s="166" t="s">
        <v>15</v>
      </c>
      <c r="B56" s="166"/>
      <c r="C56" s="166"/>
      <c r="D56" s="166"/>
      <c r="E56" s="166"/>
      <c r="F56" s="166"/>
      <c r="G56" s="166"/>
      <c r="H56" s="166"/>
      <c r="I56" s="78"/>
      <c r="J56" s="78"/>
      <c r="K56" s="78"/>
      <c r="L56" s="78"/>
      <c r="M56" s="78"/>
      <c r="N56" s="151"/>
      <c r="O56" s="151"/>
      <c r="P56" s="151"/>
      <c r="Q56" s="78"/>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36" x14ac:dyDescent="0.2">
      <c r="A57" s="148" t="s">
        <v>117</v>
      </c>
      <c r="B57" s="151"/>
      <c r="C57" s="151"/>
      <c r="D57" s="151"/>
      <c r="E57" s="151"/>
      <c r="F57" s="151"/>
      <c r="G57" s="151"/>
      <c r="H57" s="151"/>
      <c r="I57" s="151"/>
      <c r="J57" s="151"/>
      <c r="K57" s="151"/>
      <c r="L57" s="151"/>
      <c r="M57" s="151"/>
      <c r="N57" s="151"/>
      <c r="O57" s="190">
        <f>IF($D$17&lt;0,O52,IF(O52&gt;O55,O52,O55))</f>
        <v>34.4</v>
      </c>
      <c r="P57" s="160"/>
      <c r="Q57" s="78"/>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36" ht="15" customHeight="1" x14ac:dyDescent="0.2">
      <c r="A58" s="148"/>
      <c r="B58" s="151"/>
      <c r="C58" s="151"/>
      <c r="D58" s="151"/>
      <c r="E58" s="151"/>
      <c r="F58" s="151"/>
      <c r="G58" s="151"/>
      <c r="H58" s="151"/>
      <c r="I58" s="151"/>
      <c r="J58" s="151"/>
      <c r="K58" s="151"/>
      <c r="L58" s="151"/>
      <c r="M58" s="151"/>
      <c r="N58" s="151"/>
      <c r="O58" s="190"/>
      <c r="P58" s="160"/>
      <c r="Q58" s="78"/>
      <c r="R58" s="78"/>
      <c r="S58" s="78"/>
      <c r="T58" s="78"/>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c r="HN58" s="78"/>
      <c r="HO58" s="78"/>
      <c r="HP58" s="78"/>
      <c r="HQ58" s="78"/>
      <c r="HR58" s="78"/>
      <c r="HS58" s="78"/>
      <c r="HT58" s="78"/>
      <c r="HU58" s="78"/>
      <c r="HV58" s="78"/>
      <c r="HW58" s="78"/>
      <c r="HX58" s="78"/>
      <c r="HY58" s="78"/>
      <c r="HZ58" s="78"/>
      <c r="IA58" s="78"/>
      <c r="IB58" s="78"/>
    </row>
    <row r="59" spans="1:236" x14ac:dyDescent="0.2">
      <c r="A59" s="148"/>
      <c r="B59" s="166"/>
      <c r="C59" s="166"/>
      <c r="D59" s="166"/>
      <c r="E59" s="166"/>
      <c r="F59" s="166"/>
      <c r="G59" s="166"/>
      <c r="H59" s="166"/>
      <c r="I59" s="166" t="s">
        <v>121</v>
      </c>
      <c r="J59" s="166"/>
      <c r="K59" s="166"/>
      <c r="L59" s="191"/>
      <c r="M59" s="191"/>
      <c r="N59" s="191"/>
      <c r="O59" s="191">
        <f>ROUND(IF($C$15&lt;1,0,O52/($C$15*100)*10000),2)</f>
        <v>0</v>
      </c>
      <c r="P59" s="37" t="s">
        <v>87</v>
      </c>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HE59" s="78"/>
      <c r="HF59" s="78"/>
      <c r="HG59" s="78"/>
      <c r="HH59" s="78"/>
      <c r="HI59" s="78"/>
      <c r="HJ59" s="78"/>
      <c r="HK59" s="78"/>
      <c r="HL59" s="78"/>
      <c r="HM59" s="78"/>
      <c r="HN59" s="78"/>
    </row>
    <row r="60" spans="1:236" x14ac:dyDescent="0.2">
      <c r="B60" s="78"/>
      <c r="C60" s="78"/>
      <c r="D60" s="78"/>
      <c r="E60" s="78"/>
      <c r="F60" s="78"/>
      <c r="G60" s="78"/>
      <c r="H60" s="192"/>
      <c r="I60" s="242" t="s">
        <v>190</v>
      </c>
      <c r="J60" s="78"/>
      <c r="K60" s="78"/>
      <c r="L60" s="78"/>
      <c r="M60" s="78"/>
      <c r="N60" s="78"/>
      <c r="O60" s="243">
        <f>ROUND(IF($C$15&lt;1,0,(L52)/($C$15*100)*10000),2)</f>
        <v>0</v>
      </c>
      <c r="P60" s="25" t="s">
        <v>87</v>
      </c>
      <c r="Q60" s="78"/>
      <c r="R60" s="78"/>
      <c r="S60" s="78"/>
      <c r="T60" s="78"/>
      <c r="U60" s="78"/>
      <c r="V60" s="78"/>
      <c r="W60" s="78"/>
      <c r="X60" s="78"/>
      <c r="Y60" s="78"/>
      <c r="Z60" s="78"/>
      <c r="AA60" s="78"/>
      <c r="AB60" s="78"/>
      <c r="AC60" s="78"/>
      <c r="AD60" s="78"/>
      <c r="AE60" s="78"/>
      <c r="AF60" s="78"/>
      <c r="AG60" s="78"/>
      <c r="AH60" s="78"/>
      <c r="AI60" s="78"/>
      <c r="AJ60" s="78"/>
      <c r="AK60" s="78"/>
    </row>
  </sheetData>
  <sheetProtection algorithmName="SHA-512" hashValue="K9+JNKauNq+S9FwVXnHIOje6HXtUKr5YBEXm7lBTtIaZnGv+EqmdP79pLpTnNiBaOOlspfdKm2RSL08Vd9HMwg==" saltValue="mOdvdXntrZ77ufTxsEH4pA=="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80897" r:id="rId4" name="Button 1">
              <controlPr defaultSize="0" print="0" autoFill="0" autoPict="0" macro="[0]!Info">
                <anchor moveWithCells="1">
                  <from>
                    <xdr:col>0</xdr:col>
                    <xdr:colOff>66675</xdr:colOff>
                    <xdr:row>0</xdr:row>
                    <xdr:rowOff>38100</xdr:rowOff>
                  </from>
                  <to>
                    <xdr:col>0</xdr:col>
                    <xdr:colOff>571500</xdr:colOff>
                    <xdr:row>0</xdr:row>
                    <xdr:rowOff>257175</xdr:rowOff>
                  </to>
                </anchor>
              </controlPr>
            </control>
          </mc:Choice>
        </mc:AlternateContent>
        <mc:AlternateContent xmlns:mc="http://schemas.openxmlformats.org/markup-compatibility/2006">
          <mc:Choice Requires="x14">
            <control shapeId="80898" r:id="rId5" name="Button 2">
              <controlPr defaultSize="0" print="0" autoFill="0" autoPict="0" macro="[0]!Info">
                <anchor moveWithCells="1">
                  <from>
                    <xdr:col>15</xdr:col>
                    <xdr:colOff>295275</xdr:colOff>
                    <xdr:row>67</xdr:row>
                    <xdr:rowOff>76200</xdr:rowOff>
                  </from>
                  <to>
                    <xdr:col>15</xdr:col>
                    <xdr:colOff>809625</xdr:colOff>
                    <xdr:row>68</xdr:row>
                    <xdr:rowOff>152400</xdr:rowOff>
                  </to>
                </anchor>
              </controlPr>
            </control>
          </mc:Choice>
        </mc:AlternateContent>
        <mc:AlternateContent xmlns:mc="http://schemas.openxmlformats.org/markup-compatibility/2006">
          <mc:Choice Requires="x14">
            <control shapeId="80899"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80900"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80901"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80902"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32DA1-9BFD-4CEA-95E9-D566FA62B19B}">
  <sheetPr codeName="Sheet13"/>
  <dimension ref="A1:IB65"/>
  <sheetViews>
    <sheetView showGridLines="0" topLeftCell="A19" zoomScale="80" zoomScaleNormal="80" workbookViewId="0">
      <selection sqref="A1:P1"/>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98" t="s">
        <v>120</v>
      </c>
      <c r="B1" s="498"/>
      <c r="C1" s="498"/>
      <c r="D1" s="498"/>
      <c r="E1" s="498"/>
      <c r="F1" s="498"/>
      <c r="G1" s="498"/>
      <c r="H1" s="498"/>
      <c r="I1" s="498"/>
      <c r="J1" s="498"/>
      <c r="K1" s="498"/>
      <c r="L1" s="498"/>
      <c r="M1" s="498"/>
      <c r="N1" s="498"/>
      <c r="O1" s="498"/>
      <c r="P1" s="498"/>
    </row>
    <row r="2" spans="1:30" ht="20.25" x14ac:dyDescent="0.3">
      <c r="A2" s="483" t="s">
        <v>277</v>
      </c>
      <c r="B2" s="483"/>
      <c r="C2" s="483"/>
      <c r="D2" s="483"/>
      <c r="E2" s="483"/>
      <c r="F2" s="483"/>
      <c r="G2" s="483"/>
      <c r="H2" s="483"/>
      <c r="I2" s="483"/>
      <c r="J2" s="483"/>
      <c r="K2" s="483"/>
      <c r="L2" s="483"/>
      <c r="M2" s="483"/>
      <c r="N2" s="483"/>
      <c r="O2" s="483"/>
      <c r="P2" s="483"/>
    </row>
    <row r="3" spans="1:30" ht="18" x14ac:dyDescent="0.25">
      <c r="A3" s="499" t="s">
        <v>84</v>
      </c>
      <c r="B3" s="499"/>
      <c r="C3" s="499"/>
      <c r="D3" s="499"/>
      <c r="E3" s="499"/>
      <c r="F3" s="499"/>
      <c r="G3" s="499"/>
      <c r="H3" s="499"/>
      <c r="I3" s="499"/>
      <c r="J3" s="499"/>
      <c r="K3" s="499"/>
      <c r="L3" s="499"/>
      <c r="M3" s="499"/>
      <c r="N3" s="499"/>
      <c r="O3" s="499"/>
      <c r="P3" s="499"/>
    </row>
    <row r="4" spans="1:30" ht="15.75" x14ac:dyDescent="0.25">
      <c r="A4" s="484" t="str">
        <f>'Customer Info'!B11</f>
        <v>Breakdown of Charges Based on Entered Information</v>
      </c>
      <c r="B4" s="484"/>
      <c r="C4" s="484"/>
      <c r="D4" s="484"/>
      <c r="E4" s="484"/>
      <c r="F4" s="484"/>
      <c r="G4" s="484"/>
      <c r="H4" s="484"/>
      <c r="I4" s="484"/>
      <c r="J4" s="484"/>
      <c r="K4" s="484"/>
      <c r="L4" s="484"/>
      <c r="M4" s="484"/>
      <c r="N4" s="484"/>
      <c r="O4" s="484"/>
      <c r="P4" s="484"/>
    </row>
    <row r="5" spans="1:30" ht="15" x14ac:dyDescent="0.2">
      <c r="A5" s="75"/>
      <c r="B5" s="75"/>
      <c r="C5" s="75"/>
      <c r="D5" s="75"/>
      <c r="E5" s="75"/>
      <c r="F5" s="75"/>
      <c r="G5" s="75"/>
      <c r="H5" s="75"/>
      <c r="I5" s="75"/>
      <c r="J5" s="75"/>
      <c r="K5" s="75"/>
    </row>
    <row r="6" spans="1:30" x14ac:dyDescent="0.2">
      <c r="A6" s="327">
        <f ca="1">TODAY()</f>
        <v>45944</v>
      </c>
      <c r="B6" s="210" t="s">
        <v>229</v>
      </c>
      <c r="C6" s="327"/>
      <c r="D6" s="327"/>
      <c r="E6" s="327"/>
      <c r="F6" s="327"/>
      <c r="G6" s="327"/>
      <c r="H6" s="327"/>
      <c r="I6" s="327"/>
    </row>
    <row r="7" spans="1:30" ht="26.25" x14ac:dyDescent="0.4">
      <c r="A7" s="509"/>
      <c r="B7" s="509"/>
      <c r="C7" s="509"/>
      <c r="D7" s="509"/>
      <c r="E7" s="509"/>
      <c r="F7" s="509"/>
      <c r="G7" s="509"/>
      <c r="H7" s="509"/>
      <c r="I7" s="509"/>
      <c r="J7" s="509"/>
      <c r="K7" s="509"/>
      <c r="L7" s="509"/>
      <c r="M7" s="509"/>
      <c r="N7" s="509"/>
      <c r="O7" s="509"/>
      <c r="P7" s="509"/>
    </row>
    <row r="8" spans="1:30" x14ac:dyDescent="0.2">
      <c r="C8" s="18"/>
      <c r="D8" s="18"/>
      <c r="E8" s="18"/>
      <c r="F8" s="18"/>
      <c r="G8" s="18"/>
      <c r="H8" s="18"/>
      <c r="I8" s="18"/>
      <c r="J8" s="18"/>
      <c r="K8" s="18"/>
    </row>
    <row r="9" spans="1:30" ht="15" x14ac:dyDescent="0.2">
      <c r="A9" s="23" t="s">
        <v>2</v>
      </c>
      <c r="B9" s="24"/>
      <c r="C9" s="25">
        <f>'Customer Info'!B7</f>
        <v>0</v>
      </c>
      <c r="I9" s="26"/>
    </row>
    <row r="10" spans="1:30" ht="15" x14ac:dyDescent="0.2">
      <c r="A10" s="27" t="s">
        <v>26</v>
      </c>
      <c r="B10" s="24"/>
      <c r="C10" s="25">
        <f>'Customer Info'!B8</f>
        <v>0</v>
      </c>
    </row>
    <row r="11" spans="1:30" x14ac:dyDescent="0.2">
      <c r="A11" s="23" t="s">
        <v>3</v>
      </c>
      <c r="B11" s="200">
        <f>'Customer Info'!B9</f>
        <v>11</v>
      </c>
      <c r="C11" s="194" t="str">
        <f>LOOKUP(B11,R11:AD11,R12:AD12)</f>
        <v>November</v>
      </c>
      <c r="D11" s="133">
        <f>'Customer Info'!C9</f>
        <v>2025</v>
      </c>
      <c r="S11">
        <v>1</v>
      </c>
      <c r="T11">
        <v>2</v>
      </c>
      <c r="U11">
        <v>3</v>
      </c>
      <c r="V11">
        <v>4</v>
      </c>
      <c r="W11">
        <v>5</v>
      </c>
      <c r="X11">
        <v>6</v>
      </c>
      <c r="Y11">
        <v>7</v>
      </c>
      <c r="Z11">
        <v>8</v>
      </c>
      <c r="AA11">
        <v>9</v>
      </c>
      <c r="AB11">
        <v>10</v>
      </c>
      <c r="AC11">
        <v>11</v>
      </c>
      <c r="AD11">
        <v>12</v>
      </c>
    </row>
    <row r="12" spans="1:30" x14ac:dyDescent="0.2">
      <c r="A12" s="497"/>
      <c r="B12" s="497"/>
      <c r="C12" s="497"/>
      <c r="D12" s="497"/>
      <c r="E12" s="497"/>
      <c r="F12" s="497"/>
      <c r="G12" s="497"/>
      <c r="H12" s="497"/>
      <c r="I12" s="497"/>
      <c r="J12" s="92"/>
      <c r="K12" s="92"/>
      <c r="L12" s="128"/>
      <c r="M12" s="128"/>
      <c r="N12" s="128"/>
      <c r="O12" s="128"/>
      <c r="P12" s="128"/>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30" x14ac:dyDescent="0.2">
      <c r="A13" s="28" t="s">
        <v>27</v>
      </c>
      <c r="B13" s="22"/>
      <c r="C13" s="22"/>
      <c r="D13" s="22"/>
      <c r="E13" s="22"/>
      <c r="F13" s="22"/>
      <c r="G13" s="22"/>
      <c r="H13" s="22"/>
      <c r="I13" s="22"/>
      <c r="R13" s="3" t="s">
        <v>187</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A14" s="18"/>
      <c r="B14" s="18"/>
      <c r="C14" s="18"/>
      <c r="D14" s="18"/>
      <c r="E14" s="18"/>
      <c r="F14" s="18"/>
      <c r="G14" s="18"/>
      <c r="H14" s="18"/>
      <c r="I14" s="18"/>
      <c r="R14" s="78"/>
      <c r="S14" s="193"/>
      <c r="T14" s="193"/>
      <c r="U14" s="193"/>
      <c r="V14" s="193"/>
      <c r="W14" s="193"/>
      <c r="X14" s="193"/>
      <c r="Y14" s="193"/>
      <c r="Z14" s="193"/>
      <c r="AA14" s="193"/>
      <c r="AB14" s="193"/>
      <c r="AC14" s="193"/>
      <c r="AD14" s="193"/>
    </row>
    <row r="15" spans="1:30" x14ac:dyDescent="0.2">
      <c r="A15" s="31" t="s">
        <v>52</v>
      </c>
      <c r="B15" s="31"/>
      <c r="C15" s="32">
        <f>IF('Customer Info'!B21+'Customer Info'!B22-'Customer Info'!B23&lt;0,0,'Customer Info'!B21+'Customer Info'!B22-'Customer Info'!B23)</f>
        <v>0</v>
      </c>
      <c r="D15" s="31" t="s">
        <v>41</v>
      </c>
      <c r="E15" s="31"/>
      <c r="F15" s="33"/>
      <c r="G15" s="31"/>
      <c r="H15" s="31"/>
      <c r="I15" s="31"/>
      <c r="R15" s="78"/>
      <c r="S15" s="193"/>
      <c r="T15" s="193"/>
      <c r="U15" s="193"/>
      <c r="V15" s="193"/>
      <c r="W15" s="193"/>
      <c r="X15" s="193"/>
      <c r="Y15" s="193"/>
      <c r="Z15" s="193"/>
      <c r="AA15" s="193"/>
      <c r="AB15" s="193"/>
      <c r="AC15" s="193"/>
      <c r="AD15" s="193"/>
    </row>
    <row r="16" spans="1:30" x14ac:dyDescent="0.2">
      <c r="A16" s="31" t="s">
        <v>225</v>
      </c>
      <c r="B16" s="31"/>
      <c r="C16" s="32">
        <f>'Customer Info'!B21</f>
        <v>0</v>
      </c>
      <c r="D16" s="31" t="s">
        <v>41</v>
      </c>
      <c r="E16" s="31"/>
      <c r="F16" s="33"/>
      <c r="G16" s="23" t="s">
        <v>15</v>
      </c>
      <c r="H16" s="31"/>
    </row>
    <row r="17" spans="1:221" x14ac:dyDescent="0.2">
      <c r="A17" s="31" t="s">
        <v>226</v>
      </c>
      <c r="B17" s="31"/>
      <c r="C17" s="32">
        <f>'Customer Info'!B22</f>
        <v>0</v>
      </c>
      <c r="D17" s="262" t="s">
        <v>41</v>
      </c>
      <c r="E17" s="33"/>
      <c r="F17" s="33"/>
      <c r="G17" s="23" t="s">
        <v>15</v>
      </c>
      <c r="H17" s="31"/>
      <c r="I17" s="52" t="s">
        <v>15</v>
      </c>
    </row>
    <row r="19" spans="1:221" x14ac:dyDescent="0.2">
      <c r="A19" s="28" t="s">
        <v>31</v>
      </c>
      <c r="B19" s="22"/>
      <c r="C19" s="22"/>
      <c r="D19" s="22"/>
      <c r="E19" s="22"/>
      <c r="F19" s="22"/>
      <c r="G19" s="493" t="s">
        <v>68</v>
      </c>
      <c r="H19" s="494"/>
      <c r="I19" s="494"/>
      <c r="J19" s="495"/>
      <c r="K19" s="22"/>
      <c r="L19" s="496" t="s">
        <v>69</v>
      </c>
      <c r="M19" s="496"/>
      <c r="N19" s="496"/>
      <c r="O19" s="496"/>
    </row>
    <row r="20" spans="1:221" x14ac:dyDescent="0.2">
      <c r="A20" s="18"/>
      <c r="B20" s="18"/>
      <c r="C20" s="18"/>
      <c r="D20" s="18"/>
      <c r="E20" s="18"/>
      <c r="F20" s="18"/>
      <c r="G20" s="8" t="s">
        <v>65</v>
      </c>
      <c r="H20" s="8" t="s">
        <v>66</v>
      </c>
      <c r="I20" s="8" t="s">
        <v>67</v>
      </c>
      <c r="J20" s="112" t="s">
        <v>34</v>
      </c>
      <c r="K20" s="18"/>
      <c r="L20" s="328" t="s">
        <v>65</v>
      </c>
      <c r="M20" s="328" t="s">
        <v>66</v>
      </c>
      <c r="N20" s="328" t="s">
        <v>67</v>
      </c>
      <c r="O20" s="132" t="s">
        <v>34</v>
      </c>
      <c r="P20" s="43" t="s">
        <v>57</v>
      </c>
    </row>
    <row r="21" spans="1:221" x14ac:dyDescent="0.2">
      <c r="A21" t="s">
        <v>32</v>
      </c>
      <c r="G21" s="86"/>
      <c r="H21" s="86"/>
      <c r="I21" s="86">
        <v>9.4</v>
      </c>
      <c r="J21" s="86">
        <f>SUM(G21:I21)</f>
        <v>9.4</v>
      </c>
      <c r="L21" s="88"/>
      <c r="M21" s="88"/>
      <c r="N21" s="88">
        <f>I21</f>
        <v>9.4</v>
      </c>
      <c r="O21" s="209">
        <f>SUM(L21:N21)</f>
        <v>9.4</v>
      </c>
      <c r="P21" s="245">
        <v>44531</v>
      </c>
    </row>
    <row r="22" spans="1:221" x14ac:dyDescent="0.2">
      <c r="A22" s="287" t="s">
        <v>132</v>
      </c>
      <c r="D22" s="1">
        <f>C15</f>
        <v>0</v>
      </c>
      <c r="E22" s="35" t="s">
        <v>41</v>
      </c>
      <c r="F22" s="4" t="s">
        <v>8</v>
      </c>
      <c r="G22" s="84"/>
      <c r="H22" s="84"/>
      <c r="I22" s="84">
        <v>2.05802E-2</v>
      </c>
      <c r="J22" s="84">
        <f>SUM(G22:I22)</f>
        <v>2.05802E-2</v>
      </c>
      <c r="K22" s="36" t="s">
        <v>42</v>
      </c>
      <c r="L22" s="87"/>
      <c r="M22" s="87"/>
      <c r="N22" s="87">
        <f>IF(C15&lt;0,0,ROUND($D22*I22,2))</f>
        <v>0</v>
      </c>
      <c r="O22" s="209">
        <f>SUM(L22:N22)</f>
        <v>0</v>
      </c>
      <c r="P22" s="245">
        <v>44531</v>
      </c>
    </row>
    <row r="23" spans="1:221" x14ac:dyDescent="0.2">
      <c r="A23" s="37" t="s">
        <v>50</v>
      </c>
      <c r="B23" s="37"/>
      <c r="C23" s="37"/>
      <c r="D23" s="38"/>
      <c r="E23" s="38"/>
      <c r="F23" s="37"/>
      <c r="G23" s="37"/>
      <c r="H23" s="37"/>
      <c r="I23" s="37"/>
      <c r="J23" s="37"/>
      <c r="K23" s="39"/>
      <c r="L23" s="40"/>
      <c r="M23" s="40"/>
      <c r="N23" s="40">
        <f>SUM(N21:N22)</f>
        <v>9.4</v>
      </c>
      <c r="O23" s="40">
        <f>SUM(O21:O22)</f>
        <v>9.4</v>
      </c>
    </row>
    <row r="24" spans="1:221" x14ac:dyDescent="0.2">
      <c r="A24" s="89"/>
      <c r="B24" s="89"/>
      <c r="C24" s="90"/>
      <c r="D24" s="90"/>
      <c r="E24" s="90"/>
      <c r="F24" s="90"/>
      <c r="G24" s="91"/>
      <c r="H24" s="91"/>
      <c r="I24" s="91"/>
      <c r="J24" s="91"/>
      <c r="K24" s="89"/>
      <c r="L24" s="89"/>
      <c r="M24" s="89"/>
      <c r="N24" s="89"/>
      <c r="O24" s="89"/>
      <c r="P24" s="89"/>
    </row>
    <row r="25" spans="1:221" x14ac:dyDescent="0.2">
      <c r="A25" s="148" t="s">
        <v>70</v>
      </c>
      <c r="B25" s="166"/>
      <c r="C25" s="166"/>
      <c r="D25" s="167"/>
      <c r="E25" s="167"/>
      <c r="F25" s="166"/>
      <c r="G25" s="167"/>
      <c r="H25" s="167"/>
      <c r="I25" s="167"/>
      <c r="J25" s="167"/>
      <c r="K25" s="167"/>
      <c r="L25" s="167"/>
      <c r="M25" s="167"/>
      <c r="N25" s="167"/>
      <c r="O25" s="167"/>
      <c r="P25" s="160"/>
      <c r="Q25" s="78"/>
      <c r="R25" s="78"/>
      <c r="S25" s="78"/>
      <c r="T25" s="78"/>
      <c r="U25" s="78"/>
      <c r="V25" s="78"/>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
      <c r="A26" s="151"/>
      <c r="B26" s="151"/>
      <c r="C26" s="151"/>
      <c r="D26" s="151"/>
      <c r="E26" s="151"/>
      <c r="F26" s="151"/>
      <c r="G26" s="151"/>
      <c r="H26" s="151"/>
      <c r="I26" s="151"/>
      <c r="J26" s="151"/>
      <c r="K26" s="151"/>
      <c r="L26" s="151"/>
      <c r="M26" s="151"/>
      <c r="N26" s="151"/>
      <c r="O26" s="151"/>
      <c r="P26" s="174"/>
      <c r="Q26" s="106"/>
      <c r="R26" s="175"/>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
      <c r="A27" s="99" t="s">
        <v>79</v>
      </c>
      <c r="B27" s="176"/>
      <c r="C27" s="176"/>
      <c r="D27" s="100">
        <f>IF($C$15&lt;0,0,IF($C$15&gt;833000,833000,$C$15))</f>
        <v>0</v>
      </c>
      <c r="E27" s="101" t="s">
        <v>41</v>
      </c>
      <c r="F27" s="102" t="s">
        <v>8</v>
      </c>
      <c r="G27" s="103"/>
      <c r="H27" s="103"/>
      <c r="I27" s="103">
        <f>'Rider Rates'!$B$4</f>
        <v>4.6278999999999999E-3</v>
      </c>
      <c r="J27" s="103">
        <f t="shared" ref="J27:J47" si="0">SUM(G27:I27)</f>
        <v>4.6278999999999999E-3</v>
      </c>
      <c r="K27" s="104" t="s">
        <v>42</v>
      </c>
      <c r="L27" s="105"/>
      <c r="M27" s="105"/>
      <c r="N27" s="105">
        <f t="shared" ref="N27:N32" si="1">ROUND(D27*I27,2)</f>
        <v>0</v>
      </c>
      <c r="O27" s="105">
        <f t="shared" ref="O27:O48" si="2">SUM(L27:N27)</f>
        <v>0</v>
      </c>
      <c r="P27" s="245">
        <f>'Rider Rates'!$D$4</f>
        <v>45657</v>
      </c>
      <c r="Q27" s="106"/>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
      <c r="A28" s="99" t="s">
        <v>80</v>
      </c>
      <c r="B28" s="78"/>
      <c r="C28" s="78"/>
      <c r="D28" s="123">
        <f>IF($C$15&gt;833000,$C$15-833000,0)</f>
        <v>0</v>
      </c>
      <c r="E28" s="101" t="s">
        <v>41</v>
      </c>
      <c r="F28" s="102" t="s">
        <v>8</v>
      </c>
      <c r="G28" s="103"/>
      <c r="H28" s="103"/>
      <c r="I28" s="103">
        <f>'Rider Rates'!$B$5</f>
        <v>1.7560000000000001E-4</v>
      </c>
      <c r="J28" s="103">
        <f t="shared" si="0"/>
        <v>1.7560000000000001E-4</v>
      </c>
      <c r="K28" s="104" t="s">
        <v>42</v>
      </c>
      <c r="L28" s="105"/>
      <c r="M28" s="105"/>
      <c r="N28" s="105">
        <f t="shared" si="1"/>
        <v>0</v>
      </c>
      <c r="O28" s="105">
        <f t="shared" si="2"/>
        <v>0</v>
      </c>
      <c r="P28" s="245">
        <f>'Rider Rates'!$D$4</f>
        <v>45657</v>
      </c>
      <c r="Q28" s="106"/>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
      <c r="A29" s="99" t="s">
        <v>97</v>
      </c>
      <c r="B29" s="78"/>
      <c r="C29" s="78"/>
      <c r="D29" s="100">
        <f>IF('Customer Info'!$C$32=TRUE,0,IF($C$15&lt;0,0,IF($C$15&gt;2000,2000,$C$15)))</f>
        <v>0</v>
      </c>
      <c r="E29" s="101" t="s">
        <v>41</v>
      </c>
      <c r="F29" s="102" t="s">
        <v>8</v>
      </c>
      <c r="G29" s="103"/>
      <c r="H29" s="103"/>
      <c r="I29" s="177">
        <f>'Rider Rates'!$B$8</f>
        <v>4.6499999999999996E-3</v>
      </c>
      <c r="J29" s="177">
        <f t="shared" si="0"/>
        <v>4.6499999999999996E-3</v>
      </c>
      <c r="K29" s="104" t="s">
        <v>42</v>
      </c>
      <c r="L29" s="105"/>
      <c r="M29" s="105"/>
      <c r="N29" s="105">
        <f t="shared" si="1"/>
        <v>0</v>
      </c>
      <c r="O29" s="105">
        <f t="shared" si="2"/>
        <v>0</v>
      </c>
      <c r="P29" s="245">
        <f>'Rider Rates'!$D$7</f>
        <v>44531</v>
      </c>
      <c r="Q29" s="106"/>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
      <c r="A30" s="99" t="s">
        <v>98</v>
      </c>
      <c r="B30" s="78"/>
      <c r="C30" s="78"/>
      <c r="D30" s="100">
        <f>IF('Customer Info'!$C$32=TRUE,0,IF($C$15&lt;=2000,0,IF($C$15=0,0,IF($C$15-2000&gt;13000,13000,$C$15-2000))))</f>
        <v>0</v>
      </c>
      <c r="E30" s="101" t="s">
        <v>41</v>
      </c>
      <c r="F30" s="102" t="s">
        <v>8</v>
      </c>
      <c r="G30" s="103"/>
      <c r="H30" s="103"/>
      <c r="I30" s="177">
        <f>'Rider Rates'!$B$9</f>
        <v>4.1900000000000001E-3</v>
      </c>
      <c r="J30" s="177">
        <f t="shared" si="0"/>
        <v>4.1900000000000001E-3</v>
      </c>
      <c r="K30" s="104" t="s">
        <v>42</v>
      </c>
      <c r="L30" s="105"/>
      <c r="M30" s="105"/>
      <c r="N30" s="105">
        <f t="shared" si="1"/>
        <v>0</v>
      </c>
      <c r="O30" s="105">
        <f t="shared" si="2"/>
        <v>0</v>
      </c>
      <c r="P30" s="245">
        <f>'Rider Rates'!$D$7</f>
        <v>44531</v>
      </c>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99" t="s">
        <v>99</v>
      </c>
      <c r="B31" s="78"/>
      <c r="C31" s="78"/>
      <c r="D31" s="100">
        <f>IF('Customer Info'!$C$32=TRUE,0,IF($C$15=0,0,IF($C$15-15000&gt;=0,$C$15-15000,0)))</f>
        <v>0</v>
      </c>
      <c r="E31" s="101" t="s">
        <v>41</v>
      </c>
      <c r="F31" s="102" t="s">
        <v>8</v>
      </c>
      <c r="G31" s="103"/>
      <c r="H31" s="103"/>
      <c r="I31" s="177">
        <f>'Rider Rates'!$B$10</f>
        <v>3.63E-3</v>
      </c>
      <c r="J31" s="177">
        <f t="shared" si="0"/>
        <v>3.63E-3</v>
      </c>
      <c r="K31" s="104" t="s">
        <v>42</v>
      </c>
      <c r="L31" s="105"/>
      <c r="M31" s="105"/>
      <c r="N31" s="105">
        <f t="shared" si="1"/>
        <v>0</v>
      </c>
      <c r="O31" s="105">
        <f t="shared" si="2"/>
        <v>0</v>
      </c>
      <c r="P31" s="245">
        <f>'Rider Rates'!$D$7</f>
        <v>44531</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210" t="s">
        <v>159</v>
      </c>
      <c r="B32" s="78"/>
      <c r="C32" s="78"/>
      <c r="D32" s="100">
        <f>IF($C$15&lt;0,0,$C$15)</f>
        <v>0</v>
      </c>
      <c r="E32" s="101" t="s">
        <v>41</v>
      </c>
      <c r="F32" s="102" t="s">
        <v>8</v>
      </c>
      <c r="G32" s="103"/>
      <c r="H32" s="103"/>
      <c r="I32" s="103">
        <f>'Rider Rates'!$B$16</f>
        <v>0</v>
      </c>
      <c r="J32" s="103">
        <f>SUM(G32:I32)</f>
        <v>0</v>
      </c>
      <c r="K32" s="104" t="s">
        <v>42</v>
      </c>
      <c r="L32" s="105"/>
      <c r="M32" s="105"/>
      <c r="N32" s="105">
        <f t="shared" si="1"/>
        <v>0</v>
      </c>
      <c r="O32" s="105">
        <f t="shared" si="2"/>
        <v>0</v>
      </c>
      <c r="P32" s="245">
        <f>'Rider Rates'!$D$16</f>
        <v>45322</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210" t="s">
        <v>237</v>
      </c>
      <c r="B33" s="78"/>
      <c r="C33" s="78"/>
      <c r="D33" s="195">
        <f>$N$23</f>
        <v>9.4</v>
      </c>
      <c r="E33" s="101" t="s">
        <v>122</v>
      </c>
      <c r="F33" s="102" t="s">
        <v>8</v>
      </c>
      <c r="G33" s="103"/>
      <c r="H33" s="103"/>
      <c r="I33" s="178">
        <f>'Rider Rates'!$B$18+'Rider Rates'!$E$18</f>
        <v>0</v>
      </c>
      <c r="J33" s="178">
        <f>SUM(G33:I33)</f>
        <v>0</v>
      </c>
      <c r="K33" s="104"/>
      <c r="L33" s="105"/>
      <c r="M33" s="105"/>
      <c r="N33" s="105">
        <f>ROUND($D$33*'Rider Rates'!$B$18,2)+ROUND($D$33*'Rider Rates'!$E$18,2)</f>
        <v>0</v>
      </c>
      <c r="O33" s="105">
        <f t="shared" si="2"/>
        <v>0</v>
      </c>
      <c r="P33" s="245">
        <f>MAX('Rider Rates'!$D$18,'Rider Rates'!$F$18)</f>
        <v>44531</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210" t="s">
        <v>186</v>
      </c>
      <c r="B34" s="78"/>
      <c r="C34" s="78"/>
      <c r="D34" s="100">
        <f>'GS-PEV OAD'!C16+'GS-PEV OAD'!C17</f>
        <v>0</v>
      </c>
      <c r="E34" s="101" t="s">
        <v>41</v>
      </c>
      <c r="F34" s="102" t="s">
        <v>8</v>
      </c>
      <c r="G34" s="103"/>
      <c r="H34" s="103"/>
      <c r="I34" s="103"/>
      <c r="J34" s="237">
        <f>SUM(G34:H34)</f>
        <v>0</v>
      </c>
      <c r="K34" s="104" t="s">
        <v>42</v>
      </c>
      <c r="L34" s="105"/>
      <c r="M34" s="105"/>
      <c r="N34" s="105"/>
      <c r="O34" s="105">
        <f t="shared" si="2"/>
        <v>0</v>
      </c>
      <c r="P34" s="245">
        <f>'Rider Rates'!$D$22</f>
        <v>45809</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210" t="s">
        <v>162</v>
      </c>
      <c r="B35" s="78"/>
      <c r="C35" s="78"/>
      <c r="D35" s="100">
        <f>C16</f>
        <v>0</v>
      </c>
      <c r="E35" s="101" t="s">
        <v>41</v>
      </c>
      <c r="F35" s="102" t="s">
        <v>8</v>
      </c>
      <c r="G35" s="103"/>
      <c r="H35" s="103"/>
      <c r="I35" s="103"/>
      <c r="J35" s="237">
        <f>SUM(G35:H35)</f>
        <v>0</v>
      </c>
      <c r="K35" s="104" t="s">
        <v>42</v>
      </c>
      <c r="L35" s="105"/>
      <c r="M35" s="105"/>
      <c r="N35" s="105"/>
      <c r="O35" s="105">
        <f t="shared" si="2"/>
        <v>0</v>
      </c>
      <c r="P35" s="245">
        <f>'Rider Rates'!$D$35</f>
        <v>45809</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210" t="s">
        <v>219</v>
      </c>
      <c r="B36" s="78"/>
      <c r="C36" s="78"/>
      <c r="D36" s="100">
        <f>C17</f>
        <v>0</v>
      </c>
      <c r="E36" s="101" t="s">
        <v>41</v>
      </c>
      <c r="F36" s="249" t="s">
        <v>8</v>
      </c>
      <c r="G36" s="103"/>
      <c r="H36" s="103"/>
      <c r="I36" s="103"/>
      <c r="J36" s="237">
        <f>SUM(G36:H36)</f>
        <v>0</v>
      </c>
      <c r="K36" s="104" t="s">
        <v>42</v>
      </c>
      <c r="L36" s="105"/>
      <c r="M36" s="105"/>
      <c r="N36" s="105"/>
      <c r="O36" s="105">
        <f t="shared" si="2"/>
        <v>0</v>
      </c>
      <c r="P36" s="245">
        <f>'Rider Rates'!D36</f>
        <v>45809</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210" t="s">
        <v>193</v>
      </c>
      <c r="B37" s="78"/>
      <c r="C37" s="78"/>
      <c r="D37" s="100">
        <f>C16+C17</f>
        <v>0</v>
      </c>
      <c r="E37" s="101" t="s">
        <v>41</v>
      </c>
      <c r="F37" s="102" t="s">
        <v>8</v>
      </c>
      <c r="G37" s="103"/>
      <c r="H37" s="103"/>
      <c r="I37" s="103"/>
      <c r="J37" s="237">
        <f>SUM(G37:H37)</f>
        <v>0</v>
      </c>
      <c r="K37" s="104" t="s">
        <v>42</v>
      </c>
      <c r="L37" s="105"/>
      <c r="M37" s="105"/>
      <c r="N37" s="105"/>
      <c r="O37" s="105">
        <f t="shared" si="2"/>
        <v>0</v>
      </c>
      <c r="P37" s="245">
        <f>'Rider Rates'!$D$45</f>
        <v>45929</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241" t="s">
        <v>210</v>
      </c>
      <c r="B38" s="78"/>
      <c r="C38" s="78"/>
      <c r="D38" s="100">
        <f>IF($C$15&lt;0,0,IF($C$15&gt;833000,833000,$C$15))</f>
        <v>0</v>
      </c>
      <c r="E38" s="101" t="s">
        <v>41</v>
      </c>
      <c r="F38" s="102" t="s">
        <v>8</v>
      </c>
      <c r="G38" s="103"/>
      <c r="H38" s="103"/>
      <c r="I38" s="103">
        <f>'Rider Rates'!D49</f>
        <v>0</v>
      </c>
      <c r="J38" s="103">
        <f>SUM(G38:I38)</f>
        <v>0</v>
      </c>
      <c r="K38" s="104" t="s">
        <v>42</v>
      </c>
      <c r="L38" s="105"/>
      <c r="M38" s="105"/>
      <c r="N38" s="105">
        <f>D38*J38</f>
        <v>0</v>
      </c>
      <c r="O38" s="105">
        <f t="shared" si="2"/>
        <v>0</v>
      </c>
      <c r="P38" s="245">
        <f>'Rider Rates'!E49</f>
        <v>45883</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210" t="s">
        <v>189</v>
      </c>
      <c r="B39" s="78"/>
      <c r="C39" s="78"/>
      <c r="D39" s="100">
        <f>IF($C$15&lt;0,0,$C$15)</f>
        <v>0</v>
      </c>
      <c r="E39" s="113" t="s">
        <v>41</v>
      </c>
      <c r="F39" s="102" t="s">
        <v>8</v>
      </c>
      <c r="G39" s="103"/>
      <c r="H39" s="103">
        <f>'Rider Rates'!$B$56</f>
        <v>2.1561400000000001E-2</v>
      </c>
      <c r="I39" s="103"/>
      <c r="J39" s="103">
        <f>SUM(G39:I39)</f>
        <v>2.1561400000000001E-2</v>
      </c>
      <c r="K39" s="104" t="s">
        <v>42</v>
      </c>
      <c r="L39" s="105"/>
      <c r="M39" s="105">
        <f>ROUND(D39*H39,2)</f>
        <v>0</v>
      </c>
      <c r="N39" s="205"/>
      <c r="O39" s="105">
        <f t="shared" si="2"/>
        <v>0</v>
      </c>
      <c r="P39" s="245">
        <f>'Rider Rates'!$D$56</f>
        <v>45929</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99" t="s">
        <v>96</v>
      </c>
      <c r="B40" s="78"/>
      <c r="C40" s="78"/>
      <c r="D40" s="100">
        <f>IF('Customer Info'!C34=TRUE,0,IF($C$15&lt;0,0,$C$15))</f>
        <v>0</v>
      </c>
      <c r="E40" s="101" t="s">
        <v>41</v>
      </c>
      <c r="F40" s="102" t="s">
        <v>8</v>
      </c>
      <c r="G40" s="103"/>
      <c r="H40" s="103"/>
      <c r="I40" s="103">
        <f>'Rider Rates'!$B$70+'Rider Rates'!$C$70</f>
        <v>0</v>
      </c>
      <c r="J40" s="103">
        <f t="shared" si="0"/>
        <v>0</v>
      </c>
      <c r="K40" s="104" t="s">
        <v>42</v>
      </c>
      <c r="L40" s="105"/>
      <c r="M40" s="105"/>
      <c r="N40" s="105">
        <f>ROUND($D$40*'Rider Rates'!$B$70,2)+ROUND($D$40*'Rider Rates'!$C$70,2)</f>
        <v>0</v>
      </c>
      <c r="O40" s="105">
        <f t="shared" si="2"/>
        <v>0</v>
      </c>
      <c r="P40" s="245">
        <f>'Rider Rates'!$D$70</f>
        <v>45444</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99" t="s">
        <v>96</v>
      </c>
      <c r="B41" s="78"/>
      <c r="C41" s="78"/>
      <c r="D41" s="100"/>
      <c r="E41" s="101" t="s">
        <v>115</v>
      </c>
      <c r="F41" s="102"/>
      <c r="G41" s="103"/>
      <c r="H41" s="103"/>
      <c r="I41" s="196">
        <f>'Rider Rates'!$B$77</f>
        <v>0</v>
      </c>
      <c r="J41" s="196">
        <f>IF('Customer Info'!C34=TRUE,0,SUM(G41:I41))</f>
        <v>0</v>
      </c>
      <c r="K41" s="104"/>
      <c r="L41" s="105"/>
      <c r="M41" s="105"/>
      <c r="N41" s="105">
        <f>J41</f>
        <v>0</v>
      </c>
      <c r="O41" s="105">
        <f>SUM(L41:N41)</f>
        <v>0</v>
      </c>
      <c r="P41" s="245">
        <f>'Rider Rates'!$D$77</f>
        <v>45444</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99" t="s">
        <v>81</v>
      </c>
      <c r="B42" s="78"/>
      <c r="C42" s="78"/>
      <c r="D42" s="195">
        <f>$N$23</f>
        <v>9.4</v>
      </c>
      <c r="E42" s="101" t="s">
        <v>122</v>
      </c>
      <c r="F42" s="102" t="s">
        <v>8</v>
      </c>
      <c r="G42" s="111"/>
      <c r="H42" s="112"/>
      <c r="I42" s="120">
        <f>'Rider Rates'!$B$85</f>
        <v>3.5344300000000002E-2</v>
      </c>
      <c r="J42" s="120">
        <f t="shared" si="0"/>
        <v>3.5344300000000002E-2</v>
      </c>
      <c r="K42" s="104"/>
      <c r="L42" s="105"/>
      <c r="M42" s="105"/>
      <c r="N42" s="105">
        <f>ROUND(D42*I42,2)</f>
        <v>0.33</v>
      </c>
      <c r="O42" s="105">
        <f t="shared" si="2"/>
        <v>0.33</v>
      </c>
      <c r="P42" s="245">
        <f>'Rider Rates'!$D$85</f>
        <v>45929</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99" t="s">
        <v>82</v>
      </c>
      <c r="B43" s="78"/>
      <c r="C43" s="78"/>
      <c r="D43" s="195">
        <f>$N$23</f>
        <v>9.4</v>
      </c>
      <c r="E43" s="101" t="s">
        <v>122</v>
      </c>
      <c r="F43" s="102" t="s">
        <v>8</v>
      </c>
      <c r="G43" s="114"/>
      <c r="H43" s="115"/>
      <c r="I43" s="120">
        <f>'Rider Rates'!$B$87</f>
        <v>6.6985699999999995E-2</v>
      </c>
      <c r="J43" s="120">
        <f t="shared" si="0"/>
        <v>6.6985699999999995E-2</v>
      </c>
      <c r="K43" s="104"/>
      <c r="L43" s="105"/>
      <c r="M43" s="105"/>
      <c r="N43" s="105">
        <f>ROUND(D43*I43,2)</f>
        <v>0.63</v>
      </c>
      <c r="O43" s="105">
        <f t="shared" si="2"/>
        <v>0.63</v>
      </c>
      <c r="P43" s="245">
        <f>'Rider Rates'!$D$87</f>
        <v>45167</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210" t="s">
        <v>206</v>
      </c>
      <c r="B44" s="78"/>
      <c r="C44" s="78"/>
      <c r="D44" s="195"/>
      <c r="E44" s="113" t="s">
        <v>115</v>
      </c>
      <c r="F44" s="106"/>
      <c r="G44" s="114"/>
      <c r="H44" s="115"/>
      <c r="I44" s="196">
        <f>'Rider Rates'!$B$91</f>
        <v>20.75</v>
      </c>
      <c r="J44" s="196">
        <f t="shared" si="0"/>
        <v>20.75</v>
      </c>
      <c r="K44" s="104"/>
      <c r="L44" s="105"/>
      <c r="M44" s="105"/>
      <c r="N44" s="105">
        <f>I44</f>
        <v>20.75</v>
      </c>
      <c r="O44" s="105">
        <f t="shared" si="2"/>
        <v>20.75</v>
      </c>
      <c r="P44" s="245">
        <f>'Rider Rates'!$D$91</f>
        <v>45929</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210" t="s">
        <v>239</v>
      </c>
      <c r="B45" s="78"/>
      <c r="C45" s="78"/>
      <c r="D45" s="100">
        <f>IF($C$15&lt;0,0,$C$15)</f>
        <v>0</v>
      </c>
      <c r="E45" s="101" t="s">
        <v>41</v>
      </c>
      <c r="F45" s="102" t="s">
        <v>8</v>
      </c>
      <c r="G45" s="103"/>
      <c r="H45" s="103"/>
      <c r="I45" s="103"/>
      <c r="J45" s="103">
        <f>'Rider Rates'!$B$95</f>
        <v>0</v>
      </c>
      <c r="K45" s="104" t="s">
        <v>42</v>
      </c>
      <c r="L45" s="105"/>
      <c r="M45" s="105"/>
      <c r="N45" s="105"/>
      <c r="O45" s="105">
        <f>ROUND($D45*('Rider Rates'!B$95),2)</f>
        <v>0</v>
      </c>
      <c r="P45" s="245">
        <f>'Rider Rates'!$D$95</f>
        <v>44531</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99" t="s">
        <v>156</v>
      </c>
      <c r="B46" s="78"/>
      <c r="C46" s="78"/>
      <c r="D46" s="195">
        <f>$N$23</f>
        <v>9.4</v>
      </c>
      <c r="E46" s="101" t="s">
        <v>122</v>
      </c>
      <c r="F46" s="102" t="s">
        <v>8</v>
      </c>
      <c r="G46" s="114"/>
      <c r="H46" s="115"/>
      <c r="I46" s="120">
        <f>'Rider Rates'!$B$105</f>
        <v>0.24516379999999999</v>
      </c>
      <c r="J46" s="120">
        <f t="shared" si="0"/>
        <v>0.24516379999999999</v>
      </c>
      <c r="K46" s="104"/>
      <c r="L46" s="105"/>
      <c r="M46" s="105"/>
      <c r="N46" s="105">
        <f>ROUND(D46*I46,2)</f>
        <v>2.2999999999999998</v>
      </c>
      <c r="O46" s="105">
        <f t="shared" si="2"/>
        <v>2.2999999999999998</v>
      </c>
      <c r="P46" s="245">
        <f>'Rider Rates'!$D$105</f>
        <v>45897</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210" t="s">
        <v>217</v>
      </c>
      <c r="B47" s="78"/>
      <c r="C47" s="78"/>
      <c r="D47" s="195"/>
      <c r="E47" s="113" t="s">
        <v>115</v>
      </c>
      <c r="F47" s="106"/>
      <c r="G47" s="114"/>
      <c r="H47" s="115"/>
      <c r="I47" s="258">
        <f>'Rider Rates'!B122</f>
        <v>0.99</v>
      </c>
      <c r="J47" s="196">
        <f t="shared" si="0"/>
        <v>0.99</v>
      </c>
      <c r="K47" s="104"/>
      <c r="L47" s="105"/>
      <c r="M47" s="105"/>
      <c r="N47" s="260">
        <f>I47</f>
        <v>0.99</v>
      </c>
      <c r="O47" s="105">
        <f t="shared" si="2"/>
        <v>0.99</v>
      </c>
      <c r="P47" s="245">
        <f>'Rider Rates'!D122</f>
        <v>45958</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99" t="s">
        <v>157</v>
      </c>
      <c r="B48" s="78"/>
      <c r="C48" s="78"/>
      <c r="D48" s="100">
        <f>C16+C17</f>
        <v>0</v>
      </c>
      <c r="E48" s="101" t="s">
        <v>41</v>
      </c>
      <c r="F48" s="102" t="s">
        <v>8</v>
      </c>
      <c r="G48" s="103"/>
      <c r="H48" s="103"/>
      <c r="I48" s="120"/>
      <c r="J48" s="237">
        <f>SUM(G48:H48)</f>
        <v>0</v>
      </c>
      <c r="K48" s="104" t="s">
        <v>42</v>
      </c>
      <c r="L48" s="105"/>
      <c r="M48" s="105"/>
      <c r="N48" s="105"/>
      <c r="O48" s="105">
        <f t="shared" si="2"/>
        <v>0</v>
      </c>
      <c r="P48" s="245">
        <f>'Rider Rates'!$D$112</f>
        <v>44531</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
      <c r="A49" s="210" t="s">
        <v>208</v>
      </c>
      <c r="B49" s="78"/>
      <c r="C49" s="78"/>
      <c r="D49" s="100">
        <f>IF($C$15&lt;1,0,$C$15)</f>
        <v>0</v>
      </c>
      <c r="E49" s="101" t="s">
        <v>41</v>
      </c>
      <c r="F49" s="249" t="s">
        <v>8</v>
      </c>
      <c r="G49" s="165"/>
      <c r="H49" s="165"/>
      <c r="I49" s="251">
        <f>'Rider Rates'!B118</f>
        <v>0</v>
      </c>
      <c r="J49" s="251">
        <f>SUM(G49:I49)</f>
        <v>0</v>
      </c>
      <c r="K49" s="104" t="s">
        <v>42</v>
      </c>
      <c r="L49" s="105"/>
      <c r="M49" s="105"/>
      <c r="N49" s="105">
        <f>D49*J49</f>
        <v>0</v>
      </c>
      <c r="O49" s="105">
        <f>SUM(L49:N49)</f>
        <v>0</v>
      </c>
      <c r="P49" s="245">
        <f>'Rider Rates'!D118</f>
        <v>45657</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
      <c r="A50" s="78" t="s">
        <v>233</v>
      </c>
      <c r="B50" s="78"/>
      <c r="C50" s="78"/>
      <c r="D50" s="100">
        <f>IF(C15&lt;0,0,IF(C15&gt;833000,833000,C15))</f>
        <v>0</v>
      </c>
      <c r="E50" s="101" t="s">
        <v>41</v>
      </c>
      <c r="F50" s="102" t="s">
        <v>8</v>
      </c>
      <c r="G50" s="265"/>
      <c r="H50" s="265"/>
      <c r="I50" s="265">
        <f>'Rider Rates'!$B$126</f>
        <v>0</v>
      </c>
      <c r="J50" s="265">
        <f>SUM(G50:I50)</f>
        <v>0</v>
      </c>
      <c r="K50" s="104" t="s">
        <v>42</v>
      </c>
      <c r="L50" s="266"/>
      <c r="M50" s="266"/>
      <c r="N50" s="266">
        <f>IF(D50*J50&gt;'Rider Rates'!$C$126,'Rider Rates'!$C$126,D50*J50)</f>
        <v>0</v>
      </c>
      <c r="O50" s="266">
        <f>SUM(L50:N50)</f>
        <v>0</v>
      </c>
      <c r="P50" s="264">
        <f>'Rider Rates'!$E$126</f>
        <v>45883</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
      <c r="A51" s="78" t="s">
        <v>234</v>
      </c>
      <c r="B51" s="78"/>
      <c r="C51" s="78"/>
      <c r="D51" s="123">
        <f>IF(C15&gt;833000,C15-833000,0)</f>
        <v>0</v>
      </c>
      <c r="E51" s="101" t="s">
        <v>41</v>
      </c>
      <c r="F51" s="102" t="s">
        <v>8</v>
      </c>
      <c r="G51" s="265"/>
      <c r="H51" s="265"/>
      <c r="I51" s="265">
        <f>'Rider Rates'!$B$127</f>
        <v>0</v>
      </c>
      <c r="J51" s="265">
        <f>SUM(G51:I51)</f>
        <v>0</v>
      </c>
      <c r="K51" s="104" t="s">
        <v>42</v>
      </c>
      <c r="L51" s="266"/>
      <c r="M51" s="266"/>
      <c r="N51" s="266">
        <f>D51*J51</f>
        <v>0</v>
      </c>
      <c r="O51" s="266">
        <f>SUM(L51:N51)</f>
        <v>0</v>
      </c>
      <c r="P51" s="264">
        <f>'Rider Rates'!$E$127</f>
        <v>45883</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x14ac:dyDescent="0.2">
      <c r="A52" s="241" t="s">
        <v>242</v>
      </c>
      <c r="B52" s="78"/>
      <c r="C52" s="78"/>
      <c r="D52" s="100">
        <f>C15</f>
        <v>0</v>
      </c>
      <c r="E52" s="101" t="s">
        <v>41</v>
      </c>
      <c r="F52" s="249" t="s">
        <v>8</v>
      </c>
      <c r="G52" s="103"/>
      <c r="H52" s="103"/>
      <c r="I52" s="103">
        <f>'Rider Rates'!$B$131</f>
        <v>0</v>
      </c>
      <c r="J52" s="237">
        <f>SUM(G52:I52)</f>
        <v>0</v>
      </c>
      <c r="K52" s="104" t="s">
        <v>42</v>
      </c>
      <c r="L52" s="105"/>
      <c r="M52" s="105"/>
      <c r="N52" s="105">
        <f>D52*J52</f>
        <v>0</v>
      </c>
      <c r="O52" s="105">
        <f>SUM(L52:N52)</f>
        <v>0</v>
      </c>
      <c r="P52" s="245">
        <f>'Rider Rates'!$D$131</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x14ac:dyDescent="0.2">
      <c r="A53" s="241" t="s">
        <v>241</v>
      </c>
      <c r="B53" s="78"/>
      <c r="C53" s="78"/>
      <c r="D53" s="100"/>
      <c r="E53" s="101" t="s">
        <v>115</v>
      </c>
      <c r="F53" s="102" t="s">
        <v>8</v>
      </c>
      <c r="G53" s="263"/>
      <c r="H53" s="263"/>
      <c r="I53" s="263">
        <f>'Rider Rates'!$B$138</f>
        <v>0</v>
      </c>
      <c r="J53" s="263">
        <f>SUM(G53:I53)</f>
        <v>0</v>
      </c>
      <c r="K53" s="104"/>
      <c r="L53" s="209"/>
      <c r="M53" s="209"/>
      <c r="N53" s="209">
        <f>J53</f>
        <v>0</v>
      </c>
      <c r="O53" s="209">
        <f>SUM(L53:N53)</f>
        <v>0</v>
      </c>
      <c r="P53" s="264">
        <f>'Rider Rates'!$D$138</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x14ac:dyDescent="0.2">
      <c r="A54" s="241" t="s">
        <v>243</v>
      </c>
      <c r="B54" s="78"/>
      <c r="C54" s="78"/>
      <c r="D54" s="100"/>
      <c r="E54" s="101"/>
      <c r="F54" s="102"/>
      <c r="G54" s="263"/>
      <c r="H54" s="263"/>
      <c r="I54" s="263"/>
      <c r="J54" s="263"/>
      <c r="K54" s="104"/>
      <c r="L54" s="209"/>
      <c r="M54" s="209"/>
      <c r="N54" s="209"/>
      <c r="O54" s="209"/>
      <c r="P54" s="264"/>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x14ac:dyDescent="0.2">
      <c r="A55" s="179" t="s">
        <v>71</v>
      </c>
      <c r="B55" s="148"/>
      <c r="C55" s="148"/>
      <c r="D55" s="180"/>
      <c r="E55" s="181"/>
      <c r="F55" s="182"/>
      <c r="G55" s="182"/>
      <c r="H55" s="182"/>
      <c r="I55" s="182"/>
      <c r="J55" s="182"/>
      <c r="K55" s="183"/>
      <c r="L55" s="169">
        <f>SUM(L27:L54)</f>
        <v>0</v>
      </c>
      <c r="M55" s="169">
        <f t="shared" ref="M55:O55" si="3">SUM(M27:M54)</f>
        <v>0</v>
      </c>
      <c r="N55" s="169">
        <f t="shared" si="3"/>
        <v>25</v>
      </c>
      <c r="O55" s="169">
        <f t="shared" si="3"/>
        <v>25</v>
      </c>
      <c r="P55" s="184"/>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36" x14ac:dyDescent="0.2">
      <c r="A56" s="78"/>
      <c r="B56" s="78"/>
      <c r="C56" s="78"/>
      <c r="D56" s="100"/>
      <c r="E56" s="113"/>
      <c r="F56" s="106"/>
      <c r="G56" s="106"/>
      <c r="H56" s="106"/>
      <c r="I56" s="106"/>
      <c r="J56" s="107"/>
      <c r="K56" s="104"/>
      <c r="L56" s="106"/>
      <c r="M56" s="106"/>
      <c r="N56" s="106"/>
      <c r="O56" s="106"/>
      <c r="P56" s="164"/>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36" x14ac:dyDescent="0.2">
      <c r="A57" s="185" t="s">
        <v>94</v>
      </c>
      <c r="B57" s="170"/>
      <c r="C57" s="170"/>
      <c r="D57" s="170"/>
      <c r="E57" s="170"/>
      <c r="F57" s="170"/>
      <c r="G57" s="170"/>
      <c r="H57" s="170"/>
      <c r="I57" s="170"/>
      <c r="J57" s="170"/>
      <c r="K57" s="170"/>
      <c r="L57" s="186">
        <f>L23+L55</f>
        <v>0</v>
      </c>
      <c r="M57" s="186">
        <f>M23+M55</f>
        <v>0</v>
      </c>
      <c r="N57" s="186">
        <f>N23+N55</f>
        <v>34.4</v>
      </c>
      <c r="O57" s="187">
        <f>O23+O55</f>
        <v>34.4</v>
      </c>
      <c r="P57" s="187"/>
      <c r="Q57" s="106"/>
      <c r="R57" s="188"/>
      <c r="S57" s="108"/>
      <c r="T57" s="109"/>
      <c r="U57" s="78"/>
      <c r="V57" s="10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36" x14ac:dyDescent="0.2">
      <c r="A58" s="78"/>
      <c r="B58" s="78"/>
      <c r="C58" s="78"/>
      <c r="D58" s="78"/>
      <c r="E58" s="78"/>
      <c r="F58" s="78"/>
      <c r="G58" s="78"/>
      <c r="H58" s="78"/>
      <c r="I58" s="78"/>
      <c r="J58" s="78"/>
      <c r="K58" s="78"/>
      <c r="L58" s="78"/>
      <c r="M58" s="78"/>
      <c r="N58" s="151"/>
      <c r="O58" s="151"/>
      <c r="P58" s="151"/>
      <c r="Q58" s="166"/>
      <c r="R58" s="166"/>
      <c r="S58" s="166"/>
      <c r="T58" s="189"/>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36" x14ac:dyDescent="0.2">
      <c r="A59" s="78"/>
      <c r="B59" s="78"/>
      <c r="C59" s="78"/>
      <c r="D59" s="78"/>
      <c r="E59" s="78"/>
      <c r="F59" s="78"/>
      <c r="G59" s="78"/>
      <c r="H59" s="78"/>
      <c r="I59" s="78"/>
      <c r="J59" s="78"/>
      <c r="K59" s="78"/>
      <c r="L59" s="78"/>
      <c r="M59" s="78"/>
      <c r="N59" s="151"/>
      <c r="O59" s="151"/>
      <c r="P59" s="151"/>
      <c r="Q59" s="166"/>
      <c r="R59" s="166"/>
      <c r="S59" s="166"/>
      <c r="T59" s="189"/>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36" x14ac:dyDescent="0.2">
      <c r="A60" s="166" t="s">
        <v>93</v>
      </c>
      <c r="B60" s="78"/>
      <c r="C60" s="78"/>
      <c r="D60" s="78"/>
      <c r="E60" s="78"/>
      <c r="F60" s="78"/>
      <c r="G60" s="78"/>
      <c r="H60" s="78"/>
      <c r="I60" s="78"/>
      <c r="J60" s="78"/>
      <c r="K60" s="78"/>
      <c r="L60" s="78"/>
      <c r="M60" s="78"/>
      <c r="N60" s="78"/>
      <c r="O60" s="109">
        <f>O21+O55</f>
        <v>34.4</v>
      </c>
      <c r="P60" s="151"/>
      <c r="Q60" s="166"/>
      <c r="R60" s="166"/>
      <c r="S60" s="166"/>
      <c r="T60" s="189"/>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36" x14ac:dyDescent="0.2">
      <c r="A61" s="166" t="s">
        <v>15</v>
      </c>
      <c r="B61" s="166"/>
      <c r="C61" s="166"/>
      <c r="D61" s="166"/>
      <c r="E61" s="166"/>
      <c r="F61" s="166"/>
      <c r="G61" s="166"/>
      <c r="H61" s="166"/>
      <c r="I61" s="78"/>
      <c r="J61" s="78"/>
      <c r="K61" s="78"/>
      <c r="L61" s="78"/>
      <c r="M61" s="78"/>
      <c r="N61" s="151"/>
      <c r="O61" s="151"/>
      <c r="P61" s="151"/>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36" x14ac:dyDescent="0.2">
      <c r="A62" s="148" t="s">
        <v>117</v>
      </c>
      <c r="B62" s="151"/>
      <c r="C62" s="151"/>
      <c r="D62" s="151"/>
      <c r="E62" s="151"/>
      <c r="F62" s="151"/>
      <c r="G62" s="151"/>
      <c r="H62" s="151"/>
      <c r="I62" s="151"/>
      <c r="J62" s="151"/>
      <c r="K62" s="151"/>
      <c r="L62" s="151"/>
      <c r="M62" s="151"/>
      <c r="N62" s="151"/>
      <c r="O62" s="190">
        <f>IF($D$17&lt;0,O57,IF(O57&gt;O60,O57,O60))</f>
        <v>34.4</v>
      </c>
      <c r="P62" s="160"/>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row>
    <row r="63" spans="1:236" ht="15" customHeight="1" x14ac:dyDescent="0.2">
      <c r="A63" s="148"/>
      <c r="B63" s="151"/>
      <c r="C63" s="151"/>
      <c r="D63" s="151"/>
      <c r="E63" s="151"/>
      <c r="F63" s="151"/>
      <c r="G63" s="151"/>
      <c r="H63" s="151"/>
      <c r="I63" s="151"/>
      <c r="J63" s="151"/>
      <c r="K63" s="151"/>
      <c r="L63" s="151"/>
      <c r="M63" s="151"/>
      <c r="N63" s="151"/>
      <c r="O63" s="190"/>
      <c r="P63" s="160"/>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8"/>
      <c r="CV63" s="78"/>
      <c r="CW63" s="78"/>
      <c r="CX63" s="78"/>
      <c r="CY63" s="78"/>
      <c r="CZ63" s="78"/>
      <c r="DA63" s="78"/>
      <c r="DB63" s="78"/>
      <c r="DC63" s="78"/>
      <c r="DD63" s="78"/>
      <c r="DE63" s="78"/>
      <c r="DF63" s="78"/>
      <c r="DG63" s="78"/>
      <c r="DH63" s="78"/>
      <c r="DI63" s="78"/>
      <c r="DJ63" s="78"/>
      <c r="DK63" s="78"/>
      <c r="DL63" s="78"/>
      <c r="DM63" s="78"/>
      <c r="DN63" s="78"/>
      <c r="DO63" s="78"/>
      <c r="DP63" s="78"/>
      <c r="DQ63" s="78"/>
      <c r="DR63" s="78"/>
      <c r="DS63" s="78"/>
      <c r="DT63" s="78"/>
      <c r="DU63" s="78"/>
      <c r="DV63" s="78"/>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78"/>
      <c r="EW63" s="78"/>
      <c r="EX63" s="78"/>
      <c r="EY63" s="78"/>
      <c r="EZ63" s="78"/>
      <c r="FA63" s="78"/>
      <c r="FB63" s="78"/>
      <c r="FC63" s="78"/>
      <c r="FD63" s="78"/>
      <c r="FE63" s="78"/>
      <c r="FF63" s="78"/>
      <c r="FG63" s="78"/>
      <c r="FH63" s="78"/>
      <c r="FI63" s="78"/>
      <c r="FJ63" s="78"/>
      <c r="FK63" s="78"/>
      <c r="FL63" s="78"/>
      <c r="FM63" s="78"/>
      <c r="FN63" s="78"/>
      <c r="FO63" s="78"/>
      <c r="FP63" s="78"/>
      <c r="FQ63" s="78"/>
      <c r="FR63" s="78"/>
      <c r="FS63" s="78"/>
      <c r="FT63" s="78"/>
      <c r="FU63" s="78"/>
      <c r="FV63" s="78"/>
      <c r="FW63" s="78"/>
      <c r="FX63" s="78"/>
      <c r="FY63" s="78"/>
      <c r="FZ63" s="78"/>
      <c r="GA63" s="78"/>
      <c r="GB63" s="78"/>
      <c r="GC63" s="78"/>
      <c r="GD63" s="78"/>
      <c r="GE63" s="78"/>
      <c r="GF63" s="78"/>
      <c r="GG63" s="78"/>
      <c r="GH63" s="78"/>
      <c r="GI63" s="78"/>
      <c r="GJ63" s="78"/>
      <c r="GK63" s="78"/>
      <c r="GL63" s="78"/>
      <c r="GM63" s="78"/>
      <c r="GN63" s="78"/>
      <c r="GO63" s="78"/>
      <c r="GP63" s="78"/>
      <c r="GQ63" s="78"/>
      <c r="GR63" s="78"/>
      <c r="GS63" s="78"/>
      <c r="GT63" s="78"/>
      <c r="GU63" s="78"/>
      <c r="GV63" s="78"/>
      <c r="GW63" s="78"/>
      <c r="GX63" s="78"/>
      <c r="GY63" s="78"/>
      <c r="GZ63" s="78"/>
      <c r="HA63" s="78"/>
      <c r="HB63" s="78"/>
      <c r="HC63" s="78"/>
      <c r="HD63" s="78"/>
      <c r="HE63" s="78"/>
      <c r="HF63" s="78"/>
      <c r="HG63" s="78"/>
      <c r="HH63" s="78"/>
      <c r="HI63" s="78"/>
      <c r="HJ63" s="78"/>
      <c r="HK63" s="78"/>
      <c r="HL63" s="78"/>
      <c r="HM63" s="78"/>
      <c r="HN63" s="78"/>
      <c r="HO63" s="78"/>
      <c r="HP63" s="78"/>
      <c r="HQ63" s="78"/>
      <c r="HR63" s="78"/>
      <c r="HS63" s="78"/>
      <c r="HT63" s="78"/>
      <c r="HU63" s="78"/>
      <c r="HV63" s="78"/>
      <c r="HW63" s="78"/>
      <c r="HX63" s="78"/>
      <c r="HY63" s="78"/>
      <c r="HZ63" s="78"/>
      <c r="IA63" s="78"/>
      <c r="IB63" s="78"/>
    </row>
    <row r="64" spans="1:236" x14ac:dyDescent="0.2">
      <c r="A64" s="148"/>
      <c r="B64" s="166"/>
      <c r="C64" s="166"/>
      <c r="D64" s="166"/>
      <c r="E64" s="166"/>
      <c r="F64" s="166"/>
      <c r="G64" s="166"/>
      <c r="H64" s="166"/>
      <c r="I64" s="166" t="s">
        <v>121</v>
      </c>
      <c r="J64" s="166"/>
      <c r="K64" s="166"/>
      <c r="L64" s="191"/>
      <c r="M64" s="191"/>
      <c r="N64" s="191"/>
      <c r="O64" s="191">
        <f>ROUND(IF($C$15&lt;1,0,O57/($C$15*100)*10000),2)</f>
        <v>0</v>
      </c>
      <c r="P64" s="37" t="s">
        <v>87</v>
      </c>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HE64" s="78"/>
      <c r="HF64" s="78"/>
      <c r="HG64" s="78"/>
      <c r="HH64" s="78"/>
      <c r="HI64" s="78"/>
      <c r="HJ64" s="78"/>
      <c r="HK64" s="78"/>
      <c r="HL64" s="78"/>
      <c r="HM64" s="78"/>
      <c r="HN64" s="78"/>
    </row>
    <row r="65" spans="2:37" x14ac:dyDescent="0.2">
      <c r="B65" s="78"/>
      <c r="C65" s="78"/>
      <c r="D65" s="78"/>
      <c r="E65" s="78"/>
      <c r="F65" s="78"/>
      <c r="G65" s="78"/>
      <c r="H65" s="192"/>
      <c r="I65" s="242" t="s">
        <v>190</v>
      </c>
      <c r="J65" s="78"/>
      <c r="K65" s="78"/>
      <c r="L65" s="78"/>
      <c r="M65" s="78"/>
      <c r="N65" s="78"/>
      <c r="O65" s="243">
        <f>ROUND(IF($C$15&lt;1,0,(L57)/($C$15*100)*10000),2)</f>
        <v>0</v>
      </c>
      <c r="P65" s="25" t="s">
        <v>87</v>
      </c>
      <c r="Q65" s="78"/>
      <c r="R65" s="78"/>
      <c r="S65" s="78"/>
      <c r="T65" s="78"/>
      <c r="U65" s="78"/>
      <c r="V65" s="78"/>
      <c r="W65" s="78"/>
      <c r="X65" s="78"/>
      <c r="Y65" s="78"/>
      <c r="Z65" s="78"/>
      <c r="AA65" s="78"/>
      <c r="AB65" s="78"/>
      <c r="AC65" s="78"/>
      <c r="AD65" s="78"/>
      <c r="AE65" s="78"/>
      <c r="AF65" s="78"/>
      <c r="AG65" s="78"/>
      <c r="AH65" s="78"/>
      <c r="AI65" s="78"/>
      <c r="AJ65" s="78"/>
      <c r="AK65" s="78"/>
    </row>
  </sheetData>
  <sheetProtection algorithmName="SHA-512" hashValue="0kJF0NucG52clGKMdC2Sm0LPLyjM52c31BObezndW0HMuJ1aCtByopdgNoBTLAP37dBu2zXEFdtQb5qjOvfxXg==" saltValue="CiEbteAk/tZmnFehnEMnZA=="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29025" r:id="rId4" name="Button 1">
              <controlPr defaultSize="0" print="0" autoFill="0" autoPict="0" macro="[0]!Info">
                <anchor moveWithCells="1">
                  <from>
                    <xdr:col>0</xdr:col>
                    <xdr:colOff>66675</xdr:colOff>
                    <xdr:row>0</xdr:row>
                    <xdr:rowOff>38100</xdr:rowOff>
                  </from>
                  <to>
                    <xdr:col>0</xdr:col>
                    <xdr:colOff>571500</xdr:colOff>
                    <xdr:row>0</xdr:row>
                    <xdr:rowOff>257175</xdr:rowOff>
                  </to>
                </anchor>
              </controlPr>
            </control>
          </mc:Choice>
        </mc:AlternateContent>
        <mc:AlternateContent xmlns:mc="http://schemas.openxmlformats.org/markup-compatibility/2006">
          <mc:Choice Requires="x14">
            <control shapeId="129026" r:id="rId5" name="Button 2">
              <controlPr defaultSize="0" print="0" autoFill="0" autoPict="0" macro="[0]!Info">
                <anchor moveWithCells="1">
                  <from>
                    <xdr:col>15</xdr:col>
                    <xdr:colOff>295275</xdr:colOff>
                    <xdr:row>72</xdr:row>
                    <xdr:rowOff>76200</xdr:rowOff>
                  </from>
                  <to>
                    <xdr:col>15</xdr:col>
                    <xdr:colOff>809625</xdr:colOff>
                    <xdr:row>73</xdr:row>
                    <xdr:rowOff>152400</xdr:rowOff>
                  </to>
                </anchor>
              </controlPr>
            </control>
          </mc:Choice>
        </mc:AlternateContent>
        <mc:AlternateContent xmlns:mc="http://schemas.openxmlformats.org/markup-compatibility/2006">
          <mc:Choice Requires="x14">
            <control shapeId="129027"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9028"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9029"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9030"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pageSetUpPr fitToPage="1"/>
  </sheetPr>
  <dimension ref="A1:IV88"/>
  <sheetViews>
    <sheetView showGridLines="0" topLeftCell="A21"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s>
  <sheetData>
    <row r="1" spans="1:256" ht="20.25" x14ac:dyDescent="0.3">
      <c r="A1" s="498" t="s">
        <v>120</v>
      </c>
      <c r="B1" s="498"/>
      <c r="C1" s="498"/>
      <c r="D1" s="498"/>
      <c r="E1" s="498"/>
      <c r="F1" s="498"/>
      <c r="G1" s="498"/>
      <c r="H1" s="498"/>
      <c r="I1" s="498"/>
      <c r="J1" s="498"/>
      <c r="K1" s="498"/>
      <c r="L1" s="498"/>
      <c r="M1" s="498"/>
      <c r="N1" s="498"/>
      <c r="O1" s="498"/>
      <c r="P1" s="498"/>
    </row>
    <row r="2" spans="1:256" ht="20.25" x14ac:dyDescent="0.3">
      <c r="A2" s="483" t="s">
        <v>277</v>
      </c>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c r="AQ2" s="483"/>
      <c r="AR2" s="483"/>
      <c r="AS2" s="483"/>
      <c r="AT2" s="483"/>
      <c r="AU2" s="483"/>
      <c r="AV2" s="483"/>
      <c r="AW2" s="483"/>
      <c r="AX2" s="483"/>
      <c r="AY2" s="483"/>
      <c r="AZ2" s="483"/>
      <c r="BA2" s="483"/>
      <c r="BB2" s="483"/>
      <c r="BC2" s="483"/>
      <c r="BD2" s="483"/>
      <c r="BE2" s="483"/>
      <c r="BF2" s="483"/>
      <c r="BG2" s="483"/>
      <c r="BH2" s="483"/>
      <c r="BI2" s="483"/>
      <c r="BJ2" s="483"/>
      <c r="BK2" s="483"/>
      <c r="BL2" s="483"/>
      <c r="BM2" s="483"/>
      <c r="BN2" s="483"/>
      <c r="BO2" s="483"/>
      <c r="BP2" s="483"/>
      <c r="BQ2" s="483"/>
      <c r="BR2" s="483"/>
      <c r="BS2" s="483"/>
      <c r="BT2" s="483"/>
      <c r="BU2" s="483"/>
      <c r="BV2" s="483"/>
      <c r="BW2" s="483"/>
      <c r="BX2" s="483"/>
      <c r="BY2" s="483"/>
      <c r="BZ2" s="483"/>
      <c r="CA2" s="483"/>
      <c r="CB2" s="483"/>
      <c r="CC2" s="483"/>
      <c r="CD2" s="483"/>
      <c r="CE2" s="483"/>
      <c r="CF2" s="483"/>
      <c r="CG2" s="483"/>
      <c r="CH2" s="483"/>
      <c r="CI2" s="483"/>
      <c r="CJ2" s="483"/>
      <c r="CK2" s="483"/>
      <c r="CL2" s="483"/>
      <c r="CM2" s="483"/>
      <c r="CN2" s="483"/>
      <c r="CO2" s="483"/>
      <c r="CP2" s="483"/>
      <c r="CQ2" s="483"/>
      <c r="CR2" s="483"/>
      <c r="CS2" s="483"/>
      <c r="CT2" s="483"/>
      <c r="CU2" s="483"/>
      <c r="CV2" s="483"/>
      <c r="CW2" s="483"/>
      <c r="CX2" s="483"/>
      <c r="CY2" s="483"/>
      <c r="CZ2" s="483"/>
      <c r="DA2" s="483"/>
      <c r="DB2" s="483"/>
      <c r="DC2" s="483"/>
      <c r="DD2" s="483"/>
      <c r="DE2" s="483"/>
      <c r="DF2" s="483"/>
      <c r="DG2" s="483"/>
      <c r="DH2" s="483"/>
      <c r="DI2" s="483"/>
      <c r="DJ2" s="483"/>
      <c r="DK2" s="483"/>
      <c r="DL2" s="483"/>
      <c r="DM2" s="483"/>
      <c r="DN2" s="483"/>
      <c r="DO2" s="483"/>
      <c r="DP2" s="483"/>
      <c r="DQ2" s="483"/>
      <c r="DR2" s="483"/>
      <c r="DS2" s="483"/>
      <c r="DT2" s="483"/>
      <c r="DU2" s="483"/>
      <c r="DV2" s="483"/>
      <c r="DW2" s="483"/>
      <c r="DX2" s="483"/>
      <c r="DY2" s="483"/>
      <c r="DZ2" s="483"/>
      <c r="EA2" s="483"/>
      <c r="EB2" s="483"/>
      <c r="EC2" s="483"/>
      <c r="ED2" s="483"/>
      <c r="EE2" s="483"/>
      <c r="EF2" s="483"/>
      <c r="EG2" s="483"/>
      <c r="EH2" s="483"/>
      <c r="EI2" s="483"/>
      <c r="EJ2" s="483"/>
      <c r="EK2" s="483"/>
      <c r="EL2" s="483"/>
      <c r="EM2" s="483"/>
      <c r="EN2" s="483"/>
      <c r="EO2" s="483"/>
      <c r="EP2" s="483"/>
      <c r="EQ2" s="483"/>
      <c r="ER2" s="483"/>
      <c r="ES2" s="483"/>
      <c r="ET2" s="483"/>
      <c r="EU2" s="483"/>
      <c r="EV2" s="483"/>
      <c r="EW2" s="483"/>
      <c r="EX2" s="483"/>
      <c r="EY2" s="483"/>
      <c r="EZ2" s="483"/>
      <c r="FA2" s="483"/>
      <c r="FB2" s="483"/>
      <c r="FC2" s="483"/>
      <c r="FD2" s="483"/>
      <c r="FE2" s="483"/>
      <c r="FF2" s="483"/>
      <c r="FG2" s="483"/>
      <c r="FH2" s="483"/>
      <c r="FI2" s="483"/>
      <c r="FJ2" s="483"/>
      <c r="FK2" s="483"/>
      <c r="FL2" s="483"/>
      <c r="FM2" s="483"/>
      <c r="FN2" s="483"/>
      <c r="FO2" s="483"/>
      <c r="FP2" s="483"/>
      <c r="FQ2" s="483"/>
      <c r="FR2" s="483"/>
      <c r="FS2" s="483"/>
      <c r="FT2" s="483"/>
      <c r="FU2" s="483"/>
      <c r="FV2" s="483"/>
      <c r="FW2" s="483"/>
      <c r="FX2" s="483"/>
      <c r="FY2" s="483"/>
      <c r="FZ2" s="483"/>
      <c r="GA2" s="483"/>
      <c r="GB2" s="483"/>
      <c r="GC2" s="483"/>
      <c r="GD2" s="483"/>
      <c r="GE2" s="483"/>
      <c r="GF2" s="483"/>
      <c r="GG2" s="483"/>
      <c r="GH2" s="483"/>
      <c r="GI2" s="483"/>
      <c r="GJ2" s="483"/>
      <c r="GK2" s="483"/>
      <c r="GL2" s="483"/>
      <c r="GM2" s="483"/>
      <c r="GN2" s="483"/>
      <c r="GO2" s="483"/>
      <c r="GP2" s="483"/>
      <c r="GQ2" s="483"/>
      <c r="GR2" s="483"/>
      <c r="GS2" s="483"/>
      <c r="GT2" s="483"/>
      <c r="GU2" s="483"/>
      <c r="GV2" s="483"/>
      <c r="GW2" s="483"/>
      <c r="GX2" s="483"/>
      <c r="GY2" s="483"/>
      <c r="GZ2" s="483"/>
      <c r="HA2" s="483"/>
      <c r="HB2" s="483"/>
      <c r="HC2" s="483"/>
      <c r="HD2" s="483"/>
      <c r="HE2" s="483"/>
      <c r="HF2" s="483"/>
      <c r="HG2" s="483"/>
      <c r="HH2" s="483"/>
      <c r="HI2" s="483"/>
      <c r="HJ2" s="483"/>
      <c r="HK2" s="483"/>
      <c r="HL2" s="483"/>
      <c r="HM2" s="483"/>
      <c r="HN2" s="483"/>
      <c r="HO2" s="483"/>
      <c r="HP2" s="483"/>
      <c r="HQ2" s="483"/>
      <c r="HR2" s="483"/>
      <c r="HS2" s="483"/>
      <c r="HT2" s="483"/>
      <c r="HU2" s="483"/>
      <c r="HV2" s="483"/>
      <c r="HW2" s="483"/>
      <c r="HX2" s="483"/>
      <c r="HY2" s="483"/>
      <c r="HZ2" s="483"/>
      <c r="IA2" s="483"/>
      <c r="IB2" s="483"/>
      <c r="IC2" s="483"/>
      <c r="ID2" s="483"/>
      <c r="IE2" s="483"/>
      <c r="IF2" s="483"/>
      <c r="IG2" s="483"/>
      <c r="IH2" s="483"/>
      <c r="II2" s="483"/>
      <c r="IJ2" s="483"/>
      <c r="IK2" s="483"/>
      <c r="IL2" s="483"/>
      <c r="IM2" s="483"/>
      <c r="IN2" s="483"/>
      <c r="IO2" s="483"/>
      <c r="IP2" s="483"/>
      <c r="IQ2" s="483"/>
      <c r="IR2" s="483"/>
      <c r="IS2" s="483"/>
      <c r="IT2" s="483"/>
      <c r="IU2" s="483"/>
      <c r="IV2" s="483"/>
    </row>
    <row r="3" spans="1:256" ht="18" x14ac:dyDescent="0.25">
      <c r="A3" s="499" t="s">
        <v>288</v>
      </c>
      <c r="B3" s="499"/>
      <c r="C3" s="499"/>
      <c r="D3" s="499"/>
      <c r="E3" s="499"/>
      <c r="F3" s="499"/>
      <c r="G3" s="499"/>
      <c r="H3" s="499"/>
      <c r="I3" s="499"/>
      <c r="J3" s="499"/>
      <c r="K3" s="499"/>
      <c r="L3" s="499"/>
      <c r="M3" s="499"/>
      <c r="N3" s="499"/>
      <c r="O3" s="499"/>
      <c r="P3" s="499"/>
    </row>
    <row r="4" spans="1:256" ht="15.75" x14ac:dyDescent="0.25">
      <c r="A4" s="484" t="str">
        <f>'Customer Info'!B11</f>
        <v>Breakdown of Charges Based on Entered Information</v>
      </c>
      <c r="B4" s="484"/>
      <c r="C4" s="484"/>
      <c r="D4" s="484"/>
      <c r="E4" s="484"/>
      <c r="F4" s="484"/>
      <c r="G4" s="484"/>
      <c r="H4" s="484"/>
      <c r="I4" s="484"/>
      <c r="J4" s="484"/>
      <c r="K4" s="484"/>
      <c r="L4" s="484"/>
      <c r="M4" s="484"/>
      <c r="N4" s="484"/>
      <c r="O4" s="484"/>
      <c r="P4" s="484"/>
    </row>
    <row r="5" spans="1:256" ht="15" x14ac:dyDescent="0.2">
      <c r="A5" s="75"/>
      <c r="B5" s="75"/>
      <c r="C5" s="75"/>
      <c r="D5" s="75"/>
      <c r="E5" s="75"/>
      <c r="F5" s="75"/>
      <c r="G5" s="75"/>
      <c r="H5" s="75"/>
      <c r="I5" s="75"/>
      <c r="J5" s="75"/>
      <c r="K5" s="75"/>
    </row>
    <row r="6" spans="1:256" x14ac:dyDescent="0.2">
      <c r="A6" s="282">
        <f ca="1">TODAY()</f>
        <v>45944</v>
      </c>
      <c r="B6" s="99" t="s">
        <v>290</v>
      </c>
      <c r="C6" s="282"/>
      <c r="D6" s="282"/>
      <c r="E6" s="282"/>
      <c r="F6" s="282"/>
      <c r="G6" s="282"/>
      <c r="H6" s="282"/>
      <c r="I6" s="282"/>
    </row>
    <row r="7" spans="1:256" ht="26.25" x14ac:dyDescent="0.4">
      <c r="A7" s="509"/>
      <c r="B7" s="509"/>
      <c r="C7" s="509"/>
      <c r="D7" s="509"/>
      <c r="E7" s="509"/>
      <c r="F7" s="509"/>
      <c r="G7" s="509"/>
      <c r="H7" s="509"/>
      <c r="I7" s="509"/>
      <c r="J7" s="509"/>
      <c r="K7" s="509"/>
      <c r="L7" s="509"/>
      <c r="M7" s="509"/>
      <c r="N7" s="509"/>
      <c r="O7" s="509"/>
      <c r="P7" s="509"/>
    </row>
    <row r="8" spans="1:256" ht="15" x14ac:dyDescent="0.2">
      <c r="A8" s="23" t="s">
        <v>2</v>
      </c>
      <c r="B8" s="24"/>
      <c r="C8" s="25">
        <f>'Customer Info'!B7</f>
        <v>0</v>
      </c>
      <c r="I8" s="26"/>
    </row>
    <row r="9" spans="1:256" ht="15" x14ac:dyDescent="0.2">
      <c r="A9" s="27" t="s">
        <v>26</v>
      </c>
      <c r="B9" s="24"/>
      <c r="C9" s="25">
        <f>'Customer Info'!B8</f>
        <v>0</v>
      </c>
    </row>
    <row r="10" spans="1:256" x14ac:dyDescent="0.2">
      <c r="A10" s="23" t="s">
        <v>3</v>
      </c>
      <c r="B10" s="200">
        <f>'Customer Info'!B9</f>
        <v>11</v>
      </c>
      <c r="C10" s="194" t="str">
        <f>LOOKUP(B10,R10:AD10,R11:AD11)</f>
        <v>November</v>
      </c>
      <c r="D10" s="133">
        <f>'Customer Info'!C9</f>
        <v>2025</v>
      </c>
      <c r="S10">
        <v>1</v>
      </c>
      <c r="T10">
        <v>2</v>
      </c>
      <c r="U10">
        <v>3</v>
      </c>
      <c r="V10">
        <v>4</v>
      </c>
      <c r="W10">
        <v>5</v>
      </c>
      <c r="X10">
        <v>6</v>
      </c>
      <c r="Y10">
        <v>7</v>
      </c>
      <c r="Z10">
        <v>8</v>
      </c>
      <c r="AA10">
        <v>9</v>
      </c>
      <c r="AB10">
        <v>10</v>
      </c>
      <c r="AC10">
        <v>11</v>
      </c>
      <c r="AD10">
        <v>12</v>
      </c>
    </row>
    <row r="11" spans="1:256" ht="15" customHeight="1" x14ac:dyDescent="0.2">
      <c r="A11" s="497"/>
      <c r="B11" s="497"/>
      <c r="C11" s="497"/>
      <c r="D11" s="497"/>
      <c r="E11" s="497"/>
      <c r="F11" s="497"/>
      <c r="G11" s="497"/>
      <c r="H11" s="497"/>
      <c r="I11" s="497"/>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x14ac:dyDescent="0.2">
      <c r="A12" s="28" t="s">
        <v>27</v>
      </c>
      <c r="B12" s="22"/>
      <c r="C12" s="22"/>
      <c r="D12" s="22"/>
      <c r="E12" s="22"/>
      <c r="F12" s="22"/>
      <c r="G12" s="22"/>
      <c r="H12" s="22"/>
      <c r="I12" s="22"/>
      <c r="J12" s="22"/>
      <c r="K12" s="22"/>
      <c r="L12" s="22"/>
      <c r="M12" s="22"/>
      <c r="N12" s="22"/>
      <c r="O12" s="22"/>
      <c r="P12" s="22"/>
      <c r="R12" s="3" t="s">
        <v>187</v>
      </c>
      <c r="S12" s="207">
        <f>'Rider Rates'!$C$23</f>
        <v>7.6880000000000004E-2</v>
      </c>
      <c r="T12" s="207">
        <f>'Rider Rates'!$C$23</f>
        <v>7.6880000000000004E-2</v>
      </c>
      <c r="U12" s="207">
        <f>'Rider Rates'!$C$23</f>
        <v>7.6880000000000004E-2</v>
      </c>
      <c r="V12" s="207">
        <f>'Rider Rates'!$C$23</f>
        <v>7.6880000000000004E-2</v>
      </c>
      <c r="W12" s="207">
        <f>'Rider Rates'!$C$23</f>
        <v>7.6880000000000004E-2</v>
      </c>
      <c r="X12" s="207">
        <f>'Rider Rates'!$B$23</f>
        <v>7.6880000000000004E-2</v>
      </c>
      <c r="Y12" s="207">
        <f>'Rider Rates'!$B$23</f>
        <v>7.6880000000000004E-2</v>
      </c>
      <c r="Z12" s="207">
        <f>'Rider Rates'!$B$23</f>
        <v>7.6880000000000004E-2</v>
      </c>
      <c r="AA12" s="207">
        <f>'Rider Rates'!$B$23</f>
        <v>7.6880000000000004E-2</v>
      </c>
      <c r="AB12" s="207">
        <f>'Rider Rates'!$C$23</f>
        <v>7.6880000000000004E-2</v>
      </c>
      <c r="AC12" s="207">
        <f>'Rider Rates'!$C$23</f>
        <v>7.6880000000000004E-2</v>
      </c>
      <c r="AD12" s="207">
        <f>'Rider Rates'!$C$23</f>
        <v>7.6880000000000004E-2</v>
      </c>
    </row>
    <row r="13" spans="1:256" x14ac:dyDescent="0.2">
      <c r="A13" s="18"/>
      <c r="B13" s="18"/>
      <c r="C13" s="59" t="s">
        <v>55</v>
      </c>
      <c r="D13" s="59" t="s">
        <v>56</v>
      </c>
      <c r="E13" s="18"/>
      <c r="F13" s="18"/>
      <c r="G13" s="18"/>
      <c r="H13" s="18"/>
      <c r="I13" s="18"/>
      <c r="J13" s="18"/>
      <c r="K13" s="18"/>
      <c r="L13" s="18"/>
      <c r="M13" s="18"/>
      <c r="N13" s="18"/>
      <c r="O13" s="18"/>
    </row>
    <row r="14" spans="1:256" x14ac:dyDescent="0.2">
      <c r="A14" s="29" t="s">
        <v>28</v>
      </c>
      <c r="B14" s="29"/>
      <c r="C14" s="44">
        <f>'Customer Info'!B18</f>
        <v>0</v>
      </c>
      <c r="D14" s="44">
        <f>ROUND(C14*C20,1)</f>
        <v>0</v>
      </c>
      <c r="E14" s="29" t="s">
        <v>45</v>
      </c>
      <c r="F14" s="30"/>
      <c r="G14" s="29" t="s">
        <v>15</v>
      </c>
      <c r="I14" s="53" t="s">
        <v>15</v>
      </c>
      <c r="J14" s="29"/>
      <c r="K14" s="29"/>
      <c r="L14" s="29"/>
      <c r="M14" s="29"/>
      <c r="N14" s="29"/>
    </row>
    <row r="15" spans="1:256" x14ac:dyDescent="0.2">
      <c r="A15" s="31" t="s">
        <v>29</v>
      </c>
      <c r="B15" s="31"/>
      <c r="C15" s="44">
        <f>'Customer Info'!B19</f>
        <v>0</v>
      </c>
      <c r="D15" s="44">
        <f>C15*C20</f>
        <v>0</v>
      </c>
      <c r="E15" s="29" t="s">
        <v>45</v>
      </c>
      <c r="F15" s="33"/>
      <c r="G15" s="31" t="s">
        <v>30</v>
      </c>
      <c r="I15" s="51" t="str">
        <f>IF(MAX(C14,C15)&gt;0,C16/(MAX(C14,C15)*730), " ")</f>
        <v xml:space="preserve"> </v>
      </c>
      <c r="J15" s="31"/>
      <c r="K15" s="31"/>
      <c r="L15" s="31"/>
      <c r="M15" s="31"/>
      <c r="N15" s="31"/>
      <c r="X15" s="207"/>
      <c r="Y15" s="207"/>
      <c r="Z15" s="207"/>
      <c r="AA15" s="207"/>
    </row>
    <row r="16" spans="1:256" x14ac:dyDescent="0.2">
      <c r="A16" s="31" t="s">
        <v>43</v>
      </c>
      <c r="B16" s="31"/>
      <c r="C16" s="32">
        <f>IF('Customer Info'!B21+'Customer Info'!B22-'Customer Info'!B23&lt;0,0,'Customer Info'!B21+'Customer Info'!B22-'Customer Info'!B23)</f>
        <v>0</v>
      </c>
      <c r="D16" s="32">
        <f>C16*C20</f>
        <v>0</v>
      </c>
      <c r="E16" s="31" t="s">
        <v>41</v>
      </c>
      <c r="F16" s="33"/>
      <c r="G16" s="31"/>
      <c r="H16" s="31"/>
      <c r="I16" s="31"/>
      <c r="J16" s="31"/>
      <c r="K16" s="31"/>
      <c r="L16" s="31"/>
      <c r="M16" s="31"/>
      <c r="N16" s="31"/>
      <c r="O16" s="31"/>
    </row>
    <row r="17" spans="1:30" x14ac:dyDescent="0.2">
      <c r="A17" s="31" t="s">
        <v>283</v>
      </c>
      <c r="B17" s="31"/>
      <c r="C17" s="32">
        <f>'Customer Info'!$B$27</f>
        <v>0</v>
      </c>
      <c r="D17" s="32">
        <f>$C$17*$C$20</f>
        <v>0</v>
      </c>
      <c r="E17" s="31" t="s">
        <v>286</v>
      </c>
      <c r="F17" s="33"/>
      <c r="G17" s="31"/>
      <c r="H17" s="31"/>
      <c r="I17" s="31"/>
      <c r="J17" s="31"/>
      <c r="K17" s="31"/>
      <c r="L17" s="31"/>
      <c r="M17" s="31"/>
      <c r="N17" s="31"/>
      <c r="O17" s="31"/>
    </row>
    <row r="18" spans="1:30" x14ac:dyDescent="0.2">
      <c r="A18" s="31" t="s">
        <v>284</v>
      </c>
      <c r="B18" s="31"/>
      <c r="C18" s="285">
        <f>IF('Customer Info'!$B$18=0,0,ROUND(MAX(ROUND('Customer Info'!$B$18*'GS SEC OAD'!C20,1),ROUND('Customer Info'!$B$19*'GS SEC OAD'!C20,1))/'Customer Info'!$D$29,1))</f>
        <v>0</v>
      </c>
      <c r="D18" s="285">
        <f>$C$18</f>
        <v>0</v>
      </c>
      <c r="E18" s="31" t="s">
        <v>287</v>
      </c>
      <c r="F18" s="33"/>
      <c r="G18" s="31"/>
      <c r="H18" s="31"/>
      <c r="I18" s="31"/>
      <c r="J18" s="31"/>
      <c r="K18" s="31"/>
      <c r="L18" s="31"/>
      <c r="M18" s="31"/>
      <c r="N18" s="31"/>
      <c r="O18" s="31"/>
    </row>
    <row r="19" spans="1:30" x14ac:dyDescent="0.2">
      <c r="A19" s="31" t="s">
        <v>285</v>
      </c>
      <c r="B19" s="31"/>
      <c r="C19" s="32"/>
      <c r="D19" s="285">
        <f>MAX(100,ROUND(1.15*(MAX('Customer Info'!$B$18*'GS SEC OAD'!C20,'Customer Info'!$B$19*'GS SEC OAD'!C20)),1))</f>
        <v>100</v>
      </c>
      <c r="E19" s="31" t="s">
        <v>287</v>
      </c>
      <c r="F19" s="33"/>
      <c r="G19" s="31"/>
      <c r="H19" s="31"/>
      <c r="I19" s="31"/>
      <c r="J19" s="31"/>
      <c r="K19" s="31"/>
      <c r="L19" s="31"/>
      <c r="M19" s="31"/>
      <c r="N19" s="31"/>
      <c r="O19" s="31"/>
    </row>
    <row r="20" spans="1:30" x14ac:dyDescent="0.2">
      <c r="A20" s="31" t="s">
        <v>54</v>
      </c>
      <c r="B20" s="31"/>
      <c r="C20" s="58">
        <f>+'Customer Info'!E18</f>
        <v>1</v>
      </c>
      <c r="D20" s="31"/>
      <c r="E20" s="31"/>
      <c r="F20" s="33"/>
      <c r="G20" s="23"/>
      <c r="H20" s="23"/>
      <c r="I20" s="23"/>
      <c r="J20" s="23"/>
      <c r="K20" s="31"/>
      <c r="L20" s="31"/>
      <c r="M20" s="31"/>
      <c r="N20" s="31"/>
      <c r="S20" s="207"/>
      <c r="T20" s="207"/>
      <c r="U20" s="207"/>
      <c r="V20" s="207"/>
      <c r="W20" s="207"/>
      <c r="X20" s="207"/>
      <c r="Y20" s="207"/>
      <c r="Z20" s="207"/>
      <c r="AA20" s="207"/>
      <c r="AB20" s="207"/>
      <c r="AC20" s="207"/>
      <c r="AD20" s="207"/>
    </row>
    <row r="21" spans="1:30" x14ac:dyDescent="0.2">
      <c r="A21" s="31" t="s">
        <v>15</v>
      </c>
      <c r="B21" s="31"/>
      <c r="C21" s="82" t="s">
        <v>15</v>
      </c>
      <c r="D21" s="511" t="s">
        <v>15</v>
      </c>
      <c r="E21" s="511"/>
      <c r="F21" s="511"/>
      <c r="G21" s="511"/>
      <c r="H21" s="511"/>
      <c r="K21" s="31"/>
      <c r="L21" s="31"/>
      <c r="M21" s="31"/>
      <c r="N21" s="31"/>
      <c r="O21" s="50"/>
    </row>
    <row r="22" spans="1:30" x14ac:dyDescent="0.2">
      <c r="A22" s="31" t="s">
        <v>15</v>
      </c>
      <c r="B22" s="31"/>
      <c r="C22" s="82" t="s">
        <v>15</v>
      </c>
      <c r="D22" s="511" t="s">
        <v>15</v>
      </c>
      <c r="E22" s="511"/>
      <c r="F22" s="511"/>
      <c r="G22" s="511"/>
      <c r="H22" s="511"/>
      <c r="I22" s="23"/>
      <c r="J22" s="23"/>
      <c r="K22" s="31"/>
      <c r="L22" s="31"/>
      <c r="M22" s="31"/>
      <c r="N22" s="31"/>
      <c r="O22" s="50"/>
    </row>
    <row r="23" spans="1:30" x14ac:dyDescent="0.2">
      <c r="A23" s="31"/>
      <c r="B23" s="31"/>
      <c r="C23" s="33"/>
      <c r="D23" s="33"/>
      <c r="E23" s="33"/>
      <c r="F23" s="33"/>
      <c r="G23" s="23"/>
      <c r="H23" s="23"/>
      <c r="I23" s="23"/>
      <c r="J23" s="23"/>
      <c r="K23" s="31"/>
      <c r="L23" s="31"/>
      <c r="M23" s="31"/>
      <c r="N23" s="31"/>
      <c r="O23" s="31"/>
    </row>
    <row r="24" spans="1:30" x14ac:dyDescent="0.2">
      <c r="A24" s="28" t="s">
        <v>31</v>
      </c>
      <c r="B24" s="22"/>
      <c r="C24" s="22"/>
      <c r="D24" s="22"/>
      <c r="E24" s="22"/>
      <c r="F24" s="22"/>
      <c r="G24" s="493" t="s">
        <v>68</v>
      </c>
      <c r="H24" s="494"/>
      <c r="I24" s="494"/>
      <c r="J24" s="495"/>
      <c r="K24" s="22"/>
      <c r="L24" s="496" t="s">
        <v>69</v>
      </c>
      <c r="M24" s="496"/>
      <c r="N24" s="496"/>
      <c r="O24" s="496"/>
    </row>
    <row r="25" spans="1:30" x14ac:dyDescent="0.2">
      <c r="A25" s="18"/>
      <c r="B25" s="18"/>
      <c r="C25" s="18"/>
      <c r="D25" s="18"/>
      <c r="E25" s="18"/>
      <c r="F25" s="18"/>
      <c r="G25" s="8" t="s">
        <v>65</v>
      </c>
      <c r="H25" s="8" t="s">
        <v>66</v>
      </c>
      <c r="I25" s="8" t="s">
        <v>67</v>
      </c>
      <c r="J25" s="112" t="s">
        <v>34</v>
      </c>
      <c r="K25" s="18"/>
      <c r="L25" s="283" t="s">
        <v>65</v>
      </c>
      <c r="M25" s="283" t="s">
        <v>66</v>
      </c>
      <c r="N25" s="283" t="s">
        <v>67</v>
      </c>
      <c r="O25" s="132" t="s">
        <v>34</v>
      </c>
      <c r="P25" s="43" t="s">
        <v>57</v>
      </c>
    </row>
    <row r="26" spans="1:30" x14ac:dyDescent="0.2">
      <c r="A26" t="s">
        <v>32</v>
      </c>
      <c r="G26" s="86"/>
      <c r="H26" s="86"/>
      <c r="I26" s="86">
        <v>9.4</v>
      </c>
      <c r="J26" s="86">
        <f>SUM(G26:I26)</f>
        <v>9.4</v>
      </c>
      <c r="L26" s="88"/>
      <c r="M26" s="88"/>
      <c r="N26" s="88">
        <f>I26</f>
        <v>9.4</v>
      </c>
      <c r="O26" s="209">
        <f>SUM(L26:N26)</f>
        <v>9.4</v>
      </c>
      <c r="P26" s="245">
        <v>44531</v>
      </c>
    </row>
    <row r="27" spans="1:30" x14ac:dyDescent="0.2">
      <c r="A27" t="s">
        <v>132</v>
      </c>
      <c r="D27" s="1">
        <f>D16</f>
        <v>0</v>
      </c>
      <c r="E27" s="101" t="s">
        <v>41</v>
      </c>
      <c r="F27" s="102" t="s">
        <v>8</v>
      </c>
      <c r="G27" s="84"/>
      <c r="H27" s="86"/>
      <c r="I27" s="86"/>
      <c r="J27" s="84"/>
      <c r="K27" s="104" t="s">
        <v>42</v>
      </c>
      <c r="L27" s="87"/>
      <c r="M27" s="88"/>
      <c r="N27" s="87"/>
      <c r="O27" s="209"/>
      <c r="P27" s="245"/>
    </row>
    <row r="28" spans="1:30" x14ac:dyDescent="0.2">
      <c r="A28" t="s">
        <v>33</v>
      </c>
      <c r="D28" s="49">
        <f>ROUND(MAX(D14,D15,('Customer Info'!B14-100)*0.6,('Customer Info'!B16-100)*0.6),1)</f>
        <v>0</v>
      </c>
      <c r="E28" s="29" t="s">
        <v>45</v>
      </c>
      <c r="F28" s="4" t="s">
        <v>8</v>
      </c>
      <c r="G28" s="85"/>
      <c r="H28" s="85"/>
      <c r="I28" s="85">
        <v>7.01</v>
      </c>
      <c r="J28" s="85">
        <f>SUM(G28:I28)</f>
        <v>7.01</v>
      </c>
      <c r="K28" s="36" t="s">
        <v>44</v>
      </c>
      <c r="L28" s="87"/>
      <c r="M28" s="87"/>
      <c r="N28" s="87">
        <f>ROUND($D28*I28,2)</f>
        <v>0</v>
      </c>
      <c r="O28" s="209">
        <f>SUM(L28:N28)</f>
        <v>0</v>
      </c>
      <c r="P28" s="245">
        <v>44531</v>
      </c>
    </row>
    <row r="29" spans="1:30" x14ac:dyDescent="0.2">
      <c r="A29" t="s">
        <v>260</v>
      </c>
      <c r="D29" s="49">
        <f>IF(D18&lt;=100,0,ROUND(IF(D18-D19&gt;0,D18-D19),1))</f>
        <v>0</v>
      </c>
      <c r="E29" s="29" t="s">
        <v>258</v>
      </c>
      <c r="F29" s="4" t="s">
        <v>8</v>
      </c>
      <c r="G29" s="116"/>
      <c r="H29" s="85"/>
      <c r="I29" s="85">
        <v>1.25</v>
      </c>
      <c r="J29" s="116">
        <f>SUM(G29:I29)</f>
        <v>1.25</v>
      </c>
      <c r="K29" s="36" t="s">
        <v>44</v>
      </c>
      <c r="L29" s="87"/>
      <c r="M29" s="87"/>
      <c r="N29" s="87">
        <f>ROUND($D29*I29,2)</f>
        <v>0</v>
      </c>
      <c r="O29" s="87">
        <f>SUM(L29:N29)</f>
        <v>0</v>
      </c>
      <c r="P29" s="245">
        <v>44531</v>
      </c>
    </row>
    <row r="30" spans="1:30" x14ac:dyDescent="0.2">
      <c r="A30" s="37" t="s">
        <v>50</v>
      </c>
      <c r="B30" s="37"/>
      <c r="C30" s="37"/>
      <c r="D30" s="38"/>
      <c r="E30" s="38"/>
      <c r="F30" s="37"/>
      <c r="G30" s="37"/>
      <c r="H30" s="37"/>
      <c r="I30" s="37"/>
      <c r="J30" s="37"/>
      <c r="K30" s="39"/>
      <c r="L30" s="40"/>
      <c r="M30" s="40"/>
      <c r="N30" s="40">
        <f>SUM(N26:N29)</f>
        <v>9.4</v>
      </c>
      <c r="O30" s="40">
        <f>SUM(O26:O29)</f>
        <v>9.4</v>
      </c>
    </row>
    <row r="31" spans="1:30" x14ac:dyDescent="0.2">
      <c r="A31" s="89"/>
      <c r="B31" s="89"/>
      <c r="C31" s="90"/>
      <c r="D31" s="90"/>
      <c r="E31" s="90"/>
      <c r="F31" s="90"/>
      <c r="G31" s="91"/>
      <c r="H31" s="91"/>
      <c r="I31" s="91"/>
      <c r="J31" s="91"/>
      <c r="K31" s="89"/>
      <c r="L31" s="89"/>
      <c r="M31" s="89"/>
      <c r="N31" s="89"/>
      <c r="O31" s="89"/>
      <c r="P31" s="89"/>
    </row>
    <row r="32" spans="1:30" x14ac:dyDescent="0.2">
      <c r="A32" s="41" t="s">
        <v>70</v>
      </c>
      <c r="D32" s="1"/>
      <c r="E32" s="1"/>
      <c r="K32" s="36"/>
      <c r="L32" s="36"/>
      <c r="M32" s="36"/>
      <c r="N32" s="36"/>
      <c r="O32" s="34"/>
      <c r="P32" s="34"/>
    </row>
    <row r="33" spans="1:221" x14ac:dyDescent="0.2">
      <c r="A33" s="37"/>
      <c r="D33" s="1"/>
      <c r="E33" s="1"/>
      <c r="K33" s="36"/>
      <c r="L33" s="36"/>
      <c r="M33" s="36"/>
      <c r="N33" s="36"/>
      <c r="O33" s="34"/>
    </row>
    <row r="34" spans="1:221" x14ac:dyDescent="0.2">
      <c r="A34" s="78" t="s">
        <v>79</v>
      </c>
      <c r="D34" s="1">
        <f>IF($C$16&lt;0,0,IF($C$16&gt;833000,833000,$C$16))</f>
        <v>0</v>
      </c>
      <c r="E34" s="35" t="s">
        <v>41</v>
      </c>
      <c r="F34" s="4" t="s">
        <v>8</v>
      </c>
      <c r="G34" s="83"/>
      <c r="H34" s="84"/>
      <c r="I34" s="103">
        <f>'Rider Rates'!$B$4</f>
        <v>4.6278999999999999E-3</v>
      </c>
      <c r="J34" s="6">
        <f>SUM(G34:I34)</f>
        <v>4.6278999999999999E-3</v>
      </c>
      <c r="K34" s="36" t="s">
        <v>42</v>
      </c>
      <c r="L34" s="87"/>
      <c r="M34" s="87"/>
      <c r="N34" s="87">
        <f>ROUND($D34*I34,2)</f>
        <v>0</v>
      </c>
      <c r="O34" s="87">
        <f>SUM(L34:N34)</f>
        <v>0</v>
      </c>
      <c r="P34" s="245">
        <f>'Rider Rates'!$D$4</f>
        <v>45657</v>
      </c>
    </row>
    <row r="35" spans="1:221" x14ac:dyDescent="0.2">
      <c r="A35" s="78" t="s">
        <v>80</v>
      </c>
      <c r="D35" s="1">
        <f>IF($C$16-833000&gt;0,$C$16-D34,0)</f>
        <v>0</v>
      </c>
      <c r="E35" s="35" t="s">
        <v>41</v>
      </c>
      <c r="F35" s="4" t="s">
        <v>8</v>
      </c>
      <c r="G35" s="83"/>
      <c r="H35" s="84"/>
      <c r="I35" s="103">
        <f>'Rider Rates'!$B$5</f>
        <v>1.7560000000000001E-4</v>
      </c>
      <c r="J35" s="118">
        <f>SUM(G35:I35)</f>
        <v>1.7560000000000001E-4</v>
      </c>
      <c r="K35" s="36" t="s">
        <v>42</v>
      </c>
      <c r="L35" s="87"/>
      <c r="M35" s="87"/>
      <c r="N35" s="87">
        <f>ROUND($D35*I35,2)</f>
        <v>0</v>
      </c>
      <c r="O35" s="87">
        <f>SUM(L35:N35)</f>
        <v>0</v>
      </c>
      <c r="P35" s="245">
        <f>'Rider Rates'!$D$4</f>
        <v>45657</v>
      </c>
    </row>
    <row r="36" spans="1:221" x14ac:dyDescent="0.2">
      <c r="A36" s="78" t="s">
        <v>47</v>
      </c>
      <c r="B36" t="s">
        <v>15</v>
      </c>
      <c r="D36" s="1">
        <f>IF('Customer Info'!$C$32=TRUE,0,IF(C16&lt;0,0,IF(C16&gt;2000,2000,C16)))</f>
        <v>0</v>
      </c>
      <c r="E36" s="35" t="s">
        <v>41</v>
      </c>
      <c r="F36" s="4" t="s">
        <v>8</v>
      </c>
      <c r="G36" s="83"/>
      <c r="H36" s="84"/>
      <c r="I36" s="177">
        <f>'Rider Rates'!$B$8</f>
        <v>4.6499999999999996E-3</v>
      </c>
      <c r="J36" s="117">
        <f>SUM(G36:I36)</f>
        <v>4.6499999999999996E-3</v>
      </c>
      <c r="K36" s="36" t="s">
        <v>42</v>
      </c>
      <c r="L36" s="87"/>
      <c r="M36" s="87"/>
      <c r="N36" s="87">
        <f>ROUND($D36*I36,2)</f>
        <v>0</v>
      </c>
      <c r="O36" s="87">
        <f>SUM(L36:N36)</f>
        <v>0</v>
      </c>
      <c r="P36" s="245">
        <f>'Rider Rates'!$D$7</f>
        <v>44531</v>
      </c>
    </row>
    <row r="37" spans="1:221" x14ac:dyDescent="0.2">
      <c r="A37" s="78" t="s">
        <v>48</v>
      </c>
      <c r="B37" t="s">
        <v>15</v>
      </c>
      <c r="D37" s="1">
        <f>IF('Customer Info'!$C$32=TRUE,0,IF(C16&gt;15000,13000,IF(C16&gt;2000,C16-2000,0)))</f>
        <v>0</v>
      </c>
      <c r="E37" s="35" t="s">
        <v>41</v>
      </c>
      <c r="F37" s="4" t="s">
        <v>8</v>
      </c>
      <c r="G37" s="83"/>
      <c r="H37" s="84"/>
      <c r="I37" s="177">
        <f>'Rider Rates'!$B$9</f>
        <v>4.1900000000000001E-3</v>
      </c>
      <c r="J37" s="117">
        <f>SUM(G37:I37)</f>
        <v>4.1900000000000001E-3</v>
      </c>
      <c r="K37" s="36" t="s">
        <v>42</v>
      </c>
      <c r="L37" s="87"/>
      <c r="M37" s="87"/>
      <c r="N37" s="87">
        <f>ROUND($D37*I37,2)</f>
        <v>0</v>
      </c>
      <c r="O37" s="87">
        <f>SUM(L37:N37)</f>
        <v>0</v>
      </c>
      <c r="P37" s="245">
        <f>'Rider Rates'!$D$7</f>
        <v>44531</v>
      </c>
    </row>
    <row r="38" spans="1:221" x14ac:dyDescent="0.2">
      <c r="A38" s="78" t="s">
        <v>49</v>
      </c>
      <c r="B38" t="s">
        <v>15</v>
      </c>
      <c r="D38" s="1">
        <f>IF('Customer Info'!$C$32=TRUE,0,IF(C16-D36-D37&gt;0,C16-D36-D37,0))</f>
        <v>0</v>
      </c>
      <c r="E38" s="35" t="s">
        <v>41</v>
      </c>
      <c r="F38" s="4" t="s">
        <v>8</v>
      </c>
      <c r="G38" s="83"/>
      <c r="H38" s="84"/>
      <c r="I38" s="177">
        <f>'Rider Rates'!$B$10</f>
        <v>3.63E-3</v>
      </c>
      <c r="J38" s="117">
        <f>SUM(G38:I38)</f>
        <v>3.63E-3</v>
      </c>
      <c r="K38" s="36" t="s">
        <v>42</v>
      </c>
      <c r="L38" s="87"/>
      <c r="M38" s="87"/>
      <c r="N38" s="87">
        <f>ROUND($D38*I38,2)</f>
        <v>0</v>
      </c>
      <c r="O38" s="87">
        <f>SUM(L38:N38)</f>
        <v>0</v>
      </c>
      <c r="P38" s="245">
        <f>'Rider Rates'!$D$7</f>
        <v>44531</v>
      </c>
    </row>
    <row r="39" spans="1:221" x14ac:dyDescent="0.2">
      <c r="A39" s="241" t="s">
        <v>237</v>
      </c>
      <c r="B39" s="78"/>
      <c r="C39" s="78"/>
      <c r="D39" s="208">
        <f>$N$30</f>
        <v>9.4</v>
      </c>
      <c r="E39" s="101" t="s">
        <v>122</v>
      </c>
      <c r="F39" s="102" t="s">
        <v>8</v>
      </c>
      <c r="G39" s="103"/>
      <c r="H39" s="103"/>
      <c r="I39" s="178">
        <f>'Rider Rates'!$B$18+'Rider Rates'!$E$18</f>
        <v>0</v>
      </c>
      <c r="J39" s="120">
        <f>SUM(H39:I39)</f>
        <v>0</v>
      </c>
      <c r="K39" s="104"/>
      <c r="L39" s="105"/>
      <c r="M39" s="105"/>
      <c r="N39" s="105">
        <f>ROUND($D$39*'Rider Rates'!$B$18,2)+ROUND($D$39*'Rider Rates'!$E$18,2)</f>
        <v>0</v>
      </c>
      <c r="O39" s="105">
        <f t="shared" ref="O39:O48" si="0">SUM(L39:N39)</f>
        <v>0</v>
      </c>
      <c r="P39" s="245">
        <f>MAX('Rider Rates'!$D$18,'Rider Rates'!$F$18)</f>
        <v>44531</v>
      </c>
    </row>
    <row r="40" spans="1:221" x14ac:dyDescent="0.2">
      <c r="A40" s="241" t="s">
        <v>210</v>
      </c>
      <c r="B40" s="78"/>
      <c r="C40" s="78"/>
      <c r="D40" s="1">
        <f>IF($C$16&lt;0,0,IF($C$16&gt;833000,833000,$C$16))</f>
        <v>0</v>
      </c>
      <c r="E40" s="101" t="s">
        <v>41</v>
      </c>
      <c r="F40" s="102" t="s">
        <v>8</v>
      </c>
      <c r="G40" s="103"/>
      <c r="H40" s="103"/>
      <c r="I40" s="103">
        <f>'Rider Rates'!D49</f>
        <v>0</v>
      </c>
      <c r="J40" s="103">
        <f>SUM(G40:I40)</f>
        <v>0</v>
      </c>
      <c r="K40" s="104" t="s">
        <v>42</v>
      </c>
      <c r="L40" s="105"/>
      <c r="M40" s="105"/>
      <c r="N40" s="87">
        <f>D40*J40</f>
        <v>0</v>
      </c>
      <c r="O40" s="105">
        <f t="shared" si="0"/>
        <v>0</v>
      </c>
      <c r="P40" s="245">
        <f>'Rider Rates'!E49</f>
        <v>45883</v>
      </c>
    </row>
    <row r="41" spans="1:221" x14ac:dyDescent="0.2">
      <c r="A41" s="210" t="s">
        <v>189</v>
      </c>
      <c r="B41" s="78"/>
      <c r="C41" s="78"/>
      <c r="D41" s="1">
        <f>IF($C$16&lt;0,0,$C$16)</f>
        <v>0</v>
      </c>
      <c r="E41" s="113" t="s">
        <v>41</v>
      </c>
      <c r="F41" s="102" t="s">
        <v>8</v>
      </c>
      <c r="G41" s="103"/>
      <c r="H41" s="103">
        <f>'Rider Rates'!$B$57</f>
        <v>4.3439999999999999E-4</v>
      </c>
      <c r="I41" s="103"/>
      <c r="J41" s="103">
        <f>SUM(G41:I41)</f>
        <v>4.3439999999999999E-4</v>
      </c>
      <c r="K41" s="104" t="s">
        <v>42</v>
      </c>
      <c r="L41" s="105"/>
      <c r="M41" s="105">
        <f>ROUND(D41*H41,2)</f>
        <v>0</v>
      </c>
      <c r="N41" s="205"/>
      <c r="O41" s="105">
        <f t="shared" si="0"/>
        <v>0</v>
      </c>
      <c r="P41" s="245">
        <f>'Rider Rates'!$D$57</f>
        <v>45929</v>
      </c>
    </row>
    <row r="42" spans="1:221" x14ac:dyDescent="0.2">
      <c r="A42" s="210" t="s">
        <v>189</v>
      </c>
      <c r="B42" s="78"/>
      <c r="C42" s="78"/>
      <c r="D42" s="49">
        <f>ROUND(MAX(D14,('Customer Info'!B14-100)*0.6,('Customer Info'!B16-100)*0.6),1)</f>
        <v>0</v>
      </c>
      <c r="E42" s="35" t="s">
        <v>64</v>
      </c>
      <c r="F42" s="4" t="s">
        <v>8</v>
      </c>
      <c r="G42" s="103"/>
      <c r="H42" s="239">
        <f>'Rider Rates'!$B$62</f>
        <v>7.49</v>
      </c>
      <c r="I42" s="103"/>
      <c r="J42" s="239">
        <f>SUM(G42:I42)</f>
        <v>7.49</v>
      </c>
      <c r="K42" s="104" t="s">
        <v>44</v>
      </c>
      <c r="L42" s="105"/>
      <c r="M42" s="105">
        <f>ROUND(D42*H42,2)</f>
        <v>0</v>
      </c>
      <c r="N42" s="205"/>
      <c r="O42" s="105">
        <f t="shared" si="0"/>
        <v>0</v>
      </c>
      <c r="P42" s="245">
        <f>'Rider Rates'!$D$62</f>
        <v>45929</v>
      </c>
    </row>
    <row r="43" spans="1:221" x14ac:dyDescent="0.2">
      <c r="A43" s="99" t="s">
        <v>83</v>
      </c>
      <c r="B43" s="78"/>
      <c r="C43" s="78"/>
      <c r="D43" s="1">
        <f>IF('Customer Info'!C34=TRUE,0,IF($C$16&lt;0,0,$C$16))</f>
        <v>0</v>
      </c>
      <c r="E43" s="101" t="s">
        <v>41</v>
      </c>
      <c r="F43" s="102" t="s">
        <v>8</v>
      </c>
      <c r="G43" s="103"/>
      <c r="H43" s="103"/>
      <c r="I43" s="103">
        <f>'Rider Rates'!$B$71+'Rider Rates'!$C$71</f>
        <v>0</v>
      </c>
      <c r="J43" s="103">
        <f>SUM(G43:I43)</f>
        <v>0</v>
      </c>
      <c r="K43" s="104" t="s">
        <v>42</v>
      </c>
      <c r="L43" s="105"/>
      <c r="M43" s="105"/>
      <c r="N43" s="87">
        <f>ROUND($D$43*'Rider Rates'!$B$71,2)+ROUND($D$43*'Rider Rates'!$C$71,2)</f>
        <v>0</v>
      </c>
      <c r="O43" s="209">
        <f t="shared" si="0"/>
        <v>0</v>
      </c>
      <c r="P43" s="245">
        <f>'Rider Rates'!$D$71</f>
        <v>45444</v>
      </c>
      <c r="Q43" s="107"/>
      <c r="R43" s="108"/>
      <c r="S43" s="109"/>
      <c r="T43" s="78"/>
      <c r="U43" s="110"/>
      <c r="V43" s="78"/>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row>
    <row r="44" spans="1:221" x14ac:dyDescent="0.2">
      <c r="A44" s="99" t="s">
        <v>83</v>
      </c>
      <c r="B44" s="78"/>
      <c r="C44" s="78"/>
      <c r="D44" s="49">
        <f>IF('Customer Info'!C34=TRUE,0,$D$28)</f>
        <v>0</v>
      </c>
      <c r="E44" s="101" t="s">
        <v>45</v>
      </c>
      <c r="F44" s="102" t="s">
        <v>8</v>
      </c>
      <c r="G44" s="103"/>
      <c r="H44" s="103"/>
      <c r="I44" s="239">
        <f>'Rider Rates'!$B$81</f>
        <v>0</v>
      </c>
      <c r="J44" s="239">
        <f>SUM(G44:I44)</f>
        <v>0</v>
      </c>
      <c r="K44" s="104" t="s">
        <v>42</v>
      </c>
      <c r="L44" s="105"/>
      <c r="M44" s="105"/>
      <c r="N44" s="87">
        <f>ROUND($D44*I44,2)</f>
        <v>0</v>
      </c>
      <c r="O44" s="209">
        <f>SUM(L44:N44)</f>
        <v>0</v>
      </c>
      <c r="P44" s="245">
        <f>'Rider Rates'!$D$81</f>
        <v>45444</v>
      </c>
      <c r="Q44" s="107"/>
      <c r="R44" s="108"/>
      <c r="S44" s="109"/>
      <c r="T44" s="78"/>
      <c r="U44" s="110"/>
      <c r="V44" s="78"/>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row>
    <row r="45" spans="1:221" x14ac:dyDescent="0.2">
      <c r="A45" s="99" t="s">
        <v>81</v>
      </c>
      <c r="B45" s="78"/>
      <c r="C45" s="78"/>
      <c r="D45" s="208">
        <f>$N$30</f>
        <v>9.4</v>
      </c>
      <c r="E45" s="101" t="s">
        <v>122</v>
      </c>
      <c r="F45" s="102" t="s">
        <v>8</v>
      </c>
      <c r="G45" s="111"/>
      <c r="H45" s="112"/>
      <c r="I45" s="120">
        <f>'Rider Rates'!$B$85</f>
        <v>3.5344300000000002E-2</v>
      </c>
      <c r="J45" s="120">
        <f>SUM(H45:I45)</f>
        <v>3.5344300000000002E-2</v>
      </c>
      <c r="K45" s="104"/>
      <c r="L45" s="105"/>
      <c r="M45" s="105"/>
      <c r="N45" s="105">
        <f>ROUND(N$30*I45,2)</f>
        <v>0.33</v>
      </c>
      <c r="O45" s="209">
        <f t="shared" si="0"/>
        <v>0.33</v>
      </c>
      <c r="P45" s="245">
        <f>'Rider Rates'!$D$85</f>
        <v>45929</v>
      </c>
      <c r="Q45" s="107"/>
      <c r="R45" s="108"/>
      <c r="S45" s="109"/>
      <c r="T45" s="78"/>
      <c r="U45" s="110"/>
      <c r="V45" s="78"/>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row>
    <row r="46" spans="1:221" x14ac:dyDescent="0.2">
      <c r="A46" s="99" t="s">
        <v>82</v>
      </c>
      <c r="B46" s="78"/>
      <c r="C46" s="78"/>
      <c r="D46" s="208">
        <f>$N$30</f>
        <v>9.4</v>
      </c>
      <c r="E46" s="101" t="s">
        <v>122</v>
      </c>
      <c r="F46" s="102" t="s">
        <v>8</v>
      </c>
      <c r="G46" s="114"/>
      <c r="H46" s="115"/>
      <c r="I46" s="120">
        <f>'Rider Rates'!$B$87</f>
        <v>6.6985699999999995E-2</v>
      </c>
      <c r="J46" s="120">
        <f>SUM(H46:I46)</f>
        <v>6.6985699999999995E-2</v>
      </c>
      <c r="K46" s="104"/>
      <c r="L46" s="105"/>
      <c r="M46" s="105"/>
      <c r="N46" s="105">
        <f>ROUND(N$30*I46,2)</f>
        <v>0.63</v>
      </c>
      <c r="O46" s="209">
        <f t="shared" si="0"/>
        <v>0.63</v>
      </c>
      <c r="P46" s="245">
        <f>'Rider Rates'!$D$87</f>
        <v>45167</v>
      </c>
      <c r="Q46" s="107"/>
      <c r="R46" s="108"/>
      <c r="S46" s="109"/>
      <c r="T46" s="78"/>
      <c r="U46" s="110"/>
      <c r="V46" s="78"/>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row>
    <row r="47" spans="1:221" x14ac:dyDescent="0.2">
      <c r="A47" s="210" t="s">
        <v>206</v>
      </c>
      <c r="B47" s="78"/>
      <c r="C47" s="78"/>
      <c r="D47" s="195"/>
      <c r="E47" s="113" t="s">
        <v>115</v>
      </c>
      <c r="F47" s="106"/>
      <c r="G47" s="114"/>
      <c r="H47" s="115"/>
      <c r="I47" s="196">
        <f>'Rider Rates'!$B$91</f>
        <v>20.75</v>
      </c>
      <c r="J47" s="196">
        <f>SUM(G47:I47)</f>
        <v>20.75</v>
      </c>
      <c r="K47" s="104"/>
      <c r="L47" s="105"/>
      <c r="M47" s="105"/>
      <c r="N47" s="105">
        <f>I47</f>
        <v>20.75</v>
      </c>
      <c r="O47" s="105">
        <f>SUM(L47:N47)</f>
        <v>20.75</v>
      </c>
      <c r="P47" s="245">
        <f>'Rider Rates'!$D$91</f>
        <v>45929</v>
      </c>
    </row>
    <row r="48" spans="1:221" x14ac:dyDescent="0.2">
      <c r="A48" s="99" t="s">
        <v>156</v>
      </c>
      <c r="B48" s="78"/>
      <c r="C48" s="78"/>
      <c r="D48" s="208">
        <f>$N$30</f>
        <v>9.4</v>
      </c>
      <c r="E48" s="101" t="s">
        <v>122</v>
      </c>
      <c r="F48" s="102" t="s">
        <v>8</v>
      </c>
      <c r="G48" s="114"/>
      <c r="H48" s="115"/>
      <c r="I48" s="120">
        <f>'Rider Rates'!$B$105</f>
        <v>0.24516379999999999</v>
      </c>
      <c r="J48" s="120">
        <f>SUM(H48:I48)</f>
        <v>0.24516379999999999</v>
      </c>
      <c r="K48" s="104"/>
      <c r="L48" s="105"/>
      <c r="M48" s="105"/>
      <c r="N48" s="105">
        <f>ROUND(N$30*I48,2)</f>
        <v>2.2999999999999998</v>
      </c>
      <c r="O48" s="105">
        <f t="shared" si="0"/>
        <v>2.2999999999999998</v>
      </c>
      <c r="P48" s="245">
        <f>'Rider Rates'!$D$105</f>
        <v>45897</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
      <c r="A49" s="210" t="s">
        <v>217</v>
      </c>
      <c r="B49" s="78"/>
      <c r="C49" s="78"/>
      <c r="D49" s="195"/>
      <c r="E49" s="113" t="s">
        <v>115</v>
      </c>
      <c r="F49" s="106"/>
      <c r="G49" s="114"/>
      <c r="H49" s="115"/>
      <c r="I49" s="258">
        <f>'Rider Rates'!B122</f>
        <v>0.99</v>
      </c>
      <c r="J49" s="196">
        <f t="shared" ref="J49:J54" si="1">SUM(G49:I49)</f>
        <v>0.99</v>
      </c>
      <c r="K49" s="104"/>
      <c r="L49" s="105"/>
      <c r="M49" s="105"/>
      <c r="N49" s="260">
        <f>I49</f>
        <v>0.99</v>
      </c>
      <c r="O49" s="105">
        <f t="shared" ref="O49:O52" si="2">SUM(L49:N49)</f>
        <v>0.99</v>
      </c>
      <c r="P49" s="245">
        <f>'Rider Rates'!D122</f>
        <v>45958</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
      <c r="A50" s="210" t="s">
        <v>208</v>
      </c>
      <c r="B50" s="78"/>
      <c r="C50" s="78"/>
      <c r="D50" s="1">
        <f>IF($C$16&lt;1,0,$C$16)</f>
        <v>0</v>
      </c>
      <c r="E50" s="101" t="s">
        <v>41</v>
      </c>
      <c r="F50" s="249" t="s">
        <v>8</v>
      </c>
      <c r="G50" s="165"/>
      <c r="H50" s="165"/>
      <c r="I50" s="251">
        <f>'Rider Rates'!B118</f>
        <v>0</v>
      </c>
      <c r="J50" s="251">
        <f t="shared" si="1"/>
        <v>0</v>
      </c>
      <c r="K50" s="104" t="s">
        <v>42</v>
      </c>
      <c r="L50" s="105"/>
      <c r="M50" s="105"/>
      <c r="N50" s="105">
        <f>D50*I50</f>
        <v>0</v>
      </c>
      <c r="O50" s="105">
        <f t="shared" si="2"/>
        <v>0</v>
      </c>
      <c r="P50" s="245">
        <f>'Rider Rates'!D118</f>
        <v>45657</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78" t="s">
        <v>233</v>
      </c>
      <c r="B51" s="78"/>
      <c r="C51" s="78"/>
      <c r="D51" s="100">
        <f>IF(C16&lt;0,0,IF(C16&gt;833000,833000,C16))</f>
        <v>0</v>
      </c>
      <c r="E51" s="101" t="s">
        <v>41</v>
      </c>
      <c r="F51" s="102" t="s">
        <v>8</v>
      </c>
      <c r="G51" s="265"/>
      <c r="H51" s="265"/>
      <c r="I51" s="265">
        <f>'Rider Rates'!$B$126</f>
        <v>0</v>
      </c>
      <c r="J51" s="265">
        <f t="shared" si="1"/>
        <v>0</v>
      </c>
      <c r="K51" s="104" t="s">
        <v>42</v>
      </c>
      <c r="L51" s="266"/>
      <c r="M51" s="266"/>
      <c r="N51" s="266">
        <f>IF(D51*J51&gt;'Rider Rates'!$C$126,'Rider Rates'!$C$126,D51*J51)</f>
        <v>0</v>
      </c>
      <c r="O51" s="266">
        <f t="shared" si="2"/>
        <v>0</v>
      </c>
      <c r="P51" s="264">
        <f>'Rider Rates'!$E$126</f>
        <v>45883</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78" t="s">
        <v>234</v>
      </c>
      <c r="B52" s="78"/>
      <c r="C52" s="78"/>
      <c r="D52" s="123">
        <f>IF(C16&gt;833000,C16-833000,0)</f>
        <v>0</v>
      </c>
      <c r="E52" s="101" t="s">
        <v>41</v>
      </c>
      <c r="F52" s="102" t="s">
        <v>8</v>
      </c>
      <c r="G52" s="265"/>
      <c r="H52" s="265"/>
      <c r="I52" s="265">
        <f>'Rider Rates'!$B$127</f>
        <v>0</v>
      </c>
      <c r="J52" s="265">
        <f t="shared" si="1"/>
        <v>0</v>
      </c>
      <c r="K52" s="104" t="s">
        <v>42</v>
      </c>
      <c r="L52" s="266"/>
      <c r="M52" s="266"/>
      <c r="N52" s="266">
        <f>D52*J52</f>
        <v>0</v>
      </c>
      <c r="O52" s="266">
        <f t="shared" si="2"/>
        <v>0</v>
      </c>
      <c r="P52" s="264">
        <f>'Rider Rates'!$E$127</f>
        <v>45883</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241" t="s">
        <v>242</v>
      </c>
      <c r="B53" s="78"/>
      <c r="C53" s="78"/>
      <c r="D53" s="100">
        <f>D16</f>
        <v>0</v>
      </c>
      <c r="E53" s="101" t="s">
        <v>41</v>
      </c>
      <c r="F53" s="249" t="s">
        <v>8</v>
      </c>
      <c r="G53" s="103"/>
      <c r="H53" s="103"/>
      <c r="I53" s="103">
        <f>'Rider Rates'!$B$131</f>
        <v>0</v>
      </c>
      <c r="J53" s="237">
        <f t="shared" si="1"/>
        <v>0</v>
      </c>
      <c r="K53" s="104" t="s">
        <v>42</v>
      </c>
      <c r="L53" s="105"/>
      <c r="M53" s="105"/>
      <c r="N53" s="105">
        <f>D53*J53</f>
        <v>0</v>
      </c>
      <c r="O53" s="105">
        <f>SUM(L53:N53)</f>
        <v>0</v>
      </c>
      <c r="P53" s="245">
        <f>'Rider Rates'!$D$131</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241" t="s">
        <v>241</v>
      </c>
      <c r="B54" s="78"/>
      <c r="C54" s="78"/>
      <c r="D54" s="100"/>
      <c r="E54" s="101" t="s">
        <v>115</v>
      </c>
      <c r="F54" s="102" t="s">
        <v>8</v>
      </c>
      <c r="G54" s="263"/>
      <c r="H54" s="263"/>
      <c r="I54" s="263">
        <f>'Rider Rates'!$B$138</f>
        <v>0</v>
      </c>
      <c r="J54" s="263">
        <f t="shared" si="1"/>
        <v>0</v>
      </c>
      <c r="K54" s="104"/>
      <c r="L54" s="209"/>
      <c r="M54" s="209"/>
      <c r="N54" s="209">
        <f>J54</f>
        <v>0</v>
      </c>
      <c r="O54" s="209">
        <f>SUM(L54:N54)</f>
        <v>0</v>
      </c>
      <c r="P54" s="264">
        <f>'Rider Rates'!$D$138</f>
        <v>44531</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241" t="s">
        <v>243</v>
      </c>
      <c r="B55" s="78"/>
      <c r="C55" s="78"/>
      <c r="D55" s="100"/>
      <c r="E55" s="101"/>
      <c r="F55" s="102"/>
      <c r="G55" s="263"/>
      <c r="H55" s="263"/>
      <c r="I55" s="263"/>
      <c r="J55" s="263"/>
      <c r="K55" s="104"/>
      <c r="L55" s="209"/>
      <c r="M55" s="209"/>
      <c r="N55" s="209"/>
      <c r="O55" s="209"/>
      <c r="P55" s="264"/>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179" t="s">
        <v>71</v>
      </c>
      <c r="B56" s="148"/>
      <c r="C56" s="148"/>
      <c r="D56" s="180"/>
      <c r="E56" s="181"/>
      <c r="F56" s="182"/>
      <c r="G56" s="182"/>
      <c r="H56" s="182"/>
      <c r="I56" s="182"/>
      <c r="J56" s="182"/>
      <c r="K56" s="183"/>
      <c r="L56" s="169">
        <f>SUM(L34:L55)</f>
        <v>0</v>
      </c>
      <c r="M56" s="169">
        <f t="shared" ref="M56:O56" si="3">SUM(M34:M55)</f>
        <v>0</v>
      </c>
      <c r="N56" s="169">
        <f t="shared" si="3"/>
        <v>25</v>
      </c>
      <c r="O56" s="169">
        <f t="shared" si="3"/>
        <v>25</v>
      </c>
      <c r="P56" s="184"/>
    </row>
    <row r="57" spans="1:221" x14ac:dyDescent="0.2">
      <c r="A57" s="37"/>
      <c r="D57" s="1"/>
      <c r="E57" s="35"/>
      <c r="F57" s="4"/>
      <c r="G57" s="42"/>
      <c r="H57" s="42"/>
      <c r="I57" s="42"/>
      <c r="J57" s="42"/>
      <c r="K57" s="36"/>
      <c r="L57" s="36"/>
      <c r="M57" s="36"/>
      <c r="N57" s="36"/>
      <c r="O57" s="34"/>
      <c r="P57" s="36"/>
    </row>
    <row r="58" spans="1:221" x14ac:dyDescent="0.2">
      <c r="A58" s="284" t="s">
        <v>72</v>
      </c>
      <c r="B58" s="92"/>
      <c r="C58" s="92"/>
      <c r="D58" s="92"/>
      <c r="E58" s="92"/>
      <c r="F58" s="92"/>
      <c r="G58" s="92"/>
      <c r="H58" s="92"/>
      <c r="I58" s="92"/>
      <c r="J58" s="92"/>
      <c r="K58" s="92"/>
      <c r="L58" s="98">
        <f>L30+L56</f>
        <v>0</v>
      </c>
      <c r="M58" s="98">
        <f>M30+M56</f>
        <v>0</v>
      </c>
      <c r="N58" s="98">
        <f>N30+N56</f>
        <v>34.4</v>
      </c>
      <c r="O58" s="98">
        <f>O30+O56</f>
        <v>34.4</v>
      </c>
      <c r="P58" s="98"/>
    </row>
    <row r="59" spans="1:221" x14ac:dyDescent="0.2">
      <c r="A59" s="37"/>
      <c r="B59" s="37"/>
      <c r="C59" s="37"/>
      <c r="D59" s="37"/>
      <c r="E59" s="37"/>
      <c r="F59" s="37"/>
      <c r="G59" s="37"/>
      <c r="H59" s="37"/>
      <c r="I59" s="37"/>
      <c r="J59" s="37"/>
      <c r="K59" s="37"/>
      <c r="L59" s="37"/>
      <c r="M59" s="37"/>
      <c r="N59" s="37"/>
      <c r="O59" s="40"/>
      <c r="P59" s="40"/>
    </row>
    <row r="60" spans="1:221" x14ac:dyDescent="0.2">
      <c r="A60" s="37" t="s">
        <v>37</v>
      </c>
      <c r="B60" s="37"/>
      <c r="C60" s="37"/>
      <c r="D60" s="37"/>
      <c r="E60" s="37"/>
      <c r="F60" s="37"/>
      <c r="G60" s="37"/>
      <c r="H60" s="37"/>
      <c r="I60" s="37"/>
      <c r="J60" s="37"/>
      <c r="K60" s="37"/>
      <c r="L60" s="37"/>
      <c r="M60" s="37"/>
      <c r="N60" s="37"/>
      <c r="O60" s="45">
        <f>O26+O28+O56</f>
        <v>34.4</v>
      </c>
      <c r="P60" s="245">
        <v>40967</v>
      </c>
    </row>
    <row r="61" spans="1:221" x14ac:dyDescent="0.2">
      <c r="A61" s="37"/>
      <c r="B61" s="37"/>
      <c r="C61" s="37"/>
      <c r="D61" s="37"/>
      <c r="E61" s="37"/>
      <c r="F61" s="37"/>
      <c r="G61" s="46"/>
      <c r="H61" s="46"/>
      <c r="I61" s="46"/>
      <c r="J61" s="46"/>
      <c r="K61" s="36"/>
      <c r="L61" s="36"/>
      <c r="M61" s="36"/>
      <c r="N61" s="36"/>
      <c r="O61" s="40"/>
    </row>
    <row r="62" spans="1:221" x14ac:dyDescent="0.2">
      <c r="A62" s="41" t="s">
        <v>117</v>
      </c>
      <c r="B62" s="37"/>
      <c r="C62" s="37"/>
      <c r="D62" s="37"/>
      <c r="E62" s="37"/>
      <c r="F62" s="37"/>
      <c r="G62" s="46"/>
      <c r="H62" s="46"/>
      <c r="I62" s="46"/>
      <c r="J62" s="46"/>
      <c r="K62" s="36"/>
      <c r="L62" s="36"/>
      <c r="M62" s="36"/>
      <c r="N62" s="36"/>
      <c r="O62" s="138">
        <f>MAX($O$58,$O$60)</f>
        <v>34.4</v>
      </c>
    </row>
    <row r="63" spans="1:221" x14ac:dyDescent="0.2">
      <c r="A63" s="37"/>
      <c r="B63" s="37"/>
      <c r="C63" s="37"/>
      <c r="D63" s="37"/>
      <c r="E63" s="37"/>
      <c r="F63" s="37"/>
      <c r="G63" s="46"/>
      <c r="H63" s="46"/>
      <c r="I63" s="46"/>
      <c r="J63" s="46"/>
      <c r="K63" s="36"/>
      <c r="L63" s="36"/>
      <c r="M63" s="36"/>
      <c r="N63" s="36"/>
      <c r="O63" s="40"/>
    </row>
    <row r="64" spans="1:221" x14ac:dyDescent="0.2">
      <c r="A64" s="37"/>
      <c r="B64" s="37"/>
      <c r="C64" s="37"/>
      <c r="D64" s="37"/>
      <c r="E64" s="37"/>
      <c r="F64" s="37"/>
      <c r="G64" s="96" t="s">
        <v>86</v>
      </c>
      <c r="H64" s="46"/>
      <c r="I64" s="37"/>
      <c r="J64" s="46"/>
      <c r="K64" s="36"/>
      <c r="L64" s="191"/>
      <c r="M64" s="191"/>
      <c r="N64" s="191"/>
      <c r="O64" s="191">
        <f>ROUND(IF($C$16&lt;1,0,$O$62/($C$16*100)*10000),2)</f>
        <v>0</v>
      </c>
      <c r="P64" s="37" t="s">
        <v>87</v>
      </c>
    </row>
    <row r="65" spans="1:16" x14ac:dyDescent="0.2">
      <c r="A65" s="37"/>
      <c r="B65" s="37"/>
      <c r="C65" s="37"/>
      <c r="D65" s="37"/>
      <c r="E65" s="37"/>
      <c r="F65" s="37"/>
      <c r="G65" s="242" t="s">
        <v>190</v>
      </c>
      <c r="H65" s="136"/>
      <c r="I65" s="133"/>
      <c r="J65" s="136"/>
      <c r="K65" s="137"/>
      <c r="L65" s="78"/>
      <c r="M65" s="78"/>
      <c r="N65" s="78"/>
      <c r="O65" s="243">
        <f>ROUND(IF($C$16&lt;1,0,(L58)/($C$16*100)*10000),2)</f>
        <v>0</v>
      </c>
      <c r="P65" s="25" t="s">
        <v>87</v>
      </c>
    </row>
    <row r="66" spans="1:16" x14ac:dyDescent="0.2">
      <c r="A66" s="37"/>
      <c r="B66" s="37"/>
      <c r="C66" s="37"/>
      <c r="D66" s="37"/>
      <c r="E66" s="37"/>
      <c r="F66" s="37"/>
      <c r="G66" s="96"/>
      <c r="H66" s="46"/>
      <c r="I66" s="96"/>
      <c r="J66" s="46"/>
      <c r="K66" s="36"/>
      <c r="L66" s="36"/>
      <c r="M66" s="36"/>
      <c r="N66" s="36"/>
      <c r="O66" s="130"/>
      <c r="P66" s="37"/>
    </row>
    <row r="67" spans="1:16" ht="20.25" customHeight="1" x14ac:dyDescent="0.3">
      <c r="A67" s="3"/>
      <c r="B67" s="37"/>
      <c r="C67" s="37"/>
      <c r="D67" s="228" t="str">
        <f>IF('Customer Info'!$C$32=TRUE,"Notice: Billing Charge does not include Self Assessed KWH Tax"," ")</f>
        <v xml:space="preserve"> </v>
      </c>
      <c r="E67" s="3"/>
      <c r="F67" s="4"/>
      <c r="G67" s="121"/>
      <c r="H67" s="55"/>
      <c r="I67" s="34"/>
      <c r="J67" s="55"/>
      <c r="K67" s="37"/>
      <c r="L67" s="37"/>
      <c r="M67" s="37"/>
      <c r="N67" s="34"/>
    </row>
    <row r="68" spans="1:16" x14ac:dyDescent="0.2">
      <c r="A68" s="37"/>
      <c r="B68" s="37"/>
      <c r="C68" s="37"/>
      <c r="D68" s="54"/>
      <c r="E68" s="3"/>
      <c r="F68" s="4"/>
      <c r="G68" s="55"/>
      <c r="H68" s="55"/>
      <c r="I68" s="93"/>
      <c r="J68" s="55"/>
      <c r="K68" s="37"/>
      <c r="L68" s="37"/>
      <c r="M68" s="37"/>
      <c r="N68" s="37"/>
      <c r="O68" s="40"/>
    </row>
    <row r="69" spans="1:16" x14ac:dyDescent="0.2">
      <c r="A69" s="37"/>
      <c r="B69" s="37"/>
      <c r="C69" s="37"/>
      <c r="D69" s="54"/>
      <c r="E69" s="3"/>
      <c r="F69" s="4"/>
      <c r="G69" s="55"/>
      <c r="H69" s="55"/>
      <c r="I69" s="55"/>
      <c r="J69" s="55"/>
      <c r="K69" s="37"/>
      <c r="L69" s="37"/>
      <c r="M69" s="37"/>
      <c r="N69" s="37"/>
      <c r="O69" s="40"/>
    </row>
    <row r="70" spans="1:16" x14ac:dyDescent="0.2">
      <c r="A70" s="41"/>
      <c r="B70" s="37"/>
      <c r="C70" s="37"/>
      <c r="D70" s="37"/>
      <c r="E70" s="37"/>
      <c r="F70" s="37"/>
      <c r="G70" s="37"/>
      <c r="H70" s="37"/>
      <c r="J70" s="37"/>
      <c r="K70" s="37"/>
      <c r="L70" s="40"/>
      <c r="M70" s="40"/>
      <c r="N70" s="40"/>
      <c r="O70" s="138"/>
    </row>
    <row r="71" spans="1:16" x14ac:dyDescent="0.2">
      <c r="B71" s="37"/>
      <c r="C71" s="37"/>
      <c r="D71" s="37"/>
      <c r="E71" s="37"/>
      <c r="F71" s="37"/>
      <c r="G71" s="96"/>
      <c r="H71" s="37"/>
      <c r="I71" s="37"/>
      <c r="J71" s="37"/>
      <c r="K71" s="37"/>
      <c r="L71" s="60"/>
      <c r="M71" s="60"/>
      <c r="N71" s="60"/>
      <c r="O71" s="130"/>
      <c r="P71" s="37"/>
    </row>
    <row r="72" spans="1:16" x14ac:dyDescent="0.2">
      <c r="G72" s="133"/>
      <c r="H72" s="56"/>
      <c r="I72" s="133"/>
      <c r="J72" s="56"/>
      <c r="K72" s="56"/>
      <c r="L72" s="134"/>
      <c r="M72" s="134"/>
      <c r="N72" s="134"/>
      <c r="O72" s="135"/>
      <c r="P72" s="25"/>
    </row>
    <row r="74" spans="1:16" x14ac:dyDescent="0.2">
      <c r="A74" s="481"/>
    </row>
    <row r="75" spans="1:16" x14ac:dyDescent="0.2">
      <c r="A75" s="481"/>
    </row>
    <row r="76" spans="1:16" x14ac:dyDescent="0.2">
      <c r="A76" s="481"/>
    </row>
    <row r="77" spans="1:16" x14ac:dyDescent="0.2">
      <c r="A77" s="481"/>
    </row>
    <row r="78" spans="1:16" x14ac:dyDescent="0.2">
      <c r="A78" s="481"/>
    </row>
    <row r="79" spans="1:16" x14ac:dyDescent="0.2">
      <c r="A79" s="481"/>
    </row>
    <row r="80" spans="1:16" x14ac:dyDescent="0.2">
      <c r="A80" s="481"/>
    </row>
    <row r="81" spans="1:1" x14ac:dyDescent="0.2">
      <c r="A81" s="481"/>
    </row>
    <row r="82" spans="1:1" x14ac:dyDescent="0.2">
      <c r="A82" s="481"/>
    </row>
    <row r="83" spans="1:1" x14ac:dyDescent="0.2">
      <c r="A83" s="481"/>
    </row>
    <row r="84" spans="1:1" x14ac:dyDescent="0.2">
      <c r="A84" s="481"/>
    </row>
    <row r="85" spans="1:1" x14ac:dyDescent="0.2">
      <c r="A85" s="481"/>
    </row>
    <row r="86" spans="1:1" x14ac:dyDescent="0.2">
      <c r="A86" s="481"/>
    </row>
    <row r="87" spans="1:1" x14ac:dyDescent="0.2">
      <c r="A87" s="481"/>
    </row>
    <row r="88" spans="1:1" x14ac:dyDescent="0.2">
      <c r="A88" s="481"/>
    </row>
  </sheetData>
  <mergeCells count="26">
    <mergeCell ref="A74:A88"/>
    <mergeCell ref="A4:P4"/>
    <mergeCell ref="A7:P7"/>
    <mergeCell ref="A11:I11"/>
    <mergeCell ref="D21:H21"/>
    <mergeCell ref="D22:H22"/>
    <mergeCell ref="G24:J24"/>
    <mergeCell ref="L24:O24"/>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59" orientation="landscape" r:id="rId1"/>
  <headerFooter alignWithMargins="0"/>
  <rowBreaks count="1" manualBreakCount="1">
    <brk id="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21857"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121858" r:id="rId5" name="Button 2">
              <controlPr defaultSize="0" print="0" autoFill="0" autoPict="0" macro="[0]!Info">
                <anchor moveWithCells="1">
                  <from>
                    <xdr:col>15</xdr:col>
                    <xdr:colOff>409575</xdr:colOff>
                    <xdr:row>82</xdr:row>
                    <xdr:rowOff>76200</xdr:rowOff>
                  </from>
                  <to>
                    <xdr:col>16</xdr:col>
                    <xdr:colOff>38100</xdr:colOff>
                    <xdr:row>83</xdr:row>
                    <xdr:rowOff>142875</xdr:rowOff>
                  </to>
                </anchor>
              </controlPr>
            </control>
          </mc:Choice>
        </mc:AlternateContent>
        <mc:AlternateContent xmlns:mc="http://schemas.openxmlformats.org/markup-compatibility/2006">
          <mc:Choice Requires="x14">
            <control shapeId="121859"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1860"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1861"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1862"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1863"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21864"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21865"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21866"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21867"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21868"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21869"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21870"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21871"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21872"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21873"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21874"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21875"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21876"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21877"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21878"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21879"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21880"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21881"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21882"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21883"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21884"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21885"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21886"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21887"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21888"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21889"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21890"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21891"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21892"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21893"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21894"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21895"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21896"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21897"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21898"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21899"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21900"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21901"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21902"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21903"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21904"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21905"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21906"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21907"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21908"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21909"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21910"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21911"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21912"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21913"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21914"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8"/>
  <dimension ref="A1:IB93"/>
  <sheetViews>
    <sheetView showGridLines="0" zoomScale="80" zoomScaleNormal="80" workbookViewId="0">
      <selection activeCell="N77" sqref="N77"/>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83" t="s">
        <v>120</v>
      </c>
      <c r="B1" s="483"/>
      <c r="C1" s="483"/>
      <c r="D1" s="483"/>
      <c r="E1" s="483"/>
      <c r="F1" s="483"/>
      <c r="G1" s="483"/>
      <c r="H1" s="483"/>
      <c r="I1" s="483"/>
      <c r="J1" s="483"/>
      <c r="K1" s="483"/>
      <c r="L1" s="483"/>
      <c r="M1" s="483"/>
      <c r="N1" s="483"/>
      <c r="O1" s="483"/>
      <c r="P1" s="483"/>
      <c r="Q1" s="197"/>
    </row>
    <row r="2" spans="1:59" ht="18" customHeight="1" x14ac:dyDescent="0.2">
      <c r="A2" s="492" t="s">
        <v>116</v>
      </c>
      <c r="B2" s="492"/>
      <c r="C2" s="492"/>
      <c r="D2" s="492"/>
      <c r="E2" s="492"/>
      <c r="F2" s="492"/>
      <c r="G2" s="492"/>
      <c r="H2" s="492"/>
      <c r="I2" s="492"/>
      <c r="J2" s="492"/>
      <c r="K2" s="492"/>
      <c r="L2" s="492"/>
      <c r="M2" s="492"/>
      <c r="N2" s="492"/>
      <c r="O2" s="492"/>
      <c r="P2" s="492"/>
    </row>
    <row r="3" spans="1:59" ht="18" x14ac:dyDescent="0.25">
      <c r="A3" s="492"/>
      <c r="B3" s="492"/>
      <c r="C3" s="492"/>
      <c r="D3" s="492"/>
      <c r="E3" s="492"/>
      <c r="F3" s="492"/>
      <c r="G3" s="492"/>
      <c r="H3" s="492"/>
      <c r="I3" s="492"/>
      <c r="J3" s="492"/>
      <c r="K3" s="492"/>
      <c r="L3" s="492"/>
      <c r="M3" s="492"/>
      <c r="N3" s="492"/>
      <c r="O3" s="492"/>
      <c r="P3" s="492"/>
      <c r="Q3" s="198"/>
    </row>
    <row r="4" spans="1:59" ht="15.75" x14ac:dyDescent="0.25">
      <c r="A4" s="484" t="str">
        <f>'Customer Info'!$B$11</f>
        <v>Breakdown of Charges Based on Entered Information</v>
      </c>
      <c r="B4" s="484"/>
      <c r="C4" s="484"/>
      <c r="D4" s="484"/>
      <c r="E4" s="484"/>
      <c r="F4" s="484"/>
      <c r="G4" s="484"/>
      <c r="H4" s="484"/>
      <c r="I4" s="484"/>
      <c r="J4" s="484"/>
      <c r="K4" s="484"/>
      <c r="L4" s="484"/>
      <c r="M4" s="484"/>
      <c r="N4" s="484"/>
      <c r="O4" s="484"/>
      <c r="P4" s="484"/>
      <c r="Q4" s="199"/>
    </row>
    <row r="5" spans="1:59" ht="15" x14ac:dyDescent="0.2">
      <c r="A5" s="75"/>
      <c r="B5" s="75"/>
      <c r="C5" s="75"/>
      <c r="D5" s="75"/>
      <c r="E5" s="75"/>
      <c r="F5" s="75"/>
      <c r="G5" s="75"/>
      <c r="H5" s="75"/>
      <c r="I5" s="75"/>
      <c r="J5" s="75"/>
      <c r="K5" s="75"/>
      <c r="L5" s="75"/>
      <c r="M5" s="75"/>
      <c r="N5" s="75"/>
      <c r="O5" s="75"/>
      <c r="P5" s="75"/>
      <c r="Q5" s="75"/>
    </row>
    <row r="6" spans="1:59" x14ac:dyDescent="0.2">
      <c r="A6" s="76">
        <f ca="1">TODAY()</f>
        <v>45944</v>
      </c>
      <c r="B6" s="491" t="s">
        <v>235</v>
      </c>
      <c r="C6" s="491"/>
      <c r="D6" s="491"/>
      <c r="E6" s="491"/>
      <c r="F6" s="491"/>
      <c r="G6" s="491"/>
      <c r="H6" s="491"/>
      <c r="I6" s="491"/>
      <c r="J6" s="491"/>
      <c r="K6" s="491"/>
      <c r="L6" s="491"/>
      <c r="M6" s="491"/>
      <c r="N6" s="491"/>
      <c r="O6" s="491"/>
    </row>
    <row r="7" spans="1:59" x14ac:dyDescent="0.2">
      <c r="A7" s="482" t="s">
        <v>15</v>
      </c>
      <c r="B7" s="482"/>
      <c r="C7" s="482"/>
      <c r="D7" s="482"/>
      <c r="E7" s="482"/>
      <c r="F7" s="482"/>
      <c r="G7" s="482"/>
      <c r="H7" s="482"/>
      <c r="I7" s="482"/>
      <c r="J7" s="482"/>
      <c r="K7" s="482"/>
    </row>
    <row r="8" spans="1:59" x14ac:dyDescent="0.2">
      <c r="C8" s="18"/>
      <c r="D8" s="18"/>
      <c r="E8" s="18"/>
      <c r="F8" s="18"/>
      <c r="G8" s="18"/>
      <c r="H8" s="18"/>
      <c r="I8" s="18"/>
      <c r="J8" s="18"/>
      <c r="K8" s="18"/>
    </row>
    <row r="9" spans="1:59" ht="15" x14ac:dyDescent="0.2">
      <c r="A9" s="23" t="s">
        <v>2</v>
      </c>
      <c r="B9" s="24"/>
      <c r="C9" s="25">
        <f>'Customer Info'!B7</f>
        <v>0</v>
      </c>
      <c r="I9" s="26"/>
    </row>
    <row r="10" spans="1:59" ht="15" x14ac:dyDescent="0.2">
      <c r="A10" s="27" t="s">
        <v>26</v>
      </c>
      <c r="B10" s="24"/>
      <c r="C10" s="25">
        <f>'Customer Info'!B8</f>
        <v>0</v>
      </c>
    </row>
    <row r="11" spans="1:59" x14ac:dyDescent="0.2">
      <c r="A11" s="23" t="s">
        <v>100</v>
      </c>
      <c r="B11" s="200">
        <f>'Customer Info'!B9</f>
        <v>11</v>
      </c>
      <c r="C11" s="194" t="str">
        <f>LOOKUP($B$11,$S$11:$AD$11,S12:AD12)</f>
        <v>November</v>
      </c>
      <c r="D11" s="133">
        <f>'Customer Info'!C9</f>
        <v>2025</v>
      </c>
      <c r="S11">
        <v>1</v>
      </c>
      <c r="T11">
        <v>2</v>
      </c>
      <c r="U11">
        <v>3</v>
      </c>
      <c r="V11">
        <v>4</v>
      </c>
      <c r="W11">
        <v>5</v>
      </c>
      <c r="X11">
        <v>6</v>
      </c>
      <c r="Y11">
        <v>7</v>
      </c>
      <c r="Z11">
        <v>8</v>
      </c>
      <c r="AA11">
        <v>9</v>
      </c>
      <c r="AB11">
        <v>10</v>
      </c>
      <c r="AC11">
        <v>11</v>
      </c>
      <c r="AD11">
        <v>12</v>
      </c>
    </row>
    <row r="12" spans="1:59" x14ac:dyDescent="0.2">
      <c r="A12" s="142"/>
      <c r="B12" s="143"/>
      <c r="C12" s="144"/>
      <c r="D12" s="144"/>
      <c r="E12" s="144"/>
      <c r="F12" s="144"/>
      <c r="G12" s="144"/>
      <c r="H12" s="144"/>
      <c r="I12" s="144"/>
      <c r="J12" s="144"/>
      <c r="K12" s="144"/>
      <c r="L12" s="144"/>
      <c r="M12" s="144"/>
      <c r="N12" s="144"/>
      <c r="O12" s="144"/>
      <c r="P12" s="144"/>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59" ht="15" x14ac:dyDescent="0.2">
      <c r="A13" s="148" t="s">
        <v>27</v>
      </c>
      <c r="B13" s="149"/>
      <c r="C13" s="150"/>
      <c r="D13" s="78"/>
      <c r="E13" s="78"/>
      <c r="F13" s="78"/>
      <c r="G13" s="78"/>
      <c r="H13" s="78"/>
      <c r="I13" s="78"/>
      <c r="J13" s="151"/>
      <c r="K13" s="151"/>
      <c r="L13" s="151"/>
      <c r="M13" s="151"/>
      <c r="N13" s="151"/>
      <c r="O13" s="151"/>
      <c r="P13" s="151"/>
      <c r="R13" s="78"/>
      <c r="S13" s="246"/>
      <c r="T13" s="246"/>
      <c r="U13" s="246"/>
      <c r="V13" s="246"/>
      <c r="W13" s="246"/>
      <c r="X13" s="246"/>
      <c r="Y13" s="246"/>
      <c r="Z13" s="246"/>
      <c r="AA13" s="246"/>
      <c r="AB13" s="246"/>
      <c r="AC13" s="246"/>
      <c r="AD13" s="246"/>
      <c r="AE13" s="78"/>
    </row>
    <row r="14" spans="1:59" x14ac:dyDescent="0.2">
      <c r="A14" s="78"/>
      <c r="B14" s="78"/>
      <c r="C14" s="78"/>
      <c r="D14" s="78"/>
      <c r="E14" s="78"/>
      <c r="F14" s="78"/>
      <c r="G14" s="139" t="s">
        <v>15</v>
      </c>
      <c r="H14" s="139"/>
      <c r="I14" s="152" t="s">
        <v>15</v>
      </c>
      <c r="J14" s="151"/>
      <c r="K14" s="151"/>
      <c r="L14" s="151"/>
      <c r="M14" s="151"/>
      <c r="N14" s="151"/>
      <c r="O14" s="151"/>
      <c r="P14" s="151"/>
      <c r="Q14" s="78"/>
      <c r="R14" s="78"/>
      <c r="S14" s="246"/>
      <c r="T14" s="246"/>
      <c r="U14" s="246"/>
      <c r="V14" s="246"/>
      <c r="W14" s="246"/>
      <c r="X14" s="246"/>
      <c r="Y14" s="246"/>
      <c r="Z14" s="246"/>
      <c r="AA14" s="246"/>
      <c r="AB14" s="246"/>
      <c r="AC14" s="246"/>
      <c r="AD14" s="246"/>
      <c r="AE14" s="78"/>
      <c r="AG14" s="145"/>
      <c r="AH14" s="145"/>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row>
    <row r="15" spans="1:59" x14ac:dyDescent="0.2">
      <c r="A15" s="78"/>
      <c r="B15" s="78"/>
      <c r="C15" s="78"/>
      <c r="D15" s="78"/>
      <c r="E15" s="78"/>
      <c r="F15" s="78"/>
      <c r="G15" s="78"/>
      <c r="H15" s="78"/>
      <c r="I15" s="78"/>
      <c r="J15" s="151"/>
      <c r="K15" s="151"/>
      <c r="L15" s="151"/>
      <c r="M15" s="151"/>
      <c r="N15" s="151"/>
      <c r="O15" s="151"/>
      <c r="P15" s="151"/>
      <c r="Q15" s="78"/>
      <c r="R15" s="210"/>
      <c r="S15" s="78"/>
      <c r="T15" s="78"/>
      <c r="U15" s="78"/>
      <c r="V15" s="78"/>
      <c r="W15" s="78"/>
      <c r="X15" s="78"/>
      <c r="Y15" s="78"/>
      <c r="Z15" s="78"/>
      <c r="AA15" s="78"/>
      <c r="AB15" s="78"/>
      <c r="AC15" s="78"/>
      <c r="AD15" s="78"/>
      <c r="AE15" s="78"/>
      <c r="AG15" s="193"/>
      <c r="AH15" s="193"/>
      <c r="AI15" s="78"/>
      <c r="AJ15" s="78"/>
      <c r="AK15" s="78"/>
      <c r="AL15" s="78"/>
      <c r="AM15" s="78"/>
      <c r="AN15" s="78"/>
      <c r="AO15" s="78"/>
      <c r="AP15" s="78"/>
      <c r="AQ15" s="78"/>
      <c r="AR15" s="78"/>
      <c r="AS15" s="78"/>
      <c r="AT15" s="78"/>
      <c r="AU15" s="78"/>
      <c r="AV15" s="78"/>
      <c r="AW15" s="78"/>
      <c r="AX15" s="78"/>
      <c r="AY15" s="78"/>
      <c r="AZ15" s="78"/>
      <c r="BA15" s="78"/>
      <c r="BB15" s="78"/>
      <c r="BC15" s="78"/>
      <c r="BD15" s="78"/>
      <c r="BE15" s="78"/>
      <c r="BF15" s="78"/>
      <c r="BG15" s="78"/>
    </row>
    <row r="16" spans="1:59" x14ac:dyDescent="0.2">
      <c r="A16" s="153"/>
      <c r="B16" s="78"/>
      <c r="C16" s="154"/>
      <c r="D16" s="153"/>
      <c r="E16" s="78"/>
      <c r="F16" s="78"/>
      <c r="G16" s="78"/>
      <c r="H16" s="78"/>
      <c r="I16" s="78"/>
      <c r="J16" s="151"/>
      <c r="K16" s="151"/>
      <c r="L16" s="151"/>
      <c r="M16" s="151"/>
      <c r="N16" s="151"/>
      <c r="O16" s="151"/>
      <c r="P16" s="151"/>
      <c r="Q16" s="78"/>
      <c r="R16" s="78"/>
      <c r="S16" s="78"/>
      <c r="T16" s="78"/>
      <c r="U16" s="78"/>
      <c r="V16" s="78"/>
      <c r="W16" s="78"/>
      <c r="X16" s="78"/>
      <c r="Y16" s="78"/>
      <c r="Z16" s="78"/>
      <c r="AA16" s="78"/>
      <c r="AB16" s="78"/>
      <c r="AC16" s="78"/>
      <c r="AD16" s="78"/>
      <c r="AE16" s="78"/>
      <c r="AF16" s="78"/>
      <c r="AG16" s="193"/>
      <c r="AH16" s="193"/>
      <c r="AI16" s="78"/>
      <c r="AJ16" s="78"/>
      <c r="AK16" s="78"/>
      <c r="AL16" s="78"/>
      <c r="AM16" s="78"/>
      <c r="AN16" s="78"/>
      <c r="AO16" s="78"/>
      <c r="AP16" s="78"/>
      <c r="AQ16" s="78"/>
      <c r="AR16" s="78"/>
      <c r="AS16" s="78"/>
      <c r="AT16" s="78"/>
      <c r="AU16" s="78"/>
      <c r="AV16" s="78"/>
      <c r="AW16" s="78"/>
      <c r="AX16" s="78"/>
      <c r="AY16" s="78"/>
      <c r="AZ16" s="78"/>
      <c r="BA16" s="78"/>
      <c r="BB16" s="78"/>
      <c r="BC16" s="78"/>
      <c r="BD16" s="78"/>
      <c r="BE16" s="78"/>
      <c r="BF16" s="78"/>
      <c r="BG16" s="78"/>
    </row>
    <row r="17" spans="1:221" x14ac:dyDescent="0.2">
      <c r="A17" s="153" t="s">
        <v>52</v>
      </c>
      <c r="B17" s="78"/>
      <c r="D17" s="154">
        <f>IF('Customer Info'!B21+'Customer Info'!B22-'Customer Info'!B23&lt;0,0,'Customer Info'!B21+'Customer Info'!B22-'Customer Info'!B23)</f>
        <v>0</v>
      </c>
      <c r="E17" s="153" t="s">
        <v>41</v>
      </c>
      <c r="F17" s="78"/>
      <c r="G17" s="78"/>
      <c r="H17" s="78"/>
      <c r="I17" s="78"/>
      <c r="J17" s="151"/>
      <c r="K17" s="151"/>
      <c r="L17" s="151"/>
      <c r="M17" s="151"/>
      <c r="N17" s="151"/>
      <c r="O17" s="151"/>
      <c r="P17" s="151"/>
      <c r="Q17" s="78"/>
      <c r="R17" s="78"/>
      <c r="S17" s="78"/>
      <c r="T17" s="78"/>
      <c r="U17" s="78"/>
      <c r="V17" s="78"/>
      <c r="W17" s="78"/>
      <c r="X17" s="78"/>
      <c r="Y17" s="78"/>
      <c r="Z17" s="78"/>
      <c r="AA17" s="78"/>
      <c r="AB17" s="78"/>
      <c r="AC17" s="78"/>
      <c r="AD17" s="78"/>
      <c r="AE17" s="78"/>
      <c r="AF17" s="78"/>
      <c r="AG17" s="78"/>
      <c r="AH17" s="78"/>
      <c r="AI17" s="78"/>
      <c r="AJ17" s="78"/>
      <c r="AK17" s="78"/>
      <c r="AL17" s="78"/>
      <c r="AM17" s="78"/>
      <c r="AN17" s="78"/>
      <c r="AO17" s="78"/>
      <c r="AP17" s="78"/>
      <c r="AQ17" s="78"/>
      <c r="AR17" s="78"/>
      <c r="AS17" s="78"/>
      <c r="AT17" s="78"/>
      <c r="AU17" s="78"/>
      <c r="AV17" s="78"/>
      <c r="AW17" s="78"/>
      <c r="AX17" s="78"/>
      <c r="AY17" s="78"/>
      <c r="AZ17" s="78"/>
      <c r="BA17" s="78"/>
      <c r="BB17" s="78"/>
      <c r="BC17" s="78"/>
      <c r="BD17" s="78"/>
      <c r="BE17" s="78"/>
      <c r="BF17" s="78"/>
      <c r="BG17" s="78"/>
    </row>
    <row r="18" spans="1:221" x14ac:dyDescent="0.2">
      <c r="A18" s="153"/>
      <c r="B18" s="78"/>
      <c r="C18" s="154"/>
      <c r="D18" s="153"/>
      <c r="E18" s="78"/>
      <c r="F18" s="78"/>
      <c r="G18" s="78"/>
      <c r="H18" s="78"/>
      <c r="I18" s="78"/>
      <c r="J18" s="151"/>
      <c r="K18" s="151"/>
      <c r="L18" s="151"/>
      <c r="M18" s="151"/>
      <c r="N18" s="151"/>
      <c r="O18" s="151"/>
      <c r="P18" s="151"/>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78"/>
      <c r="BG18" s="78"/>
    </row>
    <row r="19" spans="1:221" x14ac:dyDescent="0.2">
      <c r="A19" s="153"/>
      <c r="B19" s="78"/>
      <c r="C19" s="154"/>
      <c r="D19" s="153"/>
      <c r="E19" s="78"/>
      <c r="F19" s="78"/>
      <c r="G19" s="78"/>
      <c r="H19" s="78"/>
      <c r="I19" s="78"/>
      <c r="J19" s="151"/>
      <c r="K19" s="151"/>
      <c r="L19" s="151"/>
      <c r="M19" s="151"/>
      <c r="N19" s="151"/>
      <c r="O19" s="151"/>
      <c r="P19" s="151"/>
      <c r="Q19" s="78"/>
      <c r="R19" s="78"/>
      <c r="S19" s="78"/>
      <c r="T19" s="78"/>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row>
    <row r="20" spans="1:221" x14ac:dyDescent="0.2">
      <c r="A20" s="153"/>
      <c r="B20" s="78"/>
      <c r="C20" s="154"/>
      <c r="D20" s="153"/>
      <c r="E20" s="78"/>
      <c r="F20" s="78"/>
      <c r="G20" s="78"/>
      <c r="H20" s="78"/>
      <c r="I20" s="78"/>
      <c r="J20" s="151"/>
      <c r="K20" s="151"/>
      <c r="L20" s="151"/>
      <c r="M20" s="151"/>
      <c r="N20" s="151"/>
      <c r="O20" s="151"/>
      <c r="P20" s="151"/>
      <c r="Q20" s="78"/>
      <c r="R20" s="78"/>
      <c r="S20" s="78"/>
      <c r="T20" s="78"/>
      <c r="U20" s="78"/>
      <c r="V20" s="78"/>
      <c r="W20" s="78"/>
      <c r="X20" s="78"/>
      <c r="Y20" s="78"/>
      <c r="Z20" s="78"/>
      <c r="AA20" s="78"/>
      <c r="AB20" s="78"/>
      <c r="AC20" s="78"/>
      <c r="AD20" s="78"/>
      <c r="AE20" s="78"/>
      <c r="AF20" s="78"/>
      <c r="AG20" s="78"/>
      <c r="AH20" s="78"/>
      <c r="AI20" s="78"/>
      <c r="AJ20" s="78"/>
      <c r="AK20" s="78"/>
      <c r="AL20" s="78"/>
      <c r="AM20" s="78"/>
      <c r="AN20" s="78"/>
      <c r="AO20" s="78"/>
      <c r="AP20" s="78"/>
      <c r="AQ20" s="78"/>
      <c r="AR20" s="78"/>
      <c r="AS20" s="78"/>
      <c r="AT20" s="78"/>
      <c r="AU20" s="78"/>
      <c r="AV20" s="78"/>
      <c r="AW20" s="78"/>
      <c r="AX20" s="78"/>
      <c r="AY20" s="78"/>
      <c r="AZ20" s="78"/>
      <c r="BA20" s="78"/>
      <c r="BB20" s="78"/>
      <c r="BC20" s="78"/>
      <c r="BD20" s="78"/>
      <c r="BE20" s="78"/>
      <c r="BF20" s="78"/>
      <c r="BG20" s="78"/>
    </row>
    <row r="21" spans="1:221" x14ac:dyDescent="0.2">
      <c r="A21" s="153"/>
      <c r="B21" s="78"/>
      <c r="C21" s="154"/>
      <c r="D21" s="153"/>
      <c r="E21" s="78"/>
      <c r="F21" s="78"/>
      <c r="G21" s="78"/>
      <c r="H21" s="78"/>
      <c r="I21" s="78"/>
      <c r="J21" s="151"/>
      <c r="K21" s="151"/>
      <c r="L21" s="151"/>
      <c r="M21" s="151"/>
      <c r="N21" s="151"/>
      <c r="O21" s="151"/>
      <c r="P21" s="151"/>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row>
    <row r="22" spans="1:221" x14ac:dyDescent="0.2">
      <c r="A22" s="155"/>
      <c r="B22" s="155"/>
      <c r="C22" s="156"/>
      <c r="D22" s="155"/>
      <c r="E22" s="155"/>
      <c r="F22" s="157"/>
      <c r="G22" s="142"/>
      <c r="H22" s="155"/>
      <c r="I22" s="158"/>
      <c r="J22" s="144"/>
      <c r="K22" s="151"/>
      <c r="L22" s="151"/>
      <c r="M22" s="151"/>
      <c r="N22" s="151"/>
      <c r="O22" s="151"/>
      <c r="P22" s="151"/>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x14ac:dyDescent="0.2">
      <c r="A23" s="148" t="s">
        <v>31</v>
      </c>
      <c r="B23" s="78"/>
      <c r="C23" s="78"/>
      <c r="D23" s="78"/>
      <c r="E23" s="78"/>
      <c r="F23" s="78"/>
      <c r="G23" s="488" t="s">
        <v>68</v>
      </c>
      <c r="H23" s="489"/>
      <c r="I23" s="489"/>
      <c r="J23" s="490"/>
      <c r="K23" s="159"/>
      <c r="L23" s="485" t="s">
        <v>69</v>
      </c>
      <c r="M23" s="486"/>
      <c r="N23" s="486"/>
      <c r="O23" s="487"/>
      <c r="P23" s="160"/>
      <c r="Q23" s="78"/>
      <c r="R23" s="78"/>
      <c r="S23" s="78"/>
      <c r="T23" s="78"/>
      <c r="U23" s="78"/>
      <c r="V23" s="78"/>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row>
    <row r="24" spans="1:221" x14ac:dyDescent="0.2">
      <c r="A24" s="78"/>
      <c r="B24" s="78"/>
      <c r="C24" s="78"/>
      <c r="D24" s="78"/>
      <c r="E24" s="78"/>
      <c r="F24" s="78"/>
      <c r="G24" s="115" t="s">
        <v>65</v>
      </c>
      <c r="H24" s="115" t="s">
        <v>66</v>
      </c>
      <c r="I24" s="115" t="s">
        <v>67</v>
      </c>
      <c r="J24" s="115" t="s">
        <v>34</v>
      </c>
      <c r="K24" s="78"/>
      <c r="L24" s="146" t="s">
        <v>65</v>
      </c>
      <c r="M24" s="146" t="s">
        <v>66</v>
      </c>
      <c r="N24" s="146" t="s">
        <v>67</v>
      </c>
      <c r="O24" s="146" t="s">
        <v>34</v>
      </c>
      <c r="P24" s="161" t="s">
        <v>57</v>
      </c>
      <c r="Q24" s="78"/>
      <c r="R24" s="78"/>
      <c r="S24" s="78"/>
      <c r="T24" s="78"/>
      <c r="U24" s="78"/>
      <c r="V24" s="78"/>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row>
    <row r="25" spans="1:221" x14ac:dyDescent="0.2">
      <c r="A25" s="78" t="s">
        <v>32</v>
      </c>
      <c r="B25" s="78"/>
      <c r="C25" s="78"/>
      <c r="D25" s="78"/>
      <c r="E25" s="78"/>
      <c r="F25" s="78"/>
      <c r="G25" s="162"/>
      <c r="H25" s="163"/>
      <c r="I25" s="163">
        <v>10</v>
      </c>
      <c r="J25" s="239">
        <f>SUM(G25:I25)</f>
        <v>10</v>
      </c>
      <c r="K25" s="78"/>
      <c r="L25" s="105"/>
      <c r="M25" s="105"/>
      <c r="N25" s="105">
        <f>I25</f>
        <v>10</v>
      </c>
      <c r="O25" s="250">
        <f>SUM(L25:N25)</f>
        <v>10</v>
      </c>
      <c r="P25" s="245">
        <v>44531</v>
      </c>
      <c r="Q25" s="78"/>
      <c r="R25" s="175"/>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row>
    <row r="26" spans="1:221" x14ac:dyDescent="0.2">
      <c r="A26" s="78" t="s">
        <v>177</v>
      </c>
      <c r="B26" s="78"/>
      <c r="C26" s="78"/>
      <c r="D26" s="1">
        <f>MAX($D$17,0)</f>
        <v>0</v>
      </c>
      <c r="E26" s="101" t="s">
        <v>41</v>
      </c>
      <c r="F26" s="106" t="s">
        <v>8</v>
      </c>
      <c r="G26" s="247"/>
      <c r="H26" s="163"/>
      <c r="I26" s="165">
        <v>2.6312499999999999E-2</v>
      </c>
      <c r="J26" s="103">
        <f>SUM(G26:I26)</f>
        <v>2.6312499999999999E-2</v>
      </c>
      <c r="K26" s="108" t="s">
        <v>92</v>
      </c>
      <c r="L26" s="105"/>
      <c r="M26" s="105"/>
      <c r="N26" s="105">
        <f>ROUND($D26*I26,2)</f>
        <v>0</v>
      </c>
      <c r="O26" s="250">
        <f>SUM(L26:N26)</f>
        <v>0</v>
      </c>
      <c r="P26" s="245">
        <v>44531</v>
      </c>
      <c r="Q26" s="78"/>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row>
    <row r="27" spans="1:221" x14ac:dyDescent="0.2">
      <c r="A27" s="166" t="s">
        <v>50</v>
      </c>
      <c r="B27" s="166"/>
      <c r="C27" s="166"/>
      <c r="D27" s="167"/>
      <c r="E27" s="167"/>
      <c r="F27" s="166"/>
      <c r="G27" s="167"/>
      <c r="H27" s="167"/>
      <c r="I27" s="167"/>
      <c r="J27" s="167"/>
      <c r="K27" s="168"/>
      <c r="L27" s="169"/>
      <c r="M27" s="169"/>
      <c r="N27" s="169">
        <f>SUM(N25:N26)</f>
        <v>10</v>
      </c>
      <c r="O27" s="169">
        <f>SUM(O25:O26)</f>
        <v>10</v>
      </c>
      <c r="P27" s="160"/>
      <c r="Q27" s="78"/>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row>
    <row r="28" spans="1:221" x14ac:dyDescent="0.2">
      <c r="A28" s="170"/>
      <c r="B28" s="170"/>
      <c r="C28" s="170"/>
      <c r="D28" s="171"/>
      <c r="E28" s="171"/>
      <c r="F28" s="170"/>
      <c r="G28" s="171"/>
      <c r="H28" s="171"/>
      <c r="I28" s="171"/>
      <c r="J28" s="171"/>
      <c r="K28" s="172"/>
      <c r="L28" s="171"/>
      <c r="M28" s="171"/>
      <c r="N28" s="171"/>
      <c r="O28" s="171"/>
      <c r="P28" s="173"/>
      <c r="Q28" s="78"/>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row>
    <row r="29" spans="1:221" x14ac:dyDescent="0.2">
      <c r="A29" s="148" t="s">
        <v>70</v>
      </c>
      <c r="B29" s="166"/>
      <c r="C29" s="166"/>
      <c r="D29" s="167"/>
      <c r="E29" s="167"/>
      <c r="F29" s="166"/>
      <c r="G29" s="167"/>
      <c r="H29" s="167"/>
      <c r="I29" s="167"/>
      <c r="J29" s="167"/>
      <c r="K29" s="167"/>
      <c r="L29" s="167"/>
      <c r="M29" s="167"/>
      <c r="N29" s="167"/>
      <c r="O29" s="167"/>
      <c r="P29" s="160"/>
      <c r="Q29" s="78"/>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
      <c r="A30" s="151"/>
      <c r="B30" s="151"/>
      <c r="C30" s="151"/>
      <c r="D30" s="151"/>
      <c r="E30" s="151"/>
      <c r="F30" s="151"/>
      <c r="G30" s="151"/>
      <c r="H30" s="151"/>
      <c r="I30" s="151"/>
      <c r="J30" s="151"/>
      <c r="K30" s="151"/>
      <c r="L30" s="151"/>
      <c r="M30" s="151"/>
      <c r="N30" s="151"/>
      <c r="O30" s="151"/>
      <c r="P30" s="174"/>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99" t="s">
        <v>79</v>
      </c>
      <c r="B31" s="176"/>
      <c r="C31" s="176"/>
      <c r="D31" s="100">
        <f>IF($D$17&lt;0,0,IF($D$17&gt;833000,833000,$D$17))</f>
        <v>0</v>
      </c>
      <c r="E31" s="101" t="s">
        <v>41</v>
      </c>
      <c r="F31" s="102" t="s">
        <v>8</v>
      </c>
      <c r="G31" s="103"/>
      <c r="H31" s="103"/>
      <c r="I31" s="103">
        <f>'Rider Rates'!$B$4</f>
        <v>4.6278999999999999E-3</v>
      </c>
      <c r="J31" s="103">
        <f t="shared" ref="J31:J50" si="0">SUM(G31:I31)</f>
        <v>4.6278999999999999E-3</v>
      </c>
      <c r="K31" s="104" t="s">
        <v>42</v>
      </c>
      <c r="L31" s="105"/>
      <c r="M31" s="105"/>
      <c r="N31" s="105">
        <f t="shared" ref="N31:N37" si="1">ROUND(D31*I31,2)</f>
        <v>0</v>
      </c>
      <c r="O31" s="250">
        <f t="shared" ref="O31:O53" si="2">SUM(L31:N31)</f>
        <v>0</v>
      </c>
      <c r="P31" s="245">
        <f>'Rider Rates'!$D$4</f>
        <v>45657</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99" t="s">
        <v>80</v>
      </c>
      <c r="B32" s="78"/>
      <c r="C32" s="78"/>
      <c r="D32" s="123">
        <f>IF($D$17&gt;833000,$D$17-833000,0)</f>
        <v>0</v>
      </c>
      <c r="E32" s="101" t="s">
        <v>41</v>
      </c>
      <c r="F32" s="102" t="s">
        <v>8</v>
      </c>
      <c r="G32" s="103"/>
      <c r="H32" s="103"/>
      <c r="I32" s="103">
        <f>'Rider Rates'!$B$5</f>
        <v>1.7560000000000001E-4</v>
      </c>
      <c r="J32" s="103">
        <f t="shared" si="0"/>
        <v>1.7560000000000001E-4</v>
      </c>
      <c r="K32" s="104" t="s">
        <v>42</v>
      </c>
      <c r="L32" s="105"/>
      <c r="M32" s="105"/>
      <c r="N32" s="105">
        <f t="shared" si="1"/>
        <v>0</v>
      </c>
      <c r="O32" s="105">
        <f t="shared" si="2"/>
        <v>0</v>
      </c>
      <c r="P32" s="245">
        <f>'Rider Rates'!$D$4</f>
        <v>45657</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99" t="s">
        <v>97</v>
      </c>
      <c r="B33" s="78"/>
      <c r="C33" s="78"/>
      <c r="D33" s="100">
        <f>IF($D$17&lt;0,0,IF($D$17&gt;2000,2000,$D$17))</f>
        <v>0</v>
      </c>
      <c r="E33" s="101" t="s">
        <v>41</v>
      </c>
      <c r="F33" s="102" t="s">
        <v>8</v>
      </c>
      <c r="G33" s="103"/>
      <c r="H33" s="103"/>
      <c r="I33" s="177">
        <f>'Rider Rates'!$B$8</f>
        <v>4.6499999999999996E-3</v>
      </c>
      <c r="J33" s="177">
        <f t="shared" si="0"/>
        <v>4.6499999999999996E-3</v>
      </c>
      <c r="K33" s="104" t="s">
        <v>42</v>
      </c>
      <c r="L33" s="105"/>
      <c r="M33" s="105"/>
      <c r="N33" s="105">
        <f t="shared" si="1"/>
        <v>0</v>
      </c>
      <c r="O33" s="105">
        <f t="shared" si="2"/>
        <v>0</v>
      </c>
      <c r="P33" s="245">
        <f>'Rider Rates'!$D$7</f>
        <v>44531</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99" t="s">
        <v>98</v>
      </c>
      <c r="B34" s="78"/>
      <c r="C34" s="78"/>
      <c r="D34" s="100">
        <f>IF($D$17&lt;=2000,0,IF($D$17=0,0,IF($D$17-2000&gt;13000,13000,$D$17-2000)))</f>
        <v>0</v>
      </c>
      <c r="E34" s="101" t="s">
        <v>41</v>
      </c>
      <c r="F34" s="102" t="s">
        <v>8</v>
      </c>
      <c r="G34" s="103"/>
      <c r="H34" s="103"/>
      <c r="I34" s="177">
        <f>'Rider Rates'!$B$9</f>
        <v>4.1900000000000001E-3</v>
      </c>
      <c r="J34" s="177">
        <f t="shared" si="0"/>
        <v>4.1900000000000001E-3</v>
      </c>
      <c r="K34" s="104" t="s">
        <v>42</v>
      </c>
      <c r="L34" s="105"/>
      <c r="M34" s="105"/>
      <c r="N34" s="105">
        <f t="shared" si="1"/>
        <v>0</v>
      </c>
      <c r="O34" s="105">
        <f t="shared" si="2"/>
        <v>0</v>
      </c>
      <c r="P34" s="245">
        <f>'Rider Rates'!$D$7</f>
        <v>44531</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99" t="s">
        <v>99</v>
      </c>
      <c r="B35" s="78"/>
      <c r="C35" s="78"/>
      <c r="D35" s="100">
        <f>IF($D$17=0,0,IF($D$17-15000&gt;=0,$D$17-15000,0))</f>
        <v>0</v>
      </c>
      <c r="E35" s="101" t="s">
        <v>41</v>
      </c>
      <c r="F35" s="102" t="s">
        <v>8</v>
      </c>
      <c r="G35" s="103"/>
      <c r="H35" s="103"/>
      <c r="I35" s="177">
        <f>'Rider Rates'!$B$10</f>
        <v>3.63E-3</v>
      </c>
      <c r="J35" s="177">
        <f t="shared" si="0"/>
        <v>3.63E-3</v>
      </c>
      <c r="K35" s="104" t="s">
        <v>42</v>
      </c>
      <c r="L35" s="105"/>
      <c r="M35" s="105"/>
      <c r="N35" s="105">
        <f t="shared" si="1"/>
        <v>0</v>
      </c>
      <c r="O35" s="105">
        <f t="shared" si="2"/>
        <v>0</v>
      </c>
      <c r="P35" s="245">
        <f>'Rider Rates'!$D$7</f>
        <v>44531</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99" t="s">
        <v>114</v>
      </c>
      <c r="B36" s="78"/>
      <c r="C36" s="78"/>
      <c r="D36" s="195">
        <f>$N$27</f>
        <v>10</v>
      </c>
      <c r="E36" s="101" t="s">
        <v>122</v>
      </c>
      <c r="F36" s="102" t="s">
        <v>8</v>
      </c>
      <c r="G36" s="103"/>
      <c r="H36" s="103"/>
      <c r="I36" s="178">
        <f>'Rider Rates'!$B$12</f>
        <v>0</v>
      </c>
      <c r="J36" s="178">
        <f t="shared" si="0"/>
        <v>0</v>
      </c>
      <c r="K36" s="104"/>
      <c r="L36" s="105"/>
      <c r="M36" s="105"/>
      <c r="N36" s="105">
        <f t="shared" si="1"/>
        <v>0</v>
      </c>
      <c r="O36" s="105">
        <f t="shared" si="2"/>
        <v>0</v>
      </c>
      <c r="P36" s="245">
        <f>'Rider Rates'!$D$12</f>
        <v>44531</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210" t="s">
        <v>159</v>
      </c>
      <c r="B37" s="78"/>
      <c r="C37" s="78"/>
      <c r="D37" s="100">
        <f>IF($D$17&lt;0,0,$D$17)</f>
        <v>0</v>
      </c>
      <c r="E37" s="101" t="s">
        <v>41</v>
      </c>
      <c r="F37" s="102" t="s">
        <v>8</v>
      </c>
      <c r="G37" s="103"/>
      <c r="H37" s="103"/>
      <c r="I37" s="103">
        <f>'Rider Rates'!B15</f>
        <v>0</v>
      </c>
      <c r="J37" s="103">
        <f>SUM(G37:I37)</f>
        <v>0</v>
      </c>
      <c r="K37" s="104" t="s">
        <v>42</v>
      </c>
      <c r="L37" s="105"/>
      <c r="M37" s="105"/>
      <c r="N37" s="105">
        <f t="shared" si="1"/>
        <v>0</v>
      </c>
      <c r="O37" s="105">
        <f t="shared" ref="O37:O43" si="3">SUM(L37:N37)</f>
        <v>0</v>
      </c>
      <c r="P37" s="245">
        <f>'Rider Rates'!$D$15</f>
        <v>45505</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241" t="s">
        <v>237</v>
      </c>
      <c r="B38" s="78"/>
      <c r="C38" s="78"/>
      <c r="D38" s="195">
        <f>$N$27</f>
        <v>10</v>
      </c>
      <c r="E38" s="101" t="s">
        <v>122</v>
      </c>
      <c r="F38" s="102" t="s">
        <v>8</v>
      </c>
      <c r="G38" s="103"/>
      <c r="H38" s="103"/>
      <c r="I38" s="178">
        <f>'Rider Rates'!$B$18</f>
        <v>0</v>
      </c>
      <c r="J38" s="178">
        <f>SUM(G38:I38)</f>
        <v>0</v>
      </c>
      <c r="K38" s="104"/>
      <c r="L38" s="105"/>
      <c r="M38" s="105"/>
      <c r="N38" s="105">
        <f>ROUND($D$38*'Rider Rates'!$B$18,2)+ROUND($D$38*'Rider Rates'!$E$18,2)</f>
        <v>0</v>
      </c>
      <c r="O38" s="105">
        <f t="shared" si="3"/>
        <v>0</v>
      </c>
      <c r="P38" s="245">
        <f>MAX('Rider Rates'!$D$18,'Rider Rates'!$F$18)</f>
        <v>44531</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210" t="s">
        <v>186</v>
      </c>
      <c r="B39" s="78"/>
      <c r="C39" s="78"/>
      <c r="D39" s="100">
        <f>'Customer Info'!$B$21+'Customer Info'!$B$22-'Customer Info'!$B$23</f>
        <v>0</v>
      </c>
      <c r="E39" s="101" t="s">
        <v>41</v>
      </c>
      <c r="F39" s="102" t="s">
        <v>8</v>
      </c>
      <c r="G39" s="103">
        <f>'Rider Rates'!$B$21</f>
        <v>7.6880000000000004E-2</v>
      </c>
      <c r="H39" s="103"/>
      <c r="I39" s="103"/>
      <c r="J39" s="237">
        <f>SUM(G39:H39)</f>
        <v>7.6880000000000004E-2</v>
      </c>
      <c r="K39" s="104" t="s">
        <v>42</v>
      </c>
      <c r="L39" s="105">
        <f>ROUND(D39*G39,2)</f>
        <v>0</v>
      </c>
      <c r="M39" s="105"/>
      <c r="N39" s="105"/>
      <c r="O39" s="105">
        <f t="shared" si="3"/>
        <v>0</v>
      </c>
      <c r="P39" s="245">
        <f>'Rider Rates'!$D$21</f>
        <v>45809</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210" t="s">
        <v>161</v>
      </c>
      <c r="B40" s="78"/>
      <c r="C40" s="78"/>
      <c r="D40" s="100">
        <f>'Customer Info'!$B$21+'Customer Info'!$B$22-'Customer Info'!$B$23</f>
        <v>0</v>
      </c>
      <c r="E40" s="101" t="s">
        <v>41</v>
      </c>
      <c r="F40" s="102" t="s">
        <v>8</v>
      </c>
      <c r="G40" s="103">
        <f>'Rider Rates'!$B$28</f>
        <v>2.298E-2</v>
      </c>
      <c r="H40" s="103"/>
      <c r="I40" s="103"/>
      <c r="J40" s="237">
        <f>SUM(G40:H40)</f>
        <v>2.298E-2</v>
      </c>
      <c r="K40" s="104" t="s">
        <v>42</v>
      </c>
      <c r="L40" s="239">
        <f>ROUND($D$40*$G$40,2)</f>
        <v>0</v>
      </c>
      <c r="M40" s="105"/>
      <c r="N40" s="105"/>
      <c r="O40" s="105">
        <f>SUM(L40:N40)</f>
        <v>0</v>
      </c>
      <c r="P40" s="245">
        <f>'Rider Rates'!$D$28</f>
        <v>45809</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210" t="s">
        <v>193</v>
      </c>
      <c r="B41" s="78"/>
      <c r="C41" s="78"/>
      <c r="D41" s="100">
        <f>'Customer Info'!$B$21+'Customer Info'!$B$22-'Customer Info'!$B$23</f>
        <v>0</v>
      </c>
      <c r="E41" s="101" t="s">
        <v>41</v>
      </c>
      <c r="F41" s="102" t="s">
        <v>8</v>
      </c>
      <c r="G41" s="103">
        <f>'Rider Rates'!$B$45</f>
        <v>-5.7597000000000004E-3</v>
      </c>
      <c r="H41" s="103"/>
      <c r="I41" s="103"/>
      <c r="J41" s="237">
        <f>SUM(G41:H41)</f>
        <v>-5.7597000000000004E-3</v>
      </c>
      <c r="K41" s="104" t="s">
        <v>42</v>
      </c>
      <c r="L41" s="105">
        <f>ROUND(D41*G41,2)</f>
        <v>0</v>
      </c>
      <c r="M41" s="105"/>
      <c r="N41" s="105"/>
      <c r="O41" s="105">
        <f t="shared" si="3"/>
        <v>0</v>
      </c>
      <c r="P41" s="245">
        <f>'Rider Rates'!$D$45</f>
        <v>45929</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241" t="s">
        <v>210</v>
      </c>
      <c r="B42" s="78"/>
      <c r="C42" s="78"/>
      <c r="D42" s="100"/>
      <c r="E42" s="101" t="s">
        <v>115</v>
      </c>
      <c r="F42" s="102"/>
      <c r="G42" s="103"/>
      <c r="H42" s="103"/>
      <c r="I42" s="103">
        <f>'Rider Rates'!D48</f>
        <v>0</v>
      </c>
      <c r="J42" s="237">
        <f>SUM(G42:I42)</f>
        <v>0</v>
      </c>
      <c r="K42" s="104"/>
      <c r="L42" s="105"/>
      <c r="M42" s="105"/>
      <c r="N42" s="105">
        <f>J42</f>
        <v>0</v>
      </c>
      <c r="O42" s="105">
        <f>SUM(L42:N42)</f>
        <v>0</v>
      </c>
      <c r="P42" s="245">
        <f>'Rider Rates'!E48</f>
        <v>45883</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210" t="s">
        <v>189</v>
      </c>
      <c r="B43" s="78"/>
      <c r="C43" s="78"/>
      <c r="D43" s="100">
        <f>IF($D$17&lt;0,0,$D$17)</f>
        <v>0</v>
      </c>
      <c r="E43" s="113" t="s">
        <v>41</v>
      </c>
      <c r="F43" s="102" t="s">
        <v>8</v>
      </c>
      <c r="G43" s="103"/>
      <c r="H43" s="103">
        <f>'Rider Rates'!$B$55</f>
        <v>3.55042E-2</v>
      </c>
      <c r="I43" s="103"/>
      <c r="J43" s="103">
        <f>SUM(G43:I43)</f>
        <v>3.55042E-2</v>
      </c>
      <c r="K43" s="104" t="s">
        <v>42</v>
      </c>
      <c r="L43" s="105"/>
      <c r="M43" s="105">
        <f>ROUND(D43*H43,2)</f>
        <v>0</v>
      </c>
      <c r="N43" s="205"/>
      <c r="O43" s="105">
        <f t="shared" si="3"/>
        <v>0</v>
      </c>
      <c r="P43" s="245">
        <f>'Rider Rates'!$D$55</f>
        <v>45929</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99" t="s">
        <v>337</v>
      </c>
      <c r="B44" s="78"/>
      <c r="C44" s="78"/>
      <c r="D44" s="100">
        <f>IF($D$17&lt;0,0,$D$17)</f>
        <v>0</v>
      </c>
      <c r="E44" s="101" t="s">
        <v>41</v>
      </c>
      <c r="F44" s="102" t="s">
        <v>8</v>
      </c>
      <c r="G44" s="103"/>
      <c r="H44" s="103"/>
      <c r="I44" s="103">
        <f>'Rider Rates'!$B$66</f>
        <v>7.3870000000000001E-4</v>
      </c>
      <c r="J44" s="103">
        <f t="shared" ref="J44" si="4">SUM(G44:I44)</f>
        <v>7.3870000000000001E-4</v>
      </c>
      <c r="K44" s="104" t="s">
        <v>42</v>
      </c>
      <c r="L44" s="105"/>
      <c r="M44" s="105"/>
      <c r="N44" s="105">
        <f>ROUND($D$44*'Rider Rates'!$B$66,2)</f>
        <v>0</v>
      </c>
      <c r="O44" s="250">
        <f>SUM(L44:N44)</f>
        <v>0</v>
      </c>
      <c r="P44" s="245">
        <f>'Rider Rates'!$D$66</f>
        <v>45747</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99" t="s">
        <v>96</v>
      </c>
      <c r="B45" s="78"/>
      <c r="C45" s="78"/>
      <c r="D45" s="100">
        <f>IF('Customer Info'!C34=TRUE,0,IF($D$17&lt;0,0,$D$17))</f>
        <v>0</v>
      </c>
      <c r="E45" s="101" t="s">
        <v>41</v>
      </c>
      <c r="F45" s="102" t="s">
        <v>8</v>
      </c>
      <c r="G45" s="103"/>
      <c r="H45" s="103"/>
      <c r="I45" s="103">
        <f>'Rider Rates'!$B$69+'Rider Rates'!$C$69</f>
        <v>0</v>
      </c>
      <c r="J45" s="103">
        <f t="shared" si="0"/>
        <v>0</v>
      </c>
      <c r="K45" s="104" t="s">
        <v>42</v>
      </c>
      <c r="L45" s="105"/>
      <c r="M45" s="105"/>
      <c r="N45" s="105">
        <f>ROUND($D$45*'Rider Rates'!$B$69,2)+ROUND($D$45*'Rider Rates'!$C$69,2)</f>
        <v>0</v>
      </c>
      <c r="O45" s="250">
        <f t="shared" si="2"/>
        <v>0</v>
      </c>
      <c r="P45" s="245">
        <f>'Rider Rates'!$D$69</f>
        <v>45444</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99" t="s">
        <v>81</v>
      </c>
      <c r="B46" s="78"/>
      <c r="C46" s="78"/>
      <c r="D46" s="195">
        <f>$N$27</f>
        <v>10</v>
      </c>
      <c r="E46" s="101" t="s">
        <v>122</v>
      </c>
      <c r="F46" s="102" t="s">
        <v>8</v>
      </c>
      <c r="G46" s="111"/>
      <c r="H46" s="112"/>
      <c r="I46" s="120">
        <f>'Rider Rates'!$B$85</f>
        <v>3.5344300000000002E-2</v>
      </c>
      <c r="J46" s="120">
        <f>SUM(G46:I46)</f>
        <v>3.5344300000000002E-2</v>
      </c>
      <c r="K46" s="104"/>
      <c r="L46" s="105"/>
      <c r="M46" s="105"/>
      <c r="N46" s="105">
        <f>ROUND(D46*I46,2)</f>
        <v>0.35</v>
      </c>
      <c r="O46" s="105">
        <f t="shared" si="2"/>
        <v>0.35</v>
      </c>
      <c r="P46" s="245">
        <f>'Rider Rates'!$D$85</f>
        <v>45929</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99" t="s">
        <v>82</v>
      </c>
      <c r="B47" s="78"/>
      <c r="C47" s="78"/>
      <c r="D47" s="195">
        <f>$N$27</f>
        <v>10</v>
      </c>
      <c r="E47" s="101" t="s">
        <v>122</v>
      </c>
      <c r="F47" s="102" t="s">
        <v>8</v>
      </c>
      <c r="G47" s="114"/>
      <c r="H47" s="115"/>
      <c r="I47" s="120">
        <f>'Rider Rates'!$B$87</f>
        <v>6.6985699999999995E-2</v>
      </c>
      <c r="J47" s="120">
        <f t="shared" si="0"/>
        <v>6.6985699999999995E-2</v>
      </c>
      <c r="K47" s="104"/>
      <c r="L47" s="105"/>
      <c r="M47" s="105"/>
      <c r="N47" s="105">
        <f>ROUND(D47*I47,2)</f>
        <v>0.67</v>
      </c>
      <c r="O47" s="105">
        <f t="shared" si="2"/>
        <v>0.67</v>
      </c>
      <c r="P47" s="245">
        <f>'Rider Rates'!$D$87</f>
        <v>45167</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210" t="s">
        <v>206</v>
      </c>
      <c r="B48" s="78"/>
      <c r="C48" s="78"/>
      <c r="D48" s="195"/>
      <c r="E48" s="113" t="s">
        <v>115</v>
      </c>
      <c r="F48" s="106"/>
      <c r="G48" s="114"/>
      <c r="H48" s="115"/>
      <c r="I48" s="196">
        <f>'Rider Rates'!$B$90</f>
        <v>2.4500000000000002</v>
      </c>
      <c r="J48" s="196">
        <f>SUM(G48:I48)</f>
        <v>2.4500000000000002</v>
      </c>
      <c r="K48" s="104"/>
      <c r="L48" s="105"/>
      <c r="M48" s="105"/>
      <c r="N48" s="105">
        <f>I48</f>
        <v>2.4500000000000002</v>
      </c>
      <c r="O48" s="250">
        <f>SUM(L48:N48)</f>
        <v>2.4500000000000002</v>
      </c>
      <c r="P48" s="245">
        <f>'Rider Rates'!$D$90</f>
        <v>45929</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
      <c r="A49" s="241" t="s">
        <v>239</v>
      </c>
      <c r="B49" s="78"/>
      <c r="C49" s="78"/>
      <c r="D49" s="100">
        <f>IF($D$17&lt;0,0,$D$17)</f>
        <v>0</v>
      </c>
      <c r="E49" s="101" t="s">
        <v>41</v>
      </c>
      <c r="F49" s="102" t="s">
        <v>8</v>
      </c>
      <c r="G49" s="103"/>
      <c r="H49" s="103"/>
      <c r="I49" s="103"/>
      <c r="J49" s="103">
        <f>'Rider Rates'!$B$94</f>
        <v>0</v>
      </c>
      <c r="K49" s="104" t="s">
        <v>42</v>
      </c>
      <c r="L49" s="105"/>
      <c r="M49" s="105"/>
      <c r="N49" s="105"/>
      <c r="O49" s="105">
        <f>ROUND($D49*('Rider Rates'!B$94),2)</f>
        <v>0</v>
      </c>
      <c r="P49" s="245">
        <f>'Rider Rates'!$D$94</f>
        <v>44531</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
      <c r="A50" s="99" t="s">
        <v>156</v>
      </c>
      <c r="B50" s="78"/>
      <c r="C50" s="78"/>
      <c r="D50" s="195">
        <f>$N$27</f>
        <v>10</v>
      </c>
      <c r="E50" s="101" t="s">
        <v>122</v>
      </c>
      <c r="F50" s="102" t="s">
        <v>8</v>
      </c>
      <c r="G50" s="114"/>
      <c r="H50" s="115"/>
      <c r="I50" s="120">
        <f>'Rider Rates'!$B$105</f>
        <v>0.24516379999999999</v>
      </c>
      <c r="J50" s="238">
        <f t="shared" si="0"/>
        <v>0.24516379999999999</v>
      </c>
      <c r="K50" s="104"/>
      <c r="L50" s="105"/>
      <c r="M50" s="105"/>
      <c r="N50" s="105">
        <f>ROUND(D50*I50,2)</f>
        <v>2.4500000000000002</v>
      </c>
      <c r="O50" s="105">
        <f t="shared" si="2"/>
        <v>2.4500000000000002</v>
      </c>
      <c r="P50" s="245">
        <f>'Rider Rates'!$D$105</f>
        <v>45897</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210" t="s">
        <v>217</v>
      </c>
      <c r="B51" s="78"/>
      <c r="C51" s="78"/>
      <c r="D51" s="195"/>
      <c r="E51" s="113" t="s">
        <v>115</v>
      </c>
      <c r="F51" s="106"/>
      <c r="G51" s="114"/>
      <c r="H51" s="115"/>
      <c r="I51" s="258">
        <f>'Rider Rates'!B121</f>
        <v>0.2</v>
      </c>
      <c r="J51" s="259">
        <f>SUM(G51:I51)</f>
        <v>0.2</v>
      </c>
      <c r="K51" s="104"/>
      <c r="L51" s="105"/>
      <c r="M51" s="105"/>
      <c r="N51" s="260">
        <f>I51</f>
        <v>0.2</v>
      </c>
      <c r="O51" s="105">
        <f>SUM(L51:N51)</f>
        <v>0.2</v>
      </c>
      <c r="P51" s="245">
        <f>'Rider Rates'!D121</f>
        <v>45958</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99" t="s">
        <v>157</v>
      </c>
      <c r="B52" s="78"/>
      <c r="C52" s="78"/>
      <c r="D52" s="100">
        <f>'Customer Info'!$B$21+'Customer Info'!$B$22-'Customer Info'!$B$23</f>
        <v>0</v>
      </c>
      <c r="E52" s="101" t="s">
        <v>41</v>
      </c>
      <c r="F52" s="102" t="s">
        <v>8</v>
      </c>
      <c r="G52" s="103">
        <f>'Rider Rates'!$B$112</f>
        <v>3.8972999999999998E-3</v>
      </c>
      <c r="H52" s="103"/>
      <c r="I52" s="103"/>
      <c r="J52" s="237">
        <f>SUM(G52:H52)</f>
        <v>3.8972999999999998E-3</v>
      </c>
      <c r="K52" s="104" t="s">
        <v>42</v>
      </c>
      <c r="L52" s="105">
        <f>ROUND(D52*G52,2)</f>
        <v>0</v>
      </c>
      <c r="M52" s="105"/>
      <c r="N52" s="105"/>
      <c r="O52" s="105">
        <f t="shared" si="2"/>
        <v>0</v>
      </c>
      <c r="P52" s="245">
        <f>'Rider Rates'!$D$112</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210" t="s">
        <v>208</v>
      </c>
      <c r="B53" s="78"/>
      <c r="C53" s="78"/>
      <c r="D53" s="100">
        <f>IF($D$17&lt;1,0,$D$17)</f>
        <v>0</v>
      </c>
      <c r="E53" s="101" t="s">
        <v>41</v>
      </c>
      <c r="F53" s="249" t="s">
        <v>8</v>
      </c>
      <c r="G53" s="103"/>
      <c r="H53" s="103"/>
      <c r="I53" s="103">
        <f>'Rider Rates'!$B$117</f>
        <v>0</v>
      </c>
      <c r="J53" s="237">
        <f>SUM(G53:I53)</f>
        <v>0</v>
      </c>
      <c r="K53" s="104" t="s">
        <v>42</v>
      </c>
      <c r="L53" s="105"/>
      <c r="M53" s="105"/>
      <c r="N53" s="105">
        <f>D53*J53</f>
        <v>0</v>
      </c>
      <c r="O53" s="105">
        <f t="shared" si="2"/>
        <v>0</v>
      </c>
      <c r="P53" s="245">
        <f>'Rider Rates'!D117</f>
        <v>45657</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241" t="s">
        <v>230</v>
      </c>
      <c r="B54" s="78"/>
      <c r="C54" s="78"/>
      <c r="D54" s="100"/>
      <c r="E54" s="101" t="s">
        <v>115</v>
      </c>
      <c r="F54" s="102" t="s">
        <v>8</v>
      </c>
      <c r="G54" s="263"/>
      <c r="H54" s="263"/>
      <c r="I54" s="263">
        <f>'Rider Rates'!$B$125</f>
        <v>0</v>
      </c>
      <c r="J54" s="263">
        <f>SUM(G54:I54)</f>
        <v>0</v>
      </c>
      <c r="K54" s="104"/>
      <c r="L54" s="209"/>
      <c r="M54" s="209"/>
      <c r="N54" s="209">
        <f>J54</f>
        <v>0</v>
      </c>
      <c r="O54" s="209">
        <f>SUM(L54:N54)</f>
        <v>0</v>
      </c>
      <c r="P54" s="264">
        <f>'Rider Rates'!E125</f>
        <v>45883</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241" t="s">
        <v>242</v>
      </c>
      <c r="B55" s="78"/>
      <c r="C55" s="78"/>
      <c r="D55" s="100">
        <f>D17</f>
        <v>0</v>
      </c>
      <c r="E55" s="101" t="s">
        <v>41</v>
      </c>
      <c r="F55" s="249" t="s">
        <v>8</v>
      </c>
      <c r="G55" s="103"/>
      <c r="H55" s="103"/>
      <c r="I55" s="103">
        <f>'Rider Rates'!B130</f>
        <v>0</v>
      </c>
      <c r="J55" s="237">
        <f>SUM(G55:I55)</f>
        <v>0</v>
      </c>
      <c r="K55" s="104" t="s">
        <v>42</v>
      </c>
      <c r="L55" s="105"/>
      <c r="M55" s="105"/>
      <c r="N55" s="105">
        <f>D55*J55</f>
        <v>0</v>
      </c>
      <c r="O55" s="105">
        <f t="shared" ref="O55" si="5">SUM(L55:N55)</f>
        <v>0</v>
      </c>
      <c r="P55" s="245">
        <f>'Rider Rates'!D130</f>
        <v>44531</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241" t="s">
        <v>241</v>
      </c>
      <c r="B56" s="78"/>
      <c r="C56" s="78"/>
      <c r="D56" s="100"/>
      <c r="E56" s="101" t="s">
        <v>115</v>
      </c>
      <c r="F56" s="102" t="s">
        <v>8</v>
      </c>
      <c r="G56" s="263"/>
      <c r="H56" s="263"/>
      <c r="I56" s="263">
        <f>'Rider Rates'!$B$137</f>
        <v>0</v>
      </c>
      <c r="J56" s="263">
        <f>SUM(G56:I56)</f>
        <v>0</v>
      </c>
      <c r="K56" s="104"/>
      <c r="L56" s="209"/>
      <c r="M56" s="209"/>
      <c r="N56" s="209">
        <f>J56</f>
        <v>0</v>
      </c>
      <c r="O56" s="209">
        <f>SUM(L56:N56)</f>
        <v>0</v>
      </c>
      <c r="P56" s="264">
        <f>'Rider Rates'!D137</f>
        <v>44531</v>
      </c>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
      <c r="A57" s="241" t="s">
        <v>243</v>
      </c>
      <c r="B57" s="78"/>
      <c r="C57" s="78"/>
      <c r="D57" s="100"/>
      <c r="E57" s="101"/>
      <c r="F57" s="102"/>
      <c r="G57" s="263"/>
      <c r="H57" s="263"/>
      <c r="I57" s="263"/>
      <c r="J57" s="263"/>
      <c r="K57" s="104"/>
      <c r="L57" s="209"/>
      <c r="M57" s="209"/>
      <c r="N57" s="209"/>
      <c r="O57" s="209"/>
      <c r="P57" s="264"/>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
      <c r="A58" s="179" t="s">
        <v>71</v>
      </c>
      <c r="B58" s="148"/>
      <c r="C58" s="148"/>
      <c r="D58" s="180"/>
      <c r="E58" s="181"/>
      <c r="F58" s="182"/>
      <c r="G58" s="182"/>
      <c r="H58" s="182"/>
      <c r="I58" s="182"/>
      <c r="J58" s="182"/>
      <c r="K58" s="183"/>
      <c r="L58" s="169">
        <f>SUM(L31:L57)</f>
        <v>0</v>
      </c>
      <c r="M58" s="169">
        <f t="shared" ref="M58:O58" si="6">SUM(M31:M57)</f>
        <v>0</v>
      </c>
      <c r="N58" s="169">
        <f t="shared" si="6"/>
        <v>6.12</v>
      </c>
      <c r="O58" s="169">
        <f t="shared" si="6"/>
        <v>6.12</v>
      </c>
      <c r="P58" s="184"/>
      <c r="Q58" s="106"/>
      <c r="R58" s="166"/>
      <c r="S58" s="166"/>
      <c r="T58" s="189"/>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
      <c r="A59" s="78"/>
      <c r="B59" s="78"/>
      <c r="C59" s="78"/>
      <c r="D59" s="100"/>
      <c r="E59" s="113"/>
      <c r="F59" s="106"/>
      <c r="G59" s="106"/>
      <c r="H59" s="106"/>
      <c r="I59" s="106"/>
      <c r="J59" s="107"/>
      <c r="K59" s="104"/>
      <c r="L59" s="106"/>
      <c r="M59" s="106"/>
      <c r="N59" s="106"/>
      <c r="O59" s="106"/>
      <c r="P59" s="164"/>
      <c r="Q59" s="106"/>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
      <c r="A60" s="185" t="s">
        <v>94</v>
      </c>
      <c r="B60" s="170"/>
      <c r="C60" s="170"/>
      <c r="D60" s="170"/>
      <c r="E60" s="170"/>
      <c r="F60" s="170"/>
      <c r="G60" s="170"/>
      <c r="H60" s="170"/>
      <c r="I60" s="170"/>
      <c r="J60" s="170"/>
      <c r="K60" s="170"/>
      <c r="L60" s="186">
        <f>L27+L58</f>
        <v>0</v>
      </c>
      <c r="M60" s="186">
        <f>M27+M58</f>
        <v>0</v>
      </c>
      <c r="N60" s="186">
        <f>N27+N58</f>
        <v>16.12</v>
      </c>
      <c r="O60" s="187">
        <f>O27+O58</f>
        <v>16.12</v>
      </c>
      <c r="P60" s="187"/>
      <c r="Q60" s="106"/>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
      <c r="A61" s="78"/>
      <c r="B61" s="78"/>
      <c r="C61" s="78"/>
      <c r="D61" s="78"/>
      <c r="E61" s="78"/>
      <c r="F61" s="78"/>
      <c r="G61" s="78"/>
      <c r="H61" s="78"/>
      <c r="I61" s="78"/>
      <c r="J61" s="78"/>
      <c r="K61" s="78"/>
      <c r="L61" s="78"/>
      <c r="M61" s="78"/>
      <c r="N61" s="151"/>
      <c r="O61" s="151"/>
      <c r="P61" s="151"/>
      <c r="Q61" s="166"/>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21" x14ac:dyDescent="0.2">
      <c r="A62" s="78"/>
      <c r="B62" s="78"/>
      <c r="C62" s="78"/>
      <c r="D62" s="78"/>
      <c r="E62" s="78"/>
      <c r="F62" s="78"/>
      <c r="G62" s="78"/>
      <c r="H62" s="78"/>
      <c r="I62" s="78"/>
      <c r="J62" s="78"/>
      <c r="K62" s="78"/>
      <c r="L62" s="78"/>
      <c r="M62" s="78"/>
      <c r="N62" s="151"/>
      <c r="O62" s="151"/>
      <c r="P62" s="151"/>
      <c r="Q62" s="166"/>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row>
    <row r="63" spans="1:221" x14ac:dyDescent="0.2">
      <c r="A63" s="166" t="s">
        <v>93</v>
      </c>
      <c r="B63" s="78"/>
      <c r="C63" s="78"/>
      <c r="D63" s="78"/>
      <c r="E63" s="78"/>
      <c r="F63" s="78"/>
      <c r="G63" s="78"/>
      <c r="H63" s="78"/>
      <c r="I63" s="78"/>
      <c r="J63" s="78"/>
      <c r="K63" s="78"/>
      <c r="L63" s="78"/>
      <c r="M63" s="78"/>
      <c r="N63" s="78"/>
      <c r="O63" s="109">
        <f>IF(D17&lt;0,MIN(O25,O60),O25)</f>
        <v>10</v>
      </c>
      <c r="P63" s="151"/>
      <c r="Q63" s="166"/>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8"/>
      <c r="CV63" s="78"/>
      <c r="CW63" s="78"/>
      <c r="CX63" s="78"/>
      <c r="CY63" s="78"/>
      <c r="CZ63" s="78"/>
      <c r="DA63" s="78"/>
      <c r="DB63" s="78"/>
      <c r="DC63" s="78"/>
      <c r="DD63" s="78"/>
      <c r="DE63" s="78"/>
      <c r="DF63" s="78"/>
      <c r="DG63" s="78"/>
      <c r="DH63" s="78"/>
      <c r="DI63" s="78"/>
      <c r="DJ63" s="78"/>
      <c r="DK63" s="78"/>
      <c r="DL63" s="78"/>
      <c r="DM63" s="78"/>
      <c r="DN63" s="78"/>
      <c r="DO63" s="78"/>
      <c r="DP63" s="78"/>
      <c r="DQ63" s="78"/>
      <c r="DR63" s="78"/>
      <c r="DS63" s="78"/>
      <c r="DT63" s="78"/>
      <c r="DU63" s="78"/>
      <c r="DV63" s="78"/>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78"/>
      <c r="EW63" s="78"/>
      <c r="EX63" s="78"/>
      <c r="EY63" s="78"/>
      <c r="EZ63" s="78"/>
      <c r="FA63" s="78"/>
      <c r="FB63" s="78"/>
      <c r="FC63" s="78"/>
      <c r="FD63" s="78"/>
      <c r="FE63" s="78"/>
      <c r="FF63" s="78"/>
      <c r="FG63" s="78"/>
      <c r="FH63" s="78"/>
      <c r="FI63" s="78"/>
      <c r="FJ63" s="78"/>
      <c r="FK63" s="78"/>
      <c r="FL63" s="78"/>
      <c r="FM63" s="78"/>
      <c r="FN63" s="78"/>
      <c r="FO63" s="78"/>
      <c r="FP63" s="78"/>
      <c r="FQ63" s="78"/>
      <c r="FR63" s="78"/>
      <c r="FS63" s="78"/>
      <c r="FT63" s="78"/>
      <c r="FU63" s="78"/>
      <c r="FV63" s="78"/>
      <c r="FW63" s="78"/>
      <c r="FX63" s="78"/>
      <c r="FY63" s="78"/>
      <c r="FZ63" s="78"/>
      <c r="GA63" s="78"/>
      <c r="GB63" s="78"/>
      <c r="GC63" s="78"/>
      <c r="GD63" s="78"/>
      <c r="GE63" s="78"/>
      <c r="GF63" s="78"/>
      <c r="GG63" s="78"/>
      <c r="GH63" s="78"/>
      <c r="GI63" s="78"/>
      <c r="GJ63" s="78"/>
      <c r="GK63" s="78"/>
      <c r="GL63" s="78"/>
      <c r="GM63" s="78"/>
      <c r="GN63" s="78"/>
      <c r="GO63" s="78"/>
      <c r="GP63" s="78"/>
      <c r="GQ63" s="78"/>
      <c r="GR63" s="78"/>
      <c r="GS63" s="78"/>
      <c r="GT63" s="78"/>
      <c r="GU63" s="78"/>
      <c r="GV63" s="78"/>
      <c r="GW63" s="78"/>
      <c r="GX63" s="78"/>
      <c r="GY63" s="78"/>
      <c r="GZ63" s="78"/>
      <c r="HA63" s="78"/>
      <c r="HB63" s="78"/>
      <c r="HC63" s="78"/>
      <c r="HD63" s="78"/>
      <c r="HE63" s="78"/>
      <c r="HF63" s="78"/>
      <c r="HG63" s="78"/>
      <c r="HH63" s="78"/>
      <c r="HI63" s="78"/>
      <c r="HJ63" s="78"/>
      <c r="HK63" s="78"/>
      <c r="HL63" s="78"/>
      <c r="HM63" s="78"/>
    </row>
    <row r="64" spans="1:221" x14ac:dyDescent="0.2">
      <c r="A64" s="166" t="s">
        <v>15</v>
      </c>
      <c r="B64" s="166"/>
      <c r="C64" s="166"/>
      <c r="D64" s="166"/>
      <c r="E64" s="166"/>
      <c r="F64" s="166"/>
      <c r="G64" s="166"/>
      <c r="H64" s="166"/>
      <c r="I64" s="78"/>
      <c r="J64" s="78"/>
      <c r="K64" s="78"/>
      <c r="L64" s="78"/>
      <c r="M64" s="78"/>
      <c r="N64" s="151"/>
      <c r="O64" s="151"/>
      <c r="P64" s="151"/>
      <c r="Q64" s="78"/>
      <c r="R64" s="107"/>
      <c r="S64" s="108"/>
      <c r="T64" s="109"/>
      <c r="U64" s="78"/>
      <c r="V64" s="110"/>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c r="BL64" s="78"/>
      <c r="BM64" s="78"/>
      <c r="BN64" s="78"/>
      <c r="BO64" s="78"/>
      <c r="BP64" s="78"/>
      <c r="BQ64" s="78"/>
      <c r="BR64" s="78"/>
      <c r="BS64" s="78"/>
      <c r="BT64" s="78"/>
      <c r="BU64" s="78"/>
      <c r="BV64" s="78"/>
      <c r="BW64" s="78"/>
      <c r="BX64" s="78"/>
      <c r="BY64" s="78"/>
      <c r="BZ64" s="78"/>
      <c r="CA64" s="78"/>
      <c r="CB64" s="78"/>
      <c r="CC64" s="78"/>
      <c r="CD64" s="78"/>
      <c r="CE64" s="78"/>
      <c r="CF64" s="78"/>
      <c r="CG64" s="78"/>
      <c r="CH64" s="78"/>
      <c r="CI64" s="78"/>
      <c r="CJ64" s="78"/>
      <c r="CK64" s="78"/>
      <c r="CL64" s="78"/>
      <c r="CM64" s="78"/>
      <c r="CN64" s="78"/>
      <c r="CO64" s="78"/>
      <c r="CP64" s="78"/>
      <c r="CQ64" s="78"/>
      <c r="CR64" s="78"/>
      <c r="CS64" s="78"/>
      <c r="CT64" s="78"/>
      <c r="CU64" s="78"/>
      <c r="CV64" s="78"/>
      <c r="CW64" s="78"/>
      <c r="CX64" s="78"/>
      <c r="CY64" s="78"/>
      <c r="CZ64" s="78"/>
      <c r="DA64" s="78"/>
      <c r="DB64" s="78"/>
      <c r="DC64" s="78"/>
      <c r="DD64" s="78"/>
      <c r="DE64" s="78"/>
      <c r="DF64" s="78"/>
      <c r="DG64" s="78"/>
      <c r="DH64" s="78"/>
      <c r="DI64" s="78"/>
      <c r="DJ64" s="78"/>
      <c r="DK64" s="78"/>
      <c r="DL64" s="78"/>
      <c r="DM64" s="78"/>
      <c r="DN64" s="78"/>
      <c r="DO64" s="78"/>
      <c r="DP64" s="78"/>
      <c r="DQ64" s="78"/>
      <c r="DR64" s="78"/>
      <c r="DS64" s="78"/>
      <c r="DT64" s="78"/>
      <c r="DU64" s="78"/>
      <c r="DV64" s="78"/>
      <c r="DW64" s="78"/>
      <c r="DX64" s="78"/>
      <c r="DY64" s="78"/>
      <c r="DZ64" s="78"/>
      <c r="EA64" s="78"/>
      <c r="EB64" s="78"/>
      <c r="EC64" s="78"/>
      <c r="ED64" s="78"/>
      <c r="EE64" s="78"/>
      <c r="EF64" s="78"/>
      <c r="EG64" s="78"/>
      <c r="EH64" s="78"/>
      <c r="EI64" s="78"/>
      <c r="EJ64" s="78"/>
      <c r="EK64" s="78"/>
      <c r="EL64" s="78"/>
      <c r="EM64" s="78"/>
      <c r="EN64" s="78"/>
      <c r="EO64" s="78"/>
      <c r="EP64" s="78"/>
      <c r="EQ64" s="78"/>
      <c r="ER64" s="78"/>
      <c r="ES64" s="78"/>
      <c r="ET64" s="78"/>
      <c r="EU64" s="78"/>
      <c r="EV64" s="78"/>
      <c r="EW64" s="78"/>
      <c r="EX64" s="78"/>
      <c r="EY64" s="78"/>
      <c r="EZ64" s="78"/>
      <c r="FA64" s="78"/>
      <c r="FB64" s="78"/>
      <c r="FC64" s="78"/>
      <c r="FD64" s="78"/>
      <c r="FE64" s="78"/>
      <c r="FF64" s="78"/>
      <c r="FG64" s="78"/>
      <c r="FH64" s="78"/>
      <c r="FI64" s="78"/>
      <c r="FJ64" s="78"/>
      <c r="FK64" s="78"/>
      <c r="FL64" s="78"/>
      <c r="FM64" s="78"/>
      <c r="FN64" s="78"/>
      <c r="FO64" s="78"/>
      <c r="FP64" s="78"/>
      <c r="FQ64" s="78"/>
      <c r="FR64" s="78"/>
      <c r="FS64" s="78"/>
      <c r="FT64" s="78"/>
      <c r="FU64" s="78"/>
      <c r="FV64" s="78"/>
      <c r="FW64" s="78"/>
      <c r="FX64" s="78"/>
      <c r="FY64" s="78"/>
      <c r="FZ64" s="78"/>
      <c r="GA64" s="78"/>
      <c r="GB64" s="78"/>
      <c r="GC64" s="78"/>
      <c r="GD64" s="78"/>
      <c r="GE64" s="78"/>
      <c r="GF64" s="78"/>
      <c r="GG64" s="78"/>
      <c r="GH64" s="78"/>
      <c r="GI64" s="78"/>
      <c r="GJ64" s="78"/>
      <c r="GK64" s="78"/>
      <c r="GL64" s="78"/>
      <c r="GM64" s="78"/>
      <c r="GN64" s="78"/>
      <c r="GO64" s="78"/>
      <c r="GP64" s="78"/>
      <c r="GQ64" s="78"/>
      <c r="GR64" s="78"/>
      <c r="GS64" s="78"/>
      <c r="GT64" s="78"/>
      <c r="GU64" s="78"/>
      <c r="GV64" s="78"/>
      <c r="GW64" s="78"/>
      <c r="GX64" s="78"/>
      <c r="GY64" s="78"/>
      <c r="GZ64" s="78"/>
      <c r="HA64" s="78"/>
      <c r="HB64" s="78"/>
      <c r="HC64" s="78"/>
      <c r="HD64" s="78"/>
      <c r="HE64" s="78"/>
      <c r="HF64" s="78"/>
      <c r="HG64" s="78"/>
      <c r="HH64" s="78"/>
      <c r="HI64" s="78"/>
      <c r="HJ64" s="78"/>
      <c r="HK64" s="78"/>
      <c r="HL64" s="78"/>
      <c r="HM64" s="78"/>
    </row>
    <row r="65" spans="1:236" x14ac:dyDescent="0.2">
      <c r="A65" s="148" t="s">
        <v>117</v>
      </c>
      <c r="B65" s="151"/>
      <c r="C65" s="151"/>
      <c r="D65" s="151"/>
      <c r="E65" s="151"/>
      <c r="F65" s="151"/>
      <c r="G65" s="151"/>
      <c r="H65" s="151"/>
      <c r="I65" s="151"/>
      <c r="J65" s="151"/>
      <c r="K65" s="151"/>
      <c r="L65" s="151"/>
      <c r="M65" s="151"/>
      <c r="N65" s="151"/>
      <c r="O65" s="190">
        <f>IF($D$17&lt;0,O60,IF(O60&gt;O63,O60,O63))</f>
        <v>16.12</v>
      </c>
      <c r="P65" s="160"/>
      <c r="Q65" s="78"/>
      <c r="R65" s="107"/>
      <c r="S65" s="108"/>
      <c r="T65" s="109"/>
      <c r="U65" s="78"/>
      <c r="V65" s="110"/>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8"/>
      <c r="BU65" s="78"/>
      <c r="BV65" s="78"/>
      <c r="BW65" s="78"/>
      <c r="BX65" s="78"/>
      <c r="BY65" s="78"/>
      <c r="BZ65" s="78"/>
      <c r="CA65" s="78"/>
      <c r="CB65" s="78"/>
      <c r="CC65" s="78"/>
      <c r="CD65" s="78"/>
      <c r="CE65" s="78"/>
      <c r="CF65" s="78"/>
      <c r="CG65" s="78"/>
      <c r="CH65" s="78"/>
      <c r="CI65" s="78"/>
      <c r="CJ65" s="78"/>
      <c r="CK65" s="78"/>
      <c r="CL65" s="78"/>
      <c r="CM65" s="78"/>
      <c r="CN65" s="78"/>
      <c r="CO65" s="78"/>
      <c r="CP65" s="78"/>
      <c r="CQ65" s="78"/>
      <c r="CR65" s="78"/>
      <c r="CS65" s="78"/>
      <c r="CT65" s="78"/>
      <c r="CU65" s="78"/>
      <c r="CV65" s="78"/>
      <c r="CW65" s="78"/>
      <c r="CX65" s="78"/>
      <c r="CY65" s="78"/>
      <c r="CZ65" s="78"/>
      <c r="DA65" s="78"/>
      <c r="DB65" s="78"/>
      <c r="DC65" s="78"/>
      <c r="DD65" s="78"/>
      <c r="DE65" s="78"/>
      <c r="DF65" s="78"/>
      <c r="DG65" s="78"/>
      <c r="DH65" s="78"/>
      <c r="DI65" s="78"/>
      <c r="DJ65" s="78"/>
      <c r="DK65" s="78"/>
      <c r="DL65" s="78"/>
      <c r="DM65" s="78"/>
      <c r="DN65" s="78"/>
      <c r="DO65" s="78"/>
      <c r="DP65" s="78"/>
      <c r="DQ65" s="78"/>
      <c r="DR65" s="78"/>
      <c r="DS65" s="78"/>
      <c r="DT65" s="78"/>
      <c r="DU65" s="78"/>
      <c r="DV65" s="78"/>
      <c r="DW65" s="78"/>
      <c r="DX65" s="78"/>
      <c r="DY65" s="78"/>
      <c r="DZ65" s="78"/>
      <c r="EA65" s="78"/>
      <c r="EB65" s="78"/>
      <c r="EC65" s="78"/>
      <c r="ED65" s="78"/>
      <c r="EE65" s="78"/>
      <c r="EF65" s="78"/>
      <c r="EG65" s="78"/>
      <c r="EH65" s="78"/>
      <c r="EI65" s="78"/>
      <c r="EJ65" s="78"/>
      <c r="EK65" s="78"/>
      <c r="EL65" s="78"/>
      <c r="EM65" s="78"/>
      <c r="EN65" s="78"/>
      <c r="EO65" s="78"/>
      <c r="EP65" s="78"/>
      <c r="EQ65" s="78"/>
      <c r="ER65" s="78"/>
      <c r="ES65" s="78"/>
      <c r="ET65" s="78"/>
      <c r="EU65" s="78"/>
      <c r="EV65" s="78"/>
      <c r="EW65" s="78"/>
      <c r="EX65" s="78"/>
      <c r="EY65" s="78"/>
      <c r="EZ65" s="78"/>
      <c r="FA65" s="78"/>
      <c r="FB65" s="78"/>
      <c r="FC65" s="78"/>
      <c r="FD65" s="78"/>
      <c r="FE65" s="78"/>
      <c r="FF65" s="78"/>
      <c r="FG65" s="78"/>
      <c r="FH65" s="78"/>
      <c r="FI65" s="78"/>
      <c r="FJ65" s="78"/>
      <c r="FK65" s="78"/>
      <c r="FL65" s="78"/>
      <c r="FM65" s="78"/>
      <c r="FN65" s="78"/>
      <c r="FO65" s="78"/>
      <c r="FP65" s="78"/>
      <c r="FQ65" s="78"/>
      <c r="FR65" s="78"/>
      <c r="FS65" s="78"/>
      <c r="FT65" s="78"/>
      <c r="FU65" s="78"/>
      <c r="FV65" s="78"/>
      <c r="FW65" s="78"/>
      <c r="FX65" s="78"/>
      <c r="FY65" s="78"/>
      <c r="FZ65" s="78"/>
      <c r="GA65" s="78"/>
      <c r="GB65" s="78"/>
      <c r="GC65" s="78"/>
      <c r="GD65" s="78"/>
      <c r="GE65" s="78"/>
      <c r="GF65" s="78"/>
      <c r="GG65" s="78"/>
      <c r="GH65" s="78"/>
      <c r="GI65" s="78"/>
      <c r="GJ65" s="78"/>
      <c r="GK65" s="78"/>
      <c r="GL65" s="78"/>
      <c r="GM65" s="78"/>
      <c r="GN65" s="78"/>
      <c r="GO65" s="78"/>
      <c r="GP65" s="78"/>
      <c r="GQ65" s="78"/>
      <c r="GR65" s="78"/>
      <c r="GS65" s="78"/>
      <c r="GT65" s="78"/>
      <c r="GU65" s="78"/>
      <c r="GV65" s="78"/>
      <c r="GW65" s="78"/>
      <c r="GX65" s="78"/>
      <c r="GY65" s="78"/>
      <c r="GZ65" s="78"/>
      <c r="HA65" s="78"/>
      <c r="HB65" s="78"/>
      <c r="HC65" s="78"/>
      <c r="HD65" s="78"/>
      <c r="HE65" s="78"/>
      <c r="HF65" s="78"/>
      <c r="HG65" s="78"/>
      <c r="HH65" s="78"/>
      <c r="HI65" s="78"/>
      <c r="HJ65" s="78"/>
      <c r="HK65" s="78"/>
      <c r="HL65" s="78"/>
      <c r="HM65" s="78"/>
    </row>
    <row r="66" spans="1:236" x14ac:dyDescent="0.2">
      <c r="A66" s="148"/>
      <c r="B66" s="151"/>
      <c r="C66" s="151"/>
      <c r="D66" s="151"/>
      <c r="E66" s="151"/>
      <c r="F66" s="151"/>
      <c r="G66" s="151"/>
      <c r="H66" s="151"/>
      <c r="I66" s="151"/>
      <c r="J66" s="151"/>
      <c r="K66" s="151"/>
      <c r="L66" s="151"/>
      <c r="M66" s="151"/>
      <c r="N66" s="151"/>
      <c r="O66" s="138"/>
      <c r="P66" s="160"/>
      <c r="Q66" s="78"/>
      <c r="AE66" s="78"/>
      <c r="AF66" s="78"/>
      <c r="AG66" s="78"/>
      <c r="AH66" s="78"/>
      <c r="AI66" s="78"/>
      <c r="AJ66" s="78"/>
      <c r="AK66" s="78"/>
      <c r="AL66" s="78"/>
      <c r="AM66" s="78"/>
      <c r="AN66" s="78"/>
      <c r="AO66" s="78"/>
      <c r="AP66" s="78"/>
      <c r="AQ66" s="78"/>
      <c r="AR66" s="78"/>
      <c r="AS66" s="78"/>
      <c r="AT66" s="78"/>
      <c r="AU66" s="78"/>
      <c r="AV66" s="78"/>
      <c r="AW66" s="78"/>
      <c r="AX66" s="78"/>
      <c r="AY66" s="78"/>
      <c r="AZ66" s="78"/>
      <c r="BA66" s="78"/>
      <c r="BB66" s="78"/>
      <c r="BC66" s="78"/>
      <c r="BD66" s="78"/>
      <c r="BE66" s="78"/>
      <c r="BF66" s="78"/>
      <c r="BG66" s="78"/>
      <c r="BH66" s="78"/>
      <c r="BI66" s="78"/>
      <c r="BJ66" s="78"/>
      <c r="BK66" s="78"/>
      <c r="BL66" s="78"/>
      <c r="BM66" s="78"/>
      <c r="BN66" s="78"/>
      <c r="BO66" s="78"/>
      <c r="BP66" s="78"/>
      <c r="BQ66" s="78"/>
      <c r="BR66" s="78"/>
      <c r="BS66" s="78"/>
      <c r="BT66" s="78"/>
      <c r="BU66" s="78"/>
      <c r="BV66" s="78"/>
      <c r="BW66" s="78"/>
      <c r="BX66" s="78"/>
      <c r="BY66" s="78"/>
      <c r="BZ66" s="78"/>
      <c r="CA66" s="78"/>
      <c r="CB66" s="78"/>
      <c r="CC66" s="78"/>
      <c r="CD66" s="78"/>
      <c r="CE66" s="78"/>
      <c r="CF66" s="78"/>
      <c r="CG66" s="78"/>
      <c r="CH66" s="78"/>
      <c r="CI66" s="78"/>
      <c r="CJ66" s="78"/>
      <c r="CK66" s="78"/>
      <c r="CL66" s="78"/>
      <c r="CM66" s="78"/>
      <c r="CN66" s="78"/>
      <c r="CO66" s="78"/>
      <c r="CP66" s="78"/>
      <c r="CQ66" s="78"/>
      <c r="CR66" s="78"/>
      <c r="CS66" s="78"/>
      <c r="CT66" s="78"/>
      <c r="CU66" s="78"/>
      <c r="CV66" s="78"/>
      <c r="CW66" s="78"/>
      <c r="CX66" s="78"/>
      <c r="CY66" s="78"/>
      <c r="CZ66" s="78"/>
      <c r="DA66" s="78"/>
      <c r="DB66" s="78"/>
      <c r="DC66" s="78"/>
      <c r="DD66" s="78"/>
      <c r="DE66" s="78"/>
      <c r="DF66" s="78"/>
      <c r="DG66" s="78"/>
      <c r="DH66" s="78"/>
      <c r="DI66" s="78"/>
      <c r="DJ66" s="78"/>
      <c r="DK66" s="78"/>
      <c r="DL66" s="78"/>
      <c r="DM66" s="78"/>
      <c r="DN66" s="78"/>
      <c r="DO66" s="78"/>
      <c r="DP66" s="78"/>
      <c r="DQ66" s="78"/>
      <c r="DR66" s="78"/>
      <c r="DS66" s="78"/>
      <c r="DT66" s="78"/>
      <c r="DU66" s="78"/>
      <c r="DV66" s="78"/>
      <c r="DW66" s="78"/>
      <c r="DX66" s="78"/>
      <c r="DY66" s="78"/>
      <c r="DZ66" s="78"/>
      <c r="EA66" s="78"/>
      <c r="EB66" s="78"/>
      <c r="EC66" s="78"/>
      <c r="ED66" s="78"/>
      <c r="EE66" s="78"/>
      <c r="EF66" s="78"/>
      <c r="EG66" s="78"/>
      <c r="EH66" s="78"/>
      <c r="EI66" s="78"/>
      <c r="EJ66" s="78"/>
      <c r="EK66" s="78"/>
      <c r="EL66" s="78"/>
      <c r="EM66" s="78"/>
      <c r="EN66" s="78"/>
      <c r="EO66" s="78"/>
      <c r="EP66" s="78"/>
      <c r="EQ66" s="78"/>
      <c r="ER66" s="78"/>
      <c r="ES66" s="78"/>
      <c r="ET66" s="78"/>
      <c r="EU66" s="78"/>
      <c r="EV66" s="78"/>
      <c r="EW66" s="78"/>
      <c r="EX66" s="78"/>
      <c r="EY66" s="78"/>
      <c r="EZ66" s="78"/>
      <c r="FA66" s="78"/>
      <c r="FB66" s="78"/>
      <c r="FC66" s="78"/>
      <c r="FD66" s="78"/>
      <c r="FE66" s="78"/>
      <c r="FF66" s="78"/>
      <c r="FG66" s="78"/>
      <c r="FH66" s="78"/>
      <c r="FI66" s="78"/>
      <c r="FJ66" s="78"/>
      <c r="FK66" s="78"/>
      <c r="FL66" s="78"/>
      <c r="FM66" s="78"/>
      <c r="FN66" s="78"/>
      <c r="FO66" s="78"/>
      <c r="FP66" s="78"/>
      <c r="FQ66" s="78"/>
      <c r="FR66" s="78"/>
      <c r="FS66" s="78"/>
      <c r="FT66" s="78"/>
      <c r="FU66" s="78"/>
      <c r="FV66" s="78"/>
      <c r="FW66" s="78"/>
      <c r="FX66" s="78"/>
      <c r="FY66" s="78"/>
      <c r="FZ66" s="78"/>
      <c r="GA66" s="78"/>
      <c r="GB66" s="78"/>
      <c r="GC66" s="78"/>
      <c r="GD66" s="78"/>
      <c r="GE66" s="78"/>
      <c r="GF66" s="78"/>
      <c r="GG66" s="78"/>
      <c r="GH66" s="78"/>
      <c r="GI66" s="78"/>
      <c r="GJ66" s="78"/>
      <c r="GK66" s="78"/>
      <c r="GL66" s="78"/>
      <c r="GM66" s="78"/>
      <c r="GN66" s="78"/>
      <c r="GO66" s="78"/>
      <c r="GP66" s="78"/>
      <c r="GQ66" s="78"/>
      <c r="GR66" s="78"/>
      <c r="GS66" s="78"/>
      <c r="GT66" s="78"/>
      <c r="GU66" s="78"/>
      <c r="GV66" s="78"/>
      <c r="GW66" s="78"/>
      <c r="GX66" s="78"/>
      <c r="GY66" s="78"/>
      <c r="GZ66" s="78"/>
      <c r="HA66" s="78"/>
      <c r="HB66" s="78"/>
      <c r="HC66" s="78"/>
      <c r="HD66" s="78"/>
      <c r="HE66" s="78"/>
      <c r="HF66" s="78"/>
      <c r="HG66" s="78"/>
      <c r="HH66" s="78"/>
      <c r="HI66" s="78"/>
      <c r="HJ66" s="78"/>
      <c r="HK66" s="78"/>
      <c r="HL66" s="78"/>
      <c r="HM66" s="78"/>
    </row>
    <row r="67" spans="1:236" x14ac:dyDescent="0.2">
      <c r="A67" s="148"/>
      <c r="B67" s="166"/>
      <c r="C67" s="166"/>
      <c r="D67" s="166"/>
      <c r="E67" s="166"/>
      <c r="F67" s="166"/>
      <c r="G67" s="166"/>
      <c r="H67" s="166"/>
      <c r="I67" s="166" t="s">
        <v>121</v>
      </c>
      <c r="J67" s="166"/>
      <c r="K67" s="166"/>
      <c r="L67" s="191"/>
      <c r="M67" s="191"/>
      <c r="N67" s="191"/>
      <c r="O67" s="191">
        <f>ROUND(IF($D$17&lt;1,0,O60/($D$17*100)*10000),2)</f>
        <v>0</v>
      </c>
      <c r="P67" s="37" t="s">
        <v>87</v>
      </c>
      <c r="Q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c r="BL67" s="78"/>
      <c r="BM67" s="78"/>
      <c r="BN67" s="78"/>
      <c r="BO67" s="78"/>
      <c r="BP67" s="78"/>
      <c r="BQ67" s="78"/>
      <c r="BR67" s="78"/>
      <c r="BS67" s="78"/>
      <c r="BT67" s="78"/>
      <c r="BU67" s="78"/>
      <c r="BV67" s="78"/>
      <c r="BW67" s="78"/>
      <c r="BX67" s="78"/>
      <c r="BY67" s="78"/>
      <c r="BZ67" s="78"/>
      <c r="CA67" s="78"/>
      <c r="CB67" s="78"/>
      <c r="CC67" s="78"/>
      <c r="CD67" s="78"/>
      <c r="CE67" s="78"/>
      <c r="CF67" s="78"/>
      <c r="CG67" s="78"/>
      <c r="CH67" s="78"/>
      <c r="CI67" s="78"/>
      <c r="CJ67" s="78"/>
      <c r="CK67" s="78"/>
      <c r="CL67" s="78"/>
      <c r="CM67" s="78"/>
      <c r="CN67" s="78"/>
      <c r="CO67" s="78"/>
      <c r="CP67" s="78"/>
      <c r="CQ67" s="78"/>
      <c r="CR67" s="78"/>
      <c r="CS67" s="78"/>
      <c r="CT67" s="78"/>
      <c r="CU67" s="78"/>
      <c r="CV67" s="78"/>
      <c r="CW67" s="78"/>
      <c r="CX67" s="78"/>
      <c r="CY67" s="78"/>
      <c r="CZ67" s="78"/>
      <c r="DA67" s="78"/>
      <c r="DB67" s="78"/>
      <c r="DC67" s="78"/>
      <c r="DD67" s="78"/>
      <c r="DE67" s="78"/>
      <c r="DF67" s="78"/>
      <c r="DG67" s="78"/>
      <c r="DH67" s="78"/>
      <c r="DI67" s="78"/>
      <c r="DJ67" s="78"/>
      <c r="DK67" s="78"/>
      <c r="DL67" s="78"/>
      <c r="DM67" s="78"/>
      <c r="DN67" s="78"/>
      <c r="DO67" s="78"/>
      <c r="DP67" s="78"/>
      <c r="DQ67" s="78"/>
      <c r="DR67" s="78"/>
      <c r="DS67" s="78"/>
      <c r="DT67" s="78"/>
      <c r="DU67" s="78"/>
      <c r="DV67" s="78"/>
      <c r="DW67" s="78"/>
      <c r="DX67" s="78"/>
      <c r="DY67" s="78"/>
      <c r="DZ67" s="78"/>
      <c r="EA67" s="78"/>
      <c r="EB67" s="78"/>
      <c r="EC67" s="78"/>
      <c r="ED67" s="78"/>
      <c r="EE67" s="78"/>
      <c r="EF67" s="78"/>
      <c r="EG67" s="78"/>
      <c r="EH67" s="78"/>
      <c r="EI67" s="78"/>
      <c r="EJ67" s="78"/>
      <c r="EK67" s="78"/>
      <c r="EL67" s="78"/>
      <c r="EM67" s="78"/>
      <c r="EN67" s="78"/>
      <c r="EO67" s="78"/>
      <c r="EP67" s="78"/>
      <c r="EQ67" s="78"/>
      <c r="ER67" s="78"/>
      <c r="ES67" s="78"/>
      <c r="ET67" s="78"/>
      <c r="EU67" s="78"/>
      <c r="EV67" s="78"/>
      <c r="EW67" s="78"/>
      <c r="EX67" s="78"/>
      <c r="EY67" s="78"/>
      <c r="EZ67" s="78"/>
      <c r="FA67" s="78"/>
      <c r="FB67" s="78"/>
      <c r="FC67" s="78"/>
      <c r="FD67" s="78"/>
      <c r="FE67" s="78"/>
      <c r="FF67" s="78"/>
      <c r="FG67" s="78"/>
      <c r="FH67" s="78"/>
      <c r="FI67" s="78"/>
      <c r="FJ67" s="78"/>
      <c r="FK67" s="78"/>
      <c r="FL67" s="78"/>
      <c r="FM67" s="78"/>
      <c r="FN67" s="78"/>
      <c r="FO67" s="78"/>
      <c r="FP67" s="78"/>
      <c r="FQ67" s="78"/>
      <c r="FR67" s="78"/>
      <c r="FS67" s="78"/>
      <c r="FT67" s="78"/>
      <c r="FU67" s="78"/>
      <c r="FV67" s="78"/>
      <c r="FW67" s="78"/>
      <c r="FX67" s="78"/>
      <c r="FY67" s="78"/>
      <c r="FZ67" s="78"/>
      <c r="GA67" s="78"/>
      <c r="GB67" s="78"/>
      <c r="GC67" s="78"/>
      <c r="GD67" s="78"/>
      <c r="GE67" s="78"/>
      <c r="GF67" s="78"/>
      <c r="GG67" s="78"/>
      <c r="GH67" s="78"/>
      <c r="GI67" s="78"/>
      <c r="GJ67" s="78"/>
      <c r="GK67" s="78"/>
      <c r="GL67" s="78"/>
      <c r="GM67" s="78"/>
      <c r="GN67" s="78"/>
      <c r="GO67" s="78"/>
      <c r="GP67" s="78"/>
      <c r="GQ67" s="78"/>
      <c r="GR67" s="78"/>
      <c r="GS67" s="78"/>
      <c r="GT67" s="78"/>
      <c r="GU67" s="78"/>
      <c r="GV67" s="78"/>
      <c r="GW67" s="78"/>
      <c r="GX67" s="78"/>
      <c r="GY67" s="78"/>
      <c r="GZ67" s="78"/>
      <c r="HA67" s="78"/>
      <c r="HB67" s="78"/>
      <c r="HC67" s="78"/>
      <c r="HD67" s="78"/>
      <c r="HE67" s="78"/>
      <c r="HF67" s="78"/>
      <c r="HG67" s="78"/>
      <c r="HH67" s="78"/>
      <c r="HI67" s="78"/>
      <c r="HJ67" s="78"/>
      <c r="HK67" s="78"/>
      <c r="HL67" s="78"/>
      <c r="HM67" s="78"/>
      <c r="HN67" s="78"/>
      <c r="HO67" s="78"/>
      <c r="HP67" s="78"/>
      <c r="HQ67" s="78"/>
      <c r="HR67" s="78"/>
      <c r="HS67" s="78"/>
      <c r="HT67" s="78"/>
      <c r="HU67" s="78"/>
      <c r="HV67" s="78"/>
      <c r="HW67" s="78"/>
      <c r="HX67" s="78"/>
      <c r="HY67" s="78"/>
      <c r="HZ67" s="78"/>
      <c r="IA67" s="78"/>
      <c r="IB67" s="78"/>
    </row>
    <row r="68" spans="1:236" x14ac:dyDescent="0.2">
      <c r="A68" s="37"/>
      <c r="B68" s="78"/>
      <c r="C68" s="78"/>
      <c r="D68" s="78"/>
      <c r="E68" s="78"/>
      <c r="F68" s="78"/>
      <c r="G68" s="78"/>
      <c r="H68" s="192"/>
      <c r="I68" s="242" t="s">
        <v>190</v>
      </c>
      <c r="J68" s="78"/>
      <c r="K68" s="78"/>
      <c r="L68" s="78"/>
      <c r="M68" s="78"/>
      <c r="N68" s="78"/>
      <c r="O68" s="243">
        <f>ROUND(IF($D$17&lt;1,0,(L60)/($D$17*100)*10000),2)</f>
        <v>0</v>
      </c>
      <c r="P68" s="25" t="s">
        <v>87</v>
      </c>
      <c r="Q68" s="78"/>
      <c r="AE68" s="78"/>
      <c r="AF68" s="78"/>
      <c r="AG68" s="78"/>
      <c r="AH68" s="78"/>
      <c r="AI68" s="78"/>
      <c r="AJ68" s="78"/>
      <c r="AK68" s="78"/>
      <c r="AL68" s="78"/>
      <c r="AM68" s="78"/>
      <c r="AN68" s="78"/>
      <c r="AO68" s="78"/>
      <c r="AP68" s="78"/>
      <c r="AQ68" s="78"/>
      <c r="AR68" s="78"/>
      <c r="AS68" s="78"/>
      <c r="AT68" s="78"/>
      <c r="HE68" s="78"/>
      <c r="HF68" s="78"/>
      <c r="HG68" s="78"/>
      <c r="HH68" s="78"/>
      <c r="HI68" s="78"/>
      <c r="HJ68" s="78"/>
      <c r="HK68" s="78"/>
      <c r="HL68" s="78"/>
      <c r="HM68" s="78"/>
      <c r="HN68" s="78"/>
    </row>
    <row r="69" spans="1:236" x14ac:dyDescent="0.2">
      <c r="A69" s="99"/>
      <c r="B69" s="78"/>
      <c r="C69" s="78"/>
      <c r="D69" s="100"/>
      <c r="E69" s="101"/>
      <c r="F69" s="106"/>
      <c r="G69" s="133"/>
      <c r="H69" s="56"/>
      <c r="I69" s="133"/>
      <c r="J69" s="25"/>
      <c r="K69" s="25"/>
      <c r="L69" s="134"/>
      <c r="M69" s="134"/>
      <c r="N69" s="134"/>
      <c r="O69" s="135"/>
      <c r="Q69" s="80"/>
      <c r="AE69" s="78"/>
      <c r="AF69" s="78"/>
      <c r="AG69" s="78"/>
      <c r="AH69" s="78"/>
      <c r="AI69" s="78"/>
      <c r="AJ69" s="78"/>
      <c r="AK69" s="78"/>
      <c r="AL69" s="78"/>
      <c r="AM69" s="78"/>
      <c r="AN69" s="78"/>
      <c r="AO69" s="78"/>
      <c r="AP69" s="78"/>
      <c r="AQ69" s="78"/>
      <c r="AR69" s="78"/>
      <c r="AS69" s="78"/>
      <c r="AT69" s="78"/>
      <c r="AU69" s="78"/>
      <c r="AV69" s="78"/>
      <c r="AW69" s="78"/>
      <c r="AX69" s="78"/>
      <c r="AY69" s="78"/>
      <c r="AZ69" s="78"/>
      <c r="BA69" s="78"/>
      <c r="BB69" s="78"/>
      <c r="BC69" s="78"/>
      <c r="BD69" s="78"/>
      <c r="BE69" s="78"/>
      <c r="BF69" s="78"/>
      <c r="BG69" s="78"/>
      <c r="BH69" s="78"/>
      <c r="BI69" s="78"/>
      <c r="BJ69" s="78"/>
      <c r="BK69" s="78"/>
      <c r="BL69" s="78"/>
      <c r="BM69" s="78"/>
      <c r="BN69" s="78"/>
      <c r="BO69" s="78"/>
      <c r="BP69" s="78"/>
      <c r="BQ69" s="78"/>
      <c r="BR69" s="78"/>
      <c r="BS69" s="78"/>
      <c r="BT69" s="78"/>
      <c r="BU69" s="78"/>
      <c r="BV69" s="78"/>
      <c r="BW69" s="78"/>
      <c r="BX69" s="78"/>
      <c r="BY69" s="78"/>
      <c r="BZ69" s="78"/>
      <c r="CA69" s="78"/>
      <c r="CB69" s="78"/>
      <c r="CC69" s="78"/>
      <c r="CD69" s="78"/>
      <c r="CE69" s="78"/>
      <c r="CF69" s="78"/>
      <c r="CG69" s="78"/>
      <c r="CH69" s="78"/>
      <c r="CI69" s="78"/>
      <c r="CJ69" s="78"/>
      <c r="CK69" s="78"/>
      <c r="CL69" s="78"/>
      <c r="CM69" s="78"/>
      <c r="CN69" s="78"/>
      <c r="CO69" s="78"/>
      <c r="CP69" s="78"/>
      <c r="CQ69" s="78"/>
      <c r="CR69" s="78"/>
      <c r="CS69" s="78"/>
      <c r="CT69" s="78"/>
      <c r="CU69" s="78"/>
      <c r="CV69" s="78"/>
      <c r="CW69" s="78"/>
      <c r="CX69" s="78"/>
      <c r="CY69" s="78"/>
      <c r="CZ69" s="78"/>
      <c r="DA69" s="78"/>
      <c r="DB69" s="78"/>
      <c r="DC69" s="78"/>
      <c r="DD69" s="78"/>
      <c r="DE69" s="78"/>
      <c r="DF69" s="78"/>
      <c r="DG69" s="78"/>
      <c r="DH69" s="78"/>
      <c r="DI69" s="78"/>
      <c r="DJ69" s="78"/>
      <c r="DK69" s="78"/>
      <c r="DL69" s="78"/>
      <c r="DM69" s="78"/>
      <c r="DN69" s="78"/>
      <c r="DO69" s="78"/>
      <c r="DP69" s="78"/>
      <c r="DQ69" s="78"/>
      <c r="DR69" s="78"/>
      <c r="DS69" s="78"/>
      <c r="DT69" s="78"/>
      <c r="DU69" s="78"/>
      <c r="DV69" s="78"/>
      <c r="DW69" s="78"/>
      <c r="DX69" s="78"/>
      <c r="DY69" s="78"/>
      <c r="DZ69" s="78"/>
      <c r="EA69" s="78"/>
      <c r="EB69" s="78"/>
      <c r="EC69" s="78"/>
      <c r="ED69" s="78"/>
      <c r="EE69" s="78"/>
      <c r="EF69" s="78"/>
      <c r="EG69" s="78"/>
      <c r="EH69" s="78"/>
      <c r="EI69" s="78"/>
      <c r="EJ69" s="78"/>
      <c r="EK69" s="78"/>
      <c r="EL69" s="78"/>
      <c r="EM69" s="78"/>
      <c r="EN69" s="78"/>
      <c r="EO69" s="78"/>
      <c r="EP69" s="78"/>
      <c r="EQ69" s="78"/>
      <c r="ER69" s="78"/>
      <c r="ES69" s="78"/>
      <c r="ET69" s="78"/>
      <c r="EU69" s="78"/>
      <c r="EV69" s="78"/>
      <c r="EW69" s="78"/>
      <c r="EX69" s="78"/>
      <c r="EY69" s="78"/>
      <c r="EZ69" s="78"/>
      <c r="FA69" s="78"/>
      <c r="FB69" s="78"/>
      <c r="FC69" s="78"/>
      <c r="FD69" s="78"/>
      <c r="FE69" s="78"/>
      <c r="FF69" s="78"/>
      <c r="FG69" s="78"/>
      <c r="FH69" s="78"/>
      <c r="FI69" s="78"/>
      <c r="FJ69" s="78"/>
      <c r="FK69" s="78"/>
      <c r="FL69" s="78"/>
      <c r="FM69" s="78"/>
      <c r="FN69" s="78"/>
      <c r="FO69" s="78"/>
      <c r="FP69" s="78"/>
      <c r="FQ69" s="78"/>
      <c r="FR69" s="78"/>
      <c r="FS69" s="78"/>
      <c r="FT69" s="78"/>
      <c r="FU69" s="78"/>
      <c r="FV69" s="78"/>
      <c r="FW69" s="78"/>
      <c r="FX69" s="78"/>
      <c r="FY69" s="78"/>
      <c r="FZ69" s="78"/>
      <c r="GA69" s="78"/>
      <c r="GB69" s="78"/>
      <c r="GC69" s="78"/>
      <c r="GD69" s="78"/>
      <c r="GE69" s="78"/>
      <c r="GF69" s="78"/>
      <c r="GG69" s="78"/>
      <c r="GH69" s="78"/>
      <c r="GI69" s="78"/>
      <c r="GJ69" s="78"/>
      <c r="GK69" s="78"/>
      <c r="GL69" s="78"/>
      <c r="GM69" s="78"/>
      <c r="GN69" s="78"/>
      <c r="GO69" s="78"/>
      <c r="GP69" s="78"/>
      <c r="GQ69" s="78"/>
      <c r="GR69" s="78"/>
      <c r="GS69" s="78"/>
      <c r="GT69" s="78"/>
      <c r="GU69" s="78"/>
      <c r="GV69" s="78"/>
      <c r="GW69" s="78"/>
      <c r="GX69" s="78"/>
      <c r="GY69" s="78"/>
      <c r="GZ69" s="78"/>
      <c r="HA69" s="78"/>
      <c r="HB69" s="78"/>
      <c r="HC69" s="78"/>
      <c r="HD69" s="78"/>
      <c r="HE69" s="78"/>
      <c r="HF69" s="78"/>
      <c r="HG69" s="78"/>
      <c r="HH69" s="78"/>
      <c r="HI69" s="78"/>
      <c r="HJ69" s="78"/>
      <c r="HK69" s="78"/>
      <c r="HL69" s="78"/>
      <c r="HM69" s="78"/>
    </row>
    <row r="70" spans="1:236" x14ac:dyDescent="0.2">
      <c r="A70" s="99"/>
      <c r="B70" s="78"/>
      <c r="C70" s="78"/>
      <c r="D70" s="100"/>
      <c r="E70" s="113"/>
      <c r="F70" s="106"/>
      <c r="Q70" s="80"/>
      <c r="AF70" s="78"/>
      <c r="AG70" s="78"/>
      <c r="AH70" s="78"/>
      <c r="AI70" s="78"/>
      <c r="AJ70" s="78"/>
      <c r="AK70" s="78"/>
      <c r="AL70" s="78"/>
      <c r="AM70" s="78"/>
      <c r="AN70" s="78"/>
      <c r="AO70" s="78"/>
      <c r="AP70" s="78"/>
      <c r="AQ70" s="78"/>
      <c r="AR70" s="78"/>
      <c r="AS70" s="78"/>
      <c r="AT70" s="78"/>
      <c r="AU70" s="78"/>
      <c r="AV70" s="78"/>
      <c r="AW70" s="78"/>
      <c r="AX70" s="78"/>
      <c r="AY70" s="78"/>
      <c r="AZ70" s="78"/>
      <c r="BA70" s="78"/>
      <c r="BB70" s="78"/>
      <c r="BC70" s="78"/>
      <c r="BD70" s="78"/>
      <c r="BE70" s="78"/>
      <c r="BF70" s="78"/>
      <c r="BG70" s="78"/>
      <c r="BH70" s="78"/>
      <c r="BI70" s="78"/>
      <c r="BJ70" s="78"/>
      <c r="BK70" s="78"/>
      <c r="BL70" s="78"/>
      <c r="BM70" s="78"/>
      <c r="BN70" s="78"/>
      <c r="BO70" s="78"/>
      <c r="BP70" s="78"/>
      <c r="BQ70" s="78"/>
      <c r="BR70" s="78"/>
      <c r="BS70" s="78"/>
      <c r="BT70" s="78"/>
      <c r="BU70" s="78"/>
      <c r="BV70" s="78"/>
      <c r="BW70" s="78"/>
      <c r="BX70" s="78"/>
      <c r="BY70" s="78"/>
      <c r="BZ70" s="78"/>
      <c r="CA70" s="78"/>
      <c r="CB70" s="78"/>
      <c r="CC70" s="78"/>
      <c r="CD70" s="78"/>
      <c r="CE70" s="78"/>
      <c r="CF70" s="78"/>
      <c r="CG70" s="78"/>
      <c r="CH70" s="78"/>
      <c r="CI70" s="78"/>
      <c r="CJ70" s="78"/>
      <c r="CK70" s="78"/>
      <c r="CL70" s="78"/>
      <c r="CM70" s="78"/>
      <c r="CN70" s="78"/>
      <c r="CO70" s="78"/>
      <c r="CP70" s="78"/>
      <c r="CQ70" s="78"/>
      <c r="CR70" s="78"/>
      <c r="CS70" s="78"/>
      <c r="CT70" s="78"/>
      <c r="CU70" s="78"/>
      <c r="CV70" s="78"/>
      <c r="CW70" s="78"/>
      <c r="CX70" s="78"/>
      <c r="CY70" s="78"/>
      <c r="CZ70" s="78"/>
      <c r="DA70" s="78"/>
      <c r="DB70" s="78"/>
      <c r="DC70" s="78"/>
      <c r="DD70" s="78"/>
      <c r="DE70" s="78"/>
      <c r="DF70" s="78"/>
      <c r="DG70" s="78"/>
      <c r="DH70" s="78"/>
      <c r="DI70" s="78"/>
      <c r="DJ70" s="78"/>
      <c r="DK70" s="78"/>
      <c r="DL70" s="78"/>
      <c r="DM70" s="78"/>
      <c r="DN70" s="78"/>
      <c r="DO70" s="78"/>
      <c r="DP70" s="78"/>
      <c r="DQ70" s="78"/>
      <c r="DR70" s="78"/>
      <c r="DS70" s="78"/>
      <c r="DT70" s="78"/>
      <c r="DU70" s="78"/>
      <c r="DV70" s="78"/>
      <c r="DW70" s="78"/>
      <c r="DX70" s="78"/>
      <c r="DY70" s="78"/>
      <c r="DZ70" s="78"/>
      <c r="EA70" s="78"/>
      <c r="EB70" s="78"/>
      <c r="EC70" s="78"/>
      <c r="ED70" s="78"/>
      <c r="EE70" s="78"/>
      <c r="EF70" s="78"/>
      <c r="EG70" s="78"/>
      <c r="EH70" s="78"/>
      <c r="EI70" s="78"/>
      <c r="EJ70" s="78"/>
      <c r="EK70" s="78"/>
      <c r="EL70" s="78"/>
      <c r="EM70" s="78"/>
      <c r="EN70" s="78"/>
      <c r="EO70" s="78"/>
      <c r="EP70" s="78"/>
      <c r="EQ70" s="78"/>
      <c r="ER70" s="78"/>
      <c r="ES70" s="78"/>
      <c r="ET70" s="78"/>
      <c r="EU70" s="78"/>
      <c r="EV70" s="78"/>
      <c r="EW70" s="78"/>
      <c r="EX70" s="78"/>
      <c r="EY70" s="78"/>
      <c r="EZ70" s="78"/>
      <c r="FA70" s="78"/>
      <c r="FB70" s="78"/>
      <c r="FC70" s="78"/>
      <c r="FD70" s="78"/>
      <c r="FE70" s="78"/>
      <c r="FF70" s="78"/>
      <c r="FG70" s="78"/>
      <c r="FH70" s="78"/>
      <c r="FI70" s="78"/>
      <c r="FJ70" s="78"/>
      <c r="FK70" s="78"/>
      <c r="FL70" s="78"/>
      <c r="FM70" s="78"/>
      <c r="FN70" s="78"/>
      <c r="FO70" s="78"/>
      <c r="FP70" s="78"/>
      <c r="FQ70" s="78"/>
      <c r="FR70" s="78"/>
      <c r="FS70" s="78"/>
      <c r="FT70" s="78"/>
      <c r="FU70" s="78"/>
      <c r="FV70" s="78"/>
      <c r="FW70" s="78"/>
      <c r="FX70" s="78"/>
      <c r="FY70" s="78"/>
      <c r="FZ70" s="78"/>
      <c r="GA70" s="78"/>
      <c r="GB70" s="78"/>
      <c r="GC70" s="78"/>
      <c r="GD70" s="78"/>
      <c r="GE70" s="78"/>
      <c r="GF70" s="78"/>
      <c r="GG70" s="78"/>
      <c r="GH70" s="78"/>
      <c r="GI70" s="78"/>
      <c r="GJ70" s="78"/>
      <c r="GK70" s="78"/>
      <c r="GL70" s="78"/>
      <c r="GM70" s="78"/>
      <c r="GN70" s="78"/>
      <c r="GO70" s="78"/>
      <c r="GP70" s="78"/>
      <c r="GQ70" s="78"/>
      <c r="GR70" s="78"/>
      <c r="GS70" s="78"/>
      <c r="GT70" s="78"/>
      <c r="GU70" s="78"/>
      <c r="GV70" s="78"/>
      <c r="GW70" s="78"/>
      <c r="GX70" s="78"/>
      <c r="GY70" s="78"/>
      <c r="GZ70" s="78"/>
      <c r="HA70" s="78"/>
      <c r="HB70" s="78"/>
      <c r="HC70" s="78"/>
      <c r="HD70" s="78"/>
      <c r="HE70" s="78"/>
      <c r="HF70" s="78"/>
      <c r="HG70" s="78"/>
      <c r="HH70" s="78"/>
      <c r="HI70" s="78"/>
      <c r="HJ70" s="78"/>
      <c r="HK70" s="78"/>
      <c r="HL70" s="78"/>
      <c r="HM70" s="78"/>
    </row>
    <row r="71" spans="1:236" x14ac:dyDescent="0.2">
      <c r="A71" s="78"/>
      <c r="D71" s="1"/>
      <c r="E71" s="35"/>
      <c r="F71" s="106"/>
      <c r="Q71" s="80"/>
    </row>
    <row r="72" spans="1:236" x14ac:dyDescent="0.2">
      <c r="A72" s="96"/>
      <c r="D72" s="1"/>
      <c r="E72" s="35"/>
      <c r="F72" s="4"/>
      <c r="Q72" s="36"/>
    </row>
    <row r="73" spans="1:236" x14ac:dyDescent="0.2">
      <c r="A73" s="96"/>
      <c r="D73" s="1"/>
      <c r="E73" s="35"/>
      <c r="F73" s="4"/>
      <c r="Q73" s="36"/>
    </row>
    <row r="74" spans="1:236" x14ac:dyDescent="0.2">
      <c r="A74" s="41"/>
      <c r="B74" s="77"/>
      <c r="C74" s="77"/>
      <c r="D74" s="77"/>
      <c r="E74" s="77"/>
      <c r="F74" s="77"/>
    </row>
    <row r="75" spans="1:236" x14ac:dyDescent="0.2">
      <c r="B75" s="37"/>
      <c r="C75" s="37"/>
      <c r="D75" s="37"/>
      <c r="E75" s="37"/>
      <c r="F75" s="37"/>
      <c r="P75" s="37"/>
      <c r="Q75" s="37"/>
    </row>
    <row r="76" spans="1:236" x14ac:dyDescent="0.2">
      <c r="B76" s="37"/>
      <c r="C76" s="37"/>
      <c r="D76" s="37"/>
      <c r="E76" s="37"/>
      <c r="F76" s="37"/>
      <c r="P76" s="25"/>
      <c r="Q76" s="25"/>
    </row>
    <row r="79" spans="1:236" x14ac:dyDescent="0.2">
      <c r="A79" s="481"/>
    </row>
    <row r="80" spans="1:236" x14ac:dyDescent="0.2">
      <c r="A80" s="481"/>
    </row>
    <row r="81" spans="1:1" x14ac:dyDescent="0.2">
      <c r="A81" s="481"/>
    </row>
    <row r="82" spans="1:1" x14ac:dyDescent="0.2">
      <c r="A82" s="481"/>
    </row>
    <row r="83" spans="1:1" x14ac:dyDescent="0.2">
      <c r="A83" s="481"/>
    </row>
    <row r="84" spans="1:1" x14ac:dyDescent="0.2">
      <c r="A84" s="481"/>
    </row>
    <row r="85" spans="1:1" x14ac:dyDescent="0.2">
      <c r="A85" s="481"/>
    </row>
    <row r="86" spans="1:1" x14ac:dyDescent="0.2">
      <c r="A86" s="481"/>
    </row>
    <row r="87" spans="1:1" x14ac:dyDescent="0.2">
      <c r="A87" s="481"/>
    </row>
    <row r="88" spans="1:1" x14ac:dyDescent="0.2">
      <c r="A88" s="481"/>
    </row>
    <row r="89" spans="1:1" x14ac:dyDescent="0.2">
      <c r="A89" s="481"/>
    </row>
    <row r="90" spans="1:1" x14ac:dyDescent="0.2">
      <c r="A90" s="481"/>
    </row>
    <row r="91" spans="1:1" x14ac:dyDescent="0.2">
      <c r="A91" s="481"/>
    </row>
    <row r="92" spans="1:1" x14ac:dyDescent="0.2">
      <c r="A92" s="481"/>
    </row>
    <row r="93" spans="1:1" x14ac:dyDescent="0.2">
      <c r="A93" s="481"/>
    </row>
  </sheetData>
  <sheetProtection algorithmName="SHA-512" hashValue="R2vvjNMQ1RYFj0hLf4Rurm2+tYupos9o/T/yut/ew1S5O6oQiQjL2AZieycUazgPy1KVqu5PH0xgIpP6BXTB1g==" saltValue="mvxzyYdiH0ezv05Z42phmA==" spinCount="100000" sheet="1" objects="1" scenarios="1"/>
  <mergeCells count="8">
    <mergeCell ref="A79:A93"/>
    <mergeCell ref="A7:K7"/>
    <mergeCell ref="A1:P1"/>
    <mergeCell ref="A4:P4"/>
    <mergeCell ref="L23:O23"/>
    <mergeCell ref="G23:J23"/>
    <mergeCell ref="B6:O6"/>
    <mergeCell ref="A2:P3"/>
  </mergeCells>
  <phoneticPr fontId="0" type="noConversion"/>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21521" r:id="rId5" name="Button 17">
              <controlPr defaultSize="0" print="0" autoFill="0" autoPict="0" macro="[0]!Info">
                <anchor moveWithCells="1">
                  <from>
                    <xdr:col>16</xdr:col>
                    <xdr:colOff>581025</xdr:colOff>
                    <xdr:row>86</xdr:row>
                    <xdr:rowOff>66675</xdr:rowOff>
                  </from>
                  <to>
                    <xdr:col>30</xdr:col>
                    <xdr:colOff>238125</xdr:colOff>
                    <xdr:row>87</xdr:row>
                    <xdr:rowOff>142875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pageSetUpPr fitToPage="1"/>
  </sheetPr>
  <dimension ref="A1:IV88"/>
  <sheetViews>
    <sheetView showGridLines="0" topLeftCell="A15"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498" t="s">
        <v>120</v>
      </c>
      <c r="B1" s="498"/>
      <c r="C1" s="498"/>
      <c r="D1" s="498"/>
      <c r="E1" s="498"/>
      <c r="F1" s="498"/>
      <c r="G1" s="498"/>
      <c r="H1" s="498"/>
      <c r="I1" s="498"/>
      <c r="J1" s="498"/>
      <c r="K1" s="498"/>
      <c r="L1" s="498"/>
      <c r="M1" s="498"/>
      <c r="N1" s="498"/>
      <c r="O1" s="498"/>
      <c r="P1" s="498"/>
    </row>
    <row r="2" spans="1:256" ht="20.25" x14ac:dyDescent="0.3">
      <c r="A2" s="483" t="s">
        <v>277</v>
      </c>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c r="AQ2" s="483"/>
      <c r="AR2" s="483"/>
      <c r="AS2" s="483"/>
      <c r="AT2" s="483"/>
      <c r="AU2" s="483"/>
      <c r="AV2" s="483"/>
      <c r="AW2" s="483"/>
      <c r="AX2" s="483"/>
      <c r="AY2" s="483"/>
      <c r="AZ2" s="483"/>
      <c r="BA2" s="483"/>
      <c r="BB2" s="483"/>
      <c r="BC2" s="483"/>
      <c r="BD2" s="483"/>
      <c r="BE2" s="483"/>
      <c r="BF2" s="483"/>
      <c r="BG2" s="483"/>
      <c r="BH2" s="483"/>
      <c r="BI2" s="483"/>
      <c r="BJ2" s="483"/>
      <c r="BK2" s="483"/>
      <c r="BL2" s="483"/>
      <c r="BM2" s="483"/>
      <c r="BN2" s="483"/>
      <c r="BO2" s="483"/>
      <c r="BP2" s="483"/>
      <c r="BQ2" s="483"/>
      <c r="BR2" s="483"/>
      <c r="BS2" s="483"/>
      <c r="BT2" s="483"/>
      <c r="BU2" s="483"/>
      <c r="BV2" s="483"/>
      <c r="BW2" s="483"/>
      <c r="BX2" s="483"/>
      <c r="BY2" s="483"/>
      <c r="BZ2" s="483"/>
      <c r="CA2" s="483"/>
      <c r="CB2" s="483"/>
      <c r="CC2" s="483"/>
      <c r="CD2" s="483"/>
      <c r="CE2" s="483"/>
      <c r="CF2" s="483"/>
      <c r="CG2" s="483"/>
      <c r="CH2" s="483"/>
      <c r="CI2" s="483"/>
      <c r="CJ2" s="483"/>
      <c r="CK2" s="483"/>
      <c r="CL2" s="483"/>
      <c r="CM2" s="483"/>
      <c r="CN2" s="483"/>
      <c r="CO2" s="483"/>
      <c r="CP2" s="483"/>
      <c r="CQ2" s="483"/>
      <c r="CR2" s="483"/>
      <c r="CS2" s="483"/>
      <c r="CT2" s="483"/>
      <c r="CU2" s="483"/>
      <c r="CV2" s="483"/>
      <c r="CW2" s="483"/>
      <c r="CX2" s="483"/>
      <c r="CY2" s="483"/>
      <c r="CZ2" s="483"/>
      <c r="DA2" s="483"/>
      <c r="DB2" s="483"/>
      <c r="DC2" s="483"/>
      <c r="DD2" s="483"/>
      <c r="DE2" s="483"/>
      <c r="DF2" s="483"/>
      <c r="DG2" s="483"/>
      <c r="DH2" s="483"/>
      <c r="DI2" s="483"/>
      <c r="DJ2" s="483"/>
      <c r="DK2" s="483"/>
      <c r="DL2" s="483"/>
      <c r="DM2" s="483"/>
      <c r="DN2" s="483"/>
      <c r="DO2" s="483"/>
      <c r="DP2" s="483"/>
      <c r="DQ2" s="483"/>
      <c r="DR2" s="483"/>
      <c r="DS2" s="483"/>
      <c r="DT2" s="483"/>
      <c r="DU2" s="483"/>
      <c r="DV2" s="483"/>
      <c r="DW2" s="483"/>
      <c r="DX2" s="483"/>
      <c r="DY2" s="483"/>
      <c r="DZ2" s="483"/>
      <c r="EA2" s="483"/>
      <c r="EB2" s="483"/>
      <c r="EC2" s="483"/>
      <c r="ED2" s="483"/>
      <c r="EE2" s="483"/>
      <c r="EF2" s="483"/>
      <c r="EG2" s="483"/>
      <c r="EH2" s="483"/>
      <c r="EI2" s="483"/>
      <c r="EJ2" s="483"/>
      <c r="EK2" s="483"/>
      <c r="EL2" s="483"/>
      <c r="EM2" s="483"/>
      <c r="EN2" s="483"/>
      <c r="EO2" s="483"/>
      <c r="EP2" s="483"/>
      <c r="EQ2" s="483"/>
      <c r="ER2" s="483"/>
      <c r="ES2" s="483"/>
      <c r="ET2" s="483"/>
      <c r="EU2" s="483"/>
      <c r="EV2" s="483"/>
      <c r="EW2" s="483"/>
      <c r="EX2" s="483"/>
      <c r="EY2" s="483"/>
      <c r="EZ2" s="483"/>
      <c r="FA2" s="483"/>
      <c r="FB2" s="483"/>
      <c r="FC2" s="483"/>
      <c r="FD2" s="483"/>
      <c r="FE2" s="483"/>
      <c r="FF2" s="483"/>
      <c r="FG2" s="483"/>
      <c r="FH2" s="483"/>
      <c r="FI2" s="483"/>
      <c r="FJ2" s="483"/>
      <c r="FK2" s="483"/>
      <c r="FL2" s="483"/>
      <c r="FM2" s="483"/>
      <c r="FN2" s="483"/>
      <c r="FO2" s="483"/>
      <c r="FP2" s="483"/>
      <c r="FQ2" s="483"/>
      <c r="FR2" s="483"/>
      <c r="FS2" s="483"/>
      <c r="FT2" s="483"/>
      <c r="FU2" s="483"/>
      <c r="FV2" s="483"/>
      <c r="FW2" s="483"/>
      <c r="FX2" s="483"/>
      <c r="FY2" s="483"/>
      <c r="FZ2" s="483"/>
      <c r="GA2" s="483"/>
      <c r="GB2" s="483"/>
      <c r="GC2" s="483"/>
      <c r="GD2" s="483"/>
      <c r="GE2" s="483"/>
      <c r="GF2" s="483"/>
      <c r="GG2" s="483"/>
      <c r="GH2" s="483"/>
      <c r="GI2" s="483"/>
      <c r="GJ2" s="483"/>
      <c r="GK2" s="483"/>
      <c r="GL2" s="483"/>
      <c r="GM2" s="483"/>
      <c r="GN2" s="483"/>
      <c r="GO2" s="483"/>
      <c r="GP2" s="483"/>
      <c r="GQ2" s="483"/>
      <c r="GR2" s="483"/>
      <c r="GS2" s="483"/>
      <c r="GT2" s="483"/>
      <c r="GU2" s="483"/>
      <c r="GV2" s="483"/>
      <c r="GW2" s="483"/>
      <c r="GX2" s="483"/>
      <c r="GY2" s="483"/>
      <c r="GZ2" s="483"/>
      <c r="HA2" s="483"/>
      <c r="HB2" s="483"/>
      <c r="HC2" s="483"/>
      <c r="HD2" s="483"/>
      <c r="HE2" s="483"/>
      <c r="HF2" s="483"/>
      <c r="HG2" s="483"/>
      <c r="HH2" s="483"/>
      <c r="HI2" s="483"/>
      <c r="HJ2" s="483"/>
      <c r="HK2" s="483"/>
      <c r="HL2" s="483"/>
      <c r="HM2" s="483"/>
      <c r="HN2" s="483"/>
      <c r="HO2" s="483"/>
      <c r="HP2" s="483"/>
      <c r="HQ2" s="483"/>
      <c r="HR2" s="483"/>
      <c r="HS2" s="483"/>
      <c r="HT2" s="483"/>
      <c r="HU2" s="483"/>
      <c r="HV2" s="483"/>
      <c r="HW2" s="483"/>
      <c r="HX2" s="483"/>
      <c r="HY2" s="483"/>
      <c r="HZ2" s="483"/>
      <c r="IA2" s="483"/>
      <c r="IB2" s="483"/>
      <c r="IC2" s="483"/>
      <c r="ID2" s="483"/>
      <c r="IE2" s="483"/>
      <c r="IF2" s="483"/>
      <c r="IG2" s="483"/>
      <c r="IH2" s="483"/>
      <c r="II2" s="483"/>
      <c r="IJ2" s="483"/>
      <c r="IK2" s="483"/>
      <c r="IL2" s="483"/>
      <c r="IM2" s="483"/>
      <c r="IN2" s="483"/>
      <c r="IO2" s="483"/>
      <c r="IP2" s="483"/>
      <c r="IQ2" s="483"/>
      <c r="IR2" s="483"/>
      <c r="IS2" s="483"/>
      <c r="IT2" s="483"/>
      <c r="IU2" s="483"/>
      <c r="IV2" s="483"/>
    </row>
    <row r="3" spans="1:256" ht="18" x14ac:dyDescent="0.25">
      <c r="A3" s="499" t="s">
        <v>289</v>
      </c>
      <c r="B3" s="499"/>
      <c r="C3" s="499"/>
      <c r="D3" s="499"/>
      <c r="E3" s="499"/>
      <c r="F3" s="499"/>
      <c r="G3" s="499"/>
      <c r="H3" s="499"/>
      <c r="I3" s="499"/>
      <c r="J3" s="499"/>
      <c r="K3" s="499"/>
      <c r="L3" s="499"/>
      <c r="M3" s="499"/>
      <c r="N3" s="499"/>
      <c r="O3" s="499"/>
      <c r="P3" s="499"/>
    </row>
    <row r="4" spans="1:256" ht="15.75" x14ac:dyDescent="0.25">
      <c r="A4" s="484" t="str">
        <f>'Customer Info'!B11</f>
        <v>Breakdown of Charges Based on Entered Information</v>
      </c>
      <c r="B4" s="484"/>
      <c r="C4" s="484"/>
      <c r="D4" s="484"/>
      <c r="E4" s="484"/>
      <c r="F4" s="484"/>
      <c r="G4" s="484"/>
      <c r="H4" s="484"/>
      <c r="I4" s="484"/>
      <c r="J4" s="484"/>
      <c r="K4" s="484"/>
      <c r="L4" s="484"/>
      <c r="M4" s="484"/>
      <c r="N4" s="484"/>
      <c r="O4" s="484"/>
      <c r="P4" s="484"/>
    </row>
    <row r="5" spans="1:256" ht="15" x14ac:dyDescent="0.2">
      <c r="A5" s="75"/>
      <c r="B5" s="75"/>
      <c r="C5" s="75"/>
      <c r="D5" s="75"/>
      <c r="E5" s="75"/>
      <c r="F5" s="75"/>
      <c r="G5" s="75"/>
      <c r="H5" s="75"/>
      <c r="I5" s="75"/>
      <c r="J5" s="75"/>
      <c r="K5" s="75"/>
    </row>
    <row r="6" spans="1:256" x14ac:dyDescent="0.2">
      <c r="A6" s="282">
        <f ca="1">TODAY()</f>
        <v>45944</v>
      </c>
      <c r="B6" s="99" t="s">
        <v>291</v>
      </c>
      <c r="C6" s="274"/>
      <c r="D6" s="274"/>
      <c r="E6" s="274"/>
      <c r="F6" s="274"/>
      <c r="G6" s="274"/>
      <c r="H6" s="274"/>
      <c r="I6" s="274"/>
      <c r="J6" s="274"/>
      <c r="K6" s="274"/>
    </row>
    <row r="7" spans="1:256" ht="26.25" x14ac:dyDescent="0.4">
      <c r="A7" s="509"/>
      <c r="B7" s="509"/>
      <c r="C7" s="509"/>
      <c r="D7" s="509"/>
      <c r="E7" s="509"/>
      <c r="F7" s="509"/>
      <c r="G7" s="509"/>
      <c r="H7" s="509"/>
      <c r="I7" s="509"/>
      <c r="J7" s="509"/>
      <c r="K7" s="509"/>
      <c r="L7" s="509"/>
      <c r="M7" s="509"/>
      <c r="N7" s="509"/>
      <c r="O7" s="509"/>
      <c r="P7" s="509"/>
    </row>
    <row r="8" spans="1:256" ht="15" x14ac:dyDescent="0.2">
      <c r="A8" s="23" t="s">
        <v>2</v>
      </c>
      <c r="B8" s="24"/>
      <c r="C8" s="25">
        <f>'Customer Info'!B7</f>
        <v>0</v>
      </c>
      <c r="I8" s="26"/>
    </row>
    <row r="9" spans="1:256" ht="15" x14ac:dyDescent="0.2">
      <c r="A9" s="27" t="s">
        <v>26</v>
      </c>
      <c r="B9" s="24"/>
      <c r="C9" s="25">
        <f>'Customer Info'!B8</f>
        <v>0</v>
      </c>
    </row>
    <row r="10" spans="1:256" x14ac:dyDescent="0.2">
      <c r="A10" s="23" t="s">
        <v>3</v>
      </c>
      <c r="B10" s="200">
        <f>'Customer Info'!B9</f>
        <v>11</v>
      </c>
      <c r="C10" s="194" t="str">
        <f>LOOKUP(B10,R10:AD10,R11:AD11)</f>
        <v>November</v>
      </c>
      <c r="D10" s="133">
        <f>'Customer Info'!C9</f>
        <v>2025</v>
      </c>
      <c r="S10">
        <v>1</v>
      </c>
      <c r="T10">
        <v>2</v>
      </c>
      <c r="U10">
        <v>3</v>
      </c>
      <c r="V10">
        <v>4</v>
      </c>
      <c r="W10">
        <v>5</v>
      </c>
      <c r="X10">
        <v>6</v>
      </c>
      <c r="Y10">
        <v>7</v>
      </c>
      <c r="Z10">
        <v>8</v>
      </c>
      <c r="AA10">
        <v>9</v>
      </c>
      <c r="AB10">
        <v>10</v>
      </c>
      <c r="AC10">
        <v>11</v>
      </c>
      <c r="AD10">
        <v>12</v>
      </c>
    </row>
    <row r="11" spans="1:256" ht="15" customHeight="1" x14ac:dyDescent="0.2">
      <c r="A11" s="497"/>
      <c r="B11" s="497"/>
      <c r="C11" s="497"/>
      <c r="D11" s="497"/>
      <c r="E11" s="497"/>
      <c r="F11" s="497"/>
      <c r="G11" s="497"/>
      <c r="H11" s="497"/>
      <c r="I11" s="497"/>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x14ac:dyDescent="0.2">
      <c r="A12" s="28" t="s">
        <v>27</v>
      </c>
      <c r="B12" s="22"/>
      <c r="C12" s="22"/>
      <c r="D12" s="22"/>
      <c r="E12" s="22"/>
      <c r="F12" s="22"/>
      <c r="G12" s="22"/>
      <c r="H12" s="22"/>
      <c r="I12" s="22"/>
      <c r="J12" s="22"/>
      <c r="K12" s="22"/>
      <c r="L12" s="22"/>
      <c r="M12" s="22"/>
      <c r="N12" s="22"/>
      <c r="O12" s="22"/>
      <c r="P12" s="22"/>
      <c r="R12" s="3" t="s">
        <v>187</v>
      </c>
      <c r="S12" s="207">
        <f>'Rider Rates'!$C$24</f>
        <v>7.4289999999999995E-2</v>
      </c>
      <c r="T12" s="207">
        <f>'Rider Rates'!$C$24</f>
        <v>7.4289999999999995E-2</v>
      </c>
      <c r="U12" s="207">
        <f>'Rider Rates'!$C$24</f>
        <v>7.4289999999999995E-2</v>
      </c>
      <c r="V12" s="207">
        <f>'Rider Rates'!$C$24</f>
        <v>7.4289999999999995E-2</v>
      </c>
      <c r="W12" s="207">
        <f>'Rider Rates'!$C$24</f>
        <v>7.4289999999999995E-2</v>
      </c>
      <c r="X12" s="207">
        <f>'Rider Rates'!$B$24</f>
        <v>7.4289999999999995E-2</v>
      </c>
      <c r="Y12" s="207">
        <f>'Rider Rates'!$B$24</f>
        <v>7.4289999999999995E-2</v>
      </c>
      <c r="Z12" s="207">
        <f>'Rider Rates'!$B$24</f>
        <v>7.4289999999999995E-2</v>
      </c>
      <c r="AA12" s="207">
        <f>'Rider Rates'!$B$24</f>
        <v>7.4289999999999995E-2</v>
      </c>
      <c r="AB12" s="207">
        <f>'Rider Rates'!$C$24</f>
        <v>7.4289999999999995E-2</v>
      </c>
      <c r="AC12" s="207">
        <f>'Rider Rates'!$C$24</f>
        <v>7.4289999999999995E-2</v>
      </c>
      <c r="AD12" s="207">
        <f>'Rider Rates'!$C$24</f>
        <v>7.4289999999999995E-2</v>
      </c>
      <c r="AE12" s="207"/>
      <c r="AF12" s="207"/>
    </row>
    <row r="13" spans="1:256" x14ac:dyDescent="0.2">
      <c r="A13" s="18"/>
      <c r="B13" s="18"/>
      <c r="C13" s="59" t="s">
        <v>55</v>
      </c>
      <c r="D13" s="59" t="s">
        <v>56</v>
      </c>
      <c r="E13" s="18"/>
      <c r="F13" s="18"/>
      <c r="G13" s="18"/>
      <c r="H13" s="18"/>
      <c r="I13" s="18"/>
      <c r="J13" s="18"/>
      <c r="K13" s="18"/>
      <c r="L13" s="18"/>
      <c r="M13" s="18"/>
      <c r="N13" s="18"/>
      <c r="O13" s="18"/>
    </row>
    <row r="14" spans="1:256" x14ac:dyDescent="0.2">
      <c r="A14" s="29" t="s">
        <v>28</v>
      </c>
      <c r="B14" s="29"/>
      <c r="C14" s="44">
        <f>'Customer Info'!B18</f>
        <v>0</v>
      </c>
      <c r="D14" s="44">
        <f>ROUND(C14*C20,1)</f>
        <v>0</v>
      </c>
      <c r="E14" s="29" t="s">
        <v>45</v>
      </c>
      <c r="F14" s="30"/>
      <c r="G14" s="29" t="s">
        <v>15</v>
      </c>
      <c r="I14" s="53" t="s">
        <v>15</v>
      </c>
      <c r="J14" s="29"/>
      <c r="K14" s="29"/>
      <c r="L14" s="29"/>
      <c r="M14" s="29"/>
      <c r="N14" s="29"/>
    </row>
    <row r="15" spans="1:256" x14ac:dyDescent="0.2">
      <c r="A15" s="31" t="s">
        <v>29</v>
      </c>
      <c r="B15" s="31"/>
      <c r="C15" s="44">
        <f>'Customer Info'!B19</f>
        <v>0</v>
      </c>
      <c r="D15" s="44">
        <f>C15*C20</f>
        <v>0</v>
      </c>
      <c r="E15" s="29" t="s">
        <v>45</v>
      </c>
      <c r="F15" s="33"/>
      <c r="G15" s="31" t="s">
        <v>30</v>
      </c>
      <c r="I15" s="51" t="str">
        <f>IF(MAX(C14,C15)&gt;0,C16/(MAX(C14,C15)*730), " ")</f>
        <v xml:space="preserve"> </v>
      </c>
      <c r="J15" s="31"/>
      <c r="K15" s="31"/>
      <c r="L15" s="31"/>
      <c r="M15" s="31"/>
      <c r="N15" s="31"/>
      <c r="X15" s="207"/>
      <c r="Y15" s="207"/>
      <c r="Z15" s="207"/>
      <c r="AA15" s="207"/>
    </row>
    <row r="16" spans="1:256" x14ac:dyDescent="0.2">
      <c r="A16" s="31" t="s">
        <v>43</v>
      </c>
      <c r="B16" s="31"/>
      <c r="C16" s="32">
        <f>IF('Customer Info'!B21+'Customer Info'!B22-'Customer Info'!B23&lt;0,0,'Customer Info'!B21+'Customer Info'!B22-'Customer Info'!B23)</f>
        <v>0</v>
      </c>
      <c r="D16" s="32">
        <f>C16*C20</f>
        <v>0</v>
      </c>
      <c r="E16" s="31" t="s">
        <v>41</v>
      </c>
      <c r="F16" s="33"/>
      <c r="G16" s="31"/>
      <c r="H16" s="31"/>
      <c r="I16" s="31"/>
      <c r="J16" s="31"/>
      <c r="K16" s="31"/>
      <c r="L16" s="31"/>
      <c r="M16" s="31"/>
      <c r="N16" s="31"/>
      <c r="O16" s="31"/>
    </row>
    <row r="17" spans="1:30" x14ac:dyDescent="0.2">
      <c r="A17" s="31" t="s">
        <v>283</v>
      </c>
      <c r="B17" s="31"/>
      <c r="C17" s="32">
        <f>'Customer Info'!$B$27</f>
        <v>0</v>
      </c>
      <c r="D17" s="32">
        <f>$C$17*$C$20</f>
        <v>0</v>
      </c>
      <c r="E17" s="31" t="s">
        <v>286</v>
      </c>
      <c r="F17" s="33"/>
      <c r="G17" s="31"/>
      <c r="H17" s="31"/>
      <c r="I17" s="31"/>
      <c r="J17" s="31"/>
      <c r="K17" s="31"/>
      <c r="L17" s="31"/>
      <c r="M17" s="31"/>
      <c r="N17" s="31"/>
      <c r="O17" s="31"/>
    </row>
    <row r="18" spans="1:30" x14ac:dyDescent="0.2">
      <c r="A18" s="31" t="s">
        <v>284</v>
      </c>
      <c r="B18" s="31"/>
      <c r="C18" s="285">
        <f>IF('Customer Info'!$B$18=0,0,ROUND(MAX(ROUND('Customer Info'!$B$18*$C$20,1),ROUND('Customer Info'!$B$19*$C$20,1))/'Customer Info'!$D$29,1))</f>
        <v>0</v>
      </c>
      <c r="D18" s="285">
        <f>$C$18*C20</f>
        <v>0</v>
      </c>
      <c r="E18" s="31" t="s">
        <v>287</v>
      </c>
      <c r="F18" s="33"/>
      <c r="G18" s="31"/>
      <c r="H18" s="31"/>
      <c r="I18" s="31"/>
      <c r="J18" s="31"/>
      <c r="K18" s="31"/>
      <c r="L18" s="31"/>
      <c r="M18" s="31"/>
      <c r="N18" s="31"/>
      <c r="O18" s="31"/>
    </row>
    <row r="19" spans="1:30" x14ac:dyDescent="0.2">
      <c r="A19" s="31" t="s">
        <v>285</v>
      </c>
      <c r="B19" s="31"/>
      <c r="C19" s="32"/>
      <c r="D19" s="285">
        <f>MAX(100,ROUND(1.15*(MAX('Customer Info'!$B$18*'GS PRI OAD'!C20,'Customer Info'!$B$19*'GS PRI OAD'!C20)),1))</f>
        <v>100</v>
      </c>
      <c r="E19" s="31" t="s">
        <v>287</v>
      </c>
      <c r="F19" s="33"/>
      <c r="G19" s="31"/>
      <c r="H19" s="31"/>
      <c r="I19" s="31"/>
      <c r="J19" s="31"/>
      <c r="K19" s="31"/>
      <c r="L19" s="31"/>
      <c r="M19" s="31"/>
      <c r="N19" s="31"/>
      <c r="O19" s="31"/>
    </row>
    <row r="20" spans="1:30" x14ac:dyDescent="0.2">
      <c r="A20" s="31" t="s">
        <v>54</v>
      </c>
      <c r="B20" s="31"/>
      <c r="C20" s="58">
        <f>+'Customer Info'!E18</f>
        <v>1</v>
      </c>
      <c r="D20" s="31"/>
      <c r="E20" s="31"/>
      <c r="F20" s="33"/>
      <c r="G20" s="23"/>
      <c r="H20" s="23"/>
      <c r="I20" s="23"/>
      <c r="J20" s="23"/>
      <c r="K20" s="31"/>
      <c r="L20" s="31"/>
      <c r="M20" s="31"/>
      <c r="N20" s="31"/>
      <c r="S20" s="207"/>
      <c r="T20" s="207"/>
      <c r="U20" s="207"/>
      <c r="V20" s="207"/>
      <c r="W20" s="207"/>
      <c r="X20" s="207"/>
      <c r="Y20" s="207"/>
      <c r="Z20" s="207"/>
      <c r="AA20" s="207"/>
      <c r="AB20" s="207"/>
      <c r="AC20" s="207"/>
      <c r="AD20" s="207"/>
    </row>
    <row r="21" spans="1:30" x14ac:dyDescent="0.2">
      <c r="A21" s="31" t="s">
        <v>15</v>
      </c>
      <c r="B21" s="31"/>
      <c r="C21" s="82" t="s">
        <v>15</v>
      </c>
      <c r="D21" s="511" t="s">
        <v>15</v>
      </c>
      <c r="E21" s="511"/>
      <c r="F21" s="511"/>
      <c r="G21" s="511"/>
      <c r="H21" s="511"/>
      <c r="K21" s="31"/>
      <c r="L21" s="31"/>
      <c r="M21" s="31"/>
      <c r="N21" s="31"/>
      <c r="O21" s="50"/>
    </row>
    <row r="22" spans="1:30" x14ac:dyDescent="0.2">
      <c r="A22" s="31" t="s">
        <v>15</v>
      </c>
      <c r="B22" s="31"/>
      <c r="C22" s="82" t="s">
        <v>15</v>
      </c>
      <c r="D22" s="511" t="s">
        <v>15</v>
      </c>
      <c r="E22" s="511"/>
      <c r="F22" s="511"/>
      <c r="G22" s="511"/>
      <c r="H22" s="511"/>
      <c r="I22" s="23"/>
      <c r="J22" s="23"/>
      <c r="K22" s="31"/>
      <c r="L22" s="31"/>
      <c r="M22" s="31"/>
      <c r="N22" s="31"/>
      <c r="O22" s="50"/>
    </row>
    <row r="23" spans="1:30" x14ac:dyDescent="0.2">
      <c r="A23" s="31"/>
      <c r="B23" s="31"/>
      <c r="C23" s="33"/>
      <c r="D23" s="33"/>
      <c r="E23" s="33"/>
      <c r="F23" s="33"/>
      <c r="G23" s="23"/>
      <c r="H23" s="23"/>
      <c r="I23" s="23"/>
      <c r="J23" s="23"/>
      <c r="K23" s="31"/>
      <c r="L23" s="31"/>
      <c r="M23" s="31"/>
      <c r="N23" s="31"/>
      <c r="O23" s="31"/>
    </row>
    <row r="24" spans="1:30" x14ac:dyDescent="0.2">
      <c r="A24" s="28" t="s">
        <v>31</v>
      </c>
      <c r="B24" s="22"/>
      <c r="C24" s="22"/>
      <c r="D24" s="22"/>
      <c r="E24" s="22"/>
      <c r="F24" s="22"/>
      <c r="G24" s="493" t="s">
        <v>68</v>
      </c>
      <c r="H24" s="494"/>
      <c r="I24" s="494"/>
      <c r="J24" s="495"/>
      <c r="K24" s="22"/>
      <c r="L24" s="496" t="s">
        <v>69</v>
      </c>
      <c r="M24" s="496"/>
      <c r="N24" s="496"/>
      <c r="O24" s="496"/>
    </row>
    <row r="25" spans="1:30" x14ac:dyDescent="0.2">
      <c r="A25" s="18"/>
      <c r="B25" s="18"/>
      <c r="C25" s="18"/>
      <c r="D25" s="18"/>
      <c r="E25" s="18"/>
      <c r="F25" s="18"/>
      <c r="G25" s="8" t="s">
        <v>65</v>
      </c>
      <c r="H25" s="8" t="s">
        <v>66</v>
      </c>
      <c r="I25" s="8" t="s">
        <v>67</v>
      </c>
      <c r="J25" s="112" t="s">
        <v>34</v>
      </c>
      <c r="K25" s="18"/>
      <c r="L25" s="283" t="s">
        <v>65</v>
      </c>
      <c r="M25" s="283" t="s">
        <v>66</v>
      </c>
      <c r="N25" s="283" t="s">
        <v>67</v>
      </c>
      <c r="O25" s="132" t="s">
        <v>34</v>
      </c>
      <c r="P25" s="43" t="s">
        <v>57</v>
      </c>
    </row>
    <row r="26" spans="1:30" x14ac:dyDescent="0.2">
      <c r="A26" t="s">
        <v>32</v>
      </c>
      <c r="G26" s="86"/>
      <c r="H26" s="86"/>
      <c r="I26" s="86">
        <v>138.5</v>
      </c>
      <c r="J26" s="86">
        <f>SUM(G26:I26)</f>
        <v>138.5</v>
      </c>
      <c r="L26" s="88"/>
      <c r="M26" s="88"/>
      <c r="N26" s="88">
        <f>I26</f>
        <v>138.5</v>
      </c>
      <c r="O26" s="209">
        <f>SUM(L26:N26)</f>
        <v>138.5</v>
      </c>
      <c r="P26" s="245">
        <v>44531</v>
      </c>
    </row>
    <row r="27" spans="1:30" x14ac:dyDescent="0.2">
      <c r="A27" t="s">
        <v>132</v>
      </c>
      <c r="D27" s="1">
        <f>D16</f>
        <v>0</v>
      </c>
      <c r="E27" s="101" t="s">
        <v>41</v>
      </c>
      <c r="F27" s="102" t="s">
        <v>8</v>
      </c>
      <c r="G27" s="84"/>
      <c r="H27" s="86"/>
      <c r="I27" s="86"/>
      <c r="J27" s="84"/>
      <c r="K27" s="104" t="s">
        <v>42</v>
      </c>
      <c r="L27" s="87"/>
      <c r="M27" s="88"/>
      <c r="N27" s="87"/>
      <c r="O27" s="209"/>
      <c r="P27" s="245"/>
    </row>
    <row r="28" spans="1:30" x14ac:dyDescent="0.2">
      <c r="A28" t="s">
        <v>33</v>
      </c>
      <c r="D28" s="49">
        <f>ROUND(MAX(D14,D15,('Customer Info'!B14-100)*0.6,('Customer Info'!B16-100)*0.6),1)</f>
        <v>0</v>
      </c>
      <c r="E28" s="29" t="s">
        <v>45</v>
      </c>
      <c r="F28" s="4" t="s">
        <v>8</v>
      </c>
      <c r="G28" s="85"/>
      <c r="H28" s="85"/>
      <c r="I28" s="85">
        <v>6.33</v>
      </c>
      <c r="J28" s="85">
        <f>SUM(G28:I28)</f>
        <v>6.33</v>
      </c>
      <c r="K28" s="36" t="s">
        <v>44</v>
      </c>
      <c r="L28" s="87"/>
      <c r="M28" s="87"/>
      <c r="N28" s="87">
        <f>ROUND($D28*I28,2)</f>
        <v>0</v>
      </c>
      <c r="O28" s="209">
        <f>SUM(L28:N28)</f>
        <v>0</v>
      </c>
      <c r="P28" s="245">
        <v>45261</v>
      </c>
    </row>
    <row r="29" spans="1:30" x14ac:dyDescent="0.2">
      <c r="A29" t="s">
        <v>260</v>
      </c>
      <c r="D29" s="49">
        <f>IF(D18&lt;=100,0,ROUND(IF(D18-D19&gt;0,D18-D19),1))</f>
        <v>0</v>
      </c>
      <c r="E29" s="29" t="s">
        <v>258</v>
      </c>
      <c r="F29" s="4" t="s">
        <v>8</v>
      </c>
      <c r="G29" s="116"/>
      <c r="H29" s="85"/>
      <c r="I29" s="85">
        <v>1.21</v>
      </c>
      <c r="J29" s="116">
        <f>SUM(G29:I29)</f>
        <v>1.21</v>
      </c>
      <c r="K29" s="36" t="s">
        <v>44</v>
      </c>
      <c r="L29" s="87"/>
      <c r="M29" s="87"/>
      <c r="N29" s="87">
        <f>ROUND($D29*I29,2)</f>
        <v>0</v>
      </c>
      <c r="O29" s="87">
        <f>SUM(L29:N29)</f>
        <v>0</v>
      </c>
      <c r="P29" s="245">
        <v>44531</v>
      </c>
    </row>
    <row r="30" spans="1:30" x14ac:dyDescent="0.2">
      <c r="A30" s="37" t="s">
        <v>50</v>
      </c>
      <c r="B30" s="37"/>
      <c r="C30" s="37"/>
      <c r="D30" s="38"/>
      <c r="E30" s="38"/>
      <c r="F30" s="37"/>
      <c r="G30" s="37"/>
      <c r="H30" s="37"/>
      <c r="I30" s="37"/>
      <c r="J30" s="37"/>
      <c r="K30" s="39"/>
      <c r="L30" s="40"/>
      <c r="M30" s="40"/>
      <c r="N30" s="40">
        <f>SUM(N26:N29)</f>
        <v>138.5</v>
      </c>
      <c r="O30" s="40">
        <f>SUM(O26:O29)</f>
        <v>138.5</v>
      </c>
    </row>
    <row r="31" spans="1:30" x14ac:dyDescent="0.2">
      <c r="A31" s="89"/>
      <c r="B31" s="89"/>
      <c r="C31" s="90"/>
      <c r="D31" s="90"/>
      <c r="E31" s="90"/>
      <c r="F31" s="90"/>
      <c r="G31" s="91"/>
      <c r="H31" s="91"/>
      <c r="I31" s="91"/>
      <c r="J31" s="91"/>
      <c r="K31" s="89"/>
      <c r="L31" s="89"/>
      <c r="M31" s="89"/>
      <c r="N31" s="89"/>
      <c r="O31" s="89"/>
      <c r="P31" s="89"/>
    </row>
    <row r="32" spans="1:30" x14ac:dyDescent="0.2">
      <c r="A32" s="41" t="s">
        <v>70</v>
      </c>
      <c r="D32" s="1"/>
      <c r="E32" s="1"/>
      <c r="K32" s="36"/>
      <c r="L32" s="36"/>
      <c r="M32" s="36"/>
      <c r="N32" s="36"/>
      <c r="O32" s="34"/>
      <c r="P32" s="34"/>
    </row>
    <row r="33" spans="1:221" x14ac:dyDescent="0.2">
      <c r="A33" s="37"/>
      <c r="D33" s="1"/>
      <c r="E33" s="1"/>
      <c r="K33" s="36"/>
      <c r="L33" s="36"/>
      <c r="M33" s="36"/>
      <c r="N33" s="36"/>
      <c r="O33" s="34"/>
    </row>
    <row r="34" spans="1:221" x14ac:dyDescent="0.2">
      <c r="A34" s="78" t="s">
        <v>79</v>
      </c>
      <c r="D34" s="1">
        <f>IF($C$16&lt;0,0,IF($C$16&gt;833000,833000,$C$16))</f>
        <v>0</v>
      </c>
      <c r="E34" s="35" t="s">
        <v>41</v>
      </c>
      <c r="F34" s="4" t="s">
        <v>8</v>
      </c>
      <c r="G34" s="83"/>
      <c r="H34" s="84"/>
      <c r="I34" s="103">
        <f>'Rider Rates'!$B$4</f>
        <v>4.6278999999999999E-3</v>
      </c>
      <c r="J34" s="6">
        <f>SUM(G34:I34)</f>
        <v>4.6278999999999999E-3</v>
      </c>
      <c r="K34" s="36" t="s">
        <v>42</v>
      </c>
      <c r="L34" s="87"/>
      <c r="M34" s="87"/>
      <c r="N34" s="87">
        <f>ROUND($D34*I34,2)</f>
        <v>0</v>
      </c>
      <c r="O34" s="87">
        <f>SUM(L34:N34)</f>
        <v>0</v>
      </c>
      <c r="P34" s="245">
        <f>'Rider Rates'!$D$4</f>
        <v>45657</v>
      </c>
    </row>
    <row r="35" spans="1:221" x14ac:dyDescent="0.2">
      <c r="A35" s="78" t="s">
        <v>80</v>
      </c>
      <c r="D35" s="1">
        <f>IF($C$16-833000&gt;0,$C$16-D34,0)</f>
        <v>0</v>
      </c>
      <c r="E35" s="35" t="s">
        <v>41</v>
      </c>
      <c r="F35" s="4" t="s">
        <v>8</v>
      </c>
      <c r="G35" s="83"/>
      <c r="H35" s="84"/>
      <c r="I35" s="103">
        <f>'Rider Rates'!$B$5</f>
        <v>1.7560000000000001E-4</v>
      </c>
      <c r="J35" s="118">
        <f>SUM(G35:I35)</f>
        <v>1.7560000000000001E-4</v>
      </c>
      <c r="K35" s="36" t="s">
        <v>42</v>
      </c>
      <c r="L35" s="87"/>
      <c r="M35" s="87"/>
      <c r="N35" s="87">
        <f>ROUND($D35*I35,2)</f>
        <v>0</v>
      </c>
      <c r="O35" s="87">
        <f>SUM(L35:N35)</f>
        <v>0</v>
      </c>
      <c r="P35" s="245">
        <f>'Rider Rates'!$D$4</f>
        <v>45657</v>
      </c>
    </row>
    <row r="36" spans="1:221" x14ac:dyDescent="0.2">
      <c r="A36" s="78" t="s">
        <v>47</v>
      </c>
      <c r="B36" t="s">
        <v>15</v>
      </c>
      <c r="D36" s="1">
        <f>IF('Customer Info'!$C$32=TRUE,0,IF(C16&lt;0,0,IF(C16&gt;2000,2000,C16)))</f>
        <v>0</v>
      </c>
      <c r="E36" s="35" t="s">
        <v>41</v>
      </c>
      <c r="F36" s="4" t="s">
        <v>8</v>
      </c>
      <c r="G36" s="83"/>
      <c r="H36" s="84"/>
      <c r="I36" s="177">
        <f>'Rider Rates'!$B$8</f>
        <v>4.6499999999999996E-3</v>
      </c>
      <c r="J36" s="117">
        <f>SUM(G36:I36)</f>
        <v>4.6499999999999996E-3</v>
      </c>
      <c r="K36" s="36" t="s">
        <v>42</v>
      </c>
      <c r="L36" s="87"/>
      <c r="M36" s="87"/>
      <c r="N36" s="87">
        <f>ROUND($D36*I36,2)</f>
        <v>0</v>
      </c>
      <c r="O36" s="87">
        <f>SUM(L36:N36)</f>
        <v>0</v>
      </c>
      <c r="P36" s="245">
        <f>'Rider Rates'!$D$7</f>
        <v>44531</v>
      </c>
    </row>
    <row r="37" spans="1:221" x14ac:dyDescent="0.2">
      <c r="A37" s="78" t="s">
        <v>48</v>
      </c>
      <c r="B37" t="s">
        <v>15</v>
      </c>
      <c r="D37" s="1">
        <f>IF('Customer Info'!$C$32=TRUE,0,IF(C16&gt;15000,13000,IF(C16&gt;2000,C16-2000,0)))</f>
        <v>0</v>
      </c>
      <c r="E37" s="35" t="s">
        <v>41</v>
      </c>
      <c r="F37" s="4" t="s">
        <v>8</v>
      </c>
      <c r="G37" s="83"/>
      <c r="H37" s="84"/>
      <c r="I37" s="177">
        <f>'Rider Rates'!$B$9</f>
        <v>4.1900000000000001E-3</v>
      </c>
      <c r="J37" s="117">
        <f>SUM(G37:I37)</f>
        <v>4.1900000000000001E-3</v>
      </c>
      <c r="K37" s="36" t="s">
        <v>42</v>
      </c>
      <c r="L37" s="87"/>
      <c r="M37" s="87"/>
      <c r="N37" s="87">
        <f>ROUND($D37*I37,2)</f>
        <v>0</v>
      </c>
      <c r="O37" s="87">
        <f>SUM(L37:N37)</f>
        <v>0</v>
      </c>
      <c r="P37" s="245">
        <f>'Rider Rates'!$D$7</f>
        <v>44531</v>
      </c>
    </row>
    <row r="38" spans="1:221" x14ac:dyDescent="0.2">
      <c r="A38" s="78" t="s">
        <v>49</v>
      </c>
      <c r="B38" t="s">
        <v>15</v>
      </c>
      <c r="D38" s="1">
        <f>IF('Customer Info'!$C$32=TRUE,0,IF(C16-D36-D37&gt;0,C16-D36-D37,0))</f>
        <v>0</v>
      </c>
      <c r="E38" s="35" t="s">
        <v>41</v>
      </c>
      <c r="F38" s="4" t="s">
        <v>8</v>
      </c>
      <c r="G38" s="83"/>
      <c r="H38" s="84"/>
      <c r="I38" s="177">
        <f>'Rider Rates'!$B$10</f>
        <v>3.63E-3</v>
      </c>
      <c r="J38" s="117">
        <f>SUM(G38:I38)</f>
        <v>3.63E-3</v>
      </c>
      <c r="K38" s="36" t="s">
        <v>42</v>
      </c>
      <c r="L38" s="87"/>
      <c r="M38" s="87"/>
      <c r="N38" s="87">
        <f>ROUND($D38*I38,2)</f>
        <v>0</v>
      </c>
      <c r="O38" s="87">
        <f>SUM(L38:N38)</f>
        <v>0</v>
      </c>
      <c r="P38" s="245">
        <f>'Rider Rates'!$D$7</f>
        <v>44531</v>
      </c>
    </row>
    <row r="39" spans="1:221" x14ac:dyDescent="0.2">
      <c r="A39" s="241" t="s">
        <v>237</v>
      </c>
      <c r="B39" s="78"/>
      <c r="C39" s="78"/>
      <c r="D39" s="208">
        <f>$N$30</f>
        <v>138.5</v>
      </c>
      <c r="E39" s="101" t="s">
        <v>122</v>
      </c>
      <c r="F39" s="102" t="s">
        <v>8</v>
      </c>
      <c r="G39" s="103"/>
      <c r="H39" s="103"/>
      <c r="I39" s="178">
        <f>'Rider Rates'!$B$18+'Rider Rates'!$E$18</f>
        <v>0</v>
      </c>
      <c r="J39" s="120">
        <f>SUM(H39:I39)</f>
        <v>0</v>
      </c>
      <c r="K39" s="104"/>
      <c r="L39" s="105"/>
      <c r="M39" s="105"/>
      <c r="N39" s="105">
        <f>ROUND($D$39*'Rider Rates'!$B$18,2)+ROUND($D$39*'Rider Rates'!$E$18,2)</f>
        <v>0</v>
      </c>
      <c r="O39" s="105">
        <f t="shared" ref="O39:O48" si="0">SUM(L39:N39)</f>
        <v>0</v>
      </c>
      <c r="P39" s="245">
        <f>MAX('Rider Rates'!$D$18,'Rider Rates'!$F$18)</f>
        <v>44531</v>
      </c>
    </row>
    <row r="40" spans="1:221" x14ac:dyDescent="0.2">
      <c r="A40" s="241" t="s">
        <v>210</v>
      </c>
      <c r="B40" s="78"/>
      <c r="C40" s="78"/>
      <c r="D40" s="1">
        <f>IF($C$16&lt;0,0,IF($C$16&gt;833000,833000,$C$16))</f>
        <v>0</v>
      </c>
      <c r="E40" s="101" t="s">
        <v>41</v>
      </c>
      <c r="F40" s="102" t="s">
        <v>8</v>
      </c>
      <c r="G40" s="103"/>
      <c r="H40" s="103"/>
      <c r="I40" s="103">
        <f>'Rider Rates'!D49</f>
        <v>0</v>
      </c>
      <c r="J40" s="103">
        <f>SUM(G40:I40)</f>
        <v>0</v>
      </c>
      <c r="K40" s="104" t="s">
        <v>42</v>
      </c>
      <c r="L40" s="105"/>
      <c r="M40" s="105"/>
      <c r="N40" s="87">
        <f>D40*J40</f>
        <v>0</v>
      </c>
      <c r="O40" s="105">
        <f t="shared" si="0"/>
        <v>0</v>
      </c>
      <c r="P40" s="245">
        <f>'Rider Rates'!E49</f>
        <v>45883</v>
      </c>
    </row>
    <row r="41" spans="1:221" x14ac:dyDescent="0.2">
      <c r="A41" s="210" t="s">
        <v>189</v>
      </c>
      <c r="B41" s="78"/>
      <c r="C41" s="78"/>
      <c r="D41" s="1">
        <f>IF($C$16&lt;0,0,$C$16)</f>
        <v>0</v>
      </c>
      <c r="E41" s="113" t="s">
        <v>41</v>
      </c>
      <c r="F41" s="102" t="s">
        <v>8</v>
      </c>
      <c r="G41" s="103"/>
      <c r="H41" s="103">
        <f>'Rider Rates'!B58</f>
        <v>4.1980000000000001E-4</v>
      </c>
      <c r="I41" s="103"/>
      <c r="J41" s="103">
        <f>SUM(G41:I41)</f>
        <v>4.1980000000000001E-4</v>
      </c>
      <c r="K41" s="104" t="s">
        <v>42</v>
      </c>
      <c r="L41" s="105"/>
      <c r="M41" s="105">
        <f>ROUND(D41*H41,2)</f>
        <v>0</v>
      </c>
      <c r="N41" s="205"/>
      <c r="O41" s="105">
        <f t="shared" si="0"/>
        <v>0</v>
      </c>
      <c r="P41" s="245">
        <f>'Rider Rates'!$D$57</f>
        <v>45929</v>
      </c>
    </row>
    <row r="42" spans="1:221" x14ac:dyDescent="0.2">
      <c r="A42" s="210" t="s">
        <v>189</v>
      </c>
      <c r="B42" s="78"/>
      <c r="C42" s="78"/>
      <c r="D42" s="49">
        <f>ROUND(MAX(D14,('Customer Info'!B14-100)*0.6,('Customer Info'!B16-100)*0.6),1)</f>
        <v>0</v>
      </c>
      <c r="E42" s="35" t="s">
        <v>64</v>
      </c>
      <c r="F42" s="4" t="s">
        <v>8</v>
      </c>
      <c r="G42" s="103"/>
      <c r="H42" s="239">
        <f>'Rider Rates'!B63</f>
        <v>8.67</v>
      </c>
      <c r="I42" s="103"/>
      <c r="J42" s="239">
        <f>SUM(G42:I42)</f>
        <v>8.67</v>
      </c>
      <c r="K42" s="104" t="s">
        <v>44</v>
      </c>
      <c r="L42" s="105"/>
      <c r="M42" s="105">
        <f>ROUND(D42*H42,2)</f>
        <v>0</v>
      </c>
      <c r="N42" s="205"/>
      <c r="O42" s="105">
        <f t="shared" si="0"/>
        <v>0</v>
      </c>
      <c r="P42" s="245">
        <f>'Rider Rates'!$D$62</f>
        <v>45929</v>
      </c>
    </row>
    <row r="43" spans="1:221" x14ac:dyDescent="0.2">
      <c r="A43" s="99" t="s">
        <v>83</v>
      </c>
      <c r="B43" s="78"/>
      <c r="C43" s="78"/>
      <c r="D43" s="1">
        <f>IF('Customer Info'!C34=TRUE,0,IF($C$16&lt;0,0,$C$16))</f>
        <v>0</v>
      </c>
      <c r="E43" s="101" t="s">
        <v>41</v>
      </c>
      <c r="F43" s="102" t="s">
        <v>8</v>
      </c>
      <c r="G43" s="103"/>
      <c r="H43" s="103"/>
      <c r="I43" s="103">
        <f>'Rider Rates'!$B$71+'Rider Rates'!$C$71</f>
        <v>0</v>
      </c>
      <c r="J43" s="103">
        <f>SUM(G43:I43)</f>
        <v>0</v>
      </c>
      <c r="K43" s="104" t="s">
        <v>42</v>
      </c>
      <c r="L43" s="105"/>
      <c r="M43" s="105"/>
      <c r="N43" s="87">
        <f>ROUND($D$43*'Rider Rates'!$B$71,2)+ROUND($D$43*'Rider Rates'!$C$71,2)</f>
        <v>0</v>
      </c>
      <c r="O43" s="209">
        <f t="shared" si="0"/>
        <v>0</v>
      </c>
      <c r="P43" s="245">
        <f>'Rider Rates'!$D$71</f>
        <v>45444</v>
      </c>
      <c r="Q43" s="107"/>
      <c r="R43" s="108"/>
      <c r="S43" s="109"/>
      <c r="T43" s="78"/>
      <c r="U43" s="110"/>
      <c r="V43" s="78"/>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row>
    <row r="44" spans="1:221" x14ac:dyDescent="0.2">
      <c r="A44" s="99" t="s">
        <v>83</v>
      </c>
      <c r="B44" s="78"/>
      <c r="C44" s="78"/>
      <c r="D44" s="49">
        <f>IF('Customer Info'!C34=TRUE,0,$D$28)</f>
        <v>0</v>
      </c>
      <c r="E44" s="101" t="s">
        <v>45</v>
      </c>
      <c r="F44" s="102" t="s">
        <v>8</v>
      </c>
      <c r="G44" s="103"/>
      <c r="H44" s="103"/>
      <c r="I44" s="239">
        <f>'Rider Rates'!$B$81</f>
        <v>0</v>
      </c>
      <c r="J44" s="239">
        <f>SUM(G44:I44)</f>
        <v>0</v>
      </c>
      <c r="K44" s="104" t="s">
        <v>42</v>
      </c>
      <c r="L44" s="105"/>
      <c r="M44" s="105"/>
      <c r="N44" s="87">
        <f>ROUND($D44*I44,2)</f>
        <v>0</v>
      </c>
      <c r="O44" s="209">
        <f>SUM(L44:N44)</f>
        <v>0</v>
      </c>
      <c r="P44" s="245">
        <f>'Rider Rates'!$D$81</f>
        <v>45444</v>
      </c>
      <c r="Q44" s="107"/>
      <c r="R44" s="108"/>
      <c r="S44" s="109"/>
      <c r="T44" s="78"/>
      <c r="U44" s="110"/>
      <c r="V44" s="78"/>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row>
    <row r="45" spans="1:221" x14ac:dyDescent="0.2">
      <c r="A45" s="99" t="s">
        <v>81</v>
      </c>
      <c r="B45" s="78"/>
      <c r="C45" s="78"/>
      <c r="D45" s="208">
        <f>$N$30</f>
        <v>138.5</v>
      </c>
      <c r="E45" s="101" t="s">
        <v>122</v>
      </c>
      <c r="F45" s="102" t="s">
        <v>8</v>
      </c>
      <c r="G45" s="111"/>
      <c r="H45" s="112"/>
      <c r="I45" s="120">
        <f>'Rider Rates'!$B$85</f>
        <v>3.5344300000000002E-2</v>
      </c>
      <c r="J45" s="120">
        <f>SUM(H45:I45)</f>
        <v>3.5344300000000002E-2</v>
      </c>
      <c r="K45" s="104"/>
      <c r="L45" s="105"/>
      <c r="M45" s="105"/>
      <c r="N45" s="105">
        <f>ROUND(N$30*I45,2)</f>
        <v>4.9000000000000004</v>
      </c>
      <c r="O45" s="209">
        <f t="shared" si="0"/>
        <v>4.9000000000000004</v>
      </c>
      <c r="P45" s="245">
        <f>'Rider Rates'!$D$85</f>
        <v>45929</v>
      </c>
      <c r="Q45" s="107"/>
      <c r="R45" s="108"/>
      <c r="S45" s="109"/>
      <c r="T45" s="78"/>
      <c r="U45" s="110"/>
      <c r="V45" s="78"/>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row>
    <row r="46" spans="1:221" x14ac:dyDescent="0.2">
      <c r="A46" s="99" t="s">
        <v>82</v>
      </c>
      <c r="B46" s="78"/>
      <c r="C46" s="78"/>
      <c r="D46" s="208">
        <f>$N$30</f>
        <v>138.5</v>
      </c>
      <c r="E46" s="101" t="s">
        <v>122</v>
      </c>
      <c r="F46" s="102" t="s">
        <v>8</v>
      </c>
      <c r="G46" s="114"/>
      <c r="H46" s="115"/>
      <c r="I46" s="120">
        <f>'Rider Rates'!$B$87</f>
        <v>6.6985699999999995E-2</v>
      </c>
      <c r="J46" s="120">
        <f>SUM(H46:I46)</f>
        <v>6.6985699999999995E-2</v>
      </c>
      <c r="K46" s="104"/>
      <c r="L46" s="105"/>
      <c r="M46" s="105"/>
      <c r="N46" s="105">
        <f>ROUND(N$30*I46,2)</f>
        <v>9.2799999999999994</v>
      </c>
      <c r="O46" s="209">
        <f t="shared" si="0"/>
        <v>9.2799999999999994</v>
      </c>
      <c r="P46" s="245">
        <f>'Rider Rates'!$D$87</f>
        <v>45167</v>
      </c>
      <c r="Q46" s="107"/>
      <c r="R46" s="108"/>
      <c r="S46" s="109"/>
      <c r="T46" s="78"/>
      <c r="U46" s="110"/>
      <c r="V46" s="78"/>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row>
    <row r="47" spans="1:221" x14ac:dyDescent="0.2">
      <c r="A47" s="210" t="s">
        <v>206</v>
      </c>
      <c r="B47" s="78"/>
      <c r="C47" s="78"/>
      <c r="D47" s="195"/>
      <c r="E47" s="113" t="s">
        <v>115</v>
      </c>
      <c r="F47" s="106"/>
      <c r="G47" s="114"/>
      <c r="H47" s="115"/>
      <c r="I47" s="196">
        <f>'Rider Rates'!$B$91</f>
        <v>20.75</v>
      </c>
      <c r="J47" s="196">
        <f>SUM(G47:I47)</f>
        <v>20.75</v>
      </c>
      <c r="K47" s="104"/>
      <c r="L47" s="105"/>
      <c r="M47" s="105"/>
      <c r="N47" s="105">
        <f>I47</f>
        <v>20.75</v>
      </c>
      <c r="O47" s="105">
        <f>SUM(L47:N47)</f>
        <v>20.75</v>
      </c>
      <c r="P47" s="245">
        <f>'Rider Rates'!$D$91</f>
        <v>45929</v>
      </c>
    </row>
    <row r="48" spans="1:221" x14ac:dyDescent="0.2">
      <c r="A48" s="99" t="s">
        <v>156</v>
      </c>
      <c r="B48" s="78"/>
      <c r="C48" s="78"/>
      <c r="D48" s="208">
        <f>$N$30</f>
        <v>138.5</v>
      </c>
      <c r="E48" s="101" t="s">
        <v>122</v>
      </c>
      <c r="F48" s="102" t="s">
        <v>8</v>
      </c>
      <c r="G48" s="114"/>
      <c r="H48" s="115"/>
      <c r="I48" s="120">
        <f>'Rider Rates'!$B$105</f>
        <v>0.24516379999999999</v>
      </c>
      <c r="J48" s="120">
        <f>SUM(H48:I48)</f>
        <v>0.24516379999999999</v>
      </c>
      <c r="K48" s="104"/>
      <c r="L48" s="105"/>
      <c r="M48" s="105"/>
      <c r="N48" s="105">
        <f>ROUND(N$30*I48,2)</f>
        <v>33.96</v>
      </c>
      <c r="O48" s="105">
        <f t="shared" si="0"/>
        <v>33.96</v>
      </c>
      <c r="P48" s="245">
        <f>'Rider Rates'!$D$105</f>
        <v>45897</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
      <c r="A49" s="210" t="s">
        <v>217</v>
      </c>
      <c r="B49" s="78"/>
      <c r="C49" s="78"/>
      <c r="D49" s="195"/>
      <c r="E49" s="113" t="s">
        <v>115</v>
      </c>
      <c r="F49" s="106"/>
      <c r="G49" s="114"/>
      <c r="H49" s="115"/>
      <c r="I49" s="258">
        <f>'Rider Rates'!B122</f>
        <v>0.99</v>
      </c>
      <c r="J49" s="196">
        <f t="shared" ref="J49:J54" si="1">SUM(G49:I49)</f>
        <v>0.99</v>
      </c>
      <c r="K49" s="104"/>
      <c r="L49" s="105"/>
      <c r="M49" s="105"/>
      <c r="N49" s="260">
        <f>I49</f>
        <v>0.99</v>
      </c>
      <c r="O49" s="105">
        <f t="shared" ref="O49:O52" si="2">SUM(L49:N49)</f>
        <v>0.99</v>
      </c>
      <c r="P49" s="245">
        <f>'Rider Rates'!D122</f>
        <v>45958</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
      <c r="A50" s="210" t="s">
        <v>208</v>
      </c>
      <c r="B50" s="78"/>
      <c r="C50" s="78"/>
      <c r="D50" s="1">
        <f>IF($C$16&lt;1,0,$C$16)</f>
        <v>0</v>
      </c>
      <c r="E50" s="101" t="s">
        <v>41</v>
      </c>
      <c r="F50" s="249" t="s">
        <v>8</v>
      </c>
      <c r="G50" s="165"/>
      <c r="H50" s="165"/>
      <c r="I50" s="251">
        <f>'Rider Rates'!B118</f>
        <v>0</v>
      </c>
      <c r="J50" s="251">
        <f t="shared" si="1"/>
        <v>0</v>
      </c>
      <c r="K50" s="104" t="s">
        <v>42</v>
      </c>
      <c r="L50" s="105"/>
      <c r="M50" s="105"/>
      <c r="N50" s="105">
        <f>D50*I50</f>
        <v>0</v>
      </c>
      <c r="O50" s="105">
        <f t="shared" si="2"/>
        <v>0</v>
      </c>
      <c r="P50" s="245">
        <f>'Rider Rates'!D118</f>
        <v>45657</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78" t="s">
        <v>233</v>
      </c>
      <c r="B51" s="78"/>
      <c r="C51" s="78"/>
      <c r="D51" s="100">
        <f>IF(C16&lt;0,0,IF(C16&gt;833000,833000,C16))</f>
        <v>0</v>
      </c>
      <c r="E51" s="101" t="s">
        <v>41</v>
      </c>
      <c r="F51" s="102" t="s">
        <v>8</v>
      </c>
      <c r="G51" s="265"/>
      <c r="H51" s="265"/>
      <c r="I51" s="265">
        <f>'Rider Rates'!$B$126</f>
        <v>0</v>
      </c>
      <c r="J51" s="265">
        <f t="shared" si="1"/>
        <v>0</v>
      </c>
      <c r="K51" s="104" t="s">
        <v>42</v>
      </c>
      <c r="L51" s="266"/>
      <c r="M51" s="266"/>
      <c r="N51" s="266">
        <f>IF(D51*J51&gt;'Rider Rates'!$C$126,'Rider Rates'!$C$126,D51*J51)</f>
        <v>0</v>
      </c>
      <c r="O51" s="266">
        <f t="shared" si="2"/>
        <v>0</v>
      </c>
      <c r="P51" s="264">
        <f>'Rider Rates'!$E$126</f>
        <v>45883</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78" t="s">
        <v>234</v>
      </c>
      <c r="B52" s="78"/>
      <c r="C52" s="78"/>
      <c r="D52" s="123">
        <f>IF(C16&gt;833000,C16-833000,0)</f>
        <v>0</v>
      </c>
      <c r="E52" s="101" t="s">
        <v>41</v>
      </c>
      <c r="F52" s="102" t="s">
        <v>8</v>
      </c>
      <c r="G52" s="265"/>
      <c r="H52" s="265"/>
      <c r="I52" s="265">
        <f>'Rider Rates'!$B$127</f>
        <v>0</v>
      </c>
      <c r="J52" s="265">
        <f t="shared" si="1"/>
        <v>0</v>
      </c>
      <c r="K52" s="104" t="s">
        <v>42</v>
      </c>
      <c r="L52" s="266"/>
      <c r="M52" s="266"/>
      <c r="N52" s="266">
        <f>D52*J52</f>
        <v>0</v>
      </c>
      <c r="O52" s="266">
        <f t="shared" si="2"/>
        <v>0</v>
      </c>
      <c r="P52" s="264">
        <f>'Rider Rates'!$E$127</f>
        <v>45883</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241" t="s">
        <v>242</v>
      </c>
      <c r="B53" s="78"/>
      <c r="C53" s="78"/>
      <c r="D53" s="100">
        <f>D16</f>
        <v>0</v>
      </c>
      <c r="E53" s="101" t="s">
        <v>41</v>
      </c>
      <c r="F53" s="249" t="s">
        <v>8</v>
      </c>
      <c r="G53" s="103"/>
      <c r="H53" s="103"/>
      <c r="I53" s="103">
        <f>'Rider Rates'!$B$133</f>
        <v>0</v>
      </c>
      <c r="J53" s="237">
        <f t="shared" si="1"/>
        <v>0</v>
      </c>
      <c r="K53" s="104" t="s">
        <v>42</v>
      </c>
      <c r="L53" s="105"/>
      <c r="M53" s="105"/>
      <c r="N53" s="105">
        <f>D53*J53</f>
        <v>0</v>
      </c>
      <c r="O53" s="105">
        <f>SUM(L53:N53)</f>
        <v>0</v>
      </c>
      <c r="P53" s="245">
        <f>'Rider Rates'!$D$131</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241" t="s">
        <v>241</v>
      </c>
      <c r="B54" s="78"/>
      <c r="C54" s="78"/>
      <c r="D54" s="100"/>
      <c r="E54" s="101" t="s">
        <v>115</v>
      </c>
      <c r="F54" s="102" t="s">
        <v>8</v>
      </c>
      <c r="G54" s="263"/>
      <c r="H54" s="263"/>
      <c r="I54" s="263">
        <f>'Rider Rates'!$B$138</f>
        <v>0</v>
      </c>
      <c r="J54" s="263">
        <f t="shared" si="1"/>
        <v>0</v>
      </c>
      <c r="K54" s="104"/>
      <c r="L54" s="209"/>
      <c r="M54" s="209"/>
      <c r="N54" s="209">
        <f>J54</f>
        <v>0</v>
      </c>
      <c r="O54" s="209">
        <f>SUM(L54:N54)</f>
        <v>0</v>
      </c>
      <c r="P54" s="264">
        <f>'Rider Rates'!$D$138</f>
        <v>44531</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241" t="s">
        <v>243</v>
      </c>
      <c r="B55" s="78"/>
      <c r="C55" s="78"/>
      <c r="D55" s="100"/>
      <c r="E55" s="101"/>
      <c r="F55" s="102"/>
      <c r="G55" s="263"/>
      <c r="H55" s="263"/>
      <c r="I55" s="263"/>
      <c r="J55" s="263"/>
      <c r="K55" s="104"/>
      <c r="L55" s="209"/>
      <c r="M55" s="209"/>
      <c r="N55" s="209"/>
      <c r="O55" s="209"/>
      <c r="P55" s="264"/>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179" t="s">
        <v>71</v>
      </c>
      <c r="B56" s="148"/>
      <c r="C56" s="148"/>
      <c r="D56" s="180"/>
      <c r="E56" s="181"/>
      <c r="F56" s="182"/>
      <c r="G56" s="182"/>
      <c r="H56" s="182"/>
      <c r="I56" s="182"/>
      <c r="J56" s="182"/>
      <c r="K56" s="183"/>
      <c r="L56" s="169">
        <f>SUM(L34:L55)</f>
        <v>0</v>
      </c>
      <c r="M56" s="169">
        <f t="shared" ref="M56:O56" si="3">SUM(M34:M55)</f>
        <v>0</v>
      </c>
      <c r="N56" s="169">
        <f t="shared" si="3"/>
        <v>69.88</v>
      </c>
      <c r="O56" s="169">
        <f t="shared" si="3"/>
        <v>69.88</v>
      </c>
      <c r="P56" s="184"/>
    </row>
    <row r="57" spans="1:221" x14ac:dyDescent="0.2">
      <c r="A57" s="37"/>
      <c r="D57" s="1"/>
      <c r="E57" s="35"/>
      <c r="F57" s="4"/>
      <c r="G57" s="42"/>
      <c r="H57" s="42"/>
      <c r="I57" s="42"/>
      <c r="J57" s="42"/>
      <c r="K57" s="36"/>
      <c r="L57" s="36"/>
      <c r="M57" s="36"/>
      <c r="N57" s="36"/>
      <c r="O57" s="34"/>
      <c r="P57" s="36"/>
    </row>
    <row r="58" spans="1:221" x14ac:dyDescent="0.2">
      <c r="A58" s="284" t="s">
        <v>72</v>
      </c>
      <c r="B58" s="92"/>
      <c r="C58" s="92"/>
      <c r="D58" s="92"/>
      <c r="E58" s="92"/>
      <c r="F58" s="92"/>
      <c r="G58" s="92"/>
      <c r="H58" s="92"/>
      <c r="I58" s="92"/>
      <c r="J58" s="92"/>
      <c r="K58" s="92"/>
      <c r="L58" s="98">
        <f>L30+L56</f>
        <v>0</v>
      </c>
      <c r="M58" s="98">
        <f>M30+M56</f>
        <v>0</v>
      </c>
      <c r="N58" s="98">
        <f>N30+N56</f>
        <v>208.38</v>
      </c>
      <c r="O58" s="98">
        <f>O30+O56</f>
        <v>208.38</v>
      </c>
      <c r="P58" s="98"/>
    </row>
    <row r="59" spans="1:221" x14ac:dyDescent="0.2">
      <c r="A59" s="37"/>
      <c r="B59" s="37"/>
      <c r="C59" s="37"/>
      <c r="D59" s="37"/>
      <c r="E59" s="37"/>
      <c r="F59" s="37"/>
      <c r="G59" s="37"/>
      <c r="H59" s="37"/>
      <c r="I59" s="37"/>
      <c r="J59" s="37"/>
      <c r="K59" s="37"/>
      <c r="L59" s="37"/>
      <c r="M59" s="37"/>
      <c r="N59" s="37"/>
      <c r="O59" s="40"/>
      <c r="P59" s="40"/>
    </row>
    <row r="60" spans="1:221" x14ac:dyDescent="0.2">
      <c r="A60" s="37" t="s">
        <v>37</v>
      </c>
      <c r="B60" s="37"/>
      <c r="C60" s="37"/>
      <c r="D60" s="37"/>
      <c r="E60" s="37"/>
      <c r="F60" s="37"/>
      <c r="G60" s="37"/>
      <c r="H60" s="37"/>
      <c r="I60" s="37"/>
      <c r="J60" s="37"/>
      <c r="K60" s="37"/>
      <c r="L60" s="37"/>
      <c r="M60" s="37"/>
      <c r="N60" s="37"/>
      <c r="O60" s="45">
        <f>O26+O28+O56</f>
        <v>208.38</v>
      </c>
      <c r="P60" s="245">
        <v>40967</v>
      </c>
    </row>
    <row r="61" spans="1:221" x14ac:dyDescent="0.2">
      <c r="A61" s="37"/>
      <c r="B61" s="37"/>
      <c r="C61" s="37"/>
      <c r="D61" s="37"/>
      <c r="E61" s="37"/>
      <c r="F61" s="37"/>
      <c r="G61" s="46"/>
      <c r="H61" s="46"/>
      <c r="I61" s="46"/>
      <c r="J61" s="46"/>
      <c r="K61" s="36"/>
      <c r="L61" s="36"/>
      <c r="M61" s="36"/>
      <c r="N61" s="36"/>
      <c r="O61" s="40"/>
    </row>
    <row r="62" spans="1:221" x14ac:dyDescent="0.2">
      <c r="A62" s="41" t="s">
        <v>117</v>
      </c>
      <c r="B62" s="37"/>
      <c r="C62" s="37"/>
      <c r="D62" s="37"/>
      <c r="E62" s="37"/>
      <c r="F62" s="37"/>
      <c r="G62" s="46"/>
      <c r="H62" s="46"/>
      <c r="I62" s="46"/>
      <c r="J62" s="46"/>
      <c r="K62" s="36"/>
      <c r="L62" s="36"/>
      <c r="M62" s="36"/>
      <c r="N62" s="36"/>
      <c r="O62" s="138">
        <f>MAX($O$58,$O$60)</f>
        <v>208.38</v>
      </c>
    </row>
    <row r="63" spans="1:221" x14ac:dyDescent="0.2">
      <c r="A63" s="37"/>
      <c r="B63" s="37"/>
      <c r="C63" s="37"/>
      <c r="D63" s="37"/>
      <c r="E63" s="37"/>
      <c r="F63" s="37"/>
      <c r="G63" s="46"/>
      <c r="H63" s="46"/>
      <c r="I63" s="46"/>
      <c r="J63" s="46"/>
      <c r="K63" s="36"/>
      <c r="L63" s="36"/>
      <c r="M63" s="36"/>
      <c r="N63" s="36"/>
      <c r="O63" s="40"/>
    </row>
    <row r="64" spans="1:221" x14ac:dyDescent="0.2">
      <c r="A64" s="37"/>
      <c r="B64" s="37"/>
      <c r="C64" s="37"/>
      <c r="D64" s="37"/>
      <c r="E64" s="37"/>
      <c r="F64" s="37"/>
      <c r="G64" s="96" t="s">
        <v>86</v>
      </c>
      <c r="H64" s="46"/>
      <c r="I64" s="37"/>
      <c r="J64" s="46"/>
      <c r="K64" s="36"/>
      <c r="L64" s="191"/>
      <c r="M64" s="191"/>
      <c r="N64" s="191"/>
      <c r="O64" s="191">
        <f>ROUND(IF($C$16&lt;1,0,$O$62/($C$16*100)*10000),2)</f>
        <v>0</v>
      </c>
      <c r="P64" s="37" t="s">
        <v>87</v>
      </c>
    </row>
    <row r="65" spans="1:16" x14ac:dyDescent="0.2">
      <c r="A65" s="37"/>
      <c r="B65" s="37"/>
      <c r="C65" s="37"/>
      <c r="D65" s="37"/>
      <c r="E65" s="37"/>
      <c r="F65" s="37"/>
      <c r="G65" s="242" t="s">
        <v>190</v>
      </c>
      <c r="H65" s="136"/>
      <c r="I65" s="133"/>
      <c r="J65" s="136"/>
      <c r="K65" s="137"/>
      <c r="L65" s="78"/>
      <c r="M65" s="78"/>
      <c r="N65" s="78"/>
      <c r="O65" s="243">
        <f>ROUND(IF($C$16&lt;1,0,(L58)/($C$16*100)*10000),2)</f>
        <v>0</v>
      </c>
      <c r="P65" s="25" t="s">
        <v>87</v>
      </c>
    </row>
    <row r="66" spans="1:16" x14ac:dyDescent="0.2">
      <c r="A66" s="37"/>
      <c r="B66" s="37"/>
      <c r="C66" s="37"/>
      <c r="D66" s="37"/>
      <c r="E66" s="37"/>
      <c r="F66" s="37"/>
      <c r="G66" s="96"/>
      <c r="H66" s="46"/>
      <c r="I66" s="96"/>
      <c r="J66" s="46"/>
      <c r="K66" s="36"/>
      <c r="L66" s="36"/>
      <c r="M66" s="36"/>
      <c r="N66" s="36"/>
      <c r="O66" s="130"/>
      <c r="P66" s="37"/>
    </row>
    <row r="67" spans="1:16" ht="20.25" customHeight="1" x14ac:dyDescent="0.3">
      <c r="A67" s="3"/>
      <c r="B67" s="37"/>
      <c r="C67" s="37"/>
      <c r="D67" s="228" t="str">
        <f>IF('Customer Info'!$C$32=TRUE,"Notice: Billing Charge does not include Self Assessed KWH Tax"," ")</f>
        <v xml:space="preserve"> </v>
      </c>
      <c r="E67" s="3"/>
      <c r="F67" s="4"/>
      <c r="G67" s="121"/>
      <c r="H67" s="55"/>
      <c r="I67" s="34"/>
      <c r="J67" s="55"/>
      <c r="K67" s="37"/>
      <c r="L67" s="37"/>
      <c r="M67" s="37"/>
      <c r="N67" s="34"/>
    </row>
    <row r="68" spans="1:16" x14ac:dyDescent="0.2">
      <c r="A68" s="37"/>
      <c r="B68" s="37"/>
      <c r="C68" s="37"/>
      <c r="D68" s="54"/>
      <c r="E68" s="3"/>
      <c r="F68" s="4"/>
      <c r="G68" s="55"/>
      <c r="H68" s="55"/>
      <c r="I68" s="93"/>
      <c r="J68" s="55"/>
      <c r="K68" s="37"/>
      <c r="L68" s="37"/>
      <c r="M68" s="37"/>
      <c r="N68" s="37"/>
      <c r="O68" s="40"/>
    </row>
    <row r="69" spans="1:16" x14ac:dyDescent="0.2">
      <c r="A69" s="37"/>
      <c r="B69" s="37"/>
      <c r="C69" s="37"/>
      <c r="D69" s="54"/>
      <c r="E69" s="3"/>
      <c r="F69" s="4"/>
      <c r="G69" s="55"/>
      <c r="H69" s="55"/>
      <c r="I69" s="55"/>
      <c r="J69" s="55"/>
      <c r="K69" s="37"/>
      <c r="L69" s="37"/>
      <c r="M69" s="37"/>
      <c r="N69" s="37"/>
      <c r="O69" s="40"/>
    </row>
    <row r="70" spans="1:16" x14ac:dyDescent="0.2">
      <c r="A70" s="41"/>
      <c r="B70" s="37"/>
      <c r="C70" s="37"/>
      <c r="D70" s="37"/>
      <c r="E70" s="37"/>
      <c r="F70" s="37"/>
      <c r="G70" s="37"/>
      <c r="H70" s="37"/>
      <c r="J70" s="37"/>
      <c r="K70" s="37"/>
      <c r="L70" s="40"/>
      <c r="M70" s="40"/>
      <c r="N70" s="40"/>
      <c r="O70" s="138"/>
    </row>
    <row r="71" spans="1:16" x14ac:dyDescent="0.2">
      <c r="B71" s="37"/>
      <c r="C71" s="37"/>
      <c r="D71" s="37"/>
      <c r="E71" s="37"/>
      <c r="F71" s="37"/>
      <c r="G71" s="96"/>
      <c r="H71" s="37"/>
      <c r="I71" s="37"/>
      <c r="J71" s="37"/>
      <c r="K71" s="37"/>
      <c r="L71" s="60"/>
      <c r="M71" s="60"/>
      <c r="N71" s="60"/>
      <c r="O71" s="130"/>
      <c r="P71" s="37"/>
    </row>
    <row r="72" spans="1:16" x14ac:dyDescent="0.2">
      <c r="G72" s="133"/>
      <c r="H72" s="56"/>
      <c r="I72" s="133"/>
      <c r="J72" s="56"/>
      <c r="K72" s="56"/>
      <c r="L72" s="134"/>
      <c r="M72" s="134"/>
      <c r="N72" s="134"/>
      <c r="O72" s="135"/>
      <c r="P72" s="25"/>
    </row>
    <row r="74" spans="1:16" x14ac:dyDescent="0.2">
      <c r="A74" s="481"/>
    </row>
    <row r="75" spans="1:16" x14ac:dyDescent="0.2">
      <c r="A75" s="481"/>
    </row>
    <row r="76" spans="1:16" x14ac:dyDescent="0.2">
      <c r="A76" s="481"/>
    </row>
    <row r="77" spans="1:16" x14ac:dyDescent="0.2">
      <c r="A77" s="481"/>
    </row>
    <row r="78" spans="1:16" x14ac:dyDescent="0.2">
      <c r="A78" s="481"/>
    </row>
    <row r="79" spans="1:16" x14ac:dyDescent="0.2">
      <c r="A79" s="481"/>
    </row>
    <row r="80" spans="1:16" x14ac:dyDescent="0.2">
      <c r="A80" s="481"/>
    </row>
    <row r="81" spans="1:1" x14ac:dyDescent="0.2">
      <c r="A81" s="481"/>
    </row>
    <row r="82" spans="1:1" x14ac:dyDescent="0.2">
      <c r="A82" s="481"/>
    </row>
    <row r="83" spans="1:1" x14ac:dyDescent="0.2">
      <c r="A83" s="481"/>
    </row>
    <row r="84" spans="1:1" x14ac:dyDescent="0.2">
      <c r="A84" s="481"/>
    </row>
    <row r="85" spans="1:1" x14ac:dyDescent="0.2">
      <c r="A85" s="481"/>
    </row>
    <row r="86" spans="1:1" x14ac:dyDescent="0.2">
      <c r="A86" s="481"/>
    </row>
    <row r="87" spans="1:1" x14ac:dyDescent="0.2">
      <c r="A87" s="481"/>
    </row>
    <row r="88" spans="1:1" x14ac:dyDescent="0.2">
      <c r="A88" s="481"/>
    </row>
  </sheetData>
  <sheetProtection algorithmName="SHA-512" hashValue="R2Ax2vE3aksLALaijb/EJh5Ymx01mSj1lPFxnYGcMqUK7Z+UvFRmxdQyvRUmYzo1AwE9lNRHnnAMWm1I9Pgqwg==" saltValue="71jxqA/nCl12/22aj0jUCA==" spinCount="100000" sheet="1" objects="1" scenarios="1"/>
  <mergeCells count="26">
    <mergeCell ref="A74:A88"/>
    <mergeCell ref="A4:P4"/>
    <mergeCell ref="A7:P7"/>
    <mergeCell ref="A11:I11"/>
    <mergeCell ref="D21:H21"/>
    <mergeCell ref="D22:H22"/>
    <mergeCell ref="G24:J24"/>
    <mergeCell ref="L24:O24"/>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59" orientation="landscape" r:id="rId1"/>
  <headerFooter alignWithMargins="0"/>
  <rowBreaks count="1" manualBreakCount="1">
    <brk id="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22881"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122882" r:id="rId5" name="Button 2">
              <controlPr defaultSize="0" print="0" autoFill="0" autoPict="0" macro="[0]!Info">
                <anchor moveWithCells="1">
                  <from>
                    <xdr:col>15</xdr:col>
                    <xdr:colOff>409575</xdr:colOff>
                    <xdr:row>82</xdr:row>
                    <xdr:rowOff>76200</xdr:rowOff>
                  </from>
                  <to>
                    <xdr:col>16</xdr:col>
                    <xdr:colOff>38100</xdr:colOff>
                    <xdr:row>83</xdr:row>
                    <xdr:rowOff>142875</xdr:rowOff>
                  </to>
                </anchor>
              </controlPr>
            </control>
          </mc:Choice>
        </mc:AlternateContent>
        <mc:AlternateContent xmlns:mc="http://schemas.openxmlformats.org/markup-compatibility/2006">
          <mc:Choice Requires="x14">
            <control shapeId="122883"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2884"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2885"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2886"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2887"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22888"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22889"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22890"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22891"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22892"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22893"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22894"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22895"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22896"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22897"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22898"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22899"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22900"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22901"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22902"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22903"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22904"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22905"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22906"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22907"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22908"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22909"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22910"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22911"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22912"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22913"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22914"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22915"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22916"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22917"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22918"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22919"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22920"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22921"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22922"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22923"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22924"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22925"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22926"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22927"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22928"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22929"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22930"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22931"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22932"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22933"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22934"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22935"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22936"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22937"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22938"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2">
    <pageSetUpPr fitToPage="1"/>
  </sheetPr>
  <dimension ref="A1:IV87"/>
  <sheetViews>
    <sheetView showGridLines="0" topLeftCell="A17"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3" width="18" customWidth="1"/>
    <col min="14"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9.140625" hidden="1" customWidth="1"/>
  </cols>
  <sheetData>
    <row r="1" spans="1:256" ht="20.25" x14ac:dyDescent="0.3">
      <c r="A1" s="498" t="s">
        <v>120</v>
      </c>
      <c r="B1" s="498"/>
      <c r="C1" s="498"/>
      <c r="D1" s="498"/>
      <c r="E1" s="498"/>
      <c r="F1" s="498"/>
      <c r="G1" s="498"/>
      <c r="H1" s="498"/>
      <c r="I1" s="498"/>
      <c r="J1" s="498"/>
      <c r="K1" s="498"/>
      <c r="L1" s="498"/>
      <c r="M1" s="498"/>
      <c r="N1" s="498"/>
      <c r="O1" s="498"/>
      <c r="P1" s="498"/>
    </row>
    <row r="2" spans="1:256" ht="20.25" x14ac:dyDescent="0.3">
      <c r="A2" s="483" t="s">
        <v>277</v>
      </c>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c r="AQ2" s="483"/>
      <c r="AR2" s="483"/>
      <c r="AS2" s="483"/>
      <c r="AT2" s="483"/>
      <c r="AU2" s="483"/>
      <c r="AV2" s="483"/>
      <c r="AW2" s="483"/>
      <c r="AX2" s="483"/>
      <c r="AY2" s="483"/>
      <c r="AZ2" s="483"/>
      <c r="BA2" s="483"/>
      <c r="BB2" s="483"/>
      <c r="BC2" s="483"/>
      <c r="BD2" s="483"/>
      <c r="BE2" s="483"/>
      <c r="BF2" s="483"/>
      <c r="BG2" s="483"/>
      <c r="BH2" s="483"/>
      <c r="BI2" s="483"/>
      <c r="BJ2" s="483"/>
      <c r="BK2" s="483"/>
      <c r="BL2" s="483"/>
      <c r="BM2" s="483"/>
      <c r="BN2" s="483"/>
      <c r="BO2" s="483"/>
      <c r="BP2" s="483"/>
      <c r="BQ2" s="483"/>
      <c r="BR2" s="483"/>
      <c r="BS2" s="483"/>
      <c r="BT2" s="483"/>
      <c r="BU2" s="483"/>
      <c r="BV2" s="483"/>
      <c r="BW2" s="483"/>
      <c r="BX2" s="483"/>
      <c r="BY2" s="483"/>
      <c r="BZ2" s="483"/>
      <c r="CA2" s="483"/>
      <c r="CB2" s="483"/>
      <c r="CC2" s="483"/>
      <c r="CD2" s="483"/>
      <c r="CE2" s="483"/>
      <c r="CF2" s="483"/>
      <c r="CG2" s="483"/>
      <c r="CH2" s="483"/>
      <c r="CI2" s="483"/>
      <c r="CJ2" s="483"/>
      <c r="CK2" s="483"/>
      <c r="CL2" s="483"/>
      <c r="CM2" s="483"/>
      <c r="CN2" s="483"/>
      <c r="CO2" s="483"/>
      <c r="CP2" s="483"/>
      <c r="CQ2" s="483"/>
      <c r="CR2" s="483"/>
      <c r="CS2" s="483"/>
      <c r="CT2" s="483"/>
      <c r="CU2" s="483"/>
      <c r="CV2" s="483"/>
      <c r="CW2" s="483"/>
      <c r="CX2" s="483"/>
      <c r="CY2" s="483"/>
      <c r="CZ2" s="483"/>
      <c r="DA2" s="483"/>
      <c r="DB2" s="483"/>
      <c r="DC2" s="483"/>
      <c r="DD2" s="483"/>
      <c r="DE2" s="483"/>
      <c r="DF2" s="483"/>
      <c r="DG2" s="483"/>
      <c r="DH2" s="483"/>
      <c r="DI2" s="483"/>
      <c r="DJ2" s="483"/>
      <c r="DK2" s="483"/>
      <c r="DL2" s="483"/>
      <c r="DM2" s="483"/>
      <c r="DN2" s="483"/>
      <c r="DO2" s="483"/>
      <c r="DP2" s="483"/>
      <c r="DQ2" s="483"/>
      <c r="DR2" s="483"/>
      <c r="DS2" s="483"/>
      <c r="DT2" s="483"/>
      <c r="DU2" s="483"/>
      <c r="DV2" s="483"/>
      <c r="DW2" s="483"/>
      <c r="DX2" s="483"/>
      <c r="DY2" s="483"/>
      <c r="DZ2" s="483"/>
      <c r="EA2" s="483"/>
      <c r="EB2" s="483"/>
      <c r="EC2" s="483"/>
      <c r="ED2" s="483"/>
      <c r="EE2" s="483"/>
      <c r="EF2" s="483"/>
      <c r="EG2" s="483"/>
      <c r="EH2" s="483"/>
      <c r="EI2" s="483"/>
      <c r="EJ2" s="483"/>
      <c r="EK2" s="483"/>
      <c r="EL2" s="483"/>
      <c r="EM2" s="483"/>
      <c r="EN2" s="483"/>
      <c r="EO2" s="483"/>
      <c r="EP2" s="483"/>
      <c r="EQ2" s="483"/>
      <c r="ER2" s="483"/>
      <c r="ES2" s="483"/>
      <c r="ET2" s="483"/>
      <c r="EU2" s="483"/>
      <c r="EV2" s="483"/>
      <c r="EW2" s="483"/>
      <c r="EX2" s="483"/>
      <c r="EY2" s="483"/>
      <c r="EZ2" s="483"/>
      <c r="FA2" s="483"/>
      <c r="FB2" s="483"/>
      <c r="FC2" s="483"/>
      <c r="FD2" s="483"/>
      <c r="FE2" s="483"/>
      <c r="FF2" s="483"/>
      <c r="FG2" s="483"/>
      <c r="FH2" s="483"/>
      <c r="FI2" s="483"/>
      <c r="FJ2" s="483"/>
      <c r="FK2" s="483"/>
      <c r="FL2" s="483"/>
      <c r="FM2" s="483"/>
      <c r="FN2" s="483"/>
      <c r="FO2" s="483"/>
      <c r="FP2" s="483"/>
      <c r="FQ2" s="483"/>
      <c r="FR2" s="483"/>
      <c r="FS2" s="483"/>
      <c r="FT2" s="483"/>
      <c r="FU2" s="483"/>
      <c r="FV2" s="483"/>
      <c r="FW2" s="483"/>
      <c r="FX2" s="483"/>
      <c r="FY2" s="483"/>
      <c r="FZ2" s="483"/>
      <c r="GA2" s="483"/>
      <c r="GB2" s="483"/>
      <c r="GC2" s="483"/>
      <c r="GD2" s="483"/>
      <c r="GE2" s="483"/>
      <c r="GF2" s="483"/>
      <c r="GG2" s="483"/>
      <c r="GH2" s="483"/>
      <c r="GI2" s="483"/>
      <c r="GJ2" s="483"/>
      <c r="GK2" s="483"/>
      <c r="GL2" s="483"/>
      <c r="GM2" s="483"/>
      <c r="GN2" s="483"/>
      <c r="GO2" s="483"/>
      <c r="GP2" s="483"/>
      <c r="GQ2" s="483"/>
      <c r="GR2" s="483"/>
      <c r="GS2" s="483"/>
      <c r="GT2" s="483"/>
      <c r="GU2" s="483"/>
      <c r="GV2" s="483"/>
      <c r="GW2" s="483"/>
      <c r="GX2" s="483"/>
      <c r="GY2" s="483"/>
      <c r="GZ2" s="483"/>
      <c r="HA2" s="483"/>
      <c r="HB2" s="483"/>
      <c r="HC2" s="483"/>
      <c r="HD2" s="483"/>
      <c r="HE2" s="483"/>
      <c r="HF2" s="483"/>
      <c r="HG2" s="483"/>
      <c r="HH2" s="483"/>
      <c r="HI2" s="483"/>
      <c r="HJ2" s="483"/>
      <c r="HK2" s="483"/>
      <c r="HL2" s="483"/>
      <c r="HM2" s="483"/>
      <c r="HN2" s="483"/>
      <c r="HO2" s="483"/>
      <c r="HP2" s="483"/>
      <c r="HQ2" s="483"/>
      <c r="HR2" s="483"/>
      <c r="HS2" s="483"/>
      <c r="HT2" s="483"/>
      <c r="HU2" s="483"/>
      <c r="HV2" s="483"/>
      <c r="HW2" s="483"/>
      <c r="HX2" s="483"/>
      <c r="HY2" s="483"/>
      <c r="HZ2" s="483"/>
      <c r="IA2" s="483"/>
      <c r="IB2" s="483"/>
      <c r="IC2" s="483"/>
      <c r="ID2" s="483"/>
      <c r="IE2" s="483"/>
      <c r="IF2" s="483"/>
      <c r="IG2" s="483"/>
      <c r="IH2" s="483"/>
      <c r="II2" s="483"/>
      <c r="IJ2" s="483"/>
      <c r="IK2" s="483"/>
      <c r="IL2" s="483"/>
      <c r="IM2" s="483"/>
      <c r="IN2" s="483"/>
      <c r="IO2" s="483"/>
      <c r="IP2" s="483"/>
      <c r="IQ2" s="483"/>
      <c r="IR2" s="483"/>
      <c r="IS2" s="483"/>
      <c r="IT2" s="483"/>
      <c r="IU2" s="483"/>
      <c r="IV2" s="483"/>
    </row>
    <row r="3" spans="1:256" ht="18" x14ac:dyDescent="0.25">
      <c r="A3" s="499" t="s">
        <v>270</v>
      </c>
      <c r="B3" s="499"/>
      <c r="C3" s="499"/>
      <c r="D3" s="499"/>
      <c r="E3" s="499"/>
      <c r="F3" s="499"/>
      <c r="G3" s="499"/>
      <c r="H3" s="499"/>
      <c r="I3" s="499"/>
      <c r="J3" s="499"/>
      <c r="K3" s="499"/>
      <c r="L3" s="499"/>
      <c r="M3" s="499"/>
      <c r="N3" s="499"/>
      <c r="O3" s="499"/>
      <c r="P3" s="499"/>
    </row>
    <row r="4" spans="1:256" ht="15.75" x14ac:dyDescent="0.25">
      <c r="A4" s="484" t="str">
        <f>'Customer Info'!B11</f>
        <v>Breakdown of Charges Based on Entered Information</v>
      </c>
      <c r="B4" s="484"/>
      <c r="C4" s="484"/>
      <c r="D4" s="484"/>
      <c r="E4" s="484"/>
      <c r="F4" s="484"/>
      <c r="G4" s="484"/>
      <c r="H4" s="484"/>
      <c r="I4" s="484"/>
      <c r="J4" s="484"/>
      <c r="K4" s="484"/>
      <c r="L4" s="484"/>
      <c r="M4" s="484"/>
      <c r="N4" s="484"/>
      <c r="O4" s="484"/>
      <c r="P4" s="484"/>
    </row>
    <row r="5" spans="1:256" ht="15" x14ac:dyDescent="0.2">
      <c r="A5" s="75"/>
      <c r="B5" s="75"/>
      <c r="C5" s="75"/>
      <c r="D5" s="75"/>
      <c r="E5" s="75"/>
      <c r="F5" s="75"/>
      <c r="G5" s="75"/>
      <c r="H5" s="75"/>
      <c r="I5" s="75"/>
      <c r="J5" s="75"/>
      <c r="K5" s="75"/>
    </row>
    <row r="6" spans="1:256" x14ac:dyDescent="0.2">
      <c r="A6" s="76">
        <f ca="1">TODAY()</f>
        <v>45944</v>
      </c>
      <c r="B6" s="99" t="s">
        <v>292</v>
      </c>
      <c r="C6" s="274"/>
      <c r="D6" s="274"/>
      <c r="E6" s="274"/>
      <c r="F6" s="274"/>
      <c r="G6" s="274"/>
      <c r="H6" s="274"/>
      <c r="I6" s="274"/>
      <c r="J6" s="274"/>
      <c r="K6" s="274"/>
    </row>
    <row r="7" spans="1:256" ht="26.25" x14ac:dyDescent="0.4">
      <c r="A7" s="509"/>
      <c r="B7" s="509"/>
      <c r="C7" s="509"/>
      <c r="D7" s="509"/>
      <c r="E7" s="509"/>
      <c r="F7" s="509"/>
      <c r="G7" s="509"/>
      <c r="H7" s="509"/>
      <c r="I7" s="509"/>
      <c r="J7" s="509"/>
      <c r="K7" s="509"/>
      <c r="L7" s="509"/>
      <c r="M7" s="509"/>
      <c r="N7" s="509"/>
      <c r="O7" s="509"/>
      <c r="P7" s="509"/>
    </row>
    <row r="8" spans="1:256" ht="15" x14ac:dyDescent="0.2">
      <c r="A8" s="23" t="s">
        <v>2</v>
      </c>
      <c r="B8" s="24"/>
      <c r="C8" s="25">
        <f>'Customer Info'!B7</f>
        <v>0</v>
      </c>
      <c r="I8" s="26"/>
    </row>
    <row r="9" spans="1:256" ht="15" x14ac:dyDescent="0.2">
      <c r="A9" s="27" t="s">
        <v>26</v>
      </c>
      <c r="B9" s="24"/>
      <c r="C9" s="25">
        <f>'Customer Info'!B8</f>
        <v>0</v>
      </c>
    </row>
    <row r="10" spans="1:256" x14ac:dyDescent="0.2">
      <c r="A10" s="23" t="s">
        <v>3</v>
      </c>
      <c r="B10" s="200">
        <f>'Customer Info'!B9</f>
        <v>11</v>
      </c>
      <c r="C10" s="194" t="str">
        <f>LOOKUP(B10,R10:AD10,R11:AD11)</f>
        <v>November</v>
      </c>
      <c r="D10" s="133">
        <f>'Customer Info'!C9</f>
        <v>2025</v>
      </c>
      <c r="S10">
        <v>1</v>
      </c>
      <c r="T10">
        <v>2</v>
      </c>
      <c r="U10">
        <v>3</v>
      </c>
      <c r="V10">
        <v>4</v>
      </c>
      <c r="W10">
        <v>5</v>
      </c>
      <c r="X10">
        <v>6</v>
      </c>
      <c r="Y10">
        <v>7</v>
      </c>
      <c r="Z10">
        <v>8</v>
      </c>
      <c r="AA10">
        <v>9</v>
      </c>
      <c r="AB10">
        <v>10</v>
      </c>
      <c r="AC10">
        <v>11</v>
      </c>
      <c r="AD10">
        <v>12</v>
      </c>
    </row>
    <row r="11" spans="1:256" ht="15" customHeight="1" x14ac:dyDescent="0.2">
      <c r="A11" s="497"/>
      <c r="B11" s="497"/>
      <c r="C11" s="497"/>
      <c r="D11" s="497"/>
      <c r="E11" s="497"/>
      <c r="F11" s="497"/>
      <c r="G11" s="497"/>
      <c r="H11" s="497"/>
      <c r="I11" s="497"/>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x14ac:dyDescent="0.2">
      <c r="A12" s="28" t="s">
        <v>27</v>
      </c>
      <c r="B12" s="22"/>
      <c r="C12" s="22"/>
      <c r="D12" s="22"/>
      <c r="E12" s="22"/>
      <c r="F12" s="22"/>
      <c r="G12" s="22"/>
      <c r="H12" s="22"/>
      <c r="I12" s="22"/>
      <c r="J12" s="22"/>
      <c r="K12" s="22"/>
      <c r="L12" s="22"/>
      <c r="M12" s="22"/>
      <c r="N12" s="22"/>
      <c r="O12" s="22"/>
      <c r="P12" s="22"/>
      <c r="R12" s="3" t="s">
        <v>187</v>
      </c>
      <c r="S12" s="207">
        <f>'Rider Rates'!$C$25</f>
        <v>7.2950000000000001E-2</v>
      </c>
      <c r="T12" s="207">
        <f>'Rider Rates'!$C$25</f>
        <v>7.2950000000000001E-2</v>
      </c>
      <c r="U12" s="207">
        <f>'Rider Rates'!$C$25</f>
        <v>7.2950000000000001E-2</v>
      </c>
      <c r="V12" s="207">
        <f>'Rider Rates'!$C$25</f>
        <v>7.2950000000000001E-2</v>
      </c>
      <c r="W12" s="207">
        <f>'Rider Rates'!$C$25</f>
        <v>7.2950000000000001E-2</v>
      </c>
      <c r="X12" s="207">
        <f>'Rider Rates'!$C$25</f>
        <v>7.2950000000000001E-2</v>
      </c>
      <c r="Y12" s="207">
        <f>'Rider Rates'!$C$25</f>
        <v>7.2950000000000001E-2</v>
      </c>
      <c r="Z12" s="207">
        <f>'Rider Rates'!$C$25</f>
        <v>7.2950000000000001E-2</v>
      </c>
      <c r="AA12" s="207">
        <f>'Rider Rates'!$C$25</f>
        <v>7.2950000000000001E-2</v>
      </c>
      <c r="AB12" s="207">
        <f>'Rider Rates'!$C$25</f>
        <v>7.2950000000000001E-2</v>
      </c>
      <c r="AC12" s="207">
        <f>'Rider Rates'!$C$25</f>
        <v>7.2950000000000001E-2</v>
      </c>
      <c r="AD12" s="207">
        <f>'Rider Rates'!$C$25</f>
        <v>7.2950000000000001E-2</v>
      </c>
      <c r="AE12" s="207"/>
      <c r="AF12" s="207"/>
    </row>
    <row r="13" spans="1:256" x14ac:dyDescent="0.2">
      <c r="A13" s="18"/>
      <c r="B13" s="18"/>
      <c r="C13" s="59" t="s">
        <v>55</v>
      </c>
      <c r="D13" s="59" t="s">
        <v>56</v>
      </c>
      <c r="E13" s="18"/>
      <c r="F13" s="18"/>
      <c r="G13" s="18"/>
      <c r="H13" s="18"/>
      <c r="I13" s="18"/>
      <c r="J13" s="18"/>
      <c r="K13" s="18"/>
      <c r="L13" s="18"/>
      <c r="M13" s="18"/>
      <c r="N13" s="18"/>
      <c r="O13" s="18"/>
    </row>
    <row r="14" spans="1:256" x14ac:dyDescent="0.2">
      <c r="A14" s="29" t="s">
        <v>28</v>
      </c>
      <c r="B14" s="29"/>
      <c r="C14" s="44">
        <f>'Customer Info'!B18</f>
        <v>0</v>
      </c>
      <c r="D14" s="44">
        <f>ROUND(C14*C19,1)</f>
        <v>0</v>
      </c>
      <c r="E14" s="29" t="s">
        <v>45</v>
      </c>
      <c r="F14" s="30"/>
      <c r="G14" s="29" t="s">
        <v>15</v>
      </c>
      <c r="I14" s="53" t="s">
        <v>15</v>
      </c>
      <c r="J14" s="29"/>
      <c r="K14" s="29"/>
      <c r="L14" s="29"/>
      <c r="M14" s="29"/>
      <c r="N14" s="29"/>
    </row>
    <row r="15" spans="1:256" x14ac:dyDescent="0.2">
      <c r="A15" s="31" t="s">
        <v>29</v>
      </c>
      <c r="B15" s="31"/>
      <c r="C15" s="44">
        <f>'Customer Info'!B19</f>
        <v>0</v>
      </c>
      <c r="D15" s="44">
        <f>C15*C19</f>
        <v>0</v>
      </c>
      <c r="E15" s="29" t="s">
        <v>45</v>
      </c>
      <c r="F15" s="33"/>
      <c r="G15" s="31" t="s">
        <v>30</v>
      </c>
      <c r="I15" s="51" t="str">
        <f>IF(MAX(C14,C15)&gt;0,C16/(MAX(C14,C15)*730), " ")</f>
        <v xml:space="preserve"> </v>
      </c>
      <c r="J15" s="31"/>
      <c r="K15" s="31"/>
      <c r="L15" s="31"/>
      <c r="M15" s="31"/>
      <c r="N15" s="31"/>
      <c r="X15" s="207"/>
      <c r="Y15" s="207"/>
      <c r="Z15" s="207"/>
      <c r="AA15" s="207"/>
    </row>
    <row r="16" spans="1:256" x14ac:dyDescent="0.2">
      <c r="A16" s="31" t="s">
        <v>43</v>
      </c>
      <c r="B16" s="31"/>
      <c r="C16" s="32">
        <f>IF('Customer Info'!B21+'Customer Info'!B22-'Customer Info'!B23&lt;0,0,'Customer Info'!B21+'Customer Info'!B22-'Customer Info'!B23)</f>
        <v>0</v>
      </c>
      <c r="D16" s="32">
        <f>C16*C19</f>
        <v>0</v>
      </c>
      <c r="E16" s="31" t="s">
        <v>41</v>
      </c>
      <c r="F16" s="33"/>
      <c r="G16" s="31"/>
      <c r="H16" s="31"/>
      <c r="I16" s="31"/>
      <c r="J16" s="31"/>
      <c r="K16" s="31"/>
      <c r="L16" s="31"/>
      <c r="M16" s="31"/>
      <c r="N16" s="31"/>
      <c r="O16" s="31"/>
    </row>
    <row r="17" spans="1:30" x14ac:dyDescent="0.2">
      <c r="A17" s="31" t="s">
        <v>129</v>
      </c>
      <c r="B17" s="31"/>
      <c r="C17" s="32">
        <f>'Customer Info'!$B$26</f>
        <v>0</v>
      </c>
      <c r="D17" s="32">
        <f>C17*C19</f>
        <v>0</v>
      </c>
      <c r="E17" s="31" t="s">
        <v>256</v>
      </c>
      <c r="F17" s="33"/>
      <c r="K17" s="31"/>
      <c r="L17" s="31"/>
      <c r="M17" s="31"/>
      <c r="N17" s="31"/>
    </row>
    <row r="18" spans="1:30" x14ac:dyDescent="0.2">
      <c r="A18" s="31" t="s">
        <v>255</v>
      </c>
      <c r="B18" s="31"/>
      <c r="C18" s="32"/>
      <c r="D18" s="32">
        <f>IF((D17-(ROUND(MAX(D14,D15)*0.5,1)))&lt;0,0,(D17-(ROUND(MAX(D14,D15)*0.5,1))))</f>
        <v>0</v>
      </c>
      <c r="E18" s="31" t="s">
        <v>259</v>
      </c>
      <c r="F18" s="33"/>
      <c r="K18" s="31"/>
      <c r="L18" s="31"/>
      <c r="M18" s="31"/>
      <c r="N18" s="31"/>
    </row>
    <row r="19" spans="1:30" x14ac:dyDescent="0.2">
      <c r="A19" s="31" t="s">
        <v>54</v>
      </c>
      <c r="B19" s="31"/>
      <c r="C19" s="58">
        <f>+'Customer Info'!E18</f>
        <v>1</v>
      </c>
      <c r="D19" s="31"/>
      <c r="E19" s="31"/>
      <c r="F19" s="33"/>
      <c r="G19" s="23"/>
      <c r="H19" s="23"/>
      <c r="I19" s="23"/>
      <c r="J19" s="23"/>
      <c r="K19" s="31"/>
      <c r="L19" s="31"/>
      <c r="M19" s="31"/>
      <c r="N19" s="31"/>
      <c r="S19" s="207"/>
      <c r="T19" s="207"/>
      <c r="U19" s="207"/>
      <c r="V19" s="207"/>
      <c r="W19" s="207"/>
      <c r="X19" s="207"/>
      <c r="Y19" s="207"/>
      <c r="Z19" s="207"/>
      <c r="AA19" s="207"/>
      <c r="AB19" s="207"/>
      <c r="AC19" s="207"/>
      <c r="AD19" s="207"/>
    </row>
    <row r="20" spans="1:30" x14ac:dyDescent="0.2">
      <c r="A20" s="31" t="s">
        <v>15</v>
      </c>
      <c r="B20" s="31"/>
      <c r="C20" s="82" t="s">
        <v>15</v>
      </c>
      <c r="D20" s="511" t="s">
        <v>15</v>
      </c>
      <c r="E20" s="511"/>
      <c r="F20" s="511"/>
      <c r="G20" s="511"/>
      <c r="H20" s="511"/>
      <c r="K20" s="31"/>
      <c r="L20" s="31"/>
      <c r="M20" s="31"/>
      <c r="N20" s="31"/>
      <c r="O20" s="50"/>
    </row>
    <row r="21" spans="1:30" x14ac:dyDescent="0.2">
      <c r="A21" s="31" t="s">
        <v>15</v>
      </c>
      <c r="B21" s="31"/>
      <c r="C21" s="82" t="s">
        <v>15</v>
      </c>
      <c r="D21" s="511" t="s">
        <v>15</v>
      </c>
      <c r="E21" s="511"/>
      <c r="F21" s="511"/>
      <c r="G21" s="511"/>
      <c r="H21" s="511"/>
      <c r="I21" s="23"/>
      <c r="J21" s="23"/>
      <c r="K21" s="31"/>
      <c r="L21" s="31"/>
      <c r="M21" s="31"/>
      <c r="N21" s="31"/>
      <c r="O21" s="50"/>
    </row>
    <row r="22" spans="1:30" x14ac:dyDescent="0.2">
      <c r="A22" s="31"/>
      <c r="B22" s="31"/>
      <c r="C22" s="33"/>
      <c r="D22" s="33"/>
      <c r="E22" s="33"/>
      <c r="F22" s="33"/>
      <c r="G22" s="23"/>
      <c r="H22" s="23"/>
      <c r="I22" s="23"/>
      <c r="J22" s="23"/>
      <c r="K22" s="31"/>
      <c r="L22" s="31"/>
      <c r="M22" s="31"/>
      <c r="N22" s="31"/>
      <c r="O22" s="31"/>
    </row>
    <row r="23" spans="1:30" x14ac:dyDescent="0.2">
      <c r="A23" s="28" t="s">
        <v>31</v>
      </c>
      <c r="B23" s="22"/>
      <c r="C23" s="22"/>
      <c r="D23" s="22"/>
      <c r="E23" s="22"/>
      <c r="F23" s="22"/>
      <c r="G23" s="493" t="s">
        <v>68</v>
      </c>
      <c r="H23" s="494"/>
      <c r="I23" s="494"/>
      <c r="J23" s="495"/>
      <c r="K23" s="22"/>
      <c r="L23" s="496" t="s">
        <v>69</v>
      </c>
      <c r="M23" s="496"/>
      <c r="N23" s="496"/>
      <c r="O23" s="496"/>
    </row>
    <row r="24" spans="1:30" x14ac:dyDescent="0.2">
      <c r="A24" s="18"/>
      <c r="B24" s="18"/>
      <c r="C24" s="18"/>
      <c r="D24" s="18"/>
      <c r="E24" s="18"/>
      <c r="F24" s="18"/>
      <c r="G24" s="8" t="s">
        <v>65</v>
      </c>
      <c r="H24" s="8" t="s">
        <v>66</v>
      </c>
      <c r="I24" s="8" t="s">
        <v>67</v>
      </c>
      <c r="J24" s="112" t="s">
        <v>34</v>
      </c>
      <c r="K24" s="18"/>
      <c r="L24" s="131" t="s">
        <v>65</v>
      </c>
      <c r="M24" s="131" t="s">
        <v>66</v>
      </c>
      <c r="N24" s="131" t="s">
        <v>67</v>
      </c>
      <c r="O24" s="132" t="s">
        <v>34</v>
      </c>
      <c r="P24" s="43" t="s">
        <v>57</v>
      </c>
    </row>
    <row r="25" spans="1:30" x14ac:dyDescent="0.2">
      <c r="A25" t="s">
        <v>32</v>
      </c>
      <c r="G25" s="86"/>
      <c r="H25" s="86"/>
      <c r="I25" s="86">
        <f>IF(D14&gt;2000,3600,825)</f>
        <v>825</v>
      </c>
      <c r="J25" s="86">
        <f>SUM(G25:I25)</f>
        <v>825</v>
      </c>
      <c r="L25" s="88"/>
      <c r="M25" s="88"/>
      <c r="N25" s="88">
        <f>I25</f>
        <v>825</v>
      </c>
      <c r="O25" s="209">
        <f>SUM(L25:N25)</f>
        <v>825</v>
      </c>
      <c r="P25" s="245">
        <v>44531</v>
      </c>
    </row>
    <row r="26" spans="1:30" x14ac:dyDescent="0.2">
      <c r="A26" t="s">
        <v>132</v>
      </c>
      <c r="D26" s="1">
        <f>D16</f>
        <v>0</v>
      </c>
      <c r="E26" s="101" t="s">
        <v>41</v>
      </c>
      <c r="F26" s="102" t="s">
        <v>8</v>
      </c>
      <c r="G26" s="84"/>
      <c r="H26" s="86"/>
      <c r="I26" s="86"/>
      <c r="J26" s="84"/>
      <c r="K26" s="104" t="s">
        <v>42</v>
      </c>
      <c r="L26" s="87"/>
      <c r="M26" s="88"/>
      <c r="N26" s="87"/>
      <c r="O26" s="209"/>
      <c r="P26" s="245"/>
    </row>
    <row r="27" spans="1:30" x14ac:dyDescent="0.2">
      <c r="A27" t="s">
        <v>33</v>
      </c>
      <c r="D27" s="49">
        <f>ROUND(MAX(D14,D15,('Customer Info'!B14-100)*0.6,('Customer Info'!B16-100)*0.6),1)</f>
        <v>0</v>
      </c>
      <c r="E27" s="29" t="s">
        <v>45</v>
      </c>
      <c r="F27" s="4" t="s">
        <v>8</v>
      </c>
      <c r="G27" s="85"/>
      <c r="H27" s="85"/>
      <c r="I27" s="85">
        <v>0</v>
      </c>
      <c r="J27" s="85">
        <f>SUM(G27:I27)</f>
        <v>0</v>
      </c>
      <c r="K27" s="36" t="s">
        <v>44</v>
      </c>
      <c r="L27" s="87"/>
      <c r="M27" s="87"/>
      <c r="N27" s="87">
        <f>ROUND($D27*I27,2)</f>
        <v>0</v>
      </c>
      <c r="O27" s="209">
        <f>SUM(L27:N27)</f>
        <v>0</v>
      </c>
      <c r="P27" s="245">
        <v>44531</v>
      </c>
    </row>
    <row r="28" spans="1:30" x14ac:dyDescent="0.2">
      <c r="A28" t="s">
        <v>260</v>
      </c>
      <c r="D28" s="49">
        <f>D18</f>
        <v>0</v>
      </c>
      <c r="E28" s="29" t="s">
        <v>258</v>
      </c>
      <c r="F28" s="4" t="s">
        <v>8</v>
      </c>
      <c r="G28" s="116"/>
      <c r="H28" s="85"/>
      <c r="I28" s="85">
        <v>0.7</v>
      </c>
      <c r="J28" s="116">
        <f>SUM(G28:I28)</f>
        <v>0.7</v>
      </c>
      <c r="K28" s="36" t="s">
        <v>44</v>
      </c>
      <c r="L28" s="87"/>
      <c r="M28" s="87"/>
      <c r="N28" s="87">
        <f>ROUND($D28*I28,2)</f>
        <v>0</v>
      </c>
      <c r="O28" s="87">
        <f>SUM(L28:N28)</f>
        <v>0</v>
      </c>
      <c r="P28" s="245">
        <v>44531</v>
      </c>
    </row>
    <row r="29" spans="1:30" x14ac:dyDescent="0.2">
      <c r="A29" s="37" t="s">
        <v>50</v>
      </c>
      <c r="B29" s="37"/>
      <c r="C29" s="37"/>
      <c r="D29" s="38"/>
      <c r="E29" s="38"/>
      <c r="F29" s="37"/>
      <c r="G29" s="37"/>
      <c r="H29" s="37"/>
      <c r="I29" s="37"/>
      <c r="J29" s="37"/>
      <c r="K29" s="39"/>
      <c r="L29" s="40"/>
      <c r="M29" s="40"/>
      <c r="N29" s="40">
        <f>SUM(N25:N28)</f>
        <v>825</v>
      </c>
      <c r="O29" s="40">
        <f>SUM(O25:O28)</f>
        <v>825</v>
      </c>
    </row>
    <row r="30" spans="1:30" x14ac:dyDescent="0.2">
      <c r="A30" s="89"/>
      <c r="B30" s="89"/>
      <c r="C30" s="90"/>
      <c r="D30" s="90"/>
      <c r="E30" s="90"/>
      <c r="F30" s="90"/>
      <c r="G30" s="91"/>
      <c r="H30" s="91"/>
      <c r="I30" s="91"/>
      <c r="J30" s="91"/>
      <c r="K30" s="89"/>
      <c r="L30" s="89"/>
      <c r="M30" s="89"/>
      <c r="N30" s="89"/>
      <c r="O30" s="89"/>
      <c r="P30" s="89"/>
    </row>
    <row r="31" spans="1:30" x14ac:dyDescent="0.2">
      <c r="A31" s="41" t="s">
        <v>70</v>
      </c>
      <c r="D31" s="1"/>
      <c r="E31" s="1"/>
      <c r="K31" s="36"/>
      <c r="L31" s="36"/>
      <c r="M31" s="36"/>
      <c r="N31" s="36"/>
      <c r="O31" s="34"/>
      <c r="P31" s="34"/>
    </row>
    <row r="32" spans="1:30" x14ac:dyDescent="0.2">
      <c r="A32" s="37"/>
      <c r="D32" s="1"/>
      <c r="E32" s="1"/>
      <c r="K32" s="36"/>
      <c r="L32" s="36"/>
      <c r="M32" s="36"/>
      <c r="N32" s="36"/>
      <c r="O32" s="34"/>
    </row>
    <row r="33" spans="1:221" x14ac:dyDescent="0.2">
      <c r="A33" s="78" t="s">
        <v>79</v>
      </c>
      <c r="D33" s="1">
        <f>IF($C$16&lt;0,0,IF($C$16&gt;833000,833000,$C$16))</f>
        <v>0</v>
      </c>
      <c r="E33" s="35" t="s">
        <v>41</v>
      </c>
      <c r="F33" s="4" t="s">
        <v>8</v>
      </c>
      <c r="G33" s="83"/>
      <c r="H33" s="84"/>
      <c r="I33" s="103">
        <f>'Rider Rates'!$B$4</f>
        <v>4.6278999999999999E-3</v>
      </c>
      <c r="J33" s="6">
        <f>SUM(G33:I33)</f>
        <v>4.6278999999999999E-3</v>
      </c>
      <c r="K33" s="36" t="s">
        <v>42</v>
      </c>
      <c r="L33" s="87"/>
      <c r="M33" s="87"/>
      <c r="N33" s="87">
        <f>ROUND($D33*I33,2)</f>
        <v>0</v>
      </c>
      <c r="O33" s="87">
        <f>SUM(L33:N33)</f>
        <v>0</v>
      </c>
      <c r="P33" s="245">
        <f>'Rider Rates'!$D$4</f>
        <v>45657</v>
      </c>
    </row>
    <row r="34" spans="1:221" x14ac:dyDescent="0.2">
      <c r="A34" s="78" t="s">
        <v>80</v>
      </c>
      <c r="D34" s="1">
        <f>IF($C$16-833000&gt;0,$C$16-D33,0)</f>
        <v>0</v>
      </c>
      <c r="E34" s="35" t="s">
        <v>41</v>
      </c>
      <c r="F34" s="4" t="s">
        <v>8</v>
      </c>
      <c r="G34" s="83"/>
      <c r="H34" s="84"/>
      <c r="I34" s="103">
        <f>'Rider Rates'!$B$5</f>
        <v>1.7560000000000001E-4</v>
      </c>
      <c r="J34" s="118">
        <f>SUM(G34:I34)</f>
        <v>1.7560000000000001E-4</v>
      </c>
      <c r="K34" s="36" t="s">
        <v>42</v>
      </c>
      <c r="L34" s="87"/>
      <c r="M34" s="87"/>
      <c r="N34" s="87">
        <f>ROUND($D34*I34,2)</f>
        <v>0</v>
      </c>
      <c r="O34" s="87">
        <f>SUM(L34:N34)</f>
        <v>0</v>
      </c>
      <c r="P34" s="245">
        <f>'Rider Rates'!$D$4</f>
        <v>45657</v>
      </c>
    </row>
    <row r="35" spans="1:221" x14ac:dyDescent="0.2">
      <c r="A35" s="78" t="s">
        <v>47</v>
      </c>
      <c r="B35" t="s">
        <v>15</v>
      </c>
      <c r="D35" s="1">
        <f>IF('Customer Info'!$C$32=TRUE,0,IF(C16&lt;0,0,IF(C16&gt;2000,2000,C16)))</f>
        <v>0</v>
      </c>
      <c r="E35" s="35" t="s">
        <v>41</v>
      </c>
      <c r="F35" s="4" t="s">
        <v>8</v>
      </c>
      <c r="G35" s="83"/>
      <c r="H35" s="84"/>
      <c r="I35" s="177">
        <f>'Rider Rates'!$B$8</f>
        <v>4.6499999999999996E-3</v>
      </c>
      <c r="J35" s="117">
        <f>SUM(G35:I35)</f>
        <v>4.6499999999999996E-3</v>
      </c>
      <c r="K35" s="36" t="s">
        <v>42</v>
      </c>
      <c r="L35" s="87"/>
      <c r="M35" s="87"/>
      <c r="N35" s="87">
        <f>ROUND($D35*I35,2)</f>
        <v>0</v>
      </c>
      <c r="O35" s="87">
        <f>SUM(L35:N35)</f>
        <v>0</v>
      </c>
      <c r="P35" s="245">
        <f>'Rider Rates'!$D$7</f>
        <v>44531</v>
      </c>
    </row>
    <row r="36" spans="1:221" x14ac:dyDescent="0.2">
      <c r="A36" s="78" t="s">
        <v>48</v>
      </c>
      <c r="B36" t="s">
        <v>15</v>
      </c>
      <c r="D36" s="1">
        <f>IF('Customer Info'!$C$32=TRUE,0,IF(C16&gt;15000,13000,IF(C16&gt;2000,C16-2000,0)))</f>
        <v>0</v>
      </c>
      <c r="E36" s="35" t="s">
        <v>41</v>
      </c>
      <c r="F36" s="4" t="s">
        <v>8</v>
      </c>
      <c r="G36" s="83"/>
      <c r="H36" s="84"/>
      <c r="I36" s="177">
        <f>'Rider Rates'!$B$9</f>
        <v>4.1900000000000001E-3</v>
      </c>
      <c r="J36" s="117">
        <f>SUM(G36:I36)</f>
        <v>4.1900000000000001E-3</v>
      </c>
      <c r="K36" s="36" t="s">
        <v>42</v>
      </c>
      <c r="L36" s="87"/>
      <c r="M36" s="87"/>
      <c r="N36" s="87">
        <f>ROUND($D36*I36,2)</f>
        <v>0</v>
      </c>
      <c r="O36" s="87">
        <f>SUM(L36:N36)</f>
        <v>0</v>
      </c>
      <c r="P36" s="245">
        <f>'Rider Rates'!$D$7</f>
        <v>44531</v>
      </c>
    </row>
    <row r="37" spans="1:221" x14ac:dyDescent="0.2">
      <c r="A37" s="78" t="s">
        <v>49</v>
      </c>
      <c r="B37" t="s">
        <v>15</v>
      </c>
      <c r="D37" s="1">
        <f>IF('Customer Info'!$C$32=TRUE,0,IF(C16-D35-D36&gt;0,C16-D35-D36,0))</f>
        <v>0</v>
      </c>
      <c r="E37" s="35" t="s">
        <v>41</v>
      </c>
      <c r="F37" s="4" t="s">
        <v>8</v>
      </c>
      <c r="G37" s="83"/>
      <c r="H37" s="84"/>
      <c r="I37" s="177">
        <f>'Rider Rates'!$B$10</f>
        <v>3.63E-3</v>
      </c>
      <c r="J37" s="117">
        <f>SUM(G37:I37)</f>
        <v>3.63E-3</v>
      </c>
      <c r="K37" s="36" t="s">
        <v>42</v>
      </c>
      <c r="L37" s="87"/>
      <c r="M37" s="87"/>
      <c r="N37" s="87">
        <f>ROUND($D37*I37,2)</f>
        <v>0</v>
      </c>
      <c r="O37" s="87">
        <f>SUM(L37:N37)</f>
        <v>0</v>
      </c>
      <c r="P37" s="245">
        <f>'Rider Rates'!$D$7</f>
        <v>44531</v>
      </c>
    </row>
    <row r="38" spans="1:221" x14ac:dyDescent="0.2">
      <c r="A38" s="241" t="s">
        <v>237</v>
      </c>
      <c r="B38" s="78"/>
      <c r="C38" s="78"/>
      <c r="D38" s="208">
        <f>$N$29</f>
        <v>825</v>
      </c>
      <c r="E38" s="101" t="s">
        <v>122</v>
      </c>
      <c r="F38" s="102" t="s">
        <v>8</v>
      </c>
      <c r="G38" s="103"/>
      <c r="H38" s="103"/>
      <c r="I38" s="178">
        <f>'Rider Rates'!$B$18+'Rider Rates'!$E$18</f>
        <v>0</v>
      </c>
      <c r="J38" s="120">
        <f>SUM(H38:I38)</f>
        <v>0</v>
      </c>
      <c r="K38" s="104"/>
      <c r="L38" s="105"/>
      <c r="M38" s="105"/>
      <c r="N38" s="105">
        <f>ROUND($D$38*'Rider Rates'!$B$18,2)+ROUND($D$38*'Rider Rates'!$E$18,2)</f>
        <v>0</v>
      </c>
      <c r="O38" s="105">
        <f t="shared" ref="O38:O41" si="0">SUM(L38:N38)</f>
        <v>0</v>
      </c>
      <c r="P38" s="245">
        <f>MAX('Rider Rates'!$D$18,'Rider Rates'!$F$18)</f>
        <v>44531</v>
      </c>
    </row>
    <row r="39" spans="1:221" x14ac:dyDescent="0.2">
      <c r="A39" s="241" t="s">
        <v>210</v>
      </c>
      <c r="B39" s="78"/>
      <c r="C39" s="78"/>
      <c r="D39" s="1">
        <f>IF($C$16&lt;0,0,IF($C$16&gt;833000,833000,$C$16))</f>
        <v>0</v>
      </c>
      <c r="E39" s="101" t="s">
        <v>41</v>
      </c>
      <c r="F39" s="102" t="s">
        <v>8</v>
      </c>
      <c r="G39" s="103"/>
      <c r="H39" s="103"/>
      <c r="I39" s="103">
        <f>'Rider Rates'!D49</f>
        <v>0</v>
      </c>
      <c r="J39" s="103">
        <f>SUM(G39:I39)</f>
        <v>0</v>
      </c>
      <c r="K39" s="104" t="s">
        <v>42</v>
      </c>
      <c r="L39" s="105"/>
      <c r="M39" s="105"/>
      <c r="N39" s="87">
        <f>D39*J39</f>
        <v>0</v>
      </c>
      <c r="O39" s="105">
        <f t="shared" si="0"/>
        <v>0</v>
      </c>
      <c r="P39" s="245">
        <f>'Rider Rates'!E49</f>
        <v>45883</v>
      </c>
    </row>
    <row r="40" spans="1:221" x14ac:dyDescent="0.2">
      <c r="A40" s="210" t="s">
        <v>189</v>
      </c>
      <c r="B40" s="78"/>
      <c r="C40" s="78"/>
      <c r="D40" s="1">
        <f>IF($C$16&lt;0,0,$C$16)</f>
        <v>0</v>
      </c>
      <c r="E40" s="113" t="s">
        <v>41</v>
      </c>
      <c r="F40" s="102" t="s">
        <v>8</v>
      </c>
      <c r="G40" s="103"/>
      <c r="H40" s="103">
        <f>'Rider Rates'!$B$59</f>
        <v>4.1229999999999999E-4</v>
      </c>
      <c r="I40" s="103"/>
      <c r="J40" s="103">
        <f>SUM(G40:I40)</f>
        <v>4.1229999999999999E-4</v>
      </c>
      <c r="K40" s="104" t="s">
        <v>42</v>
      </c>
      <c r="L40" s="105"/>
      <c r="M40" s="105">
        <f>ROUND(D40*H40,2)</f>
        <v>0</v>
      </c>
      <c r="N40" s="205"/>
      <c r="O40" s="105">
        <f t="shared" si="0"/>
        <v>0</v>
      </c>
      <c r="P40" s="245">
        <f>'Rider Rates'!$D$59</f>
        <v>45929</v>
      </c>
    </row>
    <row r="41" spans="1:221" x14ac:dyDescent="0.2">
      <c r="A41" s="210" t="s">
        <v>189</v>
      </c>
      <c r="B41" s="78"/>
      <c r="C41" s="78"/>
      <c r="D41" s="49">
        <f>ROUND(MAX(D14,('Customer Info'!B14-100)*0.6,('Customer Info'!B16-100)*0.6),1)</f>
        <v>0</v>
      </c>
      <c r="E41" s="35" t="s">
        <v>64</v>
      </c>
      <c r="F41" s="4" t="s">
        <v>8</v>
      </c>
      <c r="G41" s="103"/>
      <c r="H41" s="239">
        <f>'Rider Rates'!$B$64</f>
        <v>7.16</v>
      </c>
      <c r="I41" s="103"/>
      <c r="J41" s="239">
        <f>SUM(G41:I41)</f>
        <v>7.16</v>
      </c>
      <c r="K41" s="104" t="s">
        <v>44</v>
      </c>
      <c r="L41" s="105"/>
      <c r="M41" s="105">
        <f>ROUND(D41*H41,2)</f>
        <v>0</v>
      </c>
      <c r="N41" s="205"/>
      <c r="O41" s="105">
        <f t="shared" si="0"/>
        <v>0</v>
      </c>
      <c r="P41" s="245">
        <f>'Rider Rates'!$D$64</f>
        <v>45929</v>
      </c>
    </row>
    <row r="42" spans="1:221" x14ac:dyDescent="0.2">
      <c r="A42" s="99" t="s">
        <v>83</v>
      </c>
      <c r="B42" s="78"/>
      <c r="C42" s="78"/>
      <c r="D42" s="1">
        <f>IF('Customer Info'!C34=TRUE,0,IF($C$16&lt;0,0,$C$16))</f>
        <v>0</v>
      </c>
      <c r="E42" s="101" t="s">
        <v>41</v>
      </c>
      <c r="F42" s="102" t="s">
        <v>8</v>
      </c>
      <c r="G42" s="103"/>
      <c r="H42" s="103"/>
      <c r="I42" s="103">
        <f>'Rider Rates'!$B$71+'Rider Rates'!$C$71</f>
        <v>0</v>
      </c>
      <c r="J42" s="103">
        <f>SUM(G42:I42)</f>
        <v>0</v>
      </c>
      <c r="K42" s="104" t="s">
        <v>42</v>
      </c>
      <c r="L42" s="105"/>
      <c r="M42" s="105"/>
      <c r="N42" s="87">
        <f>ROUND($D$42*'Rider Rates'!$B$71,2)+ROUND($D$42*'Rider Rates'!$C$71,2)</f>
        <v>0</v>
      </c>
      <c r="O42" s="209">
        <f t="shared" ref="O42:O47" si="1">SUM(L42:N42)</f>
        <v>0</v>
      </c>
      <c r="P42" s="245">
        <f>'Rider Rates'!$D$71</f>
        <v>45444</v>
      </c>
      <c r="Q42" s="107"/>
      <c r="R42" s="108"/>
      <c r="S42" s="109"/>
      <c r="T42" s="78"/>
      <c r="U42" s="110"/>
      <c r="V42" s="78"/>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row>
    <row r="43" spans="1:221" x14ac:dyDescent="0.2">
      <c r="A43" s="99" t="s">
        <v>83</v>
      </c>
      <c r="B43" s="78"/>
      <c r="C43" s="78"/>
      <c r="D43" s="49">
        <f>IF('Customer Info'!C34=TRUE,0,$D$27)</f>
        <v>0</v>
      </c>
      <c r="E43" s="101" t="s">
        <v>45</v>
      </c>
      <c r="F43" s="102" t="s">
        <v>8</v>
      </c>
      <c r="G43" s="103"/>
      <c r="H43" s="103"/>
      <c r="I43" s="239">
        <f>'Rider Rates'!$B$81</f>
        <v>0</v>
      </c>
      <c r="J43" s="239">
        <f>SUM(G43:I43)</f>
        <v>0</v>
      </c>
      <c r="K43" s="104" t="s">
        <v>42</v>
      </c>
      <c r="L43" s="105"/>
      <c r="M43" s="105"/>
      <c r="N43" s="87">
        <f>ROUND($D43*I43,2)</f>
        <v>0</v>
      </c>
      <c r="O43" s="209">
        <f>SUM(L43:N43)</f>
        <v>0</v>
      </c>
      <c r="P43" s="245">
        <v>44531</v>
      </c>
      <c r="Q43" s="107"/>
      <c r="R43" s="108"/>
      <c r="S43" s="109"/>
      <c r="T43" s="78"/>
      <c r="U43" s="110"/>
      <c r="V43" s="78"/>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row>
    <row r="44" spans="1:221" x14ac:dyDescent="0.2">
      <c r="A44" s="99" t="s">
        <v>81</v>
      </c>
      <c r="B44" s="78"/>
      <c r="C44" s="78"/>
      <c r="D44" s="208">
        <f>$N$29</f>
        <v>825</v>
      </c>
      <c r="E44" s="101" t="s">
        <v>122</v>
      </c>
      <c r="F44" s="102" t="s">
        <v>8</v>
      </c>
      <c r="G44" s="111"/>
      <c r="H44" s="112"/>
      <c r="I44" s="120">
        <f>'Rider Rates'!$B$85</f>
        <v>3.5344300000000002E-2</v>
      </c>
      <c r="J44" s="120">
        <f>SUM(H44:I44)</f>
        <v>3.5344300000000002E-2</v>
      </c>
      <c r="K44" s="104"/>
      <c r="L44" s="105"/>
      <c r="M44" s="105"/>
      <c r="N44" s="105">
        <f>ROUND(N$29*I44,2)</f>
        <v>29.16</v>
      </c>
      <c r="O44" s="209">
        <f t="shared" si="1"/>
        <v>29.16</v>
      </c>
      <c r="P44" s="245">
        <f>'Rider Rates'!$D$85</f>
        <v>45929</v>
      </c>
      <c r="Q44" s="107"/>
      <c r="R44" s="108"/>
      <c r="S44" s="109"/>
      <c r="T44" s="78"/>
      <c r="U44" s="110"/>
      <c r="V44" s="78"/>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row>
    <row r="45" spans="1:221" x14ac:dyDescent="0.2">
      <c r="A45" s="99" t="s">
        <v>82</v>
      </c>
      <c r="B45" s="78"/>
      <c r="C45" s="78"/>
      <c r="D45" s="208">
        <f>$N$29</f>
        <v>825</v>
      </c>
      <c r="E45" s="101" t="s">
        <v>122</v>
      </c>
      <c r="F45" s="102" t="s">
        <v>8</v>
      </c>
      <c r="G45" s="114"/>
      <c r="H45" s="115"/>
      <c r="I45" s="120">
        <f>'Rider Rates'!$B$87</f>
        <v>6.6985699999999995E-2</v>
      </c>
      <c r="J45" s="120">
        <f>SUM(H45:I45)</f>
        <v>6.6985699999999995E-2</v>
      </c>
      <c r="K45" s="104"/>
      <c r="L45" s="105"/>
      <c r="M45" s="105"/>
      <c r="N45" s="105">
        <f>ROUND(N$29*I45,2)</f>
        <v>55.26</v>
      </c>
      <c r="O45" s="209">
        <f t="shared" si="1"/>
        <v>55.26</v>
      </c>
      <c r="P45" s="245">
        <f>'Rider Rates'!$D$87</f>
        <v>45167</v>
      </c>
      <c r="Q45" s="107"/>
      <c r="R45" s="108"/>
      <c r="S45" s="109"/>
      <c r="T45" s="78"/>
      <c r="U45" s="110"/>
      <c r="V45" s="78"/>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row>
    <row r="46" spans="1:221" x14ac:dyDescent="0.2">
      <c r="A46" s="210" t="s">
        <v>206</v>
      </c>
      <c r="B46" s="78"/>
      <c r="C46" s="78"/>
      <c r="D46" s="195"/>
      <c r="E46" s="113" t="s">
        <v>115</v>
      </c>
      <c r="F46" s="106"/>
      <c r="G46" s="114"/>
      <c r="H46" s="115"/>
      <c r="I46" s="196">
        <f>'Rider Rates'!$B$91</f>
        <v>20.75</v>
      </c>
      <c r="J46" s="196">
        <f>SUM(G46:I46)</f>
        <v>20.75</v>
      </c>
      <c r="K46" s="104"/>
      <c r="L46" s="105"/>
      <c r="M46" s="105"/>
      <c r="N46" s="105">
        <f>I46</f>
        <v>20.75</v>
      </c>
      <c r="O46" s="105">
        <f>SUM(L46:N46)</f>
        <v>20.75</v>
      </c>
      <c r="P46" s="245">
        <f>'Rider Rates'!$D$91</f>
        <v>45929</v>
      </c>
    </row>
    <row r="47" spans="1:221" x14ac:dyDescent="0.2">
      <c r="A47" s="99" t="s">
        <v>156</v>
      </c>
      <c r="B47" s="78"/>
      <c r="C47" s="78"/>
      <c r="D47" s="208">
        <f>$N$29</f>
        <v>825</v>
      </c>
      <c r="E47" s="101" t="s">
        <v>122</v>
      </c>
      <c r="F47" s="102" t="s">
        <v>8</v>
      </c>
      <c r="G47" s="114"/>
      <c r="H47" s="115"/>
      <c r="I47" s="120">
        <f>'Rider Rates'!$B$105</f>
        <v>0.24516379999999999</v>
      </c>
      <c r="J47" s="120">
        <f>SUM(H47:I47)</f>
        <v>0.24516379999999999</v>
      </c>
      <c r="K47" s="104"/>
      <c r="L47" s="105"/>
      <c r="M47" s="105"/>
      <c r="N47" s="105">
        <f>ROUND(N$29*I47,2)</f>
        <v>202.26</v>
      </c>
      <c r="O47" s="105">
        <f t="shared" si="1"/>
        <v>202.26</v>
      </c>
      <c r="P47" s="245">
        <f>'Rider Rates'!$D$105</f>
        <v>45897</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210" t="s">
        <v>217</v>
      </c>
      <c r="B48" s="78"/>
      <c r="C48" s="78"/>
      <c r="D48" s="195"/>
      <c r="E48" s="113" t="s">
        <v>115</v>
      </c>
      <c r="F48" s="106"/>
      <c r="G48" s="114"/>
      <c r="H48" s="115"/>
      <c r="I48" s="258">
        <f>'Rider Rates'!B122</f>
        <v>0.99</v>
      </c>
      <c r="J48" s="196">
        <f t="shared" ref="J48:J53" si="2">SUM(G48:I48)</f>
        <v>0.99</v>
      </c>
      <c r="K48" s="104"/>
      <c r="L48" s="105"/>
      <c r="M48" s="105"/>
      <c r="N48" s="260">
        <f>I48</f>
        <v>0.99</v>
      </c>
      <c r="O48" s="105">
        <f t="shared" ref="O48:O51" si="3">SUM(L48:N48)</f>
        <v>0.99</v>
      </c>
      <c r="P48" s="245">
        <f>'Rider Rates'!D122</f>
        <v>45958</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
      <c r="A49" s="210" t="s">
        <v>208</v>
      </c>
      <c r="B49" s="78"/>
      <c r="C49" s="78"/>
      <c r="D49" s="1">
        <f>IF($C$16&lt;1,0,$C$16)</f>
        <v>0</v>
      </c>
      <c r="E49" s="101" t="s">
        <v>41</v>
      </c>
      <c r="F49" s="249" t="s">
        <v>8</v>
      </c>
      <c r="G49" s="165"/>
      <c r="H49" s="165"/>
      <c r="I49" s="251">
        <f>'Rider Rates'!B118</f>
        <v>0</v>
      </c>
      <c r="J49" s="251">
        <f t="shared" si="2"/>
        <v>0</v>
      </c>
      <c r="K49" s="104" t="s">
        <v>42</v>
      </c>
      <c r="L49" s="105"/>
      <c r="M49" s="105"/>
      <c r="N49" s="105">
        <f>D49*I49</f>
        <v>0</v>
      </c>
      <c r="O49" s="105">
        <f t="shared" si="3"/>
        <v>0</v>
      </c>
      <c r="P49" s="245">
        <f>'Rider Rates'!D118</f>
        <v>45657</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
      <c r="A50" s="78" t="s">
        <v>233</v>
      </c>
      <c r="B50" s="78"/>
      <c r="C50" s="78"/>
      <c r="D50" s="100">
        <f>IF(C16&lt;0,0,IF(C16&gt;833000,833000,C16))</f>
        <v>0</v>
      </c>
      <c r="E50" s="101" t="s">
        <v>41</v>
      </c>
      <c r="F50" s="102" t="s">
        <v>8</v>
      </c>
      <c r="G50" s="265"/>
      <c r="H50" s="265"/>
      <c r="I50" s="265">
        <f>'Rider Rates'!$B$126</f>
        <v>0</v>
      </c>
      <c r="J50" s="265">
        <f t="shared" si="2"/>
        <v>0</v>
      </c>
      <c r="K50" s="104" t="s">
        <v>42</v>
      </c>
      <c r="L50" s="266"/>
      <c r="M50" s="266"/>
      <c r="N50" s="266">
        <f>IF(D50*J50&gt;'Rider Rates'!$C$126,'Rider Rates'!$C$126,D50*J50)</f>
        <v>0</v>
      </c>
      <c r="O50" s="266">
        <f t="shared" si="3"/>
        <v>0</v>
      </c>
      <c r="P50" s="264">
        <f>'Rider Rates'!$E$126</f>
        <v>45883</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78" t="s">
        <v>234</v>
      </c>
      <c r="B51" s="78"/>
      <c r="C51" s="78"/>
      <c r="D51" s="123">
        <f>IF(C16&gt;833000,C16-833000,0)</f>
        <v>0</v>
      </c>
      <c r="E51" s="101" t="s">
        <v>41</v>
      </c>
      <c r="F51" s="102" t="s">
        <v>8</v>
      </c>
      <c r="G51" s="265"/>
      <c r="H51" s="265"/>
      <c r="I51" s="265">
        <f>'Rider Rates'!$B$127</f>
        <v>0</v>
      </c>
      <c r="J51" s="265">
        <f t="shared" si="2"/>
        <v>0</v>
      </c>
      <c r="K51" s="104" t="s">
        <v>42</v>
      </c>
      <c r="L51" s="266"/>
      <c r="M51" s="266"/>
      <c r="N51" s="266">
        <f>D51*J51</f>
        <v>0</v>
      </c>
      <c r="O51" s="266">
        <f t="shared" si="3"/>
        <v>0</v>
      </c>
      <c r="P51" s="264">
        <f>'Rider Rates'!$E$127</f>
        <v>45883</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241" t="s">
        <v>242</v>
      </c>
      <c r="B52" s="78"/>
      <c r="C52" s="78"/>
      <c r="D52" s="100">
        <f>D16</f>
        <v>0</v>
      </c>
      <c r="E52" s="101" t="s">
        <v>41</v>
      </c>
      <c r="F52" s="249" t="s">
        <v>8</v>
      </c>
      <c r="G52" s="103"/>
      <c r="H52" s="103"/>
      <c r="I52" s="103">
        <f>'Rider Rates'!$B$133</f>
        <v>0</v>
      </c>
      <c r="J52" s="237">
        <f t="shared" si="2"/>
        <v>0</v>
      </c>
      <c r="K52" s="104" t="s">
        <v>42</v>
      </c>
      <c r="L52" s="105"/>
      <c r="M52" s="105"/>
      <c r="N52" s="105">
        <f>D52*J52</f>
        <v>0</v>
      </c>
      <c r="O52" s="105">
        <f>SUM(L52:N52)</f>
        <v>0</v>
      </c>
      <c r="P52" s="245">
        <f>'Rider Rates'!$D$131</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241" t="s">
        <v>241</v>
      </c>
      <c r="B53" s="78"/>
      <c r="C53" s="78"/>
      <c r="D53" s="100"/>
      <c r="E53" s="101" t="s">
        <v>115</v>
      </c>
      <c r="F53" s="102" t="s">
        <v>8</v>
      </c>
      <c r="G53" s="263"/>
      <c r="H53" s="263"/>
      <c r="I53" s="263">
        <f>'Rider Rates'!$B$138</f>
        <v>0</v>
      </c>
      <c r="J53" s="263">
        <f t="shared" si="2"/>
        <v>0</v>
      </c>
      <c r="K53" s="104"/>
      <c r="L53" s="209"/>
      <c r="M53" s="209"/>
      <c r="N53" s="209">
        <f>J53</f>
        <v>0</v>
      </c>
      <c r="O53" s="209">
        <f>SUM(L53:N53)</f>
        <v>0</v>
      </c>
      <c r="P53" s="264">
        <f>'Rider Rates'!$D$138</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241" t="s">
        <v>243</v>
      </c>
      <c r="B54" s="78"/>
      <c r="C54" s="78"/>
      <c r="D54" s="100"/>
      <c r="E54" s="101"/>
      <c r="F54" s="102"/>
      <c r="G54" s="263"/>
      <c r="H54" s="263"/>
      <c r="I54" s="263"/>
      <c r="J54" s="263"/>
      <c r="K54" s="104"/>
      <c r="L54" s="209"/>
      <c r="M54" s="209"/>
      <c r="N54" s="209"/>
      <c r="O54" s="209"/>
      <c r="P54" s="264"/>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179" t="s">
        <v>71</v>
      </c>
      <c r="B55" s="148"/>
      <c r="C55" s="148"/>
      <c r="D55" s="180"/>
      <c r="E55" s="181"/>
      <c r="F55" s="182"/>
      <c r="G55" s="182"/>
      <c r="H55" s="182"/>
      <c r="I55" s="182"/>
      <c r="J55" s="182"/>
      <c r="K55" s="183"/>
      <c r="L55" s="169">
        <f>SUM(L33:L54)</f>
        <v>0</v>
      </c>
      <c r="M55" s="169">
        <f t="shared" ref="M55:O55" si="4">SUM(M33:M54)</f>
        <v>0</v>
      </c>
      <c r="N55" s="169">
        <f t="shared" si="4"/>
        <v>308.42</v>
      </c>
      <c r="O55" s="169">
        <f t="shared" si="4"/>
        <v>308.42</v>
      </c>
      <c r="P55" s="184"/>
    </row>
    <row r="56" spans="1:221" x14ac:dyDescent="0.2">
      <c r="A56" s="37"/>
      <c r="D56" s="1"/>
      <c r="E56" s="35"/>
      <c r="F56" s="4"/>
      <c r="G56" s="42"/>
      <c r="H56" s="42"/>
      <c r="I56" s="42"/>
      <c r="J56" s="42"/>
      <c r="K56" s="36"/>
      <c r="L56" s="36"/>
      <c r="M56" s="36"/>
      <c r="N56" s="36"/>
      <c r="O56" s="34"/>
      <c r="P56" s="36"/>
    </row>
    <row r="57" spans="1:221" x14ac:dyDescent="0.2">
      <c r="A57" s="81" t="s">
        <v>72</v>
      </c>
      <c r="B57" s="92"/>
      <c r="C57" s="92"/>
      <c r="D57" s="92"/>
      <c r="E57" s="92"/>
      <c r="F57" s="92"/>
      <c r="G57" s="92"/>
      <c r="H57" s="92"/>
      <c r="I57" s="92"/>
      <c r="J57" s="92"/>
      <c r="K57" s="92"/>
      <c r="L57" s="98">
        <f>L29+L55</f>
        <v>0</v>
      </c>
      <c r="M57" s="98">
        <f>M29+M55</f>
        <v>0</v>
      </c>
      <c r="N57" s="98">
        <f>N29+N55</f>
        <v>1133.42</v>
      </c>
      <c r="O57" s="98">
        <f>O29+O55</f>
        <v>1133.42</v>
      </c>
      <c r="P57" s="98"/>
    </row>
    <row r="58" spans="1:221" x14ac:dyDescent="0.2">
      <c r="A58" s="37"/>
      <c r="B58" s="37"/>
      <c r="C58" s="37"/>
      <c r="D58" s="37"/>
      <c r="E58" s="37"/>
      <c r="F58" s="37"/>
      <c r="G58" s="37"/>
      <c r="H58" s="37"/>
      <c r="I58" s="37"/>
      <c r="J58" s="37"/>
      <c r="K58" s="37"/>
      <c r="L58" s="37"/>
      <c r="M58" s="37"/>
      <c r="N58" s="37"/>
      <c r="O58" s="40"/>
      <c r="P58" s="40"/>
    </row>
    <row r="59" spans="1:221" x14ac:dyDescent="0.2">
      <c r="A59" s="37" t="s">
        <v>37</v>
      </c>
      <c r="B59" s="37"/>
      <c r="C59" s="37"/>
      <c r="D59" s="37"/>
      <c r="E59" s="37"/>
      <c r="F59" s="37"/>
      <c r="G59" s="37"/>
      <c r="H59" s="37"/>
      <c r="I59" s="37"/>
      <c r="J59" s="37"/>
      <c r="K59" s="37"/>
      <c r="L59" s="37"/>
      <c r="M59" s="37"/>
      <c r="N59" s="37"/>
      <c r="O59" s="45">
        <f>O25+O27+O55</f>
        <v>1133.42</v>
      </c>
      <c r="P59" s="245">
        <v>40967</v>
      </c>
    </row>
    <row r="60" spans="1:221" x14ac:dyDescent="0.2">
      <c r="A60" s="37"/>
      <c r="B60" s="37"/>
      <c r="C60" s="37"/>
      <c r="D60" s="37"/>
      <c r="E60" s="37"/>
      <c r="F60" s="37"/>
      <c r="G60" s="46"/>
      <c r="H60" s="46"/>
      <c r="I60" s="46"/>
      <c r="J60" s="46"/>
      <c r="K60" s="36"/>
      <c r="L60" s="36"/>
      <c r="M60" s="36"/>
      <c r="N60" s="36"/>
      <c r="O60" s="40"/>
    </row>
    <row r="61" spans="1:221" x14ac:dyDescent="0.2">
      <c r="A61" s="41" t="s">
        <v>117</v>
      </c>
      <c r="B61" s="37"/>
      <c r="C61" s="37"/>
      <c r="D61" s="37"/>
      <c r="E61" s="37"/>
      <c r="F61" s="37"/>
      <c r="G61" s="46"/>
      <c r="H61" s="46"/>
      <c r="I61" s="46"/>
      <c r="J61" s="46"/>
      <c r="K61" s="36"/>
      <c r="L61" s="36"/>
      <c r="M61" s="36"/>
      <c r="N61" s="36"/>
      <c r="O61" s="138">
        <f>MAX($O$57,$O$59)</f>
        <v>1133.42</v>
      </c>
    </row>
    <row r="62" spans="1:221" x14ac:dyDescent="0.2">
      <c r="A62" s="37"/>
      <c r="B62" s="37"/>
      <c r="C62" s="37"/>
      <c r="D62" s="37"/>
      <c r="E62" s="37"/>
      <c r="F62" s="37"/>
      <c r="G62" s="46"/>
      <c r="H62" s="46"/>
      <c r="I62" s="46"/>
      <c r="J62" s="46"/>
      <c r="K62" s="36"/>
      <c r="L62" s="36"/>
      <c r="M62" s="36"/>
      <c r="N62" s="36"/>
      <c r="O62" s="40"/>
    </row>
    <row r="63" spans="1:221" x14ac:dyDescent="0.2">
      <c r="A63" s="37"/>
      <c r="B63" s="37"/>
      <c r="C63" s="37"/>
      <c r="D63" s="37"/>
      <c r="E63" s="37"/>
      <c r="F63" s="37"/>
      <c r="G63" s="96" t="s">
        <v>86</v>
      </c>
      <c r="H63" s="46"/>
      <c r="I63" s="37"/>
      <c r="J63" s="46"/>
      <c r="K63" s="36"/>
      <c r="L63" s="191"/>
      <c r="M63" s="191"/>
      <c r="N63" s="191"/>
      <c r="O63" s="191">
        <f>ROUND(IF($C$16&lt;1,0,$O$61/($C$16*100)*10000),2)</f>
        <v>0</v>
      </c>
      <c r="P63" s="37" t="s">
        <v>87</v>
      </c>
    </row>
    <row r="64" spans="1:221" x14ac:dyDescent="0.2">
      <c r="A64" s="37"/>
      <c r="B64" s="37"/>
      <c r="C64" s="37"/>
      <c r="D64" s="37"/>
      <c r="E64" s="37"/>
      <c r="F64" s="37"/>
      <c r="G64" s="242" t="s">
        <v>190</v>
      </c>
      <c r="H64" s="136"/>
      <c r="I64" s="133"/>
      <c r="J64" s="136"/>
      <c r="K64" s="137"/>
      <c r="L64" s="78"/>
      <c r="M64" s="78"/>
      <c r="N64" s="78"/>
      <c r="O64" s="243">
        <f>ROUND(IF($C$16&lt;1,0,(L57)/($C$16*100)*10000),2)</f>
        <v>0</v>
      </c>
      <c r="P64" s="25" t="s">
        <v>87</v>
      </c>
    </row>
    <row r="65" spans="1:16" x14ac:dyDescent="0.2">
      <c r="A65" s="37"/>
      <c r="B65" s="37"/>
      <c r="C65" s="37"/>
      <c r="D65" s="37"/>
      <c r="E65" s="37"/>
      <c r="F65" s="37"/>
      <c r="G65" s="96"/>
      <c r="H65" s="46"/>
      <c r="I65" s="96"/>
      <c r="J65" s="46"/>
      <c r="K65" s="36"/>
      <c r="L65" s="36"/>
      <c r="M65" s="36"/>
      <c r="N65" s="36"/>
      <c r="O65" s="130"/>
      <c r="P65" s="37"/>
    </row>
    <row r="66" spans="1:16" ht="20.25" customHeight="1" x14ac:dyDescent="0.3">
      <c r="A66" s="3"/>
      <c r="B66" s="37"/>
      <c r="C66" s="37"/>
      <c r="D66" s="228" t="str">
        <f>IF('Customer Info'!$C$32=TRUE,"Notice: Billing Charge does not include Self Assessed KWH Tax"," ")</f>
        <v xml:space="preserve"> </v>
      </c>
      <c r="E66" s="3"/>
      <c r="F66" s="4"/>
      <c r="G66" s="121"/>
      <c r="H66" s="55"/>
      <c r="I66" s="34"/>
      <c r="J66" s="55"/>
      <c r="K66" s="37"/>
      <c r="L66" s="37"/>
      <c r="M66" s="37"/>
      <c r="N66" s="34"/>
    </row>
    <row r="67" spans="1:16" x14ac:dyDescent="0.2">
      <c r="A67" s="37"/>
      <c r="B67" s="37"/>
      <c r="C67" s="37"/>
      <c r="D67" s="54"/>
      <c r="E67" s="3"/>
      <c r="F67" s="4"/>
      <c r="G67" s="55"/>
      <c r="H67" s="55"/>
      <c r="I67" s="93"/>
      <c r="J67" s="55"/>
      <c r="K67" s="37"/>
      <c r="L67" s="37"/>
      <c r="M67" s="37"/>
      <c r="N67" s="37"/>
      <c r="O67" s="40"/>
    </row>
    <row r="68" spans="1:16" x14ac:dyDescent="0.2">
      <c r="A68" s="37"/>
      <c r="B68" s="37"/>
      <c r="C68" s="37"/>
      <c r="D68" s="54"/>
      <c r="E68" s="3"/>
      <c r="F68" s="4"/>
      <c r="G68" s="55"/>
      <c r="H68" s="55"/>
      <c r="I68" s="55"/>
      <c r="J68" s="55"/>
      <c r="K68" s="37"/>
      <c r="L68" s="37"/>
      <c r="M68" s="37"/>
      <c r="N68" s="37"/>
      <c r="O68" s="40"/>
    </row>
    <row r="69" spans="1:16" x14ac:dyDescent="0.2">
      <c r="A69" s="41"/>
      <c r="B69" s="37"/>
      <c r="C69" s="37"/>
      <c r="D69" s="37"/>
      <c r="E69" s="37"/>
      <c r="F69" s="37"/>
      <c r="G69" s="37"/>
      <c r="H69" s="37"/>
      <c r="J69" s="37"/>
      <c r="K69" s="37"/>
      <c r="L69" s="40"/>
      <c r="M69" s="40"/>
      <c r="N69" s="40"/>
      <c r="O69" s="138"/>
    </row>
    <row r="70" spans="1:16" x14ac:dyDescent="0.2">
      <c r="B70" s="37"/>
      <c r="C70" s="37"/>
      <c r="D70" s="37"/>
      <c r="E70" s="37"/>
      <c r="F70" s="37"/>
      <c r="G70" s="96"/>
      <c r="H70" s="37"/>
      <c r="I70" s="37"/>
      <c r="J70" s="37"/>
      <c r="K70" s="37"/>
      <c r="L70" s="60"/>
      <c r="M70" s="60"/>
      <c r="N70" s="60"/>
      <c r="O70" s="130"/>
      <c r="P70" s="37"/>
    </row>
    <row r="71" spans="1:16" x14ac:dyDescent="0.2">
      <c r="G71" s="133"/>
      <c r="H71" s="56"/>
      <c r="I71" s="133"/>
      <c r="J71" s="56"/>
      <c r="K71" s="56"/>
      <c r="L71" s="134"/>
      <c r="M71" s="134"/>
      <c r="N71" s="134"/>
      <c r="O71" s="135"/>
      <c r="P71" s="25"/>
    </row>
    <row r="73" spans="1:16" x14ac:dyDescent="0.2">
      <c r="A73" s="481"/>
    </row>
    <row r="74" spans="1:16" x14ac:dyDescent="0.2">
      <c r="A74" s="481"/>
    </row>
    <row r="75" spans="1:16" x14ac:dyDescent="0.2">
      <c r="A75" s="481"/>
    </row>
    <row r="76" spans="1:16" x14ac:dyDescent="0.2">
      <c r="A76" s="481"/>
    </row>
    <row r="77" spans="1:16" x14ac:dyDescent="0.2">
      <c r="A77" s="481"/>
    </row>
    <row r="78" spans="1:16" x14ac:dyDescent="0.2">
      <c r="A78" s="481"/>
    </row>
    <row r="79" spans="1:16" x14ac:dyDescent="0.2">
      <c r="A79" s="481"/>
    </row>
    <row r="80" spans="1:16" x14ac:dyDescent="0.2">
      <c r="A80" s="481"/>
    </row>
    <row r="81" spans="1:1" x14ac:dyDescent="0.2">
      <c r="A81" s="481"/>
    </row>
    <row r="82" spans="1:1" x14ac:dyDescent="0.2">
      <c r="A82" s="481"/>
    </row>
    <row r="83" spans="1:1" x14ac:dyDescent="0.2">
      <c r="A83" s="481"/>
    </row>
    <row r="84" spans="1:1" x14ac:dyDescent="0.2">
      <c r="A84" s="481"/>
    </row>
    <row r="85" spans="1:1" x14ac:dyDescent="0.2">
      <c r="A85" s="481"/>
    </row>
    <row r="86" spans="1:1" x14ac:dyDescent="0.2">
      <c r="A86" s="481"/>
    </row>
    <row r="87" spans="1:1" x14ac:dyDescent="0.2">
      <c r="A87" s="481"/>
    </row>
  </sheetData>
  <sheetProtection algorithmName="SHA-512" hashValue="ZM93+sI3hOWbZ1Vr8UvvtslEVH9txy8okYUeyYRaPJMZZ2NSL5vw2uBzN81T/y31k8I2RIuIEaDhvH83Db52wg==" saltValue="POhl3yBg2Loibk6EQCCn5g==" spinCount="100000" sheet="1" objects="1" scenarios="1"/>
  <mergeCells count="26">
    <mergeCell ref="A73:A87"/>
    <mergeCell ref="A4:P4"/>
    <mergeCell ref="A7:P7"/>
    <mergeCell ref="A11:I11"/>
    <mergeCell ref="D20:H20"/>
    <mergeCell ref="D21:H21"/>
    <mergeCell ref="G23:J23"/>
    <mergeCell ref="L23:O23"/>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59" orientation="landscape" r:id="rId1"/>
  <headerFooter alignWithMargins="0"/>
  <rowBreaks count="1" manualBreakCount="1">
    <brk id="71"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83969"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83970" r:id="rId5" name="Button 2">
              <controlPr defaultSize="0" print="0" autoFill="0" autoPict="0" macro="[0]!Info">
                <anchor moveWithCells="1">
                  <from>
                    <xdr:col>15</xdr:col>
                    <xdr:colOff>409575</xdr:colOff>
                    <xdr:row>81</xdr:row>
                    <xdr:rowOff>76200</xdr:rowOff>
                  </from>
                  <to>
                    <xdr:col>16</xdr:col>
                    <xdr:colOff>38100</xdr:colOff>
                    <xdr:row>82</xdr:row>
                    <xdr:rowOff>142875</xdr:rowOff>
                  </to>
                </anchor>
              </controlPr>
            </control>
          </mc:Choice>
        </mc:AlternateContent>
        <mc:AlternateContent xmlns:mc="http://schemas.openxmlformats.org/markup-compatibility/2006">
          <mc:Choice Requires="x14">
            <control shapeId="83971"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83972"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83973"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83974"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83975"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83976"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83977"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83978"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83979"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83980"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83981"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83982"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83983"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83984"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83985"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83986"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83987"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83988"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83989"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83990"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83991"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83992"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83993"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83994"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83995"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83996"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83997"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83998"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83999"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84000"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84001"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84002"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84003"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84004"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84005"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84006"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84007"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84008"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84009"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84010"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84011"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84012"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84013"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84014"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84015"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84016"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84017"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84018"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84019"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84020"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84021"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84022"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84023"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84024"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84025"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84026"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C2CA62-62E0-457F-94A3-DD0ECFC053DA}">
  <sheetPr>
    <pageSetUpPr fitToPage="1"/>
  </sheetPr>
  <dimension ref="A1:IV88"/>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s>
  <sheetData>
    <row r="1" spans="1:256" ht="20.25" x14ac:dyDescent="0.3">
      <c r="A1" s="498" t="s">
        <v>120</v>
      </c>
      <c r="B1" s="498"/>
      <c r="C1" s="498"/>
      <c r="D1" s="498"/>
      <c r="E1" s="498"/>
      <c r="F1" s="498"/>
      <c r="G1" s="498"/>
      <c r="H1" s="498"/>
      <c r="I1" s="498"/>
      <c r="J1" s="498"/>
      <c r="K1" s="498"/>
      <c r="L1" s="498"/>
      <c r="M1" s="498"/>
      <c r="N1" s="498"/>
      <c r="O1" s="498"/>
      <c r="P1" s="498"/>
    </row>
    <row r="2" spans="1:256" ht="20.25" x14ac:dyDescent="0.3">
      <c r="A2" s="483" t="s">
        <v>277</v>
      </c>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c r="AQ2" s="483"/>
      <c r="AR2" s="483"/>
      <c r="AS2" s="483"/>
      <c r="AT2" s="483"/>
      <c r="AU2" s="483"/>
      <c r="AV2" s="483"/>
      <c r="AW2" s="483"/>
      <c r="AX2" s="483"/>
      <c r="AY2" s="483"/>
      <c r="AZ2" s="483"/>
      <c r="BA2" s="483"/>
      <c r="BB2" s="483"/>
      <c r="BC2" s="483"/>
      <c r="BD2" s="483"/>
      <c r="BE2" s="483"/>
      <c r="BF2" s="483"/>
      <c r="BG2" s="483"/>
      <c r="BH2" s="483"/>
      <c r="BI2" s="483"/>
      <c r="BJ2" s="483"/>
      <c r="BK2" s="483"/>
      <c r="BL2" s="483"/>
      <c r="BM2" s="483"/>
      <c r="BN2" s="483"/>
      <c r="BO2" s="483"/>
      <c r="BP2" s="483"/>
      <c r="BQ2" s="483"/>
      <c r="BR2" s="483"/>
      <c r="BS2" s="483"/>
      <c r="BT2" s="483"/>
      <c r="BU2" s="483"/>
      <c r="BV2" s="483"/>
      <c r="BW2" s="483"/>
      <c r="BX2" s="483"/>
      <c r="BY2" s="483"/>
      <c r="BZ2" s="483"/>
      <c r="CA2" s="483"/>
      <c r="CB2" s="483"/>
      <c r="CC2" s="483"/>
      <c r="CD2" s="483"/>
      <c r="CE2" s="483"/>
      <c r="CF2" s="483"/>
      <c r="CG2" s="483"/>
      <c r="CH2" s="483"/>
      <c r="CI2" s="483"/>
      <c r="CJ2" s="483"/>
      <c r="CK2" s="483"/>
      <c r="CL2" s="483"/>
      <c r="CM2" s="483"/>
      <c r="CN2" s="483"/>
      <c r="CO2" s="483"/>
      <c r="CP2" s="483"/>
      <c r="CQ2" s="483"/>
      <c r="CR2" s="483"/>
      <c r="CS2" s="483"/>
      <c r="CT2" s="483"/>
      <c r="CU2" s="483"/>
      <c r="CV2" s="483"/>
      <c r="CW2" s="483"/>
      <c r="CX2" s="483"/>
      <c r="CY2" s="483"/>
      <c r="CZ2" s="483"/>
      <c r="DA2" s="483"/>
      <c r="DB2" s="483"/>
      <c r="DC2" s="483"/>
      <c r="DD2" s="483"/>
      <c r="DE2" s="483"/>
      <c r="DF2" s="483"/>
      <c r="DG2" s="483"/>
      <c r="DH2" s="483"/>
      <c r="DI2" s="483"/>
      <c r="DJ2" s="483"/>
      <c r="DK2" s="483"/>
      <c r="DL2" s="483"/>
      <c r="DM2" s="483"/>
      <c r="DN2" s="483"/>
      <c r="DO2" s="483"/>
      <c r="DP2" s="483"/>
      <c r="DQ2" s="483"/>
      <c r="DR2" s="483"/>
      <c r="DS2" s="483"/>
      <c r="DT2" s="483"/>
      <c r="DU2" s="483"/>
      <c r="DV2" s="483"/>
      <c r="DW2" s="483"/>
      <c r="DX2" s="483"/>
      <c r="DY2" s="483"/>
      <c r="DZ2" s="483"/>
      <c r="EA2" s="483"/>
      <c r="EB2" s="483"/>
      <c r="EC2" s="483"/>
      <c r="ED2" s="483"/>
      <c r="EE2" s="483"/>
      <c r="EF2" s="483"/>
      <c r="EG2" s="483"/>
      <c r="EH2" s="483"/>
      <c r="EI2" s="483"/>
      <c r="EJ2" s="483"/>
      <c r="EK2" s="483"/>
      <c r="EL2" s="483"/>
      <c r="EM2" s="483"/>
      <c r="EN2" s="483"/>
      <c r="EO2" s="483"/>
      <c r="EP2" s="483"/>
      <c r="EQ2" s="483"/>
      <c r="ER2" s="483"/>
      <c r="ES2" s="483"/>
      <c r="ET2" s="483"/>
      <c r="EU2" s="483"/>
      <c r="EV2" s="483"/>
      <c r="EW2" s="483"/>
      <c r="EX2" s="483"/>
      <c r="EY2" s="483"/>
      <c r="EZ2" s="483"/>
      <c r="FA2" s="483"/>
      <c r="FB2" s="483"/>
      <c r="FC2" s="483"/>
      <c r="FD2" s="483"/>
      <c r="FE2" s="483"/>
      <c r="FF2" s="483"/>
      <c r="FG2" s="483"/>
      <c r="FH2" s="483"/>
      <c r="FI2" s="483"/>
      <c r="FJ2" s="483"/>
      <c r="FK2" s="483"/>
      <c r="FL2" s="483"/>
      <c r="FM2" s="483"/>
      <c r="FN2" s="483"/>
      <c r="FO2" s="483"/>
      <c r="FP2" s="483"/>
      <c r="FQ2" s="483"/>
      <c r="FR2" s="483"/>
      <c r="FS2" s="483"/>
      <c r="FT2" s="483"/>
      <c r="FU2" s="483"/>
      <c r="FV2" s="483"/>
      <c r="FW2" s="483"/>
      <c r="FX2" s="483"/>
      <c r="FY2" s="483"/>
      <c r="FZ2" s="483"/>
      <c r="GA2" s="483"/>
      <c r="GB2" s="483"/>
      <c r="GC2" s="483"/>
      <c r="GD2" s="483"/>
      <c r="GE2" s="483"/>
      <c r="GF2" s="483"/>
      <c r="GG2" s="483"/>
      <c r="GH2" s="483"/>
      <c r="GI2" s="483"/>
      <c r="GJ2" s="483"/>
      <c r="GK2" s="483"/>
      <c r="GL2" s="483"/>
      <c r="GM2" s="483"/>
      <c r="GN2" s="483"/>
      <c r="GO2" s="483"/>
      <c r="GP2" s="483"/>
      <c r="GQ2" s="483"/>
      <c r="GR2" s="483"/>
      <c r="GS2" s="483"/>
      <c r="GT2" s="483"/>
      <c r="GU2" s="483"/>
      <c r="GV2" s="483"/>
      <c r="GW2" s="483"/>
      <c r="GX2" s="483"/>
      <c r="GY2" s="483"/>
      <c r="GZ2" s="483"/>
      <c r="HA2" s="483"/>
      <c r="HB2" s="483"/>
      <c r="HC2" s="483"/>
      <c r="HD2" s="483"/>
      <c r="HE2" s="483"/>
      <c r="HF2" s="483"/>
      <c r="HG2" s="483"/>
      <c r="HH2" s="483"/>
      <c r="HI2" s="483"/>
      <c r="HJ2" s="483"/>
      <c r="HK2" s="483"/>
      <c r="HL2" s="483"/>
      <c r="HM2" s="483"/>
      <c r="HN2" s="483"/>
      <c r="HO2" s="483"/>
      <c r="HP2" s="483"/>
      <c r="HQ2" s="483"/>
      <c r="HR2" s="483"/>
      <c r="HS2" s="483"/>
      <c r="HT2" s="483"/>
      <c r="HU2" s="483"/>
      <c r="HV2" s="483"/>
      <c r="HW2" s="483"/>
      <c r="HX2" s="483"/>
      <c r="HY2" s="483"/>
      <c r="HZ2" s="483"/>
      <c r="IA2" s="483"/>
      <c r="IB2" s="483"/>
      <c r="IC2" s="483"/>
      <c r="ID2" s="483"/>
      <c r="IE2" s="483"/>
      <c r="IF2" s="483"/>
      <c r="IG2" s="483"/>
      <c r="IH2" s="483"/>
      <c r="II2" s="483"/>
      <c r="IJ2" s="483"/>
      <c r="IK2" s="483"/>
      <c r="IL2" s="483"/>
      <c r="IM2" s="483"/>
      <c r="IN2" s="483"/>
      <c r="IO2" s="483"/>
      <c r="IP2" s="483"/>
      <c r="IQ2" s="483"/>
      <c r="IR2" s="483"/>
      <c r="IS2" s="483"/>
      <c r="IT2" s="483"/>
      <c r="IU2" s="483"/>
      <c r="IV2" s="483"/>
    </row>
    <row r="3" spans="1:256" ht="18" x14ac:dyDescent="0.25">
      <c r="A3" s="499" t="s">
        <v>288</v>
      </c>
      <c r="B3" s="499"/>
      <c r="C3" s="499"/>
      <c r="D3" s="499"/>
      <c r="E3" s="499"/>
      <c r="F3" s="499"/>
      <c r="G3" s="499"/>
      <c r="H3" s="499"/>
      <c r="I3" s="499"/>
      <c r="J3" s="499"/>
      <c r="K3" s="499"/>
      <c r="L3" s="499"/>
      <c r="M3" s="499"/>
      <c r="N3" s="499"/>
      <c r="O3" s="499"/>
      <c r="P3" s="499"/>
    </row>
    <row r="4" spans="1:256" ht="15.75" x14ac:dyDescent="0.25">
      <c r="A4" s="484" t="str">
        <f>'Customer Info'!B11</f>
        <v>Breakdown of Charges Based on Entered Information</v>
      </c>
      <c r="B4" s="484"/>
      <c r="C4" s="484"/>
      <c r="D4" s="484"/>
      <c r="E4" s="484"/>
      <c r="F4" s="484"/>
      <c r="G4" s="484"/>
      <c r="H4" s="484"/>
      <c r="I4" s="484"/>
      <c r="J4" s="484"/>
      <c r="K4" s="484"/>
      <c r="L4" s="484"/>
      <c r="M4" s="484"/>
      <c r="N4" s="484"/>
      <c r="O4" s="484"/>
      <c r="P4" s="484"/>
    </row>
    <row r="5" spans="1:256" ht="15" x14ac:dyDescent="0.2">
      <c r="A5" s="75"/>
      <c r="B5" s="75"/>
      <c r="C5" s="75"/>
      <c r="D5" s="75"/>
      <c r="E5" s="75"/>
      <c r="F5" s="75"/>
      <c r="G5" s="75"/>
      <c r="H5" s="75"/>
      <c r="I5" s="75"/>
      <c r="J5" s="75"/>
      <c r="K5" s="75"/>
    </row>
    <row r="6" spans="1:256" x14ac:dyDescent="0.2">
      <c r="A6" s="457">
        <f ca="1">TODAY()</f>
        <v>45944</v>
      </c>
      <c r="B6" s="99" t="s">
        <v>290</v>
      </c>
      <c r="C6" s="457"/>
      <c r="D6" s="457"/>
      <c r="E6" s="457"/>
      <c r="F6" s="457"/>
      <c r="G6" s="457"/>
      <c r="H6" s="457"/>
      <c r="I6" s="457"/>
    </row>
    <row r="7" spans="1:256" ht="26.25" x14ac:dyDescent="0.4">
      <c r="A7" s="509"/>
      <c r="B7" s="509"/>
      <c r="C7" s="509"/>
      <c r="D7" s="509"/>
      <c r="E7" s="509"/>
      <c r="F7" s="509"/>
      <c r="G7" s="509"/>
      <c r="H7" s="509"/>
      <c r="I7" s="509"/>
      <c r="J7" s="509"/>
      <c r="K7" s="509"/>
      <c r="L7" s="509"/>
      <c r="M7" s="509"/>
      <c r="N7" s="509"/>
      <c r="O7" s="509"/>
      <c r="P7" s="509"/>
    </row>
    <row r="8" spans="1:256" ht="15" x14ac:dyDescent="0.2">
      <c r="A8" s="23" t="s">
        <v>2</v>
      </c>
      <c r="B8" s="24"/>
      <c r="C8" s="25">
        <f>'Customer Info'!B7</f>
        <v>0</v>
      </c>
      <c r="I8" s="26"/>
    </row>
    <row r="9" spans="1:256" ht="15" x14ac:dyDescent="0.2">
      <c r="A9" s="27" t="s">
        <v>26</v>
      </c>
      <c r="B9" s="24"/>
      <c r="C9" s="25">
        <f>'Customer Info'!B8</f>
        <v>0</v>
      </c>
    </row>
    <row r="10" spans="1:256" x14ac:dyDescent="0.2">
      <c r="A10" s="23" t="s">
        <v>3</v>
      </c>
      <c r="B10" s="200">
        <f>'Customer Info'!B9</f>
        <v>11</v>
      </c>
      <c r="C10" s="194" t="str">
        <f>LOOKUP(B10,R10:AD10,R11:AD11)</f>
        <v>November</v>
      </c>
      <c r="D10" s="133">
        <f>'Customer Info'!C9</f>
        <v>2025</v>
      </c>
      <c r="S10">
        <v>1</v>
      </c>
      <c r="T10">
        <v>2</v>
      </c>
      <c r="U10">
        <v>3</v>
      </c>
      <c r="V10">
        <v>4</v>
      </c>
      <c r="W10">
        <v>5</v>
      </c>
      <c r="X10">
        <v>6</v>
      </c>
      <c r="Y10">
        <v>7</v>
      </c>
      <c r="Z10">
        <v>8</v>
      </c>
      <c r="AA10">
        <v>9</v>
      </c>
      <c r="AB10">
        <v>10</v>
      </c>
      <c r="AC10">
        <v>11</v>
      </c>
      <c r="AD10">
        <v>12</v>
      </c>
    </row>
    <row r="11" spans="1:256" ht="15" customHeight="1" x14ac:dyDescent="0.2">
      <c r="A11" s="497"/>
      <c r="B11" s="497"/>
      <c r="C11" s="497"/>
      <c r="D11" s="497"/>
      <c r="E11" s="497"/>
      <c r="F11" s="497"/>
      <c r="G11" s="497"/>
      <c r="H11" s="497"/>
      <c r="I11" s="497"/>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x14ac:dyDescent="0.2">
      <c r="A12" s="28" t="s">
        <v>27</v>
      </c>
      <c r="B12" s="22"/>
      <c r="C12" s="22"/>
      <c r="D12" s="22"/>
      <c r="E12" s="22"/>
      <c r="F12" s="22"/>
      <c r="G12" s="22"/>
      <c r="H12" s="22"/>
      <c r="I12" s="22"/>
      <c r="J12" s="22"/>
      <c r="K12" s="22"/>
      <c r="L12" s="22"/>
      <c r="M12" s="22"/>
      <c r="N12" s="22"/>
      <c r="O12" s="22"/>
      <c r="P12" s="22"/>
      <c r="R12" s="3" t="s">
        <v>187</v>
      </c>
      <c r="S12" s="207">
        <f>'Rider Rates'!$C$23</f>
        <v>7.6880000000000004E-2</v>
      </c>
      <c r="T12" s="207">
        <f>'Rider Rates'!$C$23</f>
        <v>7.6880000000000004E-2</v>
      </c>
      <c r="U12" s="207">
        <f>'Rider Rates'!$C$23</f>
        <v>7.6880000000000004E-2</v>
      </c>
      <c r="V12" s="207">
        <f>'Rider Rates'!$C$23</f>
        <v>7.6880000000000004E-2</v>
      </c>
      <c r="W12" s="207">
        <f>'Rider Rates'!$C$23</f>
        <v>7.6880000000000004E-2</v>
      </c>
      <c r="X12" s="207">
        <f>'Rider Rates'!$B$23</f>
        <v>7.6880000000000004E-2</v>
      </c>
      <c r="Y12" s="207">
        <f>'Rider Rates'!$B$23</f>
        <v>7.6880000000000004E-2</v>
      </c>
      <c r="Z12" s="207">
        <f>'Rider Rates'!$B$23</f>
        <v>7.6880000000000004E-2</v>
      </c>
      <c r="AA12" s="207">
        <f>'Rider Rates'!$B$23</f>
        <v>7.6880000000000004E-2</v>
      </c>
      <c r="AB12" s="207">
        <f>'Rider Rates'!$C$23</f>
        <v>7.6880000000000004E-2</v>
      </c>
      <c r="AC12" s="207">
        <f>'Rider Rates'!$C$23</f>
        <v>7.6880000000000004E-2</v>
      </c>
      <c r="AD12" s="207">
        <f>'Rider Rates'!$C$23</f>
        <v>7.6880000000000004E-2</v>
      </c>
    </row>
    <row r="13" spans="1:256" x14ac:dyDescent="0.2">
      <c r="A13" s="18"/>
      <c r="B13" s="18"/>
      <c r="C13" s="59" t="s">
        <v>55</v>
      </c>
      <c r="D13" s="59" t="s">
        <v>56</v>
      </c>
      <c r="E13" s="18"/>
      <c r="F13" s="18"/>
      <c r="G13" s="18"/>
      <c r="H13" s="18"/>
      <c r="I13" s="18"/>
      <c r="J13" s="18"/>
      <c r="K13" s="18"/>
      <c r="L13" s="18"/>
      <c r="M13" s="18"/>
      <c r="N13" s="18"/>
      <c r="O13" s="18"/>
    </row>
    <row r="14" spans="1:256" x14ac:dyDescent="0.2">
      <c r="A14" s="29" t="s">
        <v>28</v>
      </c>
      <c r="B14" s="29"/>
      <c r="C14" s="44">
        <f>'Customer Info'!B18</f>
        <v>0</v>
      </c>
      <c r="D14" s="44">
        <f>ROUND(C14*C20,1)</f>
        <v>0</v>
      </c>
      <c r="E14" s="29" t="s">
        <v>45</v>
      </c>
      <c r="F14" s="30"/>
      <c r="G14" s="29" t="s">
        <v>15</v>
      </c>
      <c r="I14" s="53" t="s">
        <v>15</v>
      </c>
      <c r="J14" s="29"/>
      <c r="K14" s="29"/>
      <c r="L14" s="29"/>
      <c r="M14" s="29"/>
      <c r="N14" s="29"/>
    </row>
    <row r="15" spans="1:256" x14ac:dyDescent="0.2">
      <c r="A15" s="31" t="s">
        <v>29</v>
      </c>
      <c r="B15" s="31"/>
      <c r="C15" s="44">
        <f>'Customer Info'!B19</f>
        <v>0</v>
      </c>
      <c r="D15" s="44">
        <f>C15*C20</f>
        <v>0</v>
      </c>
      <c r="E15" s="29" t="s">
        <v>45</v>
      </c>
      <c r="F15" s="33"/>
      <c r="G15" s="31" t="s">
        <v>30</v>
      </c>
      <c r="I15" s="51" t="str">
        <f>IF(MAX(C14,C15)&gt;0,C16/(MAX(C14,C15)*730), " ")</f>
        <v xml:space="preserve"> </v>
      </c>
      <c r="J15" s="31"/>
      <c r="K15" s="31"/>
      <c r="L15" s="31"/>
      <c r="M15" s="31"/>
      <c r="N15" s="31"/>
      <c r="X15" s="207"/>
      <c r="Y15" s="207"/>
      <c r="Z15" s="207"/>
      <c r="AA15" s="207"/>
    </row>
    <row r="16" spans="1:256" x14ac:dyDescent="0.2">
      <c r="A16" s="31" t="s">
        <v>43</v>
      </c>
      <c r="B16" s="31"/>
      <c r="C16" s="32">
        <f>IF('Customer Info'!B21+'Customer Info'!B22-'Customer Info'!B23&lt;0,0,'Customer Info'!B21+'Customer Info'!B22-'Customer Info'!B23)</f>
        <v>0</v>
      </c>
      <c r="D16" s="32">
        <f>C16*C20</f>
        <v>0</v>
      </c>
      <c r="E16" s="31" t="s">
        <v>41</v>
      </c>
      <c r="F16" s="33"/>
      <c r="G16" s="31"/>
      <c r="H16" s="31"/>
      <c r="I16" s="31"/>
      <c r="J16" s="31"/>
      <c r="K16" s="31"/>
      <c r="L16" s="31"/>
      <c r="M16" s="31"/>
      <c r="N16" s="31"/>
      <c r="O16" s="31"/>
    </row>
    <row r="17" spans="1:30" x14ac:dyDescent="0.2">
      <c r="A17" s="31" t="s">
        <v>283</v>
      </c>
      <c r="B17" s="31"/>
      <c r="C17" s="32">
        <f>'Customer Info'!$B$27</f>
        <v>0</v>
      </c>
      <c r="D17" s="32">
        <f>$C$17*$C$20</f>
        <v>0</v>
      </c>
      <c r="E17" s="31" t="s">
        <v>286</v>
      </c>
      <c r="F17" s="33"/>
      <c r="G17" s="31"/>
      <c r="H17" s="31"/>
      <c r="I17" s="31"/>
      <c r="J17" s="31"/>
      <c r="K17" s="31"/>
      <c r="L17" s="31"/>
      <c r="M17" s="31"/>
      <c r="N17" s="31"/>
      <c r="O17" s="31"/>
    </row>
    <row r="18" spans="1:30" x14ac:dyDescent="0.2">
      <c r="A18" s="31" t="s">
        <v>284</v>
      </c>
      <c r="B18" s="31"/>
      <c r="C18" s="285">
        <f>IF('Customer Info'!$B$18=0,0,ROUND(MAX(ROUND('Customer Info'!$B$18*'GS DCT SEC OAD'!C20,1),ROUND('Customer Info'!$B$19*'GS DCT SEC OAD'!C20,1))/'Customer Info'!$D$29,1))</f>
        <v>0</v>
      </c>
      <c r="D18" s="285">
        <f>$C$18</f>
        <v>0</v>
      </c>
      <c r="E18" s="31" t="s">
        <v>287</v>
      </c>
      <c r="F18" s="33"/>
      <c r="G18" s="31"/>
      <c r="H18" s="31"/>
      <c r="I18" s="31"/>
      <c r="J18" s="31"/>
      <c r="K18" s="31"/>
      <c r="L18" s="31"/>
      <c r="M18" s="31"/>
      <c r="N18" s="31"/>
      <c r="O18" s="31"/>
    </row>
    <row r="19" spans="1:30" x14ac:dyDescent="0.2">
      <c r="A19" s="31" t="s">
        <v>285</v>
      </c>
      <c r="B19" s="31"/>
      <c r="C19" s="32"/>
      <c r="D19" s="285">
        <f>MAX(100,ROUND(1.15*(MAX('Customer Info'!$B$18*'GS DCT SEC OAD'!C20,'Customer Info'!$B$19*'GS DCT SEC OAD'!C20)),1))</f>
        <v>100</v>
      </c>
      <c r="E19" s="31" t="s">
        <v>287</v>
      </c>
      <c r="F19" s="33"/>
      <c r="G19" s="31"/>
      <c r="H19" s="31"/>
      <c r="I19" s="31"/>
      <c r="J19" s="31"/>
      <c r="K19" s="31"/>
      <c r="L19" s="31"/>
      <c r="M19" s="31"/>
      <c r="N19" s="31"/>
      <c r="O19" s="31"/>
    </row>
    <row r="20" spans="1:30" x14ac:dyDescent="0.2">
      <c r="A20" s="31" t="s">
        <v>54</v>
      </c>
      <c r="B20" s="31"/>
      <c r="C20" s="58">
        <f>+'Customer Info'!E18</f>
        <v>1</v>
      </c>
      <c r="D20" s="31"/>
      <c r="E20" s="31"/>
      <c r="F20" s="33"/>
      <c r="G20" s="23"/>
      <c r="H20" s="23"/>
      <c r="I20" s="23"/>
      <c r="J20" s="23"/>
      <c r="K20" s="31"/>
      <c r="L20" s="31"/>
      <c r="M20" s="31"/>
      <c r="N20" s="31"/>
      <c r="S20" s="207"/>
      <c r="T20" s="207"/>
      <c r="U20" s="207"/>
      <c r="V20" s="207"/>
      <c r="W20" s="207"/>
      <c r="X20" s="207"/>
      <c r="Y20" s="207"/>
      <c r="Z20" s="207"/>
      <c r="AA20" s="207"/>
      <c r="AB20" s="207"/>
      <c r="AC20" s="207"/>
      <c r="AD20" s="207"/>
    </row>
    <row r="21" spans="1:30" x14ac:dyDescent="0.2">
      <c r="A21" s="31" t="s">
        <v>15</v>
      </c>
      <c r="B21" s="31"/>
      <c r="C21" s="82" t="s">
        <v>15</v>
      </c>
      <c r="D21" s="511" t="s">
        <v>15</v>
      </c>
      <c r="E21" s="511"/>
      <c r="F21" s="511"/>
      <c r="G21" s="511"/>
      <c r="H21" s="511"/>
      <c r="K21" s="31"/>
      <c r="L21" s="31"/>
      <c r="M21" s="31"/>
      <c r="N21" s="31"/>
      <c r="O21" s="50"/>
    </row>
    <row r="22" spans="1:30" x14ac:dyDescent="0.2">
      <c r="A22" s="31" t="s">
        <v>15</v>
      </c>
      <c r="B22" s="31"/>
      <c r="C22" s="82" t="s">
        <v>15</v>
      </c>
      <c r="D22" s="511" t="s">
        <v>15</v>
      </c>
      <c r="E22" s="511"/>
      <c r="F22" s="511"/>
      <c r="G22" s="511"/>
      <c r="H22" s="511"/>
      <c r="I22" s="23"/>
      <c r="J22" s="23"/>
      <c r="K22" s="31"/>
      <c r="L22" s="31"/>
      <c r="M22" s="31"/>
      <c r="N22" s="31"/>
      <c r="O22" s="50"/>
    </row>
    <row r="23" spans="1:30" x14ac:dyDescent="0.2">
      <c r="A23" s="31"/>
      <c r="B23" s="31"/>
      <c r="C23" s="33"/>
      <c r="D23" s="33"/>
      <c r="E23" s="33"/>
      <c r="F23" s="33"/>
      <c r="G23" s="23"/>
      <c r="H23" s="23"/>
      <c r="I23" s="23"/>
      <c r="J23" s="23"/>
      <c r="K23" s="31"/>
      <c r="L23" s="31"/>
      <c r="M23" s="31"/>
      <c r="N23" s="31"/>
      <c r="O23" s="31"/>
    </row>
    <row r="24" spans="1:30" x14ac:dyDescent="0.2">
      <c r="A24" s="28" t="s">
        <v>31</v>
      </c>
      <c r="B24" s="22"/>
      <c r="C24" s="22"/>
      <c r="D24" s="22"/>
      <c r="E24" s="22"/>
      <c r="F24" s="22"/>
      <c r="G24" s="493" t="s">
        <v>68</v>
      </c>
      <c r="H24" s="494"/>
      <c r="I24" s="494"/>
      <c r="J24" s="495"/>
      <c r="K24" s="22"/>
      <c r="L24" s="496" t="s">
        <v>69</v>
      </c>
      <c r="M24" s="496"/>
      <c r="N24" s="496"/>
      <c r="O24" s="496"/>
    </row>
    <row r="25" spans="1:30" x14ac:dyDescent="0.2">
      <c r="A25" s="18"/>
      <c r="B25" s="18"/>
      <c r="C25" s="18"/>
      <c r="D25" s="18"/>
      <c r="E25" s="18"/>
      <c r="F25" s="18"/>
      <c r="G25" s="8" t="s">
        <v>65</v>
      </c>
      <c r="H25" s="8" t="s">
        <v>66</v>
      </c>
      <c r="I25" s="8" t="s">
        <v>67</v>
      </c>
      <c r="J25" s="112" t="s">
        <v>34</v>
      </c>
      <c r="K25" s="18"/>
      <c r="L25" s="458" t="s">
        <v>65</v>
      </c>
      <c r="M25" s="458" t="s">
        <v>66</v>
      </c>
      <c r="N25" s="458" t="s">
        <v>67</v>
      </c>
      <c r="O25" s="132" t="s">
        <v>34</v>
      </c>
      <c r="P25" s="43" t="s">
        <v>57</v>
      </c>
    </row>
    <row r="26" spans="1:30" x14ac:dyDescent="0.2">
      <c r="A26" t="s">
        <v>32</v>
      </c>
      <c r="G26" s="86"/>
      <c r="H26" s="86"/>
      <c r="I26" s="86">
        <v>9.4</v>
      </c>
      <c r="J26" s="86">
        <f>SUM(G26:I26)</f>
        <v>9.4</v>
      </c>
      <c r="L26" s="88"/>
      <c r="M26" s="88"/>
      <c r="N26" s="88">
        <f>I26</f>
        <v>9.4</v>
      </c>
      <c r="O26" s="209">
        <f>SUM(L26:N26)</f>
        <v>9.4</v>
      </c>
      <c r="P26" s="245">
        <v>44531</v>
      </c>
    </row>
    <row r="27" spans="1:30" x14ac:dyDescent="0.2">
      <c r="A27" t="s">
        <v>132</v>
      </c>
      <c r="D27" s="1">
        <f>D16</f>
        <v>0</v>
      </c>
      <c r="E27" s="101" t="s">
        <v>41</v>
      </c>
      <c r="F27" s="102" t="s">
        <v>8</v>
      </c>
      <c r="G27" s="84"/>
      <c r="H27" s="86"/>
      <c r="I27" s="86"/>
      <c r="J27" s="84"/>
      <c r="K27" s="104" t="s">
        <v>42</v>
      </c>
      <c r="L27" s="87"/>
      <c r="M27" s="88"/>
      <c r="N27" s="87"/>
      <c r="O27" s="209"/>
      <c r="P27" s="245"/>
    </row>
    <row r="28" spans="1:30" x14ac:dyDescent="0.2">
      <c r="A28" t="s">
        <v>33</v>
      </c>
      <c r="D28" s="49">
        <f>ROUND(MAX(D15,D16,IF('Customer Info'!B14&lt;25001,0,IF('Customer Info'!B14&lt;75001,15000+(('Customer Info'!B14-25000)*0.85),IF('Customer Info'!B14&lt;75000,0,IF(((57500+('Customer Info'!B14-75000))/'Customer Info'!B14)&gt;85%,'Customer Info'!B14*85%,57500+('Customer Info'!B14-75000))))),('Customer Info'!B16)*0.85),1)</f>
        <v>0</v>
      </c>
      <c r="E28" s="29" t="s">
        <v>45</v>
      </c>
      <c r="F28" s="4" t="s">
        <v>8</v>
      </c>
      <c r="G28" s="85"/>
      <c r="H28" s="85"/>
      <c r="I28" s="85">
        <v>7.01</v>
      </c>
      <c r="J28" s="85">
        <f>SUM(G28:I28)</f>
        <v>7.01</v>
      </c>
      <c r="K28" s="36" t="s">
        <v>44</v>
      </c>
      <c r="L28" s="87"/>
      <c r="M28" s="87"/>
      <c r="N28" s="87">
        <f>ROUND($D28*I28,2)</f>
        <v>0</v>
      </c>
      <c r="O28" s="209">
        <f>SUM(L28:N28)</f>
        <v>0</v>
      </c>
      <c r="P28" s="245">
        <v>44531</v>
      </c>
    </row>
    <row r="29" spans="1:30" x14ac:dyDescent="0.2">
      <c r="A29" t="s">
        <v>260</v>
      </c>
      <c r="D29" s="49">
        <f>IF(D18&lt;=100,0,ROUND(IF(D18-D19&gt;0,D18-D19),1))</f>
        <v>0</v>
      </c>
      <c r="E29" s="29" t="s">
        <v>258</v>
      </c>
      <c r="F29" s="4" t="s">
        <v>8</v>
      </c>
      <c r="G29" s="116"/>
      <c r="H29" s="85"/>
      <c r="I29" s="85">
        <v>1.25</v>
      </c>
      <c r="J29" s="116">
        <f>SUM(G29:I29)</f>
        <v>1.25</v>
      </c>
      <c r="K29" s="36" t="s">
        <v>44</v>
      </c>
      <c r="L29" s="87"/>
      <c r="M29" s="87"/>
      <c r="N29" s="87">
        <f>ROUND($D29*I29,2)</f>
        <v>0</v>
      </c>
      <c r="O29" s="87">
        <f>SUM(L29:N29)</f>
        <v>0</v>
      </c>
      <c r="P29" s="245">
        <v>44531</v>
      </c>
    </row>
    <row r="30" spans="1:30" x14ac:dyDescent="0.2">
      <c r="A30" s="37" t="s">
        <v>50</v>
      </c>
      <c r="B30" s="37"/>
      <c r="C30" s="37"/>
      <c r="D30" s="38"/>
      <c r="E30" s="38"/>
      <c r="F30" s="37"/>
      <c r="G30" s="37"/>
      <c r="H30" s="37"/>
      <c r="I30" s="37"/>
      <c r="J30" s="37"/>
      <c r="K30" s="39"/>
      <c r="L30" s="40"/>
      <c r="M30" s="40"/>
      <c r="N30" s="40">
        <f>SUM(N26:N29)</f>
        <v>9.4</v>
      </c>
      <c r="O30" s="40">
        <f>SUM(O26:O29)</f>
        <v>9.4</v>
      </c>
    </row>
    <row r="31" spans="1:30" x14ac:dyDescent="0.2">
      <c r="A31" s="89"/>
      <c r="B31" s="89"/>
      <c r="C31" s="90"/>
      <c r="D31" s="90"/>
      <c r="E31" s="90"/>
      <c r="F31" s="90"/>
      <c r="G31" s="91"/>
      <c r="H31" s="91"/>
      <c r="I31" s="91"/>
      <c r="J31" s="91"/>
      <c r="K31" s="89"/>
      <c r="L31" s="89"/>
      <c r="M31" s="89"/>
      <c r="N31" s="89"/>
      <c r="O31" s="89"/>
      <c r="P31" s="89"/>
    </row>
    <row r="32" spans="1:30" x14ac:dyDescent="0.2">
      <c r="A32" s="41" t="s">
        <v>70</v>
      </c>
      <c r="D32" s="1"/>
      <c r="E32" s="1"/>
      <c r="K32" s="36"/>
      <c r="L32" s="36"/>
      <c r="M32" s="36"/>
      <c r="N32" s="36"/>
      <c r="O32" s="34"/>
      <c r="P32" s="34"/>
    </row>
    <row r="33" spans="1:221" x14ac:dyDescent="0.2">
      <c r="A33" s="37"/>
      <c r="D33" s="1"/>
      <c r="E33" s="1"/>
      <c r="K33" s="36"/>
      <c r="L33" s="36"/>
      <c r="M33" s="36"/>
      <c r="N33" s="36"/>
      <c r="O33" s="34"/>
    </row>
    <row r="34" spans="1:221" x14ac:dyDescent="0.2">
      <c r="A34" s="78" t="s">
        <v>79</v>
      </c>
      <c r="D34" s="1">
        <f>IF($C$16&lt;0,0,IF($C$16&gt;833000,833000,$C$16))</f>
        <v>0</v>
      </c>
      <c r="E34" s="35" t="s">
        <v>41</v>
      </c>
      <c r="F34" s="4" t="s">
        <v>8</v>
      </c>
      <c r="G34" s="83"/>
      <c r="H34" s="84"/>
      <c r="I34" s="103">
        <f>'Rider Rates'!$B$4</f>
        <v>4.6278999999999999E-3</v>
      </c>
      <c r="J34" s="6">
        <f>SUM(G34:I34)</f>
        <v>4.6278999999999999E-3</v>
      </c>
      <c r="K34" s="36" t="s">
        <v>42</v>
      </c>
      <c r="L34" s="87"/>
      <c r="M34" s="87"/>
      <c r="N34" s="87">
        <f>ROUND($D34*I34,2)</f>
        <v>0</v>
      </c>
      <c r="O34" s="87">
        <f>SUM(L34:N34)</f>
        <v>0</v>
      </c>
      <c r="P34" s="245">
        <f>'Rider Rates'!$D$4</f>
        <v>45657</v>
      </c>
    </row>
    <row r="35" spans="1:221" x14ac:dyDescent="0.2">
      <c r="A35" s="78" t="s">
        <v>80</v>
      </c>
      <c r="D35" s="1">
        <f>IF($C$16-833000&gt;0,$C$16-D34,0)</f>
        <v>0</v>
      </c>
      <c r="E35" s="35" t="s">
        <v>41</v>
      </c>
      <c r="F35" s="4" t="s">
        <v>8</v>
      </c>
      <c r="G35" s="83"/>
      <c r="H35" s="84"/>
      <c r="I35" s="103">
        <f>'Rider Rates'!$B$5</f>
        <v>1.7560000000000001E-4</v>
      </c>
      <c r="J35" s="118">
        <f>SUM(G35:I35)</f>
        <v>1.7560000000000001E-4</v>
      </c>
      <c r="K35" s="36" t="s">
        <v>42</v>
      </c>
      <c r="L35" s="87"/>
      <c r="M35" s="87"/>
      <c r="N35" s="87">
        <f>ROUND($D35*I35,2)</f>
        <v>0</v>
      </c>
      <c r="O35" s="87">
        <f>SUM(L35:N35)</f>
        <v>0</v>
      </c>
      <c r="P35" s="245">
        <f>'Rider Rates'!$D$4</f>
        <v>45657</v>
      </c>
    </row>
    <row r="36" spans="1:221" x14ac:dyDescent="0.2">
      <c r="A36" s="78" t="s">
        <v>47</v>
      </c>
      <c r="B36" t="s">
        <v>15</v>
      </c>
      <c r="D36" s="1">
        <f>IF('Customer Info'!$C$32=TRUE,0,IF(C16&lt;0,0,IF(C16&gt;2000,2000,C16)))</f>
        <v>0</v>
      </c>
      <c r="E36" s="35" t="s">
        <v>41</v>
      </c>
      <c r="F36" s="4" t="s">
        <v>8</v>
      </c>
      <c r="G36" s="83"/>
      <c r="H36" s="84"/>
      <c r="I36" s="177">
        <f>'Rider Rates'!$B$8</f>
        <v>4.6499999999999996E-3</v>
      </c>
      <c r="J36" s="117">
        <f>SUM(G36:I36)</f>
        <v>4.6499999999999996E-3</v>
      </c>
      <c r="K36" s="36" t="s">
        <v>42</v>
      </c>
      <c r="L36" s="87"/>
      <c r="M36" s="87"/>
      <c r="N36" s="87">
        <f>ROUND($D36*I36,2)</f>
        <v>0</v>
      </c>
      <c r="O36" s="87">
        <f>SUM(L36:N36)</f>
        <v>0</v>
      </c>
      <c r="P36" s="245">
        <f>'Rider Rates'!$D$7</f>
        <v>44531</v>
      </c>
    </row>
    <row r="37" spans="1:221" x14ac:dyDescent="0.2">
      <c r="A37" s="78" t="s">
        <v>48</v>
      </c>
      <c r="B37" t="s">
        <v>15</v>
      </c>
      <c r="D37" s="1">
        <f>IF('Customer Info'!$C$32=TRUE,0,IF(C16&gt;15000,13000,IF(C16&gt;2000,C16-2000,0)))</f>
        <v>0</v>
      </c>
      <c r="E37" s="35" t="s">
        <v>41</v>
      </c>
      <c r="F37" s="4" t="s">
        <v>8</v>
      </c>
      <c r="G37" s="83"/>
      <c r="H37" s="84"/>
      <c r="I37" s="177">
        <f>'Rider Rates'!$B$9</f>
        <v>4.1900000000000001E-3</v>
      </c>
      <c r="J37" s="117">
        <f>SUM(G37:I37)</f>
        <v>4.1900000000000001E-3</v>
      </c>
      <c r="K37" s="36" t="s">
        <v>42</v>
      </c>
      <c r="L37" s="87"/>
      <c r="M37" s="87"/>
      <c r="N37" s="87">
        <f>ROUND($D37*I37,2)</f>
        <v>0</v>
      </c>
      <c r="O37" s="87">
        <f>SUM(L37:N37)</f>
        <v>0</v>
      </c>
      <c r="P37" s="245">
        <f>'Rider Rates'!$D$7</f>
        <v>44531</v>
      </c>
    </row>
    <row r="38" spans="1:221" x14ac:dyDescent="0.2">
      <c r="A38" s="78" t="s">
        <v>49</v>
      </c>
      <c r="B38" t="s">
        <v>15</v>
      </c>
      <c r="D38" s="1">
        <f>IF('Customer Info'!$C$32=TRUE,0,IF(C16-D36-D37&gt;0,C16-D36-D37,0))</f>
        <v>0</v>
      </c>
      <c r="E38" s="35" t="s">
        <v>41</v>
      </c>
      <c r="F38" s="4" t="s">
        <v>8</v>
      </c>
      <c r="G38" s="83"/>
      <c r="H38" s="84"/>
      <c r="I38" s="177">
        <f>'Rider Rates'!$B$10</f>
        <v>3.63E-3</v>
      </c>
      <c r="J38" s="117">
        <f>SUM(G38:I38)</f>
        <v>3.63E-3</v>
      </c>
      <c r="K38" s="36" t="s">
        <v>42</v>
      </c>
      <c r="L38" s="87"/>
      <c r="M38" s="87"/>
      <c r="N38" s="87">
        <f>ROUND($D38*I38,2)</f>
        <v>0</v>
      </c>
      <c r="O38" s="87">
        <f>SUM(L38:N38)</f>
        <v>0</v>
      </c>
      <c r="P38" s="245">
        <f>'Rider Rates'!$D$7</f>
        <v>44531</v>
      </c>
    </row>
    <row r="39" spans="1:221" x14ac:dyDescent="0.2">
      <c r="A39" s="241" t="s">
        <v>237</v>
      </c>
      <c r="B39" s="78"/>
      <c r="C39" s="78"/>
      <c r="D39" s="208">
        <f>$N$30</f>
        <v>9.4</v>
      </c>
      <c r="E39" s="101" t="s">
        <v>122</v>
      </c>
      <c r="F39" s="102" t="s">
        <v>8</v>
      </c>
      <c r="G39" s="103"/>
      <c r="H39" s="103"/>
      <c r="I39" s="178">
        <f>'Rider Rates'!$B$18+'Rider Rates'!$E$18</f>
        <v>0</v>
      </c>
      <c r="J39" s="120">
        <f>SUM(H39:I39)</f>
        <v>0</v>
      </c>
      <c r="K39" s="104"/>
      <c r="L39" s="105"/>
      <c r="M39" s="105"/>
      <c r="N39" s="105">
        <f>ROUND($D$39*'Rider Rates'!$B$18,2)+ROUND($D$39*'Rider Rates'!$E$18,2)</f>
        <v>0</v>
      </c>
      <c r="O39" s="105">
        <f t="shared" ref="O39:O48" si="0">SUM(L39:N39)</f>
        <v>0</v>
      </c>
      <c r="P39" s="245">
        <f>MAX('Rider Rates'!$D$18,'Rider Rates'!$F$18)</f>
        <v>44531</v>
      </c>
    </row>
    <row r="40" spans="1:221" x14ac:dyDescent="0.2">
      <c r="A40" s="241" t="s">
        <v>210</v>
      </c>
      <c r="B40" s="78"/>
      <c r="C40" s="78"/>
      <c r="D40" s="1">
        <f>IF($C$16&lt;0,0,IF($C$16&gt;833000,833000,$C$16))</f>
        <v>0</v>
      </c>
      <c r="E40" s="101" t="s">
        <v>41</v>
      </c>
      <c r="F40" s="102" t="s">
        <v>8</v>
      </c>
      <c r="G40" s="103"/>
      <c r="H40" s="103"/>
      <c r="I40" s="103">
        <f>'Rider Rates'!D49</f>
        <v>0</v>
      </c>
      <c r="J40" s="103">
        <f>SUM(G40:I40)</f>
        <v>0</v>
      </c>
      <c r="K40" s="104" t="s">
        <v>42</v>
      </c>
      <c r="L40" s="105"/>
      <c r="M40" s="105"/>
      <c r="N40" s="87">
        <f>D40*J40</f>
        <v>0</v>
      </c>
      <c r="O40" s="105">
        <f t="shared" si="0"/>
        <v>0</v>
      </c>
      <c r="P40" s="245">
        <f>'Rider Rates'!E49</f>
        <v>45883</v>
      </c>
    </row>
    <row r="41" spans="1:221" x14ac:dyDescent="0.2">
      <c r="A41" s="210" t="s">
        <v>189</v>
      </c>
      <c r="B41" s="78"/>
      <c r="C41" s="78"/>
      <c r="D41" s="1">
        <f>IF($C$16&lt;0,0,$C$16)</f>
        <v>0</v>
      </c>
      <c r="E41" s="113" t="s">
        <v>41</v>
      </c>
      <c r="F41" s="102" t="s">
        <v>8</v>
      </c>
      <c r="G41" s="103"/>
      <c r="H41" s="103">
        <f>'Rider Rates'!$B$57</f>
        <v>4.3439999999999999E-4</v>
      </c>
      <c r="I41" s="103"/>
      <c r="J41" s="103">
        <f>SUM(G41:I41)</f>
        <v>4.3439999999999999E-4</v>
      </c>
      <c r="K41" s="104" t="s">
        <v>42</v>
      </c>
      <c r="L41" s="105"/>
      <c r="M41" s="105">
        <f>ROUND(D41*H41,2)</f>
        <v>0</v>
      </c>
      <c r="N41" s="205"/>
      <c r="O41" s="105">
        <f t="shared" si="0"/>
        <v>0</v>
      </c>
      <c r="P41" s="245">
        <f>'Rider Rates'!$D$57</f>
        <v>45929</v>
      </c>
    </row>
    <row r="42" spans="1:221" x14ac:dyDescent="0.2">
      <c r="A42" s="210" t="s">
        <v>189</v>
      </c>
      <c r="B42" s="78"/>
      <c r="C42" s="78"/>
      <c r="D42" s="49">
        <f>ROUND(MAX(D15,IF('Customer Info'!B14&lt;25001,0,IF('Customer Info'!B14&lt;75001,15000+(('Customer Info'!B14-25000)*0.85),IF('Customer Info'!B14&lt;75000,0,IF(((57500+('Customer Info'!B14-75000))/'Customer Info'!B14)&gt;85%,'Customer Info'!B14*85%,575000+('Customer Info'!B14-75000))))),('Customer Info'!B16)*0.85),1)</f>
        <v>0</v>
      </c>
      <c r="E42" s="35" t="s">
        <v>64</v>
      </c>
      <c r="F42" s="4" t="s">
        <v>8</v>
      </c>
      <c r="G42" s="103"/>
      <c r="H42" s="239">
        <f>'Rider Rates'!$B$62</f>
        <v>7.49</v>
      </c>
      <c r="I42" s="103"/>
      <c r="J42" s="239">
        <f>SUM(G42:I42)</f>
        <v>7.49</v>
      </c>
      <c r="K42" s="104" t="s">
        <v>44</v>
      </c>
      <c r="L42" s="105"/>
      <c r="M42" s="105">
        <f>ROUND(D42*H42,2)</f>
        <v>0</v>
      </c>
      <c r="N42" s="205"/>
      <c r="O42" s="105">
        <f t="shared" si="0"/>
        <v>0</v>
      </c>
      <c r="P42" s="245">
        <f>'Rider Rates'!$D$62</f>
        <v>45929</v>
      </c>
    </row>
    <row r="43" spans="1:221" x14ac:dyDescent="0.2">
      <c r="A43" s="99" t="s">
        <v>83</v>
      </c>
      <c r="B43" s="78"/>
      <c r="C43" s="78"/>
      <c r="D43" s="1">
        <f>IF('Customer Info'!C34=TRUE,0,IF($C$16&lt;0,0,$C$16))</f>
        <v>0</v>
      </c>
      <c r="E43" s="101" t="s">
        <v>41</v>
      </c>
      <c r="F43" s="102" t="s">
        <v>8</v>
      </c>
      <c r="G43" s="103"/>
      <c r="H43" s="103"/>
      <c r="I43" s="103">
        <f>'Rider Rates'!$B$71+'Rider Rates'!$C$71</f>
        <v>0</v>
      </c>
      <c r="J43" s="103">
        <f>SUM(G43:I43)</f>
        <v>0</v>
      </c>
      <c r="K43" s="104" t="s">
        <v>42</v>
      </c>
      <c r="L43" s="105"/>
      <c r="M43" s="105"/>
      <c r="N43" s="87">
        <f>ROUND($D$43*'Rider Rates'!$B$71,2)+ROUND($D$43*'Rider Rates'!$C$71,2)</f>
        <v>0</v>
      </c>
      <c r="O43" s="209">
        <f t="shared" si="0"/>
        <v>0</v>
      </c>
      <c r="P43" s="245">
        <f>'Rider Rates'!$D$71</f>
        <v>45444</v>
      </c>
      <c r="Q43" s="107"/>
      <c r="R43" s="108"/>
      <c r="S43" s="109"/>
      <c r="T43" s="78"/>
      <c r="U43" s="110"/>
      <c r="V43" s="78"/>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row>
    <row r="44" spans="1:221" x14ac:dyDescent="0.2">
      <c r="A44" s="99" t="s">
        <v>83</v>
      </c>
      <c r="B44" s="78"/>
      <c r="C44" s="78"/>
      <c r="D44" s="49">
        <f>IF('Customer Info'!C34=TRUE,0,$D$28)</f>
        <v>0</v>
      </c>
      <c r="E44" s="101" t="s">
        <v>45</v>
      </c>
      <c r="F44" s="102" t="s">
        <v>8</v>
      </c>
      <c r="G44" s="103"/>
      <c r="H44" s="103"/>
      <c r="I44" s="239">
        <f>'Rider Rates'!$B$81</f>
        <v>0</v>
      </c>
      <c r="J44" s="239">
        <f>SUM(G44:I44)</f>
        <v>0</v>
      </c>
      <c r="K44" s="104" t="s">
        <v>42</v>
      </c>
      <c r="L44" s="105"/>
      <c r="M44" s="105"/>
      <c r="N44" s="87">
        <f>ROUND($D44*I44,2)</f>
        <v>0</v>
      </c>
      <c r="O44" s="209">
        <f>SUM(L44:N44)</f>
        <v>0</v>
      </c>
      <c r="P44" s="245">
        <f>'Rider Rates'!$D$81</f>
        <v>45444</v>
      </c>
      <c r="Q44" s="107"/>
      <c r="R44" s="108"/>
      <c r="S44" s="109"/>
      <c r="T44" s="78"/>
      <c r="U44" s="110"/>
      <c r="V44" s="78"/>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row>
    <row r="45" spans="1:221" x14ac:dyDescent="0.2">
      <c r="A45" s="99" t="s">
        <v>81</v>
      </c>
      <c r="B45" s="78"/>
      <c r="C45" s="78"/>
      <c r="D45" s="208">
        <f>$N$30</f>
        <v>9.4</v>
      </c>
      <c r="E45" s="101" t="s">
        <v>122</v>
      </c>
      <c r="F45" s="102" t="s">
        <v>8</v>
      </c>
      <c r="G45" s="111"/>
      <c r="H45" s="112"/>
      <c r="I45" s="120">
        <f>'Rider Rates'!$B$85</f>
        <v>3.5344300000000002E-2</v>
      </c>
      <c r="J45" s="120">
        <f>SUM(H45:I45)</f>
        <v>3.5344300000000002E-2</v>
      </c>
      <c r="K45" s="104"/>
      <c r="L45" s="105"/>
      <c r="M45" s="105"/>
      <c r="N45" s="105">
        <f>ROUND(N$30*I45,2)</f>
        <v>0.33</v>
      </c>
      <c r="O45" s="209">
        <f t="shared" si="0"/>
        <v>0.33</v>
      </c>
      <c r="P45" s="245">
        <f>'Rider Rates'!$D$85</f>
        <v>45929</v>
      </c>
      <c r="Q45" s="107"/>
      <c r="R45" s="108"/>
      <c r="S45" s="109"/>
      <c r="T45" s="78"/>
      <c r="U45" s="110"/>
      <c r="V45" s="78"/>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row>
    <row r="46" spans="1:221" x14ac:dyDescent="0.2">
      <c r="A46" s="99" t="s">
        <v>82</v>
      </c>
      <c r="B46" s="78"/>
      <c r="C46" s="78"/>
      <c r="D46" s="208">
        <f>$N$30</f>
        <v>9.4</v>
      </c>
      <c r="E46" s="101" t="s">
        <v>122</v>
      </c>
      <c r="F46" s="102" t="s">
        <v>8</v>
      </c>
      <c r="G46" s="114"/>
      <c r="H46" s="115"/>
      <c r="I46" s="120">
        <f>'Rider Rates'!$B$87</f>
        <v>6.6985699999999995E-2</v>
      </c>
      <c r="J46" s="120">
        <f>SUM(H46:I46)</f>
        <v>6.6985699999999995E-2</v>
      </c>
      <c r="K46" s="104"/>
      <c r="L46" s="105"/>
      <c r="M46" s="105"/>
      <c r="N46" s="105">
        <f>ROUND(N$30*I46,2)</f>
        <v>0.63</v>
      </c>
      <c r="O46" s="209">
        <f t="shared" si="0"/>
        <v>0.63</v>
      </c>
      <c r="P46" s="245">
        <f>'Rider Rates'!$D$87</f>
        <v>45167</v>
      </c>
      <c r="Q46" s="107"/>
      <c r="R46" s="108"/>
      <c r="S46" s="109"/>
      <c r="T46" s="78"/>
      <c r="U46" s="110"/>
      <c r="V46" s="78"/>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row>
    <row r="47" spans="1:221" x14ac:dyDescent="0.2">
      <c r="A47" s="210" t="s">
        <v>206</v>
      </c>
      <c r="B47" s="78"/>
      <c r="C47" s="78"/>
      <c r="D47" s="195"/>
      <c r="E47" s="113" t="s">
        <v>115</v>
      </c>
      <c r="F47" s="106"/>
      <c r="G47" s="114"/>
      <c r="H47" s="115"/>
      <c r="I47" s="196">
        <f>'Rider Rates'!$B$91</f>
        <v>20.75</v>
      </c>
      <c r="J47" s="196">
        <f>SUM(G47:I47)</f>
        <v>20.75</v>
      </c>
      <c r="K47" s="104"/>
      <c r="L47" s="105"/>
      <c r="M47" s="105"/>
      <c r="N47" s="105">
        <f>I47</f>
        <v>20.75</v>
      </c>
      <c r="O47" s="105">
        <f>SUM(L47:N47)</f>
        <v>20.75</v>
      </c>
      <c r="P47" s="245">
        <f>'Rider Rates'!$D$91</f>
        <v>45929</v>
      </c>
    </row>
    <row r="48" spans="1:221" x14ac:dyDescent="0.2">
      <c r="A48" s="99" t="s">
        <v>156</v>
      </c>
      <c r="B48" s="78"/>
      <c r="C48" s="78"/>
      <c r="D48" s="208">
        <f>$N$30</f>
        <v>9.4</v>
      </c>
      <c r="E48" s="101" t="s">
        <v>122</v>
      </c>
      <c r="F48" s="102" t="s">
        <v>8</v>
      </c>
      <c r="G48" s="114"/>
      <c r="H48" s="115"/>
      <c r="I48" s="120">
        <f>'Rider Rates'!$B$105</f>
        <v>0.24516379999999999</v>
      </c>
      <c r="J48" s="120">
        <f>SUM(H48:I48)</f>
        <v>0.24516379999999999</v>
      </c>
      <c r="K48" s="104"/>
      <c r="L48" s="105"/>
      <c r="M48" s="105"/>
      <c r="N48" s="105">
        <f>ROUND(N$30*I48,2)</f>
        <v>2.2999999999999998</v>
      </c>
      <c r="O48" s="105">
        <f t="shared" si="0"/>
        <v>2.2999999999999998</v>
      </c>
      <c r="P48" s="245">
        <f>'Rider Rates'!$D$105</f>
        <v>45897</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
      <c r="A49" s="210" t="s">
        <v>217</v>
      </c>
      <c r="B49" s="78"/>
      <c r="C49" s="78"/>
      <c r="D49" s="195"/>
      <c r="E49" s="113" t="s">
        <v>115</v>
      </c>
      <c r="F49" s="106"/>
      <c r="G49" s="114"/>
      <c r="H49" s="115"/>
      <c r="I49" s="258">
        <f>'Rider Rates'!B122</f>
        <v>0.99</v>
      </c>
      <c r="J49" s="196">
        <f t="shared" ref="J49:J54" si="1">SUM(G49:I49)</f>
        <v>0.99</v>
      </c>
      <c r="K49" s="104"/>
      <c r="L49" s="105"/>
      <c r="M49" s="105"/>
      <c r="N49" s="260">
        <f>I49</f>
        <v>0.99</v>
      </c>
      <c r="O49" s="105">
        <f t="shared" ref="O49:O52" si="2">SUM(L49:N49)</f>
        <v>0.99</v>
      </c>
      <c r="P49" s="245">
        <f>'Rider Rates'!D122</f>
        <v>45958</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
      <c r="A50" s="210" t="s">
        <v>208</v>
      </c>
      <c r="B50" s="78"/>
      <c r="C50" s="78"/>
      <c r="D50" s="1">
        <f>IF($C$16&lt;1,0,$C$16)</f>
        <v>0</v>
      </c>
      <c r="E50" s="101" t="s">
        <v>41</v>
      </c>
      <c r="F50" s="249" t="s">
        <v>8</v>
      </c>
      <c r="G50" s="165"/>
      <c r="H50" s="165"/>
      <c r="I50" s="251">
        <f>'Rider Rates'!B118</f>
        <v>0</v>
      </c>
      <c r="J50" s="251">
        <f t="shared" si="1"/>
        <v>0</v>
      </c>
      <c r="K50" s="104" t="s">
        <v>42</v>
      </c>
      <c r="L50" s="105"/>
      <c r="M50" s="105"/>
      <c r="N50" s="105">
        <f>D50*I50</f>
        <v>0</v>
      </c>
      <c r="O50" s="105">
        <f t="shared" si="2"/>
        <v>0</v>
      </c>
      <c r="P50" s="245">
        <f>'Rider Rates'!D118</f>
        <v>45657</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78" t="s">
        <v>233</v>
      </c>
      <c r="B51" s="78"/>
      <c r="C51" s="78"/>
      <c r="D51" s="100">
        <f>IF(C16&lt;0,0,IF(C16&gt;833000,833000,C16))</f>
        <v>0</v>
      </c>
      <c r="E51" s="101" t="s">
        <v>41</v>
      </c>
      <c r="F51" s="102" t="s">
        <v>8</v>
      </c>
      <c r="G51" s="265"/>
      <c r="H51" s="265"/>
      <c r="I51" s="265">
        <f>'Rider Rates'!$B$126</f>
        <v>0</v>
      </c>
      <c r="J51" s="265">
        <f t="shared" si="1"/>
        <v>0</v>
      </c>
      <c r="K51" s="104" t="s">
        <v>42</v>
      </c>
      <c r="L51" s="266"/>
      <c r="M51" s="266"/>
      <c r="N51" s="266">
        <f>IF(D51*J51&gt;'Rider Rates'!$C$126,'Rider Rates'!$C$126,D51*J51)</f>
        <v>0</v>
      </c>
      <c r="O51" s="266">
        <f t="shared" si="2"/>
        <v>0</v>
      </c>
      <c r="P51" s="264">
        <f>'Rider Rates'!$E$126</f>
        <v>45883</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78" t="s">
        <v>234</v>
      </c>
      <c r="B52" s="78"/>
      <c r="C52" s="78"/>
      <c r="D52" s="123">
        <f>IF(C16&gt;833000,C16-833000,0)</f>
        <v>0</v>
      </c>
      <c r="E52" s="101" t="s">
        <v>41</v>
      </c>
      <c r="F52" s="102" t="s">
        <v>8</v>
      </c>
      <c r="G52" s="265"/>
      <c r="H52" s="265"/>
      <c r="I52" s="265">
        <f>'Rider Rates'!$B$127</f>
        <v>0</v>
      </c>
      <c r="J52" s="265">
        <f t="shared" si="1"/>
        <v>0</v>
      </c>
      <c r="K52" s="104" t="s">
        <v>42</v>
      </c>
      <c r="L52" s="266"/>
      <c r="M52" s="266"/>
      <c r="N52" s="266">
        <f>D52*J52</f>
        <v>0</v>
      </c>
      <c r="O52" s="266">
        <f t="shared" si="2"/>
        <v>0</v>
      </c>
      <c r="P52" s="264">
        <f>'Rider Rates'!$E$127</f>
        <v>45883</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241" t="s">
        <v>242</v>
      </c>
      <c r="B53" s="78"/>
      <c r="C53" s="78"/>
      <c r="D53" s="100">
        <f>D16</f>
        <v>0</v>
      </c>
      <c r="E53" s="101" t="s">
        <v>41</v>
      </c>
      <c r="F53" s="249" t="s">
        <v>8</v>
      </c>
      <c r="G53" s="103"/>
      <c r="H53" s="103"/>
      <c r="I53" s="103">
        <f>'Rider Rates'!$B$131</f>
        <v>0</v>
      </c>
      <c r="J53" s="237">
        <f t="shared" si="1"/>
        <v>0</v>
      </c>
      <c r="K53" s="104" t="s">
        <v>42</v>
      </c>
      <c r="L53" s="105"/>
      <c r="M53" s="105"/>
      <c r="N53" s="105">
        <f>D53*J53</f>
        <v>0</v>
      </c>
      <c r="O53" s="105">
        <f>SUM(L53:N53)</f>
        <v>0</v>
      </c>
      <c r="P53" s="245">
        <f>'Rider Rates'!$D$131</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241" t="s">
        <v>241</v>
      </c>
      <c r="B54" s="78"/>
      <c r="C54" s="78"/>
      <c r="D54" s="100"/>
      <c r="E54" s="101" t="s">
        <v>115</v>
      </c>
      <c r="F54" s="102" t="s">
        <v>8</v>
      </c>
      <c r="G54" s="263"/>
      <c r="H54" s="263"/>
      <c r="I54" s="263">
        <f>'Rider Rates'!$B$138</f>
        <v>0</v>
      </c>
      <c r="J54" s="263">
        <f t="shared" si="1"/>
        <v>0</v>
      </c>
      <c r="K54" s="104"/>
      <c r="L54" s="209"/>
      <c r="M54" s="209"/>
      <c r="N54" s="209">
        <f>J54</f>
        <v>0</v>
      </c>
      <c r="O54" s="209">
        <f>SUM(L54:N54)</f>
        <v>0</v>
      </c>
      <c r="P54" s="264">
        <f>'Rider Rates'!$D$138</f>
        <v>44531</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241" t="s">
        <v>243</v>
      </c>
      <c r="B55" s="78"/>
      <c r="C55" s="78"/>
      <c r="D55" s="100"/>
      <c r="E55" s="101"/>
      <c r="F55" s="102"/>
      <c r="G55" s="263"/>
      <c r="H55" s="263"/>
      <c r="I55" s="263"/>
      <c r="J55" s="263"/>
      <c r="K55" s="104"/>
      <c r="L55" s="209"/>
      <c r="M55" s="209"/>
      <c r="N55" s="209"/>
      <c r="O55" s="209"/>
      <c r="P55" s="264"/>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179" t="s">
        <v>71</v>
      </c>
      <c r="B56" s="148"/>
      <c r="C56" s="148"/>
      <c r="D56" s="180"/>
      <c r="E56" s="181"/>
      <c r="F56" s="182"/>
      <c r="G56" s="182"/>
      <c r="H56" s="182"/>
      <c r="I56" s="182"/>
      <c r="J56" s="182"/>
      <c r="K56" s="183"/>
      <c r="L56" s="169">
        <f>SUM(L34:L55)</f>
        <v>0</v>
      </c>
      <c r="M56" s="169">
        <f t="shared" ref="M56:O56" si="3">SUM(M34:M55)</f>
        <v>0</v>
      </c>
      <c r="N56" s="169">
        <f t="shared" si="3"/>
        <v>25</v>
      </c>
      <c r="O56" s="169">
        <f t="shared" si="3"/>
        <v>25</v>
      </c>
      <c r="P56" s="184"/>
    </row>
    <row r="57" spans="1:221" x14ac:dyDescent="0.2">
      <c r="A57" s="37"/>
      <c r="D57" s="1"/>
      <c r="E57" s="35"/>
      <c r="F57" s="4"/>
      <c r="G57" s="42"/>
      <c r="H57" s="42"/>
      <c r="I57" s="42"/>
      <c r="J57" s="42"/>
      <c r="K57" s="36"/>
      <c r="L57" s="36"/>
      <c r="M57" s="36"/>
      <c r="N57" s="36"/>
      <c r="O57" s="34"/>
      <c r="P57" s="36"/>
    </row>
    <row r="58" spans="1:221" x14ac:dyDescent="0.2">
      <c r="A58" s="459" t="s">
        <v>72</v>
      </c>
      <c r="B58" s="92"/>
      <c r="C58" s="92"/>
      <c r="D58" s="92"/>
      <c r="E58" s="92"/>
      <c r="F58" s="92"/>
      <c r="G58" s="92"/>
      <c r="H58" s="92"/>
      <c r="I58" s="92"/>
      <c r="J58" s="92"/>
      <c r="K58" s="92"/>
      <c r="L58" s="98">
        <f>L30+L56</f>
        <v>0</v>
      </c>
      <c r="M58" s="98">
        <f>M30+M56</f>
        <v>0</v>
      </c>
      <c r="N58" s="98">
        <f>N30+N56</f>
        <v>34.4</v>
      </c>
      <c r="O58" s="98">
        <f>O30+O56</f>
        <v>34.4</v>
      </c>
      <c r="P58" s="98"/>
    </row>
    <row r="59" spans="1:221" x14ac:dyDescent="0.2">
      <c r="A59" s="37"/>
      <c r="B59" s="37"/>
      <c r="C59" s="37"/>
      <c r="D59" s="37"/>
      <c r="E59" s="37"/>
      <c r="F59" s="37"/>
      <c r="G59" s="37"/>
      <c r="H59" s="37"/>
      <c r="I59" s="37"/>
      <c r="J59" s="37"/>
      <c r="K59" s="37"/>
      <c r="L59" s="37"/>
      <c r="M59" s="37"/>
      <c r="N59" s="37"/>
      <c r="O59" s="40"/>
      <c r="P59" s="40"/>
    </row>
    <row r="60" spans="1:221" x14ac:dyDescent="0.2">
      <c r="A60" s="37" t="s">
        <v>37</v>
      </c>
      <c r="B60" s="37"/>
      <c r="C60" s="37"/>
      <c r="D60" s="37"/>
      <c r="E60" s="37"/>
      <c r="F60" s="37"/>
      <c r="G60" s="37"/>
      <c r="H60" s="37"/>
      <c r="I60" s="37"/>
      <c r="J60" s="37"/>
      <c r="K60" s="37"/>
      <c r="L60" s="37"/>
      <c r="M60" s="37"/>
      <c r="N60" s="37"/>
      <c r="O60" s="45">
        <f>O26+O28+O56</f>
        <v>34.4</v>
      </c>
      <c r="P60" s="245">
        <v>40967</v>
      </c>
    </row>
    <row r="61" spans="1:221" x14ac:dyDescent="0.2">
      <c r="A61" s="37"/>
      <c r="B61" s="37"/>
      <c r="C61" s="37"/>
      <c r="D61" s="37"/>
      <c r="E61" s="37"/>
      <c r="F61" s="37"/>
      <c r="G61" s="46"/>
      <c r="H61" s="46"/>
      <c r="I61" s="46"/>
      <c r="J61" s="46"/>
      <c r="K61" s="36"/>
      <c r="L61" s="36"/>
      <c r="M61" s="36"/>
      <c r="N61" s="36"/>
      <c r="O61" s="40"/>
    </row>
    <row r="62" spans="1:221" x14ac:dyDescent="0.2">
      <c r="A62" s="41" t="s">
        <v>117</v>
      </c>
      <c r="B62" s="37"/>
      <c r="C62" s="37"/>
      <c r="D62" s="37"/>
      <c r="E62" s="37"/>
      <c r="F62" s="37"/>
      <c r="G62" s="46"/>
      <c r="H62" s="46"/>
      <c r="I62" s="46"/>
      <c r="J62" s="46"/>
      <c r="K62" s="36"/>
      <c r="L62" s="36"/>
      <c r="M62" s="36"/>
      <c r="N62" s="36"/>
      <c r="O62" s="138">
        <f>MAX($O$58,$O$60)</f>
        <v>34.4</v>
      </c>
    </row>
    <row r="63" spans="1:221" x14ac:dyDescent="0.2">
      <c r="A63" s="37"/>
      <c r="B63" s="37"/>
      <c r="C63" s="37"/>
      <c r="D63" s="37"/>
      <c r="E63" s="37"/>
      <c r="F63" s="37"/>
      <c r="G63" s="46"/>
      <c r="H63" s="46"/>
      <c r="I63" s="46"/>
      <c r="J63" s="46"/>
      <c r="K63" s="36"/>
      <c r="L63" s="36"/>
      <c r="M63" s="36"/>
      <c r="N63" s="36"/>
      <c r="O63" s="40"/>
    </row>
    <row r="64" spans="1:221" x14ac:dyDescent="0.2">
      <c r="A64" s="37"/>
      <c r="B64" s="37"/>
      <c r="C64" s="37"/>
      <c r="D64" s="37"/>
      <c r="E64" s="37"/>
      <c r="F64" s="37"/>
      <c r="G64" s="96" t="s">
        <v>86</v>
      </c>
      <c r="H64" s="46"/>
      <c r="I64" s="37"/>
      <c r="J64" s="46"/>
      <c r="K64" s="36"/>
      <c r="L64" s="191"/>
      <c r="M64" s="191"/>
      <c r="N64" s="191"/>
      <c r="O64" s="191">
        <f>ROUND(IF($C$16&lt;1,0,$O$62/($C$16*100)*10000),2)</f>
        <v>0</v>
      </c>
      <c r="P64" s="37" t="s">
        <v>87</v>
      </c>
    </row>
    <row r="65" spans="1:16" x14ac:dyDescent="0.2">
      <c r="A65" s="37"/>
      <c r="B65" s="37"/>
      <c r="C65" s="37"/>
      <c r="D65" s="37"/>
      <c r="E65" s="37"/>
      <c r="F65" s="37"/>
      <c r="G65" s="242" t="s">
        <v>190</v>
      </c>
      <c r="H65" s="136"/>
      <c r="I65" s="133"/>
      <c r="J65" s="136"/>
      <c r="K65" s="137"/>
      <c r="L65" s="78"/>
      <c r="M65" s="78"/>
      <c r="N65" s="78"/>
      <c r="O65" s="243">
        <f>ROUND(IF($C$16&lt;1,0,(L58)/($C$16*100)*10000),2)</f>
        <v>0</v>
      </c>
      <c r="P65" s="25" t="s">
        <v>87</v>
      </c>
    </row>
    <row r="66" spans="1:16" x14ac:dyDescent="0.2">
      <c r="A66" s="37"/>
      <c r="B66" s="37"/>
      <c r="C66" s="37"/>
      <c r="D66" s="37"/>
      <c r="E66" s="37"/>
      <c r="F66" s="37"/>
      <c r="G66" s="96"/>
      <c r="H66" s="46"/>
      <c r="I66" s="96"/>
      <c r="J66" s="46"/>
      <c r="K66" s="36"/>
      <c r="L66" s="36"/>
      <c r="M66" s="36"/>
      <c r="N66" s="36"/>
      <c r="O66" s="130"/>
      <c r="P66" s="37"/>
    </row>
    <row r="67" spans="1:16" ht="20.25" customHeight="1" x14ac:dyDescent="0.3">
      <c r="A67" s="3"/>
      <c r="B67" s="37"/>
      <c r="C67" s="37"/>
      <c r="D67" s="228" t="str">
        <f>IF('Customer Info'!$C$32=TRUE,"Notice: Billing Charge does not include Self Assessed KWH Tax"," ")</f>
        <v xml:space="preserve"> </v>
      </c>
      <c r="E67" s="3"/>
      <c r="F67" s="4"/>
      <c r="G67" s="121"/>
      <c r="H67" s="55"/>
      <c r="I67" s="34"/>
      <c r="J67" s="55"/>
      <c r="K67" s="37"/>
      <c r="L67" s="37"/>
      <c r="M67" s="37"/>
      <c r="N67" s="34"/>
    </row>
    <row r="68" spans="1:16" x14ac:dyDescent="0.2">
      <c r="A68" s="37"/>
      <c r="B68" s="37"/>
      <c r="C68" s="37"/>
      <c r="D68" s="54"/>
      <c r="E68" s="3"/>
      <c r="F68" s="4"/>
      <c r="G68" s="55"/>
      <c r="H68" s="55"/>
      <c r="I68" s="93"/>
      <c r="J68" s="55"/>
      <c r="K68" s="37"/>
      <c r="L68" s="37"/>
      <c r="M68" s="37"/>
      <c r="N68" s="37"/>
      <c r="O68" s="40"/>
    </row>
    <row r="69" spans="1:16" x14ac:dyDescent="0.2">
      <c r="A69" s="37"/>
      <c r="B69" s="37"/>
      <c r="C69" s="37"/>
      <c r="D69" s="54"/>
      <c r="E69" s="3"/>
      <c r="F69" s="4"/>
      <c r="G69" s="55"/>
      <c r="H69" s="55"/>
      <c r="I69" s="55"/>
      <c r="J69" s="55"/>
      <c r="K69" s="37"/>
      <c r="L69" s="37"/>
      <c r="M69" s="37"/>
      <c r="N69" s="37"/>
      <c r="O69" s="40"/>
    </row>
    <row r="70" spans="1:16" x14ac:dyDescent="0.2">
      <c r="A70" s="41"/>
      <c r="B70" s="37"/>
      <c r="C70" s="37"/>
      <c r="D70" s="37"/>
      <c r="E70" s="37"/>
      <c r="F70" s="37"/>
      <c r="G70" s="37"/>
      <c r="H70" s="37"/>
      <c r="J70" s="37"/>
      <c r="K70" s="37"/>
      <c r="L70" s="40"/>
      <c r="M70" s="40"/>
      <c r="N70" s="40"/>
      <c r="O70" s="138"/>
    </row>
    <row r="71" spans="1:16" x14ac:dyDescent="0.2">
      <c r="B71" s="37"/>
      <c r="C71" s="37"/>
      <c r="D71" s="37"/>
      <c r="E71" s="37"/>
      <c r="F71" s="37"/>
      <c r="G71" s="96"/>
      <c r="H71" s="37"/>
      <c r="I71" s="37"/>
      <c r="J71" s="37"/>
      <c r="K71" s="37"/>
      <c r="L71" s="60"/>
      <c r="M71" s="60"/>
      <c r="N71" s="60"/>
      <c r="O71" s="130"/>
      <c r="P71" s="37"/>
    </row>
    <row r="72" spans="1:16" x14ac:dyDescent="0.2">
      <c r="G72" s="133"/>
      <c r="H72" s="56"/>
      <c r="I72" s="133"/>
      <c r="J72" s="56"/>
      <c r="K72" s="56"/>
      <c r="L72" s="134"/>
      <c r="M72" s="134"/>
      <c r="N72" s="134"/>
      <c r="O72" s="135"/>
      <c r="P72" s="25"/>
    </row>
    <row r="74" spans="1:16" x14ac:dyDescent="0.2">
      <c r="A74" s="481"/>
    </row>
    <row r="75" spans="1:16" x14ac:dyDescent="0.2">
      <c r="A75" s="481"/>
    </row>
    <row r="76" spans="1:16" x14ac:dyDescent="0.2">
      <c r="A76" s="481"/>
    </row>
    <row r="77" spans="1:16" x14ac:dyDescent="0.2">
      <c r="A77" s="481"/>
    </row>
    <row r="78" spans="1:16" x14ac:dyDescent="0.2">
      <c r="A78" s="481"/>
    </row>
    <row r="79" spans="1:16" x14ac:dyDescent="0.2">
      <c r="A79" s="481"/>
    </row>
    <row r="80" spans="1:16" x14ac:dyDescent="0.2">
      <c r="A80" s="481"/>
    </row>
    <row r="81" spans="1:1" x14ac:dyDescent="0.2">
      <c r="A81" s="481"/>
    </row>
    <row r="82" spans="1:1" x14ac:dyDescent="0.2">
      <c r="A82" s="481"/>
    </row>
    <row r="83" spans="1:1" x14ac:dyDescent="0.2">
      <c r="A83" s="481"/>
    </row>
    <row r="84" spans="1:1" x14ac:dyDescent="0.2">
      <c r="A84" s="481"/>
    </row>
    <row r="85" spans="1:1" x14ac:dyDescent="0.2">
      <c r="A85" s="481"/>
    </row>
    <row r="86" spans="1:1" x14ac:dyDescent="0.2">
      <c r="A86" s="481"/>
    </row>
    <row r="87" spans="1:1" x14ac:dyDescent="0.2">
      <c r="A87" s="481"/>
    </row>
    <row r="88" spans="1:1" x14ac:dyDescent="0.2">
      <c r="A88" s="481"/>
    </row>
  </sheetData>
  <sheetProtection algorithmName="SHA-512" hashValue="DM2sAzDiOXNih5UAkPUALEyB6bollaJrO1RI4iLL4XjIyxLNGeR1tZ4TGgIk+oDXMM6mv8tHTw/17cJf5Ra6fQ==" saltValue="3YD1cbUaUoo63oasEH2BIA=="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4:A88"/>
    <mergeCell ref="A4:P4"/>
    <mergeCell ref="A7:P7"/>
    <mergeCell ref="A11:I11"/>
    <mergeCell ref="D21:H21"/>
    <mergeCell ref="D22:H22"/>
    <mergeCell ref="G24:J24"/>
    <mergeCell ref="L24:O24"/>
  </mergeCells>
  <printOptions horizontalCentered="1"/>
  <pageMargins left="0.5" right="0.5" top="0.25" bottom="0.25" header="0.25" footer="0.26"/>
  <pageSetup scale="59" orientation="landscape" r:id="rId1"/>
  <headerFooter alignWithMargins="0"/>
  <rowBreaks count="1" manualBreakCount="1">
    <brk id="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84321"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184322" r:id="rId5" name="Button 2">
              <controlPr defaultSize="0" print="0" autoFill="0" autoPict="0" macro="[0]!Info">
                <anchor moveWithCells="1">
                  <from>
                    <xdr:col>15</xdr:col>
                    <xdr:colOff>409575</xdr:colOff>
                    <xdr:row>82</xdr:row>
                    <xdr:rowOff>76200</xdr:rowOff>
                  </from>
                  <to>
                    <xdr:col>16</xdr:col>
                    <xdr:colOff>38100</xdr:colOff>
                    <xdr:row>83</xdr:row>
                    <xdr:rowOff>142875</xdr:rowOff>
                  </to>
                </anchor>
              </controlPr>
            </control>
          </mc:Choice>
        </mc:AlternateContent>
        <mc:AlternateContent xmlns:mc="http://schemas.openxmlformats.org/markup-compatibility/2006">
          <mc:Choice Requires="x14">
            <control shapeId="184323"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4324"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4325"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4326"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4327"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4328"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4329"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4330"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4331"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4332"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4333"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4334"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4335"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4336"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4337"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4338"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4339"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4340"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4341"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4342"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4343"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4344"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4345"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4346"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4347"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4348"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4349"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4350"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4351"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4352"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4353"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4354"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4355"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4356"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4357"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4358"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4359"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4360"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4361"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4362"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4363"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4364"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4365"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4366"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4367"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4368"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4369"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4370"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4371"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4372"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4373"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4374"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4375"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4376"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4377"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4378"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1070A-C2B8-4D2B-A982-523261C86568}">
  <sheetPr>
    <pageSetUpPr fitToPage="1"/>
  </sheetPr>
  <dimension ref="A1:IV88"/>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498" t="s">
        <v>120</v>
      </c>
      <c r="B1" s="498"/>
      <c r="C1" s="498"/>
      <c r="D1" s="498"/>
      <c r="E1" s="498"/>
      <c r="F1" s="498"/>
      <c r="G1" s="498"/>
      <c r="H1" s="498"/>
      <c r="I1" s="498"/>
      <c r="J1" s="498"/>
      <c r="K1" s="498"/>
      <c r="L1" s="498"/>
      <c r="M1" s="498"/>
      <c r="N1" s="498"/>
      <c r="O1" s="498"/>
      <c r="P1" s="498"/>
    </row>
    <row r="2" spans="1:256" ht="20.25" x14ac:dyDescent="0.3">
      <c r="A2" s="483" t="s">
        <v>277</v>
      </c>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c r="AQ2" s="483"/>
      <c r="AR2" s="483"/>
      <c r="AS2" s="483"/>
      <c r="AT2" s="483"/>
      <c r="AU2" s="483"/>
      <c r="AV2" s="483"/>
      <c r="AW2" s="483"/>
      <c r="AX2" s="483"/>
      <c r="AY2" s="483"/>
      <c r="AZ2" s="483"/>
      <c r="BA2" s="483"/>
      <c r="BB2" s="483"/>
      <c r="BC2" s="483"/>
      <c r="BD2" s="483"/>
      <c r="BE2" s="483"/>
      <c r="BF2" s="483"/>
      <c r="BG2" s="483"/>
      <c r="BH2" s="483"/>
      <c r="BI2" s="483"/>
      <c r="BJ2" s="483"/>
      <c r="BK2" s="483"/>
      <c r="BL2" s="483"/>
      <c r="BM2" s="483"/>
      <c r="BN2" s="483"/>
      <c r="BO2" s="483"/>
      <c r="BP2" s="483"/>
      <c r="BQ2" s="483"/>
      <c r="BR2" s="483"/>
      <c r="BS2" s="483"/>
      <c r="BT2" s="483"/>
      <c r="BU2" s="483"/>
      <c r="BV2" s="483"/>
      <c r="BW2" s="483"/>
      <c r="BX2" s="483"/>
      <c r="BY2" s="483"/>
      <c r="BZ2" s="483"/>
      <c r="CA2" s="483"/>
      <c r="CB2" s="483"/>
      <c r="CC2" s="483"/>
      <c r="CD2" s="483"/>
      <c r="CE2" s="483"/>
      <c r="CF2" s="483"/>
      <c r="CG2" s="483"/>
      <c r="CH2" s="483"/>
      <c r="CI2" s="483"/>
      <c r="CJ2" s="483"/>
      <c r="CK2" s="483"/>
      <c r="CL2" s="483"/>
      <c r="CM2" s="483"/>
      <c r="CN2" s="483"/>
      <c r="CO2" s="483"/>
      <c r="CP2" s="483"/>
      <c r="CQ2" s="483"/>
      <c r="CR2" s="483"/>
      <c r="CS2" s="483"/>
      <c r="CT2" s="483"/>
      <c r="CU2" s="483"/>
      <c r="CV2" s="483"/>
      <c r="CW2" s="483"/>
      <c r="CX2" s="483"/>
      <c r="CY2" s="483"/>
      <c r="CZ2" s="483"/>
      <c r="DA2" s="483"/>
      <c r="DB2" s="483"/>
      <c r="DC2" s="483"/>
      <c r="DD2" s="483"/>
      <c r="DE2" s="483"/>
      <c r="DF2" s="483"/>
      <c r="DG2" s="483"/>
      <c r="DH2" s="483"/>
      <c r="DI2" s="483"/>
      <c r="DJ2" s="483"/>
      <c r="DK2" s="483"/>
      <c r="DL2" s="483"/>
      <c r="DM2" s="483"/>
      <c r="DN2" s="483"/>
      <c r="DO2" s="483"/>
      <c r="DP2" s="483"/>
      <c r="DQ2" s="483"/>
      <c r="DR2" s="483"/>
      <c r="DS2" s="483"/>
      <c r="DT2" s="483"/>
      <c r="DU2" s="483"/>
      <c r="DV2" s="483"/>
      <c r="DW2" s="483"/>
      <c r="DX2" s="483"/>
      <c r="DY2" s="483"/>
      <c r="DZ2" s="483"/>
      <c r="EA2" s="483"/>
      <c r="EB2" s="483"/>
      <c r="EC2" s="483"/>
      <c r="ED2" s="483"/>
      <c r="EE2" s="483"/>
      <c r="EF2" s="483"/>
      <c r="EG2" s="483"/>
      <c r="EH2" s="483"/>
      <c r="EI2" s="483"/>
      <c r="EJ2" s="483"/>
      <c r="EK2" s="483"/>
      <c r="EL2" s="483"/>
      <c r="EM2" s="483"/>
      <c r="EN2" s="483"/>
      <c r="EO2" s="483"/>
      <c r="EP2" s="483"/>
      <c r="EQ2" s="483"/>
      <c r="ER2" s="483"/>
      <c r="ES2" s="483"/>
      <c r="ET2" s="483"/>
      <c r="EU2" s="483"/>
      <c r="EV2" s="483"/>
      <c r="EW2" s="483"/>
      <c r="EX2" s="483"/>
      <c r="EY2" s="483"/>
      <c r="EZ2" s="483"/>
      <c r="FA2" s="483"/>
      <c r="FB2" s="483"/>
      <c r="FC2" s="483"/>
      <c r="FD2" s="483"/>
      <c r="FE2" s="483"/>
      <c r="FF2" s="483"/>
      <c r="FG2" s="483"/>
      <c r="FH2" s="483"/>
      <c r="FI2" s="483"/>
      <c r="FJ2" s="483"/>
      <c r="FK2" s="483"/>
      <c r="FL2" s="483"/>
      <c r="FM2" s="483"/>
      <c r="FN2" s="483"/>
      <c r="FO2" s="483"/>
      <c r="FP2" s="483"/>
      <c r="FQ2" s="483"/>
      <c r="FR2" s="483"/>
      <c r="FS2" s="483"/>
      <c r="FT2" s="483"/>
      <c r="FU2" s="483"/>
      <c r="FV2" s="483"/>
      <c r="FW2" s="483"/>
      <c r="FX2" s="483"/>
      <c r="FY2" s="483"/>
      <c r="FZ2" s="483"/>
      <c r="GA2" s="483"/>
      <c r="GB2" s="483"/>
      <c r="GC2" s="483"/>
      <c r="GD2" s="483"/>
      <c r="GE2" s="483"/>
      <c r="GF2" s="483"/>
      <c r="GG2" s="483"/>
      <c r="GH2" s="483"/>
      <c r="GI2" s="483"/>
      <c r="GJ2" s="483"/>
      <c r="GK2" s="483"/>
      <c r="GL2" s="483"/>
      <c r="GM2" s="483"/>
      <c r="GN2" s="483"/>
      <c r="GO2" s="483"/>
      <c r="GP2" s="483"/>
      <c r="GQ2" s="483"/>
      <c r="GR2" s="483"/>
      <c r="GS2" s="483"/>
      <c r="GT2" s="483"/>
      <c r="GU2" s="483"/>
      <c r="GV2" s="483"/>
      <c r="GW2" s="483"/>
      <c r="GX2" s="483"/>
      <c r="GY2" s="483"/>
      <c r="GZ2" s="483"/>
      <c r="HA2" s="483"/>
      <c r="HB2" s="483"/>
      <c r="HC2" s="483"/>
      <c r="HD2" s="483"/>
      <c r="HE2" s="483"/>
      <c r="HF2" s="483"/>
      <c r="HG2" s="483"/>
      <c r="HH2" s="483"/>
      <c r="HI2" s="483"/>
      <c r="HJ2" s="483"/>
      <c r="HK2" s="483"/>
      <c r="HL2" s="483"/>
      <c r="HM2" s="483"/>
      <c r="HN2" s="483"/>
      <c r="HO2" s="483"/>
      <c r="HP2" s="483"/>
      <c r="HQ2" s="483"/>
      <c r="HR2" s="483"/>
      <c r="HS2" s="483"/>
      <c r="HT2" s="483"/>
      <c r="HU2" s="483"/>
      <c r="HV2" s="483"/>
      <c r="HW2" s="483"/>
      <c r="HX2" s="483"/>
      <c r="HY2" s="483"/>
      <c r="HZ2" s="483"/>
      <c r="IA2" s="483"/>
      <c r="IB2" s="483"/>
      <c r="IC2" s="483"/>
      <c r="ID2" s="483"/>
      <c r="IE2" s="483"/>
      <c r="IF2" s="483"/>
      <c r="IG2" s="483"/>
      <c r="IH2" s="483"/>
      <c r="II2" s="483"/>
      <c r="IJ2" s="483"/>
      <c r="IK2" s="483"/>
      <c r="IL2" s="483"/>
      <c r="IM2" s="483"/>
      <c r="IN2" s="483"/>
      <c r="IO2" s="483"/>
      <c r="IP2" s="483"/>
      <c r="IQ2" s="483"/>
      <c r="IR2" s="483"/>
      <c r="IS2" s="483"/>
      <c r="IT2" s="483"/>
      <c r="IU2" s="483"/>
      <c r="IV2" s="483"/>
    </row>
    <row r="3" spans="1:256" ht="18" x14ac:dyDescent="0.25">
      <c r="A3" s="499" t="s">
        <v>289</v>
      </c>
      <c r="B3" s="499"/>
      <c r="C3" s="499"/>
      <c r="D3" s="499"/>
      <c r="E3" s="499"/>
      <c r="F3" s="499"/>
      <c r="G3" s="499"/>
      <c r="H3" s="499"/>
      <c r="I3" s="499"/>
      <c r="J3" s="499"/>
      <c r="K3" s="499"/>
      <c r="L3" s="499"/>
      <c r="M3" s="499"/>
      <c r="N3" s="499"/>
      <c r="O3" s="499"/>
      <c r="P3" s="499"/>
    </row>
    <row r="4" spans="1:256" ht="15.75" x14ac:dyDescent="0.25">
      <c r="A4" s="484" t="str">
        <f>'Customer Info'!B11</f>
        <v>Breakdown of Charges Based on Entered Information</v>
      </c>
      <c r="B4" s="484"/>
      <c r="C4" s="484"/>
      <c r="D4" s="484"/>
      <c r="E4" s="484"/>
      <c r="F4" s="484"/>
      <c r="G4" s="484"/>
      <c r="H4" s="484"/>
      <c r="I4" s="484"/>
      <c r="J4" s="484"/>
      <c r="K4" s="484"/>
      <c r="L4" s="484"/>
      <c r="M4" s="484"/>
      <c r="N4" s="484"/>
      <c r="O4" s="484"/>
      <c r="P4" s="484"/>
    </row>
    <row r="5" spans="1:256" ht="15" x14ac:dyDescent="0.2">
      <c r="A5" s="75"/>
      <c r="B5" s="75"/>
      <c r="C5" s="75"/>
      <c r="D5" s="75"/>
      <c r="E5" s="75"/>
      <c r="F5" s="75"/>
      <c r="G5" s="75"/>
      <c r="H5" s="75"/>
      <c r="I5" s="75"/>
      <c r="J5" s="75"/>
      <c r="K5" s="75"/>
    </row>
    <row r="6" spans="1:256" x14ac:dyDescent="0.2">
      <c r="A6" s="457">
        <f ca="1">TODAY()</f>
        <v>45944</v>
      </c>
      <c r="B6" s="99" t="s">
        <v>291</v>
      </c>
      <c r="C6" s="274"/>
      <c r="D6" s="274"/>
      <c r="E6" s="274"/>
      <c r="F6" s="274"/>
      <c r="G6" s="274"/>
      <c r="H6" s="274"/>
      <c r="I6" s="274"/>
      <c r="J6" s="274"/>
      <c r="K6" s="274"/>
    </row>
    <row r="7" spans="1:256" ht="26.25" x14ac:dyDescent="0.4">
      <c r="A7" s="509"/>
      <c r="B7" s="509"/>
      <c r="C7" s="509"/>
      <c r="D7" s="509"/>
      <c r="E7" s="509"/>
      <c r="F7" s="509"/>
      <c r="G7" s="509"/>
      <c r="H7" s="509"/>
      <c r="I7" s="509"/>
      <c r="J7" s="509"/>
      <c r="K7" s="509"/>
      <c r="L7" s="509"/>
      <c r="M7" s="509"/>
      <c r="N7" s="509"/>
      <c r="O7" s="509"/>
      <c r="P7" s="509"/>
    </row>
    <row r="8" spans="1:256" ht="15" x14ac:dyDescent="0.2">
      <c r="A8" s="23" t="s">
        <v>2</v>
      </c>
      <c r="B8" s="24"/>
      <c r="C8" s="25">
        <f>'Customer Info'!B7</f>
        <v>0</v>
      </c>
      <c r="I8" s="26"/>
    </row>
    <row r="9" spans="1:256" ht="15" x14ac:dyDescent="0.2">
      <c r="A9" s="27" t="s">
        <v>26</v>
      </c>
      <c r="B9" s="24"/>
      <c r="C9" s="25">
        <f>'Customer Info'!B8</f>
        <v>0</v>
      </c>
    </row>
    <row r="10" spans="1:256" x14ac:dyDescent="0.2">
      <c r="A10" s="23" t="s">
        <v>3</v>
      </c>
      <c r="B10" s="200">
        <f>'Customer Info'!B9</f>
        <v>11</v>
      </c>
      <c r="C10" s="194" t="str">
        <f>LOOKUP(B10,R10:AD10,R11:AD11)</f>
        <v>November</v>
      </c>
      <c r="D10" s="133">
        <f>'Customer Info'!C9</f>
        <v>2025</v>
      </c>
      <c r="S10">
        <v>1</v>
      </c>
      <c r="T10">
        <v>2</v>
      </c>
      <c r="U10">
        <v>3</v>
      </c>
      <c r="V10">
        <v>4</v>
      </c>
      <c r="W10">
        <v>5</v>
      </c>
      <c r="X10">
        <v>6</v>
      </c>
      <c r="Y10">
        <v>7</v>
      </c>
      <c r="Z10">
        <v>8</v>
      </c>
      <c r="AA10">
        <v>9</v>
      </c>
      <c r="AB10">
        <v>10</v>
      </c>
      <c r="AC10">
        <v>11</v>
      </c>
      <c r="AD10">
        <v>12</v>
      </c>
    </row>
    <row r="11" spans="1:256" ht="15" customHeight="1" x14ac:dyDescent="0.2">
      <c r="A11" s="497"/>
      <c r="B11" s="497"/>
      <c r="C11" s="497"/>
      <c r="D11" s="497"/>
      <c r="E11" s="497"/>
      <c r="F11" s="497"/>
      <c r="G11" s="497"/>
      <c r="H11" s="497"/>
      <c r="I11" s="497"/>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x14ac:dyDescent="0.2">
      <c r="A12" s="28" t="s">
        <v>27</v>
      </c>
      <c r="B12" s="22"/>
      <c r="C12" s="22"/>
      <c r="D12" s="22"/>
      <c r="E12" s="22"/>
      <c r="F12" s="22"/>
      <c r="G12" s="22"/>
      <c r="H12" s="22"/>
      <c r="I12" s="22"/>
      <c r="J12" s="22"/>
      <c r="K12" s="22"/>
      <c r="L12" s="22"/>
      <c r="M12" s="22"/>
      <c r="N12" s="22"/>
      <c r="O12" s="22"/>
      <c r="P12" s="22"/>
      <c r="R12" s="3" t="s">
        <v>187</v>
      </c>
      <c r="S12" s="207">
        <f>'Rider Rates'!$C$24</f>
        <v>7.4289999999999995E-2</v>
      </c>
      <c r="T12" s="207">
        <f>'Rider Rates'!$C$24</f>
        <v>7.4289999999999995E-2</v>
      </c>
      <c r="U12" s="207">
        <f>'Rider Rates'!$C$24</f>
        <v>7.4289999999999995E-2</v>
      </c>
      <c r="V12" s="207">
        <f>'Rider Rates'!$C$24</f>
        <v>7.4289999999999995E-2</v>
      </c>
      <c r="W12" s="207">
        <f>'Rider Rates'!$C$24</f>
        <v>7.4289999999999995E-2</v>
      </c>
      <c r="X12" s="207">
        <f>'Rider Rates'!$B$24</f>
        <v>7.4289999999999995E-2</v>
      </c>
      <c r="Y12" s="207">
        <f>'Rider Rates'!$B$24</f>
        <v>7.4289999999999995E-2</v>
      </c>
      <c r="Z12" s="207">
        <f>'Rider Rates'!$B$24</f>
        <v>7.4289999999999995E-2</v>
      </c>
      <c r="AA12" s="207">
        <f>'Rider Rates'!$B$24</f>
        <v>7.4289999999999995E-2</v>
      </c>
      <c r="AB12" s="207">
        <f>'Rider Rates'!$C$24</f>
        <v>7.4289999999999995E-2</v>
      </c>
      <c r="AC12" s="207">
        <f>'Rider Rates'!$C$24</f>
        <v>7.4289999999999995E-2</v>
      </c>
      <c r="AD12" s="207">
        <f>'Rider Rates'!$C$24</f>
        <v>7.4289999999999995E-2</v>
      </c>
      <c r="AE12" s="207"/>
      <c r="AF12" s="207"/>
    </row>
    <row r="13" spans="1:256" x14ac:dyDescent="0.2">
      <c r="A13" s="18"/>
      <c r="B13" s="18"/>
      <c r="C13" s="59" t="s">
        <v>55</v>
      </c>
      <c r="D13" s="59" t="s">
        <v>56</v>
      </c>
      <c r="E13" s="18"/>
      <c r="F13" s="18"/>
      <c r="G13" s="18"/>
      <c r="H13" s="18"/>
      <c r="I13" s="18"/>
      <c r="J13" s="18"/>
      <c r="K13" s="18"/>
      <c r="L13" s="18"/>
      <c r="M13" s="18"/>
      <c r="N13" s="18"/>
      <c r="O13" s="18"/>
    </row>
    <row r="14" spans="1:256" x14ac:dyDescent="0.2">
      <c r="A14" s="29" t="s">
        <v>28</v>
      </c>
      <c r="B14" s="29"/>
      <c r="C14" s="44">
        <f>'Customer Info'!B18</f>
        <v>0</v>
      </c>
      <c r="D14" s="44">
        <f>ROUND(C14*C20,1)</f>
        <v>0</v>
      </c>
      <c r="E14" s="29" t="s">
        <v>45</v>
      </c>
      <c r="F14" s="30"/>
      <c r="G14" s="29" t="s">
        <v>15</v>
      </c>
      <c r="I14" s="53" t="s">
        <v>15</v>
      </c>
      <c r="J14" s="29"/>
      <c r="K14" s="29"/>
      <c r="L14" s="29"/>
      <c r="M14" s="29"/>
      <c r="N14" s="29"/>
    </row>
    <row r="15" spans="1:256" x14ac:dyDescent="0.2">
      <c r="A15" s="31" t="s">
        <v>29</v>
      </c>
      <c r="B15" s="31"/>
      <c r="C15" s="44">
        <f>'Customer Info'!B19</f>
        <v>0</v>
      </c>
      <c r="D15" s="44">
        <f>C15*C20</f>
        <v>0</v>
      </c>
      <c r="E15" s="29" t="s">
        <v>45</v>
      </c>
      <c r="F15" s="33"/>
      <c r="G15" s="31" t="s">
        <v>30</v>
      </c>
      <c r="I15" s="51" t="str">
        <f>IF(MAX(C14,C15)&gt;0,C16/(MAX(C14,C15)*730), " ")</f>
        <v xml:space="preserve"> </v>
      </c>
      <c r="J15" s="31"/>
      <c r="K15" s="31"/>
      <c r="L15" s="31"/>
      <c r="M15" s="31"/>
      <c r="N15" s="31"/>
      <c r="X15" s="207"/>
      <c r="Y15" s="207"/>
      <c r="Z15" s="207"/>
      <c r="AA15" s="207"/>
    </row>
    <row r="16" spans="1:256" x14ac:dyDescent="0.2">
      <c r="A16" s="31" t="s">
        <v>43</v>
      </c>
      <c r="B16" s="31"/>
      <c r="C16" s="32">
        <f>IF('Customer Info'!B21+'Customer Info'!B22-'Customer Info'!B23&lt;0,0,'Customer Info'!B21+'Customer Info'!B22-'Customer Info'!B23)</f>
        <v>0</v>
      </c>
      <c r="D16" s="32">
        <f>C16*C20</f>
        <v>0</v>
      </c>
      <c r="E16" s="31" t="s">
        <v>41</v>
      </c>
      <c r="F16" s="33"/>
      <c r="G16" s="31"/>
      <c r="H16" s="31"/>
      <c r="I16" s="31"/>
      <c r="J16" s="31"/>
      <c r="K16" s="31"/>
      <c r="L16" s="31"/>
      <c r="M16" s="31"/>
      <c r="N16" s="31"/>
      <c r="O16" s="31"/>
    </row>
    <row r="17" spans="1:30" x14ac:dyDescent="0.2">
      <c r="A17" s="31" t="s">
        <v>283</v>
      </c>
      <c r="B17" s="31"/>
      <c r="C17" s="32">
        <f>'Customer Info'!$B$27</f>
        <v>0</v>
      </c>
      <c r="D17" s="32">
        <f>$C$17*$C$20</f>
        <v>0</v>
      </c>
      <c r="E17" s="31" t="s">
        <v>286</v>
      </c>
      <c r="F17" s="33"/>
      <c r="G17" s="31"/>
      <c r="H17" s="31"/>
      <c r="I17" s="31"/>
      <c r="J17" s="31"/>
      <c r="K17" s="31"/>
      <c r="L17" s="31"/>
      <c r="M17" s="31"/>
      <c r="N17" s="31"/>
      <c r="O17" s="31"/>
    </row>
    <row r="18" spans="1:30" x14ac:dyDescent="0.2">
      <c r="A18" s="31" t="s">
        <v>284</v>
      </c>
      <c r="B18" s="31"/>
      <c r="C18" s="285">
        <f>IF('Customer Info'!$B$18=0,0,ROUND(MAX(ROUND('Customer Info'!$B$18*$C$20,1),ROUND('Customer Info'!$B$19*$C$20,1))/'Customer Info'!$D$29,1))</f>
        <v>0</v>
      </c>
      <c r="D18" s="285">
        <f>$C$18*C20</f>
        <v>0</v>
      </c>
      <c r="E18" s="31" t="s">
        <v>287</v>
      </c>
      <c r="F18" s="33"/>
      <c r="G18" s="31"/>
      <c r="H18" s="31"/>
      <c r="I18" s="31"/>
      <c r="J18" s="31"/>
      <c r="K18" s="31"/>
      <c r="L18" s="31"/>
      <c r="M18" s="31"/>
      <c r="N18" s="31"/>
      <c r="O18" s="31"/>
    </row>
    <row r="19" spans="1:30" x14ac:dyDescent="0.2">
      <c r="A19" s="31" t="s">
        <v>285</v>
      </c>
      <c r="B19" s="31"/>
      <c r="C19" s="32"/>
      <c r="D19" s="285">
        <f>MAX(100,ROUND(1.15*(MAX('Customer Info'!$B$18*'GS DCT PRI OAD'!C20,'Customer Info'!$B$19*'GS DCT PRI OAD'!C20)),1))</f>
        <v>100</v>
      </c>
      <c r="E19" s="31" t="s">
        <v>287</v>
      </c>
      <c r="F19" s="33"/>
      <c r="G19" s="31"/>
      <c r="H19" s="31"/>
      <c r="I19" s="31"/>
      <c r="J19" s="31"/>
      <c r="K19" s="31"/>
      <c r="L19" s="31"/>
      <c r="M19" s="31"/>
      <c r="N19" s="31"/>
      <c r="O19" s="31"/>
    </row>
    <row r="20" spans="1:30" x14ac:dyDescent="0.2">
      <c r="A20" s="31" t="s">
        <v>54</v>
      </c>
      <c r="B20" s="31"/>
      <c r="C20" s="58">
        <f>+'Customer Info'!E18</f>
        <v>1</v>
      </c>
      <c r="D20" s="31"/>
      <c r="E20" s="31"/>
      <c r="F20" s="33"/>
      <c r="G20" s="23"/>
      <c r="H20" s="23"/>
      <c r="I20" s="23"/>
      <c r="J20" s="23"/>
      <c r="K20" s="31"/>
      <c r="L20" s="31"/>
      <c r="M20" s="31"/>
      <c r="N20" s="31"/>
      <c r="S20" s="207"/>
      <c r="T20" s="207"/>
      <c r="U20" s="207"/>
      <c r="V20" s="207"/>
      <c r="W20" s="207"/>
      <c r="X20" s="207"/>
      <c r="Y20" s="207"/>
      <c r="Z20" s="207"/>
      <c r="AA20" s="207"/>
      <c r="AB20" s="207"/>
      <c r="AC20" s="207"/>
      <c r="AD20" s="207"/>
    </row>
    <row r="21" spans="1:30" x14ac:dyDescent="0.2">
      <c r="A21" s="31" t="s">
        <v>15</v>
      </c>
      <c r="B21" s="31"/>
      <c r="C21" s="82" t="s">
        <v>15</v>
      </c>
      <c r="D21" s="511" t="s">
        <v>15</v>
      </c>
      <c r="E21" s="511"/>
      <c r="F21" s="511"/>
      <c r="G21" s="511"/>
      <c r="H21" s="511"/>
      <c r="K21" s="31"/>
      <c r="L21" s="31"/>
      <c r="M21" s="31"/>
      <c r="N21" s="31"/>
      <c r="O21" s="50"/>
    </row>
    <row r="22" spans="1:30" x14ac:dyDescent="0.2">
      <c r="A22" s="31" t="s">
        <v>15</v>
      </c>
      <c r="B22" s="31"/>
      <c r="C22" s="82" t="s">
        <v>15</v>
      </c>
      <c r="D22" s="511" t="s">
        <v>15</v>
      </c>
      <c r="E22" s="511"/>
      <c r="F22" s="511"/>
      <c r="G22" s="511"/>
      <c r="H22" s="511"/>
      <c r="I22" s="23"/>
      <c r="J22" s="23"/>
      <c r="K22" s="31"/>
      <c r="L22" s="31"/>
      <c r="M22" s="31"/>
      <c r="N22" s="31"/>
      <c r="O22" s="50"/>
    </row>
    <row r="23" spans="1:30" x14ac:dyDescent="0.2">
      <c r="A23" s="31"/>
      <c r="B23" s="31"/>
      <c r="C23" s="33"/>
      <c r="D23" s="33"/>
      <c r="E23" s="33"/>
      <c r="F23" s="33"/>
      <c r="G23" s="23"/>
      <c r="H23" s="23"/>
      <c r="I23" s="23"/>
      <c r="J23" s="23"/>
      <c r="K23" s="31"/>
      <c r="L23" s="31"/>
      <c r="M23" s="31"/>
      <c r="N23" s="31"/>
      <c r="O23" s="31"/>
    </row>
    <row r="24" spans="1:30" x14ac:dyDescent="0.2">
      <c r="A24" s="28" t="s">
        <v>31</v>
      </c>
      <c r="B24" s="22"/>
      <c r="C24" s="22"/>
      <c r="D24" s="22"/>
      <c r="E24" s="22"/>
      <c r="F24" s="22"/>
      <c r="G24" s="493" t="s">
        <v>68</v>
      </c>
      <c r="H24" s="494"/>
      <c r="I24" s="494"/>
      <c r="J24" s="495"/>
      <c r="K24" s="22"/>
      <c r="L24" s="496" t="s">
        <v>69</v>
      </c>
      <c r="M24" s="496"/>
      <c r="N24" s="496"/>
      <c r="O24" s="496"/>
    </row>
    <row r="25" spans="1:30" x14ac:dyDescent="0.2">
      <c r="A25" s="18"/>
      <c r="B25" s="18"/>
      <c r="C25" s="18"/>
      <c r="D25" s="18"/>
      <c r="E25" s="18"/>
      <c r="F25" s="18"/>
      <c r="G25" s="8" t="s">
        <v>65</v>
      </c>
      <c r="H25" s="8" t="s">
        <v>66</v>
      </c>
      <c r="I25" s="8" t="s">
        <v>67</v>
      </c>
      <c r="J25" s="112" t="s">
        <v>34</v>
      </c>
      <c r="K25" s="18"/>
      <c r="L25" s="458" t="s">
        <v>65</v>
      </c>
      <c r="M25" s="458" t="s">
        <v>66</v>
      </c>
      <c r="N25" s="458" t="s">
        <v>67</v>
      </c>
      <c r="O25" s="132" t="s">
        <v>34</v>
      </c>
      <c r="P25" s="43" t="s">
        <v>57</v>
      </c>
    </row>
    <row r="26" spans="1:30" x14ac:dyDescent="0.2">
      <c r="A26" t="s">
        <v>32</v>
      </c>
      <c r="G26" s="86"/>
      <c r="H26" s="86"/>
      <c r="I26" s="86">
        <v>138.5</v>
      </c>
      <c r="J26" s="86">
        <f>SUM(G26:I26)</f>
        <v>138.5</v>
      </c>
      <c r="L26" s="88"/>
      <c r="M26" s="88"/>
      <c r="N26" s="88">
        <f>I26</f>
        <v>138.5</v>
      </c>
      <c r="O26" s="209">
        <f>SUM(L26:N26)</f>
        <v>138.5</v>
      </c>
      <c r="P26" s="245">
        <v>44531</v>
      </c>
    </row>
    <row r="27" spans="1:30" x14ac:dyDescent="0.2">
      <c r="A27" t="s">
        <v>132</v>
      </c>
      <c r="D27" s="1">
        <f>D16</f>
        <v>0</v>
      </c>
      <c r="E27" s="101" t="s">
        <v>41</v>
      </c>
      <c r="F27" s="102" t="s">
        <v>8</v>
      </c>
      <c r="G27" s="84"/>
      <c r="H27" s="86"/>
      <c r="I27" s="86"/>
      <c r="J27" s="84"/>
      <c r="K27" s="104" t="s">
        <v>42</v>
      </c>
      <c r="L27" s="87"/>
      <c r="M27" s="88"/>
      <c r="N27" s="87"/>
      <c r="O27" s="209"/>
      <c r="P27" s="245"/>
    </row>
    <row r="28" spans="1:30" x14ac:dyDescent="0.2">
      <c r="A28" t="s">
        <v>33</v>
      </c>
      <c r="D28" s="49">
        <f>ROUND(MAX(D15,D16,IF('Customer Info'!B14&lt;25001,0,IF('Customer Info'!B14&lt;75001,15000+(('Customer Info'!B14-25000)*0.85),IF('Customer Info'!B14&lt;75000,0,IF(((57500+('Customer Info'!B14-75000))/'Customer Info'!B14)&gt;85%,'Customer Info'!B14*85%,57500+('Customer Info'!B14-75000))))),('Customer Info'!B16)*0.85),1)</f>
        <v>0</v>
      </c>
      <c r="E28" s="29" t="s">
        <v>45</v>
      </c>
      <c r="F28" s="4" t="s">
        <v>8</v>
      </c>
      <c r="G28" s="85"/>
      <c r="H28" s="85"/>
      <c r="I28" s="85">
        <v>6.33</v>
      </c>
      <c r="J28" s="85">
        <f>SUM(G28:I28)</f>
        <v>6.33</v>
      </c>
      <c r="K28" s="36" t="s">
        <v>44</v>
      </c>
      <c r="L28" s="87"/>
      <c r="M28" s="87"/>
      <c r="N28" s="87">
        <f>ROUND($D28*I28,2)</f>
        <v>0</v>
      </c>
      <c r="O28" s="209">
        <f>SUM(L28:N28)</f>
        <v>0</v>
      </c>
      <c r="P28" s="245">
        <v>45261</v>
      </c>
    </row>
    <row r="29" spans="1:30" x14ac:dyDescent="0.2">
      <c r="A29" t="s">
        <v>260</v>
      </c>
      <c r="D29" s="49">
        <f>IF(D18&lt;=100,0,ROUND(IF(D18-D19&gt;0,D18-D19),1))</f>
        <v>0</v>
      </c>
      <c r="E29" s="29" t="s">
        <v>258</v>
      </c>
      <c r="F29" s="4" t="s">
        <v>8</v>
      </c>
      <c r="G29" s="116"/>
      <c r="H29" s="85"/>
      <c r="I29" s="85">
        <v>1.21</v>
      </c>
      <c r="J29" s="116">
        <f>SUM(G29:I29)</f>
        <v>1.21</v>
      </c>
      <c r="K29" s="36" t="s">
        <v>44</v>
      </c>
      <c r="L29" s="87"/>
      <c r="M29" s="87"/>
      <c r="N29" s="87">
        <f>ROUND($D29*I29,2)</f>
        <v>0</v>
      </c>
      <c r="O29" s="87">
        <f>SUM(L29:N29)</f>
        <v>0</v>
      </c>
      <c r="P29" s="245">
        <v>44531</v>
      </c>
    </row>
    <row r="30" spans="1:30" x14ac:dyDescent="0.2">
      <c r="A30" s="37" t="s">
        <v>50</v>
      </c>
      <c r="B30" s="37"/>
      <c r="C30" s="37"/>
      <c r="D30" s="38"/>
      <c r="E30" s="38"/>
      <c r="F30" s="37"/>
      <c r="G30" s="37"/>
      <c r="H30" s="37"/>
      <c r="I30" s="37"/>
      <c r="J30" s="37"/>
      <c r="K30" s="39"/>
      <c r="L30" s="40"/>
      <c r="M30" s="40"/>
      <c r="N30" s="40">
        <f>SUM(N26:N29)</f>
        <v>138.5</v>
      </c>
      <c r="O30" s="40">
        <f>SUM(O26:O29)</f>
        <v>138.5</v>
      </c>
    </row>
    <row r="31" spans="1:30" x14ac:dyDescent="0.2">
      <c r="A31" s="89"/>
      <c r="B31" s="89"/>
      <c r="C31" s="90"/>
      <c r="D31" s="90"/>
      <c r="E31" s="90"/>
      <c r="F31" s="90"/>
      <c r="G31" s="91"/>
      <c r="H31" s="91"/>
      <c r="I31" s="91"/>
      <c r="J31" s="91"/>
      <c r="K31" s="89"/>
      <c r="L31" s="89"/>
      <c r="M31" s="89"/>
      <c r="N31" s="89"/>
      <c r="O31" s="89"/>
      <c r="P31" s="89"/>
    </row>
    <row r="32" spans="1:30" x14ac:dyDescent="0.2">
      <c r="A32" s="41" t="s">
        <v>70</v>
      </c>
      <c r="D32" s="1"/>
      <c r="E32" s="1"/>
      <c r="K32" s="36"/>
      <c r="L32" s="36"/>
      <c r="M32" s="36"/>
      <c r="N32" s="36"/>
      <c r="O32" s="34"/>
      <c r="P32" s="34"/>
    </row>
    <row r="33" spans="1:221" x14ac:dyDescent="0.2">
      <c r="A33" s="37"/>
      <c r="D33" s="1"/>
      <c r="E33" s="1"/>
      <c r="K33" s="36"/>
      <c r="L33" s="36"/>
      <c r="M33" s="36"/>
      <c r="N33" s="36"/>
      <c r="O33" s="34"/>
    </row>
    <row r="34" spans="1:221" x14ac:dyDescent="0.2">
      <c r="A34" s="78" t="s">
        <v>79</v>
      </c>
      <c r="D34" s="1">
        <f>IF($C$16&lt;0,0,IF($C$16&gt;833000,833000,$C$16))</f>
        <v>0</v>
      </c>
      <c r="E34" s="35" t="s">
        <v>41</v>
      </c>
      <c r="F34" s="4" t="s">
        <v>8</v>
      </c>
      <c r="G34" s="83"/>
      <c r="H34" s="84"/>
      <c r="I34" s="103">
        <f>'Rider Rates'!$B$4</f>
        <v>4.6278999999999999E-3</v>
      </c>
      <c r="J34" s="6">
        <f>SUM(G34:I34)</f>
        <v>4.6278999999999999E-3</v>
      </c>
      <c r="K34" s="36" t="s">
        <v>42</v>
      </c>
      <c r="L34" s="87"/>
      <c r="M34" s="87"/>
      <c r="N34" s="87">
        <f>ROUND($D34*I34,2)</f>
        <v>0</v>
      </c>
      <c r="O34" s="87">
        <f>SUM(L34:N34)</f>
        <v>0</v>
      </c>
      <c r="P34" s="245">
        <f>'Rider Rates'!$D$4</f>
        <v>45657</v>
      </c>
    </row>
    <row r="35" spans="1:221" x14ac:dyDescent="0.2">
      <c r="A35" s="78" t="s">
        <v>80</v>
      </c>
      <c r="D35" s="1">
        <f>IF($C$16-833000&gt;0,$C$16-D34,0)</f>
        <v>0</v>
      </c>
      <c r="E35" s="35" t="s">
        <v>41</v>
      </c>
      <c r="F35" s="4" t="s">
        <v>8</v>
      </c>
      <c r="G35" s="83"/>
      <c r="H35" s="84"/>
      <c r="I35" s="103">
        <f>'Rider Rates'!$B$5</f>
        <v>1.7560000000000001E-4</v>
      </c>
      <c r="J35" s="118">
        <f>SUM(G35:I35)</f>
        <v>1.7560000000000001E-4</v>
      </c>
      <c r="K35" s="36" t="s">
        <v>42</v>
      </c>
      <c r="L35" s="87"/>
      <c r="M35" s="87"/>
      <c r="N35" s="87">
        <f>ROUND($D35*I35,2)</f>
        <v>0</v>
      </c>
      <c r="O35" s="87">
        <f>SUM(L35:N35)</f>
        <v>0</v>
      </c>
      <c r="P35" s="245">
        <f>'Rider Rates'!$D$4</f>
        <v>45657</v>
      </c>
    </row>
    <row r="36" spans="1:221" x14ac:dyDescent="0.2">
      <c r="A36" s="78" t="s">
        <v>47</v>
      </c>
      <c r="B36" t="s">
        <v>15</v>
      </c>
      <c r="D36" s="1">
        <f>IF('Customer Info'!$C$32=TRUE,0,IF(C16&lt;0,0,IF(C16&gt;2000,2000,C16)))</f>
        <v>0</v>
      </c>
      <c r="E36" s="35" t="s">
        <v>41</v>
      </c>
      <c r="F36" s="4" t="s">
        <v>8</v>
      </c>
      <c r="G36" s="83"/>
      <c r="H36" s="84"/>
      <c r="I36" s="177">
        <f>'Rider Rates'!$B$8</f>
        <v>4.6499999999999996E-3</v>
      </c>
      <c r="J36" s="117">
        <f>SUM(G36:I36)</f>
        <v>4.6499999999999996E-3</v>
      </c>
      <c r="K36" s="36" t="s">
        <v>42</v>
      </c>
      <c r="L36" s="87"/>
      <c r="M36" s="87"/>
      <c r="N36" s="87">
        <f>ROUND($D36*I36,2)</f>
        <v>0</v>
      </c>
      <c r="O36" s="87">
        <f>SUM(L36:N36)</f>
        <v>0</v>
      </c>
      <c r="P36" s="245">
        <f>'Rider Rates'!$D$7</f>
        <v>44531</v>
      </c>
    </row>
    <row r="37" spans="1:221" x14ac:dyDescent="0.2">
      <c r="A37" s="78" t="s">
        <v>48</v>
      </c>
      <c r="B37" t="s">
        <v>15</v>
      </c>
      <c r="D37" s="1">
        <f>IF('Customer Info'!$C$32=TRUE,0,IF(C16&gt;15000,13000,IF(C16&gt;2000,C16-2000,0)))</f>
        <v>0</v>
      </c>
      <c r="E37" s="35" t="s">
        <v>41</v>
      </c>
      <c r="F37" s="4" t="s">
        <v>8</v>
      </c>
      <c r="G37" s="83"/>
      <c r="H37" s="84"/>
      <c r="I37" s="177">
        <f>'Rider Rates'!$B$9</f>
        <v>4.1900000000000001E-3</v>
      </c>
      <c r="J37" s="117">
        <f>SUM(G37:I37)</f>
        <v>4.1900000000000001E-3</v>
      </c>
      <c r="K37" s="36" t="s">
        <v>42</v>
      </c>
      <c r="L37" s="87"/>
      <c r="M37" s="87"/>
      <c r="N37" s="87">
        <f>ROUND($D37*I37,2)</f>
        <v>0</v>
      </c>
      <c r="O37" s="87">
        <f>SUM(L37:N37)</f>
        <v>0</v>
      </c>
      <c r="P37" s="245">
        <f>'Rider Rates'!$D$7</f>
        <v>44531</v>
      </c>
    </row>
    <row r="38" spans="1:221" x14ac:dyDescent="0.2">
      <c r="A38" s="78" t="s">
        <v>49</v>
      </c>
      <c r="B38" t="s">
        <v>15</v>
      </c>
      <c r="D38" s="1">
        <f>IF('Customer Info'!$C$32=TRUE,0,IF(C16-D36-D37&gt;0,C16-D36-D37,0))</f>
        <v>0</v>
      </c>
      <c r="E38" s="35" t="s">
        <v>41</v>
      </c>
      <c r="F38" s="4" t="s">
        <v>8</v>
      </c>
      <c r="G38" s="83"/>
      <c r="H38" s="84"/>
      <c r="I38" s="177">
        <f>'Rider Rates'!$B$10</f>
        <v>3.63E-3</v>
      </c>
      <c r="J38" s="117">
        <f>SUM(G38:I38)</f>
        <v>3.63E-3</v>
      </c>
      <c r="K38" s="36" t="s">
        <v>42</v>
      </c>
      <c r="L38" s="87"/>
      <c r="M38" s="87"/>
      <c r="N38" s="87">
        <f>ROUND($D38*I38,2)</f>
        <v>0</v>
      </c>
      <c r="O38" s="87">
        <f>SUM(L38:N38)</f>
        <v>0</v>
      </c>
      <c r="P38" s="245">
        <f>'Rider Rates'!$D$7</f>
        <v>44531</v>
      </c>
    </row>
    <row r="39" spans="1:221" x14ac:dyDescent="0.2">
      <c r="A39" s="241" t="s">
        <v>237</v>
      </c>
      <c r="B39" s="78"/>
      <c r="C39" s="78"/>
      <c r="D39" s="208">
        <f>$N$30</f>
        <v>138.5</v>
      </c>
      <c r="E39" s="101" t="s">
        <v>122</v>
      </c>
      <c r="F39" s="102" t="s">
        <v>8</v>
      </c>
      <c r="G39" s="103"/>
      <c r="H39" s="103"/>
      <c r="I39" s="178">
        <f>'Rider Rates'!$B$18+'Rider Rates'!$E$18</f>
        <v>0</v>
      </c>
      <c r="J39" s="120">
        <f>SUM(H39:I39)</f>
        <v>0</v>
      </c>
      <c r="K39" s="104"/>
      <c r="L39" s="105"/>
      <c r="M39" s="105"/>
      <c r="N39" s="105">
        <f>ROUND($D$39*'Rider Rates'!$B$18,2)+ROUND($D$39*'Rider Rates'!$E$18,2)</f>
        <v>0</v>
      </c>
      <c r="O39" s="105">
        <f t="shared" ref="O39:O48" si="0">SUM(L39:N39)</f>
        <v>0</v>
      </c>
      <c r="P39" s="245">
        <f>MAX('Rider Rates'!$D$18,'Rider Rates'!$F$18)</f>
        <v>44531</v>
      </c>
    </row>
    <row r="40" spans="1:221" x14ac:dyDescent="0.2">
      <c r="A40" s="241" t="s">
        <v>210</v>
      </c>
      <c r="B40" s="78"/>
      <c r="C40" s="78"/>
      <c r="D40" s="1">
        <f>IF($C$16&lt;0,0,IF($C$16&gt;833000,833000,$C$16))</f>
        <v>0</v>
      </c>
      <c r="E40" s="101" t="s">
        <v>41</v>
      </c>
      <c r="F40" s="102" t="s">
        <v>8</v>
      </c>
      <c r="G40" s="103"/>
      <c r="H40" s="103"/>
      <c r="I40" s="103">
        <f>'Rider Rates'!D49</f>
        <v>0</v>
      </c>
      <c r="J40" s="103">
        <f>SUM(G40:I40)</f>
        <v>0</v>
      </c>
      <c r="K40" s="104" t="s">
        <v>42</v>
      </c>
      <c r="L40" s="105"/>
      <c r="M40" s="105"/>
      <c r="N40" s="87">
        <f>D40*J40</f>
        <v>0</v>
      </c>
      <c r="O40" s="105">
        <f t="shared" si="0"/>
        <v>0</v>
      </c>
      <c r="P40" s="245">
        <f>'Rider Rates'!E49</f>
        <v>45883</v>
      </c>
    </row>
    <row r="41" spans="1:221" x14ac:dyDescent="0.2">
      <c r="A41" s="210" t="s">
        <v>189</v>
      </c>
      <c r="B41" s="78"/>
      <c r="C41" s="78"/>
      <c r="D41" s="1">
        <f>IF($C$16&lt;0,0,$C$16)</f>
        <v>0</v>
      </c>
      <c r="E41" s="113" t="s">
        <v>41</v>
      </c>
      <c r="F41" s="102" t="s">
        <v>8</v>
      </c>
      <c r="G41" s="103"/>
      <c r="H41" s="103">
        <f>'Rider Rates'!B58</f>
        <v>4.1980000000000001E-4</v>
      </c>
      <c r="I41" s="103"/>
      <c r="J41" s="103">
        <f>SUM(G41:I41)</f>
        <v>4.1980000000000001E-4</v>
      </c>
      <c r="K41" s="104" t="s">
        <v>42</v>
      </c>
      <c r="L41" s="105"/>
      <c r="M41" s="105">
        <f>ROUND(D41*H41,2)</f>
        <v>0</v>
      </c>
      <c r="N41" s="205"/>
      <c r="O41" s="105">
        <f t="shared" si="0"/>
        <v>0</v>
      </c>
      <c r="P41" s="245">
        <f>'Rider Rates'!$D$57</f>
        <v>45929</v>
      </c>
    </row>
    <row r="42" spans="1:221" x14ac:dyDescent="0.2">
      <c r="A42" s="210" t="s">
        <v>189</v>
      </c>
      <c r="B42" s="78"/>
      <c r="C42" s="78"/>
      <c r="D42" s="49">
        <f>ROUND(MAX(D15,IF('Customer Info'!B14&lt;25001,0,IF('Customer Info'!B14&lt;75001,15000+(('Customer Info'!B14-25000)*0.85),IF('Customer Info'!B14&lt;75000,0,IF(((57500+('Customer Info'!B14-75000))/'Customer Info'!B14)&gt;85%,'Customer Info'!B14*85%,575000+('Customer Info'!B14-75000))))),('Customer Info'!B16)*0.85),1)</f>
        <v>0</v>
      </c>
      <c r="E42" s="35" t="s">
        <v>64</v>
      </c>
      <c r="F42" s="4" t="s">
        <v>8</v>
      </c>
      <c r="G42" s="103"/>
      <c r="H42" s="239">
        <f>'Rider Rates'!B63</f>
        <v>8.67</v>
      </c>
      <c r="I42" s="103"/>
      <c r="J42" s="239">
        <f>SUM(G42:I42)</f>
        <v>8.67</v>
      </c>
      <c r="K42" s="104" t="s">
        <v>44</v>
      </c>
      <c r="L42" s="105"/>
      <c r="M42" s="105">
        <f>ROUND(D42*H42,2)</f>
        <v>0</v>
      </c>
      <c r="N42" s="205"/>
      <c r="O42" s="105">
        <f t="shared" si="0"/>
        <v>0</v>
      </c>
      <c r="P42" s="245">
        <f>'Rider Rates'!$D$62</f>
        <v>45929</v>
      </c>
    </row>
    <row r="43" spans="1:221" x14ac:dyDescent="0.2">
      <c r="A43" s="99" t="s">
        <v>83</v>
      </c>
      <c r="B43" s="78"/>
      <c r="C43" s="78"/>
      <c r="D43" s="1">
        <f>IF('Customer Info'!C34=TRUE,0,IF($C$16&lt;0,0,$C$16))</f>
        <v>0</v>
      </c>
      <c r="E43" s="101" t="s">
        <v>41</v>
      </c>
      <c r="F43" s="102" t="s">
        <v>8</v>
      </c>
      <c r="G43" s="103"/>
      <c r="H43" s="103"/>
      <c r="I43" s="103">
        <f>'Rider Rates'!$B$71+'Rider Rates'!$C$71</f>
        <v>0</v>
      </c>
      <c r="J43" s="103">
        <f>SUM(G43:I43)</f>
        <v>0</v>
      </c>
      <c r="K43" s="104" t="s">
        <v>42</v>
      </c>
      <c r="L43" s="105"/>
      <c r="M43" s="105"/>
      <c r="N43" s="87">
        <f>ROUND($D$43*'Rider Rates'!$B$71,2)+ROUND($D$43*'Rider Rates'!$C$71,2)</f>
        <v>0</v>
      </c>
      <c r="O43" s="209">
        <f t="shared" si="0"/>
        <v>0</v>
      </c>
      <c r="P43" s="245">
        <f>'Rider Rates'!$D$71</f>
        <v>45444</v>
      </c>
      <c r="Q43" s="107"/>
      <c r="R43" s="108"/>
      <c r="S43" s="109"/>
      <c r="T43" s="78"/>
      <c r="U43" s="110"/>
      <c r="V43" s="78"/>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row>
    <row r="44" spans="1:221" x14ac:dyDescent="0.2">
      <c r="A44" s="99" t="s">
        <v>83</v>
      </c>
      <c r="B44" s="78"/>
      <c r="C44" s="78"/>
      <c r="D44" s="49">
        <f>IF('Customer Info'!C34=TRUE,0,$D$28)</f>
        <v>0</v>
      </c>
      <c r="E44" s="101" t="s">
        <v>45</v>
      </c>
      <c r="F44" s="102" t="s">
        <v>8</v>
      </c>
      <c r="G44" s="103"/>
      <c r="H44" s="103"/>
      <c r="I44" s="239">
        <f>'Rider Rates'!$B$81</f>
        <v>0</v>
      </c>
      <c r="J44" s="239">
        <f>SUM(G44:I44)</f>
        <v>0</v>
      </c>
      <c r="K44" s="104" t="s">
        <v>42</v>
      </c>
      <c r="L44" s="105"/>
      <c r="M44" s="105"/>
      <c r="N44" s="87">
        <f>ROUND($D44*I44,2)</f>
        <v>0</v>
      </c>
      <c r="O44" s="209">
        <f>SUM(L44:N44)</f>
        <v>0</v>
      </c>
      <c r="P44" s="245">
        <f>'Rider Rates'!$D$81</f>
        <v>45444</v>
      </c>
      <c r="Q44" s="107"/>
      <c r="R44" s="108"/>
      <c r="S44" s="109"/>
      <c r="T44" s="78"/>
      <c r="U44" s="110"/>
      <c r="V44" s="78"/>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row>
    <row r="45" spans="1:221" x14ac:dyDescent="0.2">
      <c r="A45" s="99" t="s">
        <v>81</v>
      </c>
      <c r="B45" s="78"/>
      <c r="C45" s="78"/>
      <c r="D45" s="208">
        <f>$N$30</f>
        <v>138.5</v>
      </c>
      <c r="E45" s="101" t="s">
        <v>122</v>
      </c>
      <c r="F45" s="102" t="s">
        <v>8</v>
      </c>
      <c r="G45" s="111"/>
      <c r="H45" s="112"/>
      <c r="I45" s="120">
        <f>'Rider Rates'!$B$85</f>
        <v>3.5344300000000002E-2</v>
      </c>
      <c r="J45" s="120">
        <f>SUM(H45:I45)</f>
        <v>3.5344300000000002E-2</v>
      </c>
      <c r="K45" s="104"/>
      <c r="L45" s="105"/>
      <c r="M45" s="105"/>
      <c r="N45" s="105">
        <f>ROUND(N$30*I45,2)</f>
        <v>4.9000000000000004</v>
      </c>
      <c r="O45" s="209">
        <f t="shared" si="0"/>
        <v>4.9000000000000004</v>
      </c>
      <c r="P45" s="245">
        <f>'Rider Rates'!$D$85</f>
        <v>45929</v>
      </c>
      <c r="Q45" s="107"/>
      <c r="R45" s="108"/>
      <c r="S45" s="109"/>
      <c r="T45" s="78"/>
      <c r="U45" s="110"/>
      <c r="V45" s="78"/>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row>
    <row r="46" spans="1:221" x14ac:dyDescent="0.2">
      <c r="A46" s="99" t="s">
        <v>82</v>
      </c>
      <c r="B46" s="78"/>
      <c r="C46" s="78"/>
      <c r="D46" s="208">
        <f>$N$30</f>
        <v>138.5</v>
      </c>
      <c r="E46" s="101" t="s">
        <v>122</v>
      </c>
      <c r="F46" s="102" t="s">
        <v>8</v>
      </c>
      <c r="G46" s="114"/>
      <c r="H46" s="115"/>
      <c r="I46" s="120">
        <f>'Rider Rates'!$B$87</f>
        <v>6.6985699999999995E-2</v>
      </c>
      <c r="J46" s="120">
        <f>SUM(H46:I46)</f>
        <v>6.6985699999999995E-2</v>
      </c>
      <c r="K46" s="104"/>
      <c r="L46" s="105"/>
      <c r="M46" s="105"/>
      <c r="N46" s="105">
        <f>ROUND(N$30*I46,2)</f>
        <v>9.2799999999999994</v>
      </c>
      <c r="O46" s="209">
        <f t="shared" si="0"/>
        <v>9.2799999999999994</v>
      </c>
      <c r="P46" s="245">
        <f>'Rider Rates'!$D$87</f>
        <v>45167</v>
      </c>
      <c r="Q46" s="107"/>
      <c r="R46" s="108"/>
      <c r="S46" s="109"/>
      <c r="T46" s="78"/>
      <c r="U46" s="110"/>
      <c r="V46" s="78"/>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row>
    <row r="47" spans="1:221" x14ac:dyDescent="0.2">
      <c r="A47" s="210" t="s">
        <v>206</v>
      </c>
      <c r="B47" s="78"/>
      <c r="C47" s="78"/>
      <c r="D47" s="195"/>
      <c r="E47" s="113" t="s">
        <v>115</v>
      </c>
      <c r="F47" s="106"/>
      <c r="G47" s="114"/>
      <c r="H47" s="115"/>
      <c r="I47" s="196">
        <f>'Rider Rates'!$B$91</f>
        <v>20.75</v>
      </c>
      <c r="J47" s="196">
        <f>SUM(G47:I47)</f>
        <v>20.75</v>
      </c>
      <c r="K47" s="104"/>
      <c r="L47" s="105"/>
      <c r="M47" s="105"/>
      <c r="N47" s="105">
        <f>I47</f>
        <v>20.75</v>
      </c>
      <c r="O47" s="105">
        <f>SUM(L47:N47)</f>
        <v>20.75</v>
      </c>
      <c r="P47" s="245">
        <f>'Rider Rates'!$D$91</f>
        <v>45929</v>
      </c>
    </row>
    <row r="48" spans="1:221" x14ac:dyDescent="0.2">
      <c r="A48" s="99" t="s">
        <v>156</v>
      </c>
      <c r="B48" s="78"/>
      <c r="C48" s="78"/>
      <c r="D48" s="208">
        <f>$N$30</f>
        <v>138.5</v>
      </c>
      <c r="E48" s="101" t="s">
        <v>122</v>
      </c>
      <c r="F48" s="102" t="s">
        <v>8</v>
      </c>
      <c r="G48" s="114"/>
      <c r="H48" s="115"/>
      <c r="I48" s="120">
        <f>'Rider Rates'!$B$105</f>
        <v>0.24516379999999999</v>
      </c>
      <c r="J48" s="120">
        <f>SUM(H48:I48)</f>
        <v>0.24516379999999999</v>
      </c>
      <c r="K48" s="104"/>
      <c r="L48" s="105"/>
      <c r="M48" s="105"/>
      <c r="N48" s="105">
        <f>ROUND(N$30*I48,2)</f>
        <v>33.96</v>
      </c>
      <c r="O48" s="105">
        <f t="shared" si="0"/>
        <v>33.96</v>
      </c>
      <c r="P48" s="245">
        <f>'Rider Rates'!$D$105</f>
        <v>45897</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
      <c r="A49" s="210" t="s">
        <v>217</v>
      </c>
      <c r="B49" s="78"/>
      <c r="C49" s="78"/>
      <c r="D49" s="195"/>
      <c r="E49" s="113" t="s">
        <v>115</v>
      </c>
      <c r="F49" s="106"/>
      <c r="G49" s="114"/>
      <c r="H49" s="115"/>
      <c r="I49" s="258">
        <f>'Rider Rates'!B122</f>
        <v>0.99</v>
      </c>
      <c r="J49" s="196">
        <f t="shared" ref="J49:J54" si="1">SUM(G49:I49)</f>
        <v>0.99</v>
      </c>
      <c r="K49" s="104"/>
      <c r="L49" s="105"/>
      <c r="M49" s="105"/>
      <c r="N49" s="260">
        <f>I49</f>
        <v>0.99</v>
      </c>
      <c r="O49" s="105">
        <f t="shared" ref="O49:O52" si="2">SUM(L49:N49)</f>
        <v>0.99</v>
      </c>
      <c r="P49" s="245">
        <f>'Rider Rates'!D122</f>
        <v>45958</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
      <c r="A50" s="210" t="s">
        <v>208</v>
      </c>
      <c r="B50" s="78"/>
      <c r="C50" s="78"/>
      <c r="D50" s="1">
        <f>IF($C$16&lt;1,0,$C$16)</f>
        <v>0</v>
      </c>
      <c r="E50" s="101" t="s">
        <v>41</v>
      </c>
      <c r="F50" s="249" t="s">
        <v>8</v>
      </c>
      <c r="G50" s="165"/>
      <c r="H50" s="165"/>
      <c r="I50" s="251">
        <f>'Rider Rates'!B118</f>
        <v>0</v>
      </c>
      <c r="J50" s="251">
        <f t="shared" si="1"/>
        <v>0</v>
      </c>
      <c r="K50" s="104" t="s">
        <v>42</v>
      </c>
      <c r="L50" s="105"/>
      <c r="M50" s="105"/>
      <c r="N50" s="105">
        <f>D50*I50</f>
        <v>0</v>
      </c>
      <c r="O50" s="105">
        <f t="shared" si="2"/>
        <v>0</v>
      </c>
      <c r="P50" s="245">
        <f>'Rider Rates'!D118</f>
        <v>45657</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78" t="s">
        <v>233</v>
      </c>
      <c r="B51" s="78"/>
      <c r="C51" s="78"/>
      <c r="D51" s="100">
        <f>IF(C16&lt;0,0,IF(C16&gt;833000,833000,C16))</f>
        <v>0</v>
      </c>
      <c r="E51" s="101" t="s">
        <v>41</v>
      </c>
      <c r="F51" s="102" t="s">
        <v>8</v>
      </c>
      <c r="G51" s="265"/>
      <c r="H51" s="265"/>
      <c r="I51" s="265">
        <f>'Rider Rates'!$B$126</f>
        <v>0</v>
      </c>
      <c r="J51" s="265">
        <f t="shared" si="1"/>
        <v>0</v>
      </c>
      <c r="K51" s="104" t="s">
        <v>42</v>
      </c>
      <c r="L51" s="266"/>
      <c r="M51" s="266"/>
      <c r="N51" s="266">
        <f>IF(D51*J51&gt;'Rider Rates'!$C$126,'Rider Rates'!$C$126,D51*J51)</f>
        <v>0</v>
      </c>
      <c r="O51" s="266">
        <f t="shared" si="2"/>
        <v>0</v>
      </c>
      <c r="P51" s="264">
        <f>'Rider Rates'!$E$126</f>
        <v>45883</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78" t="s">
        <v>234</v>
      </c>
      <c r="B52" s="78"/>
      <c r="C52" s="78"/>
      <c r="D52" s="123">
        <f>IF(C16&gt;833000,C16-833000,0)</f>
        <v>0</v>
      </c>
      <c r="E52" s="101" t="s">
        <v>41</v>
      </c>
      <c r="F52" s="102" t="s">
        <v>8</v>
      </c>
      <c r="G52" s="265"/>
      <c r="H52" s="265"/>
      <c r="I52" s="265">
        <f>'Rider Rates'!$B$127</f>
        <v>0</v>
      </c>
      <c r="J52" s="265">
        <f t="shared" si="1"/>
        <v>0</v>
      </c>
      <c r="K52" s="104" t="s">
        <v>42</v>
      </c>
      <c r="L52" s="266"/>
      <c r="M52" s="266"/>
      <c r="N52" s="266">
        <f>D52*J52</f>
        <v>0</v>
      </c>
      <c r="O52" s="266">
        <f t="shared" si="2"/>
        <v>0</v>
      </c>
      <c r="P52" s="264">
        <f>'Rider Rates'!$E$127</f>
        <v>45883</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241" t="s">
        <v>242</v>
      </c>
      <c r="B53" s="78"/>
      <c r="C53" s="78"/>
      <c r="D53" s="100">
        <f>D16</f>
        <v>0</v>
      </c>
      <c r="E53" s="101" t="s">
        <v>41</v>
      </c>
      <c r="F53" s="249" t="s">
        <v>8</v>
      </c>
      <c r="G53" s="103"/>
      <c r="H53" s="103"/>
      <c r="I53" s="103">
        <f>'Rider Rates'!$B$133</f>
        <v>0</v>
      </c>
      <c r="J53" s="237">
        <f t="shared" si="1"/>
        <v>0</v>
      </c>
      <c r="K53" s="104" t="s">
        <v>42</v>
      </c>
      <c r="L53" s="105"/>
      <c r="M53" s="105"/>
      <c r="N53" s="105">
        <f>D53*J53</f>
        <v>0</v>
      </c>
      <c r="O53" s="105">
        <f>SUM(L53:N53)</f>
        <v>0</v>
      </c>
      <c r="P53" s="245">
        <f>'Rider Rates'!$D$131</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241" t="s">
        <v>241</v>
      </c>
      <c r="B54" s="78"/>
      <c r="C54" s="78"/>
      <c r="D54" s="100"/>
      <c r="E54" s="101" t="s">
        <v>115</v>
      </c>
      <c r="F54" s="102" t="s">
        <v>8</v>
      </c>
      <c r="G54" s="263"/>
      <c r="H54" s="263"/>
      <c r="I54" s="263">
        <f>'Rider Rates'!$B$138</f>
        <v>0</v>
      </c>
      <c r="J54" s="263">
        <f t="shared" si="1"/>
        <v>0</v>
      </c>
      <c r="K54" s="104"/>
      <c r="L54" s="209"/>
      <c r="M54" s="209"/>
      <c r="N54" s="209">
        <f>J54</f>
        <v>0</v>
      </c>
      <c r="O54" s="209">
        <f>SUM(L54:N54)</f>
        <v>0</v>
      </c>
      <c r="P54" s="264">
        <f>'Rider Rates'!$D$138</f>
        <v>44531</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241" t="s">
        <v>243</v>
      </c>
      <c r="B55" s="78"/>
      <c r="C55" s="78"/>
      <c r="D55" s="100"/>
      <c r="E55" s="101"/>
      <c r="F55" s="102"/>
      <c r="G55" s="263"/>
      <c r="H55" s="263"/>
      <c r="I55" s="263"/>
      <c r="J55" s="263"/>
      <c r="K55" s="104"/>
      <c r="L55" s="209"/>
      <c r="M55" s="209"/>
      <c r="N55" s="209"/>
      <c r="O55" s="209"/>
      <c r="P55" s="264"/>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179" t="s">
        <v>71</v>
      </c>
      <c r="B56" s="148"/>
      <c r="C56" s="148"/>
      <c r="D56" s="180"/>
      <c r="E56" s="181"/>
      <c r="F56" s="182"/>
      <c r="G56" s="182"/>
      <c r="H56" s="182"/>
      <c r="I56" s="182"/>
      <c r="J56" s="182"/>
      <c r="K56" s="183"/>
      <c r="L56" s="169">
        <f>SUM(L34:L55)</f>
        <v>0</v>
      </c>
      <c r="M56" s="169">
        <f t="shared" ref="M56:O56" si="3">SUM(M34:M55)</f>
        <v>0</v>
      </c>
      <c r="N56" s="169">
        <f t="shared" si="3"/>
        <v>69.88</v>
      </c>
      <c r="O56" s="169">
        <f t="shared" si="3"/>
        <v>69.88</v>
      </c>
      <c r="P56" s="184"/>
    </row>
    <row r="57" spans="1:221" x14ac:dyDescent="0.2">
      <c r="A57" s="37"/>
      <c r="D57" s="1"/>
      <c r="E57" s="35"/>
      <c r="F57" s="4"/>
      <c r="G57" s="42"/>
      <c r="H57" s="42"/>
      <c r="I57" s="42"/>
      <c r="J57" s="42"/>
      <c r="K57" s="36"/>
      <c r="L57" s="36"/>
      <c r="M57" s="36"/>
      <c r="N57" s="36"/>
      <c r="O57" s="34"/>
      <c r="P57" s="36"/>
    </row>
    <row r="58" spans="1:221" x14ac:dyDescent="0.2">
      <c r="A58" s="459" t="s">
        <v>72</v>
      </c>
      <c r="B58" s="92"/>
      <c r="C58" s="92"/>
      <c r="D58" s="92"/>
      <c r="E58" s="92"/>
      <c r="F58" s="92"/>
      <c r="G58" s="92"/>
      <c r="H58" s="92"/>
      <c r="I58" s="92"/>
      <c r="J58" s="92"/>
      <c r="K58" s="92"/>
      <c r="L58" s="98">
        <f>L30+L56</f>
        <v>0</v>
      </c>
      <c r="M58" s="98">
        <f>M30+M56</f>
        <v>0</v>
      </c>
      <c r="N58" s="98">
        <f>N30+N56</f>
        <v>208.38</v>
      </c>
      <c r="O58" s="98">
        <f>O30+O56</f>
        <v>208.38</v>
      </c>
      <c r="P58" s="98"/>
    </row>
    <row r="59" spans="1:221" x14ac:dyDescent="0.2">
      <c r="A59" s="37"/>
      <c r="B59" s="37"/>
      <c r="C59" s="37"/>
      <c r="D59" s="37"/>
      <c r="E59" s="37"/>
      <c r="F59" s="37"/>
      <c r="G59" s="37"/>
      <c r="H59" s="37"/>
      <c r="I59" s="37"/>
      <c r="J59" s="37"/>
      <c r="K59" s="37"/>
      <c r="L59" s="37"/>
      <c r="M59" s="37"/>
      <c r="N59" s="37"/>
      <c r="O59" s="40"/>
      <c r="P59" s="40"/>
    </row>
    <row r="60" spans="1:221" x14ac:dyDescent="0.2">
      <c r="A60" s="37" t="s">
        <v>37</v>
      </c>
      <c r="B60" s="37"/>
      <c r="C60" s="37"/>
      <c r="D60" s="37"/>
      <c r="E60" s="37"/>
      <c r="F60" s="37"/>
      <c r="G60" s="37"/>
      <c r="H60" s="37"/>
      <c r="I60" s="37"/>
      <c r="J60" s="37"/>
      <c r="K60" s="37"/>
      <c r="L60" s="37"/>
      <c r="M60" s="37"/>
      <c r="N60" s="37"/>
      <c r="O60" s="45">
        <f>O26+O28+O56</f>
        <v>208.38</v>
      </c>
      <c r="P60" s="245">
        <v>40967</v>
      </c>
    </row>
    <row r="61" spans="1:221" x14ac:dyDescent="0.2">
      <c r="A61" s="37"/>
      <c r="B61" s="37"/>
      <c r="C61" s="37"/>
      <c r="D61" s="37"/>
      <c r="E61" s="37"/>
      <c r="F61" s="37"/>
      <c r="G61" s="46"/>
      <c r="H61" s="46"/>
      <c r="I61" s="46"/>
      <c r="J61" s="46"/>
      <c r="K61" s="36"/>
      <c r="L61" s="36"/>
      <c r="M61" s="36"/>
      <c r="N61" s="36"/>
      <c r="O61" s="40"/>
    </row>
    <row r="62" spans="1:221" x14ac:dyDescent="0.2">
      <c r="A62" s="41" t="s">
        <v>117</v>
      </c>
      <c r="B62" s="37"/>
      <c r="C62" s="37"/>
      <c r="D62" s="37"/>
      <c r="E62" s="37"/>
      <c r="F62" s="37"/>
      <c r="G62" s="46"/>
      <c r="H62" s="46"/>
      <c r="I62" s="46"/>
      <c r="J62" s="46"/>
      <c r="K62" s="36"/>
      <c r="L62" s="36"/>
      <c r="M62" s="36"/>
      <c r="N62" s="36"/>
      <c r="O62" s="138">
        <f>MAX($O$58,$O$60)</f>
        <v>208.38</v>
      </c>
    </row>
    <row r="63" spans="1:221" x14ac:dyDescent="0.2">
      <c r="A63" s="37"/>
      <c r="B63" s="37"/>
      <c r="C63" s="37"/>
      <c r="D63" s="37"/>
      <c r="E63" s="37"/>
      <c r="F63" s="37"/>
      <c r="G63" s="46"/>
      <c r="H63" s="46"/>
      <c r="I63" s="46"/>
      <c r="J63" s="46"/>
      <c r="K63" s="36"/>
      <c r="L63" s="36"/>
      <c r="M63" s="36"/>
      <c r="N63" s="36"/>
      <c r="O63" s="40"/>
    </row>
    <row r="64" spans="1:221" x14ac:dyDescent="0.2">
      <c r="A64" s="37"/>
      <c r="B64" s="37"/>
      <c r="C64" s="37"/>
      <c r="D64" s="37"/>
      <c r="E64" s="37"/>
      <c r="F64" s="37"/>
      <c r="G64" s="96" t="s">
        <v>86</v>
      </c>
      <c r="H64" s="46"/>
      <c r="I64" s="37"/>
      <c r="J64" s="46"/>
      <c r="K64" s="36"/>
      <c r="L64" s="191"/>
      <c r="M64" s="191"/>
      <c r="N64" s="191"/>
      <c r="O64" s="191">
        <f>ROUND(IF($C$16&lt;1,0,$O$62/($C$16*100)*10000),2)</f>
        <v>0</v>
      </c>
      <c r="P64" s="37" t="s">
        <v>87</v>
      </c>
    </row>
    <row r="65" spans="1:16" x14ac:dyDescent="0.2">
      <c r="A65" s="37"/>
      <c r="B65" s="37"/>
      <c r="C65" s="37"/>
      <c r="D65" s="37"/>
      <c r="E65" s="37"/>
      <c r="F65" s="37"/>
      <c r="G65" s="242" t="s">
        <v>190</v>
      </c>
      <c r="H65" s="136"/>
      <c r="I65" s="133"/>
      <c r="J65" s="136"/>
      <c r="K65" s="137"/>
      <c r="L65" s="78"/>
      <c r="M65" s="78"/>
      <c r="N65" s="78"/>
      <c r="O65" s="243">
        <f>ROUND(IF($C$16&lt;1,0,(L58)/($C$16*100)*10000),2)</f>
        <v>0</v>
      </c>
      <c r="P65" s="25" t="s">
        <v>87</v>
      </c>
    </row>
    <row r="66" spans="1:16" x14ac:dyDescent="0.2">
      <c r="A66" s="37"/>
      <c r="B66" s="37"/>
      <c r="C66" s="37"/>
      <c r="D66" s="37"/>
      <c r="E66" s="37"/>
      <c r="F66" s="37"/>
      <c r="G66" s="96"/>
      <c r="H66" s="46"/>
      <c r="I66" s="96"/>
      <c r="J66" s="46"/>
      <c r="K66" s="36"/>
      <c r="L66" s="36"/>
      <c r="M66" s="36"/>
      <c r="N66" s="36"/>
      <c r="O66" s="130"/>
      <c r="P66" s="37"/>
    </row>
    <row r="67" spans="1:16" ht="20.25" customHeight="1" x14ac:dyDescent="0.3">
      <c r="A67" s="3"/>
      <c r="B67" s="37"/>
      <c r="C67" s="37"/>
      <c r="D67" s="228" t="str">
        <f>IF('Customer Info'!$C$32=TRUE,"Notice: Billing Charge does not include Self Assessed KWH Tax"," ")</f>
        <v xml:space="preserve"> </v>
      </c>
      <c r="E67" s="3"/>
      <c r="F67" s="4"/>
      <c r="G67" s="121"/>
      <c r="H67" s="55"/>
      <c r="I67" s="34"/>
      <c r="J67" s="55"/>
      <c r="K67" s="37"/>
      <c r="L67" s="37"/>
      <c r="M67" s="37"/>
      <c r="N67" s="34"/>
    </row>
    <row r="68" spans="1:16" x14ac:dyDescent="0.2">
      <c r="A68" s="37"/>
      <c r="B68" s="37"/>
      <c r="C68" s="37"/>
      <c r="D68" s="54"/>
      <c r="E68" s="3"/>
      <c r="F68" s="4"/>
      <c r="G68" s="55"/>
      <c r="H68" s="55"/>
      <c r="I68" s="93"/>
      <c r="J68" s="55"/>
      <c r="K68" s="37"/>
      <c r="L68" s="37"/>
      <c r="M68" s="37"/>
      <c r="N68" s="37"/>
      <c r="O68" s="40"/>
    </row>
    <row r="69" spans="1:16" x14ac:dyDescent="0.2">
      <c r="A69" s="37"/>
      <c r="B69" s="37"/>
      <c r="C69" s="37"/>
      <c r="D69" s="54"/>
      <c r="E69" s="3"/>
      <c r="F69" s="4"/>
      <c r="G69" s="55"/>
      <c r="H69" s="55"/>
      <c r="I69" s="55"/>
      <c r="J69" s="55"/>
      <c r="K69" s="37"/>
      <c r="L69" s="37"/>
      <c r="M69" s="37"/>
      <c r="N69" s="37"/>
      <c r="O69" s="40"/>
    </row>
    <row r="70" spans="1:16" x14ac:dyDescent="0.2">
      <c r="A70" s="41"/>
      <c r="B70" s="37"/>
      <c r="C70" s="37"/>
      <c r="D70" s="37"/>
      <c r="E70" s="37"/>
      <c r="F70" s="37"/>
      <c r="G70" s="37"/>
      <c r="H70" s="37"/>
      <c r="J70" s="37"/>
      <c r="K70" s="37"/>
      <c r="L70" s="40"/>
      <c r="M70" s="40"/>
      <c r="N70" s="40"/>
      <c r="O70" s="138"/>
    </row>
    <row r="71" spans="1:16" x14ac:dyDescent="0.2">
      <c r="B71" s="37"/>
      <c r="C71" s="37"/>
      <c r="D71" s="37"/>
      <c r="E71" s="37"/>
      <c r="F71" s="37"/>
      <c r="G71" s="96"/>
      <c r="H71" s="37"/>
      <c r="I71" s="37"/>
      <c r="J71" s="37"/>
      <c r="K71" s="37"/>
      <c r="L71" s="60"/>
      <c r="M71" s="60"/>
      <c r="N71" s="60"/>
      <c r="O71" s="130"/>
      <c r="P71" s="37"/>
    </row>
    <row r="72" spans="1:16" x14ac:dyDescent="0.2">
      <c r="G72" s="133"/>
      <c r="H72" s="56"/>
      <c r="I72" s="133"/>
      <c r="J72" s="56"/>
      <c r="K72" s="56"/>
      <c r="L72" s="134"/>
      <c r="M72" s="134"/>
      <c r="N72" s="134"/>
      <c r="O72" s="135"/>
      <c r="P72" s="25"/>
    </row>
    <row r="74" spans="1:16" x14ac:dyDescent="0.2">
      <c r="A74" s="481"/>
    </row>
    <row r="75" spans="1:16" x14ac:dyDescent="0.2">
      <c r="A75" s="481"/>
    </row>
    <row r="76" spans="1:16" x14ac:dyDescent="0.2">
      <c r="A76" s="481"/>
    </row>
    <row r="77" spans="1:16" x14ac:dyDescent="0.2">
      <c r="A77" s="481"/>
    </row>
    <row r="78" spans="1:16" x14ac:dyDescent="0.2">
      <c r="A78" s="481"/>
    </row>
    <row r="79" spans="1:16" x14ac:dyDescent="0.2">
      <c r="A79" s="481"/>
    </row>
    <row r="80" spans="1:16" x14ac:dyDescent="0.2">
      <c r="A80" s="481"/>
    </row>
    <row r="81" spans="1:1" x14ac:dyDescent="0.2">
      <c r="A81" s="481"/>
    </row>
    <row r="82" spans="1:1" x14ac:dyDescent="0.2">
      <c r="A82" s="481"/>
    </row>
    <row r="83" spans="1:1" x14ac:dyDescent="0.2">
      <c r="A83" s="481"/>
    </row>
    <row r="84" spans="1:1" x14ac:dyDescent="0.2">
      <c r="A84" s="481"/>
    </row>
    <row r="85" spans="1:1" x14ac:dyDescent="0.2">
      <c r="A85" s="481"/>
    </row>
    <row r="86" spans="1:1" x14ac:dyDescent="0.2">
      <c r="A86" s="481"/>
    </row>
    <row r="87" spans="1:1" x14ac:dyDescent="0.2">
      <c r="A87" s="481"/>
    </row>
    <row r="88" spans="1:1" x14ac:dyDescent="0.2">
      <c r="A88" s="481"/>
    </row>
  </sheetData>
  <sheetProtection algorithmName="SHA-512" hashValue="e+5kETm0fUkg10RdMraA0iymFLQ0OWVGxnlo48rFtK2RMWNGND+MoptCwXInSql9SKz7ssBsDbktZa+oZWg9iw==" saltValue="n8fjoE2dPWr/GxsEQlAkAw=="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4:A88"/>
    <mergeCell ref="A4:P4"/>
    <mergeCell ref="A7:P7"/>
    <mergeCell ref="A11:I11"/>
    <mergeCell ref="D21:H21"/>
    <mergeCell ref="D22:H22"/>
    <mergeCell ref="G24:J24"/>
    <mergeCell ref="L24:O24"/>
  </mergeCells>
  <printOptions horizontalCentered="1"/>
  <pageMargins left="0.5" right="0.5" top="0.25" bottom="0.25" header="0.25" footer="0.26"/>
  <pageSetup scale="59" orientation="landscape" r:id="rId1"/>
  <headerFooter alignWithMargins="0"/>
  <rowBreaks count="1" manualBreakCount="1">
    <brk id="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85345"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185346" r:id="rId5" name="Button 2">
              <controlPr defaultSize="0" print="0" autoFill="0" autoPict="0" macro="[0]!Info">
                <anchor moveWithCells="1">
                  <from>
                    <xdr:col>15</xdr:col>
                    <xdr:colOff>409575</xdr:colOff>
                    <xdr:row>82</xdr:row>
                    <xdr:rowOff>76200</xdr:rowOff>
                  </from>
                  <to>
                    <xdr:col>16</xdr:col>
                    <xdr:colOff>38100</xdr:colOff>
                    <xdr:row>83</xdr:row>
                    <xdr:rowOff>142875</xdr:rowOff>
                  </to>
                </anchor>
              </controlPr>
            </control>
          </mc:Choice>
        </mc:AlternateContent>
        <mc:AlternateContent xmlns:mc="http://schemas.openxmlformats.org/markup-compatibility/2006">
          <mc:Choice Requires="x14">
            <control shapeId="185347"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5348"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5349"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5350"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5351"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5352"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5353"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5354"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5355"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5356"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5357"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5358"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5359"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5360"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5361"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5362"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5363"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5364"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5365"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5366"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5367"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5368"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5369"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5370"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5371"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5372"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5373"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5374"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5375"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5376"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5377"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5378"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5379"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5380"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5381"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5382"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5383"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5384"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5385"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5386"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5387"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5388"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5389"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5390"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5391"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5392"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5393"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5394"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5395"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5396"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5397"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5398"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5399"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5400"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5401"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5402"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8D271-E2CA-4996-81CB-0E566C8BFBAE}">
  <sheetPr>
    <pageSetUpPr fitToPage="1"/>
  </sheetPr>
  <dimension ref="A1:IV87"/>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3" width="18" customWidth="1"/>
    <col min="14"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9.140625" hidden="1" customWidth="1"/>
  </cols>
  <sheetData>
    <row r="1" spans="1:256" ht="20.25" x14ac:dyDescent="0.3">
      <c r="A1" s="498" t="s">
        <v>120</v>
      </c>
      <c r="B1" s="498"/>
      <c r="C1" s="498"/>
      <c r="D1" s="498"/>
      <c r="E1" s="498"/>
      <c r="F1" s="498"/>
      <c r="G1" s="498"/>
      <c r="H1" s="498"/>
      <c r="I1" s="498"/>
      <c r="J1" s="498"/>
      <c r="K1" s="498"/>
      <c r="L1" s="498"/>
      <c r="M1" s="498"/>
      <c r="N1" s="498"/>
      <c r="O1" s="498"/>
      <c r="P1" s="498"/>
    </row>
    <row r="2" spans="1:256" ht="20.25" x14ac:dyDescent="0.3">
      <c r="A2" s="483" t="s">
        <v>277</v>
      </c>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c r="AQ2" s="483"/>
      <c r="AR2" s="483"/>
      <c r="AS2" s="483"/>
      <c r="AT2" s="483"/>
      <c r="AU2" s="483"/>
      <c r="AV2" s="483"/>
      <c r="AW2" s="483"/>
      <c r="AX2" s="483"/>
      <c r="AY2" s="483"/>
      <c r="AZ2" s="483"/>
      <c r="BA2" s="483"/>
      <c r="BB2" s="483"/>
      <c r="BC2" s="483"/>
      <c r="BD2" s="483"/>
      <c r="BE2" s="483"/>
      <c r="BF2" s="483"/>
      <c r="BG2" s="483"/>
      <c r="BH2" s="483"/>
      <c r="BI2" s="483"/>
      <c r="BJ2" s="483"/>
      <c r="BK2" s="483"/>
      <c r="BL2" s="483"/>
      <c r="BM2" s="483"/>
      <c r="BN2" s="483"/>
      <c r="BO2" s="483"/>
      <c r="BP2" s="483"/>
      <c r="BQ2" s="483"/>
      <c r="BR2" s="483"/>
      <c r="BS2" s="483"/>
      <c r="BT2" s="483"/>
      <c r="BU2" s="483"/>
      <c r="BV2" s="483"/>
      <c r="BW2" s="483"/>
      <c r="BX2" s="483"/>
      <c r="BY2" s="483"/>
      <c r="BZ2" s="483"/>
      <c r="CA2" s="483"/>
      <c r="CB2" s="483"/>
      <c r="CC2" s="483"/>
      <c r="CD2" s="483"/>
      <c r="CE2" s="483"/>
      <c r="CF2" s="483"/>
      <c r="CG2" s="483"/>
      <c r="CH2" s="483"/>
      <c r="CI2" s="483"/>
      <c r="CJ2" s="483"/>
      <c r="CK2" s="483"/>
      <c r="CL2" s="483"/>
      <c r="CM2" s="483"/>
      <c r="CN2" s="483"/>
      <c r="CO2" s="483"/>
      <c r="CP2" s="483"/>
      <c r="CQ2" s="483"/>
      <c r="CR2" s="483"/>
      <c r="CS2" s="483"/>
      <c r="CT2" s="483"/>
      <c r="CU2" s="483"/>
      <c r="CV2" s="483"/>
      <c r="CW2" s="483"/>
      <c r="CX2" s="483"/>
      <c r="CY2" s="483"/>
      <c r="CZ2" s="483"/>
      <c r="DA2" s="483"/>
      <c r="DB2" s="483"/>
      <c r="DC2" s="483"/>
      <c r="DD2" s="483"/>
      <c r="DE2" s="483"/>
      <c r="DF2" s="483"/>
      <c r="DG2" s="483"/>
      <c r="DH2" s="483"/>
      <c r="DI2" s="483"/>
      <c r="DJ2" s="483"/>
      <c r="DK2" s="483"/>
      <c r="DL2" s="483"/>
      <c r="DM2" s="483"/>
      <c r="DN2" s="483"/>
      <c r="DO2" s="483"/>
      <c r="DP2" s="483"/>
      <c r="DQ2" s="483"/>
      <c r="DR2" s="483"/>
      <c r="DS2" s="483"/>
      <c r="DT2" s="483"/>
      <c r="DU2" s="483"/>
      <c r="DV2" s="483"/>
      <c r="DW2" s="483"/>
      <c r="DX2" s="483"/>
      <c r="DY2" s="483"/>
      <c r="DZ2" s="483"/>
      <c r="EA2" s="483"/>
      <c r="EB2" s="483"/>
      <c r="EC2" s="483"/>
      <c r="ED2" s="483"/>
      <c r="EE2" s="483"/>
      <c r="EF2" s="483"/>
      <c r="EG2" s="483"/>
      <c r="EH2" s="483"/>
      <c r="EI2" s="483"/>
      <c r="EJ2" s="483"/>
      <c r="EK2" s="483"/>
      <c r="EL2" s="483"/>
      <c r="EM2" s="483"/>
      <c r="EN2" s="483"/>
      <c r="EO2" s="483"/>
      <c r="EP2" s="483"/>
      <c r="EQ2" s="483"/>
      <c r="ER2" s="483"/>
      <c r="ES2" s="483"/>
      <c r="ET2" s="483"/>
      <c r="EU2" s="483"/>
      <c r="EV2" s="483"/>
      <c r="EW2" s="483"/>
      <c r="EX2" s="483"/>
      <c r="EY2" s="483"/>
      <c r="EZ2" s="483"/>
      <c r="FA2" s="483"/>
      <c r="FB2" s="483"/>
      <c r="FC2" s="483"/>
      <c r="FD2" s="483"/>
      <c r="FE2" s="483"/>
      <c r="FF2" s="483"/>
      <c r="FG2" s="483"/>
      <c r="FH2" s="483"/>
      <c r="FI2" s="483"/>
      <c r="FJ2" s="483"/>
      <c r="FK2" s="483"/>
      <c r="FL2" s="483"/>
      <c r="FM2" s="483"/>
      <c r="FN2" s="483"/>
      <c r="FO2" s="483"/>
      <c r="FP2" s="483"/>
      <c r="FQ2" s="483"/>
      <c r="FR2" s="483"/>
      <c r="FS2" s="483"/>
      <c r="FT2" s="483"/>
      <c r="FU2" s="483"/>
      <c r="FV2" s="483"/>
      <c r="FW2" s="483"/>
      <c r="FX2" s="483"/>
      <c r="FY2" s="483"/>
      <c r="FZ2" s="483"/>
      <c r="GA2" s="483"/>
      <c r="GB2" s="483"/>
      <c r="GC2" s="483"/>
      <c r="GD2" s="483"/>
      <c r="GE2" s="483"/>
      <c r="GF2" s="483"/>
      <c r="GG2" s="483"/>
      <c r="GH2" s="483"/>
      <c r="GI2" s="483"/>
      <c r="GJ2" s="483"/>
      <c r="GK2" s="483"/>
      <c r="GL2" s="483"/>
      <c r="GM2" s="483"/>
      <c r="GN2" s="483"/>
      <c r="GO2" s="483"/>
      <c r="GP2" s="483"/>
      <c r="GQ2" s="483"/>
      <c r="GR2" s="483"/>
      <c r="GS2" s="483"/>
      <c r="GT2" s="483"/>
      <c r="GU2" s="483"/>
      <c r="GV2" s="483"/>
      <c r="GW2" s="483"/>
      <c r="GX2" s="483"/>
      <c r="GY2" s="483"/>
      <c r="GZ2" s="483"/>
      <c r="HA2" s="483"/>
      <c r="HB2" s="483"/>
      <c r="HC2" s="483"/>
      <c r="HD2" s="483"/>
      <c r="HE2" s="483"/>
      <c r="HF2" s="483"/>
      <c r="HG2" s="483"/>
      <c r="HH2" s="483"/>
      <c r="HI2" s="483"/>
      <c r="HJ2" s="483"/>
      <c r="HK2" s="483"/>
      <c r="HL2" s="483"/>
      <c r="HM2" s="483"/>
      <c r="HN2" s="483"/>
      <c r="HO2" s="483"/>
      <c r="HP2" s="483"/>
      <c r="HQ2" s="483"/>
      <c r="HR2" s="483"/>
      <c r="HS2" s="483"/>
      <c r="HT2" s="483"/>
      <c r="HU2" s="483"/>
      <c r="HV2" s="483"/>
      <c r="HW2" s="483"/>
      <c r="HX2" s="483"/>
      <c r="HY2" s="483"/>
      <c r="HZ2" s="483"/>
      <c r="IA2" s="483"/>
      <c r="IB2" s="483"/>
      <c r="IC2" s="483"/>
      <c r="ID2" s="483"/>
      <c r="IE2" s="483"/>
      <c r="IF2" s="483"/>
      <c r="IG2" s="483"/>
      <c r="IH2" s="483"/>
      <c r="II2" s="483"/>
      <c r="IJ2" s="483"/>
      <c r="IK2" s="483"/>
      <c r="IL2" s="483"/>
      <c r="IM2" s="483"/>
      <c r="IN2" s="483"/>
      <c r="IO2" s="483"/>
      <c r="IP2" s="483"/>
      <c r="IQ2" s="483"/>
      <c r="IR2" s="483"/>
      <c r="IS2" s="483"/>
      <c r="IT2" s="483"/>
      <c r="IU2" s="483"/>
      <c r="IV2" s="483"/>
    </row>
    <row r="3" spans="1:256" ht="18" x14ac:dyDescent="0.25">
      <c r="A3" s="499" t="s">
        <v>270</v>
      </c>
      <c r="B3" s="499"/>
      <c r="C3" s="499"/>
      <c r="D3" s="499"/>
      <c r="E3" s="499"/>
      <c r="F3" s="499"/>
      <c r="G3" s="499"/>
      <c r="H3" s="499"/>
      <c r="I3" s="499"/>
      <c r="J3" s="499"/>
      <c r="K3" s="499"/>
      <c r="L3" s="499"/>
      <c r="M3" s="499"/>
      <c r="N3" s="499"/>
      <c r="O3" s="499"/>
      <c r="P3" s="499"/>
    </row>
    <row r="4" spans="1:256" ht="15.75" x14ac:dyDescent="0.25">
      <c r="A4" s="484" t="str">
        <f>'Customer Info'!B11</f>
        <v>Breakdown of Charges Based on Entered Information</v>
      </c>
      <c r="B4" s="484"/>
      <c r="C4" s="484"/>
      <c r="D4" s="484"/>
      <c r="E4" s="484"/>
      <c r="F4" s="484"/>
      <c r="G4" s="484"/>
      <c r="H4" s="484"/>
      <c r="I4" s="484"/>
      <c r="J4" s="484"/>
      <c r="K4" s="484"/>
      <c r="L4" s="484"/>
      <c r="M4" s="484"/>
      <c r="N4" s="484"/>
      <c r="O4" s="484"/>
      <c r="P4" s="484"/>
    </row>
    <row r="5" spans="1:256" ht="15" x14ac:dyDescent="0.2">
      <c r="A5" s="75"/>
      <c r="B5" s="75"/>
      <c r="C5" s="75"/>
      <c r="D5" s="75"/>
      <c r="E5" s="75"/>
      <c r="F5" s="75"/>
      <c r="G5" s="75"/>
      <c r="H5" s="75"/>
      <c r="I5" s="75"/>
      <c r="J5" s="75"/>
      <c r="K5" s="75"/>
    </row>
    <row r="6" spans="1:256" x14ac:dyDescent="0.2">
      <c r="A6" s="457">
        <f ca="1">TODAY()</f>
        <v>45944</v>
      </c>
      <c r="B6" s="99" t="s">
        <v>292</v>
      </c>
      <c r="C6" s="274"/>
      <c r="D6" s="274"/>
      <c r="E6" s="274"/>
      <c r="F6" s="274"/>
      <c r="G6" s="274"/>
      <c r="H6" s="274"/>
      <c r="I6" s="274"/>
      <c r="J6" s="274"/>
      <c r="K6" s="274"/>
    </row>
    <row r="7" spans="1:256" ht="26.25" x14ac:dyDescent="0.4">
      <c r="A7" s="509"/>
      <c r="B7" s="509"/>
      <c r="C7" s="509"/>
      <c r="D7" s="509"/>
      <c r="E7" s="509"/>
      <c r="F7" s="509"/>
      <c r="G7" s="509"/>
      <c r="H7" s="509"/>
      <c r="I7" s="509"/>
      <c r="J7" s="509"/>
      <c r="K7" s="509"/>
      <c r="L7" s="509"/>
      <c r="M7" s="509"/>
      <c r="N7" s="509"/>
      <c r="O7" s="509"/>
      <c r="P7" s="509"/>
    </row>
    <row r="8" spans="1:256" ht="15" x14ac:dyDescent="0.2">
      <c r="A8" s="23" t="s">
        <v>2</v>
      </c>
      <c r="B8" s="24"/>
      <c r="C8" s="25">
        <f>'Customer Info'!B7</f>
        <v>0</v>
      </c>
      <c r="I8" s="26"/>
    </row>
    <row r="9" spans="1:256" ht="15" x14ac:dyDescent="0.2">
      <c r="A9" s="27" t="s">
        <v>26</v>
      </c>
      <c r="B9" s="24"/>
      <c r="C9" s="25">
        <f>'Customer Info'!B8</f>
        <v>0</v>
      </c>
    </row>
    <row r="10" spans="1:256" x14ac:dyDescent="0.2">
      <c r="A10" s="23" t="s">
        <v>3</v>
      </c>
      <c r="B10" s="200">
        <f>'Customer Info'!B9</f>
        <v>11</v>
      </c>
      <c r="C10" s="194" t="str">
        <f>LOOKUP(B10,R10:AD10,R11:AD11)</f>
        <v>November</v>
      </c>
      <c r="D10" s="133">
        <f>'Customer Info'!C9</f>
        <v>2025</v>
      </c>
      <c r="S10">
        <v>1</v>
      </c>
      <c r="T10">
        <v>2</v>
      </c>
      <c r="U10">
        <v>3</v>
      </c>
      <c r="V10">
        <v>4</v>
      </c>
      <c r="W10">
        <v>5</v>
      </c>
      <c r="X10">
        <v>6</v>
      </c>
      <c r="Y10">
        <v>7</v>
      </c>
      <c r="Z10">
        <v>8</v>
      </c>
      <c r="AA10">
        <v>9</v>
      </c>
      <c r="AB10">
        <v>10</v>
      </c>
      <c r="AC10">
        <v>11</v>
      </c>
      <c r="AD10">
        <v>12</v>
      </c>
    </row>
    <row r="11" spans="1:256" ht="15" customHeight="1" x14ac:dyDescent="0.2">
      <c r="A11" s="497"/>
      <c r="B11" s="497"/>
      <c r="C11" s="497"/>
      <c r="D11" s="497"/>
      <c r="E11" s="497"/>
      <c r="F11" s="497"/>
      <c r="G11" s="497"/>
      <c r="H11" s="497"/>
      <c r="I11" s="497"/>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x14ac:dyDescent="0.2">
      <c r="A12" s="28" t="s">
        <v>27</v>
      </c>
      <c r="B12" s="22"/>
      <c r="C12" s="22"/>
      <c r="D12" s="22"/>
      <c r="E12" s="22"/>
      <c r="F12" s="22"/>
      <c r="G12" s="22"/>
      <c r="H12" s="22"/>
      <c r="I12" s="22"/>
      <c r="J12" s="22"/>
      <c r="K12" s="22"/>
      <c r="L12" s="22"/>
      <c r="M12" s="22"/>
      <c r="N12" s="22"/>
      <c r="O12" s="22"/>
      <c r="P12" s="22"/>
      <c r="R12" s="3" t="s">
        <v>187</v>
      </c>
      <c r="S12" s="207">
        <f>'Rider Rates'!$C$25</f>
        <v>7.2950000000000001E-2</v>
      </c>
      <c r="T12" s="207">
        <f>'Rider Rates'!$C$25</f>
        <v>7.2950000000000001E-2</v>
      </c>
      <c r="U12" s="207">
        <f>'Rider Rates'!$C$25</f>
        <v>7.2950000000000001E-2</v>
      </c>
      <c r="V12" s="207">
        <f>'Rider Rates'!$C$25</f>
        <v>7.2950000000000001E-2</v>
      </c>
      <c r="W12" s="207">
        <f>'Rider Rates'!$C$25</f>
        <v>7.2950000000000001E-2</v>
      </c>
      <c r="X12" s="207">
        <f>'Rider Rates'!$C$25</f>
        <v>7.2950000000000001E-2</v>
      </c>
      <c r="Y12" s="207">
        <f>'Rider Rates'!$C$25</f>
        <v>7.2950000000000001E-2</v>
      </c>
      <c r="Z12" s="207">
        <f>'Rider Rates'!$C$25</f>
        <v>7.2950000000000001E-2</v>
      </c>
      <c r="AA12" s="207">
        <f>'Rider Rates'!$C$25</f>
        <v>7.2950000000000001E-2</v>
      </c>
      <c r="AB12" s="207">
        <f>'Rider Rates'!$C$25</f>
        <v>7.2950000000000001E-2</v>
      </c>
      <c r="AC12" s="207">
        <f>'Rider Rates'!$C$25</f>
        <v>7.2950000000000001E-2</v>
      </c>
      <c r="AD12" s="207">
        <f>'Rider Rates'!$C$25</f>
        <v>7.2950000000000001E-2</v>
      </c>
      <c r="AE12" s="207"/>
      <c r="AF12" s="207"/>
    </row>
    <row r="13" spans="1:256" x14ac:dyDescent="0.2">
      <c r="A13" s="18"/>
      <c r="B13" s="18"/>
      <c r="C13" s="59" t="s">
        <v>55</v>
      </c>
      <c r="D13" s="59" t="s">
        <v>56</v>
      </c>
      <c r="E13" s="18"/>
      <c r="F13" s="18"/>
      <c r="G13" s="18"/>
      <c r="H13" s="18"/>
      <c r="I13" s="18"/>
      <c r="J13" s="18"/>
      <c r="K13" s="18"/>
      <c r="L13" s="18"/>
      <c r="M13" s="18"/>
      <c r="N13" s="18"/>
      <c r="O13" s="18"/>
    </row>
    <row r="14" spans="1:256" x14ac:dyDescent="0.2">
      <c r="A14" s="29" t="s">
        <v>28</v>
      </c>
      <c r="B14" s="29"/>
      <c r="C14" s="44">
        <f>'Customer Info'!B18</f>
        <v>0</v>
      </c>
      <c r="D14" s="44">
        <f>ROUND(C14*C19,1)</f>
        <v>0</v>
      </c>
      <c r="E14" s="29" t="s">
        <v>45</v>
      </c>
      <c r="F14" s="30"/>
      <c r="G14" s="29" t="s">
        <v>15</v>
      </c>
      <c r="I14" s="53" t="s">
        <v>15</v>
      </c>
      <c r="J14" s="29"/>
      <c r="K14" s="29"/>
      <c r="L14" s="29"/>
      <c r="M14" s="29"/>
      <c r="N14" s="29"/>
    </row>
    <row r="15" spans="1:256" x14ac:dyDescent="0.2">
      <c r="A15" s="31" t="s">
        <v>29</v>
      </c>
      <c r="B15" s="31"/>
      <c r="C15" s="44">
        <f>'Customer Info'!B19</f>
        <v>0</v>
      </c>
      <c r="D15" s="44">
        <f>C15*C19</f>
        <v>0</v>
      </c>
      <c r="E15" s="29" t="s">
        <v>45</v>
      </c>
      <c r="F15" s="33"/>
      <c r="G15" s="31" t="s">
        <v>30</v>
      </c>
      <c r="I15" s="51" t="str">
        <f>IF(MAX(C14,C15)&gt;0,C16/(MAX(C14,C15)*730), " ")</f>
        <v xml:space="preserve"> </v>
      </c>
      <c r="J15" s="31"/>
      <c r="K15" s="31"/>
      <c r="L15" s="31"/>
      <c r="M15" s="31"/>
      <c r="N15" s="31"/>
      <c r="X15" s="207"/>
      <c r="Y15" s="207"/>
      <c r="Z15" s="207"/>
      <c r="AA15" s="207"/>
    </row>
    <row r="16" spans="1:256" x14ac:dyDescent="0.2">
      <c r="A16" s="31" t="s">
        <v>43</v>
      </c>
      <c r="B16" s="31"/>
      <c r="C16" s="32">
        <f>IF('Customer Info'!B21+'Customer Info'!B22-'Customer Info'!B23&lt;0,0,'Customer Info'!B21+'Customer Info'!B22-'Customer Info'!B23)</f>
        <v>0</v>
      </c>
      <c r="D16" s="32">
        <f>C16*C19</f>
        <v>0</v>
      </c>
      <c r="E16" s="31" t="s">
        <v>41</v>
      </c>
      <c r="F16" s="33"/>
      <c r="G16" s="31"/>
      <c r="H16" s="31"/>
      <c r="I16" s="31"/>
      <c r="J16" s="31"/>
      <c r="K16" s="31"/>
      <c r="L16" s="31"/>
      <c r="M16" s="31"/>
      <c r="N16" s="31"/>
      <c r="O16" s="31"/>
    </row>
    <row r="17" spans="1:30" x14ac:dyDescent="0.2">
      <c r="A17" s="31" t="s">
        <v>129</v>
      </c>
      <c r="B17" s="31"/>
      <c r="C17" s="32">
        <f>'Customer Info'!$B$26</f>
        <v>0</v>
      </c>
      <c r="D17" s="32">
        <f>C17*C19</f>
        <v>0</v>
      </c>
      <c r="E17" s="31" t="s">
        <v>256</v>
      </c>
      <c r="F17" s="33"/>
      <c r="K17" s="31"/>
      <c r="L17" s="31"/>
      <c r="M17" s="31"/>
      <c r="N17" s="31"/>
    </row>
    <row r="18" spans="1:30" x14ac:dyDescent="0.2">
      <c r="A18" s="31" t="s">
        <v>255</v>
      </c>
      <c r="B18" s="31"/>
      <c r="C18" s="32"/>
      <c r="D18" s="32">
        <f>IF((D17-(ROUND(MAX(D14,D15)*0.5,1)))&lt;0,0,(D17-(ROUND(MAX(D14,D15)*0.5,1))))</f>
        <v>0</v>
      </c>
      <c r="E18" s="31" t="s">
        <v>259</v>
      </c>
      <c r="F18" s="33"/>
      <c r="K18" s="31"/>
      <c r="L18" s="31"/>
      <c r="M18" s="31"/>
      <c r="N18" s="31"/>
    </row>
    <row r="19" spans="1:30" x14ac:dyDescent="0.2">
      <c r="A19" s="31" t="s">
        <v>54</v>
      </c>
      <c r="B19" s="31"/>
      <c r="C19" s="58">
        <f>+'Customer Info'!E18</f>
        <v>1</v>
      </c>
      <c r="D19" s="31"/>
      <c r="E19" s="31"/>
      <c r="F19" s="33"/>
      <c r="G19" s="23"/>
      <c r="H19" s="23"/>
      <c r="I19" s="23"/>
      <c r="J19" s="23"/>
      <c r="K19" s="31"/>
      <c r="L19" s="31"/>
      <c r="M19" s="31"/>
      <c r="N19" s="31"/>
      <c r="S19" s="207"/>
      <c r="T19" s="207"/>
      <c r="U19" s="207"/>
      <c r="V19" s="207"/>
      <c r="W19" s="207"/>
      <c r="X19" s="207"/>
      <c r="Y19" s="207"/>
      <c r="Z19" s="207"/>
      <c r="AA19" s="207"/>
      <c r="AB19" s="207"/>
      <c r="AC19" s="207"/>
      <c r="AD19" s="207"/>
    </row>
    <row r="20" spans="1:30" x14ac:dyDescent="0.2">
      <c r="A20" s="31" t="s">
        <v>15</v>
      </c>
      <c r="B20" s="31"/>
      <c r="C20" s="82" t="s">
        <v>15</v>
      </c>
      <c r="D20" s="511" t="s">
        <v>15</v>
      </c>
      <c r="E20" s="511"/>
      <c r="F20" s="511"/>
      <c r="G20" s="511"/>
      <c r="H20" s="511"/>
      <c r="K20" s="31"/>
      <c r="L20" s="31"/>
      <c r="M20" s="31"/>
      <c r="N20" s="31"/>
      <c r="O20" s="50"/>
    </row>
    <row r="21" spans="1:30" x14ac:dyDescent="0.2">
      <c r="A21" s="31" t="s">
        <v>15</v>
      </c>
      <c r="B21" s="31"/>
      <c r="C21" s="82" t="s">
        <v>15</v>
      </c>
      <c r="D21" s="511" t="s">
        <v>15</v>
      </c>
      <c r="E21" s="511"/>
      <c r="F21" s="511"/>
      <c r="G21" s="511"/>
      <c r="H21" s="511"/>
      <c r="I21" s="23"/>
      <c r="J21" s="23"/>
      <c r="K21" s="31"/>
      <c r="L21" s="31"/>
      <c r="M21" s="31"/>
      <c r="N21" s="31"/>
      <c r="O21" s="50"/>
    </row>
    <row r="22" spans="1:30" x14ac:dyDescent="0.2">
      <c r="A22" s="31"/>
      <c r="B22" s="31"/>
      <c r="C22" s="33"/>
      <c r="D22" s="33"/>
      <c r="E22" s="33"/>
      <c r="F22" s="33"/>
      <c r="G22" s="23"/>
      <c r="H22" s="23"/>
      <c r="I22" s="23"/>
      <c r="J22" s="23"/>
      <c r="K22" s="31"/>
      <c r="L22" s="31"/>
      <c r="M22" s="31"/>
      <c r="N22" s="31"/>
      <c r="O22" s="31"/>
    </row>
    <row r="23" spans="1:30" x14ac:dyDescent="0.2">
      <c r="A23" s="28" t="s">
        <v>31</v>
      </c>
      <c r="B23" s="22"/>
      <c r="C23" s="22"/>
      <c r="D23" s="22"/>
      <c r="E23" s="22"/>
      <c r="F23" s="22"/>
      <c r="G23" s="493" t="s">
        <v>68</v>
      </c>
      <c r="H23" s="494"/>
      <c r="I23" s="494"/>
      <c r="J23" s="495"/>
      <c r="K23" s="22"/>
      <c r="L23" s="496" t="s">
        <v>69</v>
      </c>
      <c r="M23" s="496"/>
      <c r="N23" s="496"/>
      <c r="O23" s="496"/>
    </row>
    <row r="24" spans="1:30" x14ac:dyDescent="0.2">
      <c r="A24" s="18"/>
      <c r="B24" s="18"/>
      <c r="C24" s="18"/>
      <c r="D24" s="18"/>
      <c r="E24" s="18"/>
      <c r="F24" s="18"/>
      <c r="G24" s="8" t="s">
        <v>65</v>
      </c>
      <c r="H24" s="8" t="s">
        <v>66</v>
      </c>
      <c r="I24" s="8" t="s">
        <v>67</v>
      </c>
      <c r="J24" s="112" t="s">
        <v>34</v>
      </c>
      <c r="K24" s="18"/>
      <c r="L24" s="458" t="s">
        <v>65</v>
      </c>
      <c r="M24" s="458" t="s">
        <v>66</v>
      </c>
      <c r="N24" s="458" t="s">
        <v>67</v>
      </c>
      <c r="O24" s="132" t="s">
        <v>34</v>
      </c>
      <c r="P24" s="43" t="s">
        <v>57</v>
      </c>
    </row>
    <row r="25" spans="1:30" x14ac:dyDescent="0.2">
      <c r="A25" t="s">
        <v>32</v>
      </c>
      <c r="G25" s="86"/>
      <c r="H25" s="86"/>
      <c r="I25" s="86">
        <f>IF(D14&gt;2000,3600,825)</f>
        <v>825</v>
      </c>
      <c r="J25" s="86">
        <f>SUM(G25:I25)</f>
        <v>825</v>
      </c>
      <c r="L25" s="88"/>
      <c r="M25" s="88"/>
      <c r="N25" s="88">
        <f>I25</f>
        <v>825</v>
      </c>
      <c r="O25" s="209">
        <f>SUM(L25:N25)</f>
        <v>825</v>
      </c>
      <c r="P25" s="245">
        <v>44531</v>
      </c>
    </row>
    <row r="26" spans="1:30" x14ac:dyDescent="0.2">
      <c r="A26" t="s">
        <v>132</v>
      </c>
      <c r="D26" s="1">
        <f>D16</f>
        <v>0</v>
      </c>
      <c r="E26" s="101" t="s">
        <v>41</v>
      </c>
      <c r="F26" s="102" t="s">
        <v>8</v>
      </c>
      <c r="G26" s="84"/>
      <c r="H26" s="86"/>
      <c r="I26" s="86"/>
      <c r="J26" s="84"/>
      <c r="K26" s="104" t="s">
        <v>42</v>
      </c>
      <c r="L26" s="87"/>
      <c r="M26" s="88"/>
      <c r="N26" s="87"/>
      <c r="O26" s="209"/>
      <c r="P26" s="245"/>
    </row>
    <row r="27" spans="1:30" x14ac:dyDescent="0.2">
      <c r="A27" t="s">
        <v>33</v>
      </c>
      <c r="D27" s="49">
        <f>ROUND(MAX(D14,D15,('Customer Info'!B14-100)*0.6,('Customer Info'!B16-100)*0.6),1)</f>
        <v>0</v>
      </c>
      <c r="E27" s="29" t="s">
        <v>45</v>
      </c>
      <c r="F27" s="4" t="s">
        <v>8</v>
      </c>
      <c r="G27" s="85"/>
      <c r="H27" s="85"/>
      <c r="I27" s="85">
        <v>0</v>
      </c>
      <c r="J27" s="85">
        <f>SUM(G27:I27)</f>
        <v>0</v>
      </c>
      <c r="K27" s="36" t="s">
        <v>44</v>
      </c>
      <c r="L27" s="87"/>
      <c r="M27" s="87"/>
      <c r="N27" s="87">
        <f>ROUND($D27*I27,2)</f>
        <v>0</v>
      </c>
      <c r="O27" s="209">
        <f>SUM(L27:N27)</f>
        <v>0</v>
      </c>
      <c r="P27" s="245">
        <v>44531</v>
      </c>
    </row>
    <row r="28" spans="1:30" x14ac:dyDescent="0.2">
      <c r="A28" t="s">
        <v>260</v>
      </c>
      <c r="D28" s="49">
        <f>ROUND(MAX(D15,D16,IF('Customer Info'!B14&lt;25001,0,IF('Customer Info'!B14&lt;75001,15000+(('Customer Info'!B14-25000)*0.85),IF('Customer Info'!B14&lt;75000,0,IF(((57500+('Customer Info'!B14-75000))/'Customer Info'!B14)&gt;85%,'Customer Info'!B14*85%,57500+('Customer Info'!B14-75000))))),('Customer Info'!B16)*0.85),1)</f>
        <v>0</v>
      </c>
      <c r="E28" s="29" t="s">
        <v>258</v>
      </c>
      <c r="F28" s="4" t="s">
        <v>8</v>
      </c>
      <c r="G28" s="116"/>
      <c r="H28" s="85"/>
      <c r="I28" s="85">
        <v>0.7</v>
      </c>
      <c r="J28" s="116">
        <f>SUM(G28:I28)</f>
        <v>0.7</v>
      </c>
      <c r="K28" s="36" t="s">
        <v>44</v>
      </c>
      <c r="L28" s="87"/>
      <c r="M28" s="87"/>
      <c r="N28" s="87">
        <f>ROUND($D28*I28,2)</f>
        <v>0</v>
      </c>
      <c r="O28" s="87">
        <f>SUM(L28:N28)</f>
        <v>0</v>
      </c>
      <c r="P28" s="245">
        <v>44531</v>
      </c>
    </row>
    <row r="29" spans="1:30" x14ac:dyDescent="0.2">
      <c r="A29" s="37" t="s">
        <v>50</v>
      </c>
      <c r="B29" s="37"/>
      <c r="C29" s="37"/>
      <c r="D29" s="38"/>
      <c r="E29" s="38"/>
      <c r="F29" s="37"/>
      <c r="G29" s="37"/>
      <c r="H29" s="37"/>
      <c r="I29" s="37"/>
      <c r="J29" s="37"/>
      <c r="K29" s="39"/>
      <c r="L29" s="40"/>
      <c r="M29" s="40"/>
      <c r="N29" s="40">
        <f>SUM(N25:N28)</f>
        <v>825</v>
      </c>
      <c r="O29" s="40">
        <f>SUM(O25:O28)</f>
        <v>825</v>
      </c>
    </row>
    <row r="30" spans="1:30" x14ac:dyDescent="0.2">
      <c r="A30" s="89"/>
      <c r="B30" s="89"/>
      <c r="C30" s="90"/>
      <c r="D30" s="90"/>
      <c r="E30" s="90"/>
      <c r="F30" s="90"/>
      <c r="G30" s="91"/>
      <c r="H30" s="91"/>
      <c r="I30" s="91"/>
      <c r="J30" s="91"/>
      <c r="K30" s="89"/>
      <c r="L30" s="89"/>
      <c r="M30" s="89"/>
      <c r="N30" s="89"/>
      <c r="O30" s="89"/>
      <c r="P30" s="89"/>
    </row>
    <row r="31" spans="1:30" x14ac:dyDescent="0.2">
      <c r="A31" s="41" t="s">
        <v>70</v>
      </c>
      <c r="D31" s="1"/>
      <c r="E31" s="1"/>
      <c r="K31" s="36"/>
      <c r="L31" s="36"/>
      <c r="M31" s="36"/>
      <c r="N31" s="36"/>
      <c r="O31" s="34"/>
      <c r="P31" s="34"/>
    </row>
    <row r="32" spans="1:30" x14ac:dyDescent="0.2">
      <c r="A32" s="37"/>
      <c r="D32" s="1"/>
      <c r="E32" s="1"/>
      <c r="K32" s="36"/>
      <c r="L32" s="36"/>
      <c r="M32" s="36"/>
      <c r="N32" s="36"/>
      <c r="O32" s="34"/>
    </row>
    <row r="33" spans="1:221" x14ac:dyDescent="0.2">
      <c r="A33" s="78" t="s">
        <v>79</v>
      </c>
      <c r="D33" s="1">
        <f>IF($C$16&lt;0,0,IF($C$16&gt;833000,833000,$C$16))</f>
        <v>0</v>
      </c>
      <c r="E33" s="35" t="s">
        <v>41</v>
      </c>
      <c r="F33" s="4" t="s">
        <v>8</v>
      </c>
      <c r="G33" s="83"/>
      <c r="H33" s="84"/>
      <c r="I33" s="103">
        <f>'Rider Rates'!$B$4</f>
        <v>4.6278999999999999E-3</v>
      </c>
      <c r="J33" s="6">
        <f>SUM(G33:I33)</f>
        <v>4.6278999999999999E-3</v>
      </c>
      <c r="K33" s="36" t="s">
        <v>42</v>
      </c>
      <c r="L33" s="87"/>
      <c r="M33" s="87"/>
      <c r="N33" s="87">
        <f>ROUND($D33*I33,2)</f>
        <v>0</v>
      </c>
      <c r="O33" s="87">
        <f>SUM(L33:N33)</f>
        <v>0</v>
      </c>
      <c r="P33" s="245">
        <f>'Rider Rates'!$D$4</f>
        <v>45657</v>
      </c>
    </row>
    <row r="34" spans="1:221" x14ac:dyDescent="0.2">
      <c r="A34" s="78" t="s">
        <v>80</v>
      </c>
      <c r="D34" s="1">
        <f>IF($C$16-833000&gt;0,$C$16-D33,0)</f>
        <v>0</v>
      </c>
      <c r="E34" s="35" t="s">
        <v>41</v>
      </c>
      <c r="F34" s="4" t="s">
        <v>8</v>
      </c>
      <c r="G34" s="83"/>
      <c r="H34" s="84"/>
      <c r="I34" s="103">
        <f>'Rider Rates'!$B$5</f>
        <v>1.7560000000000001E-4</v>
      </c>
      <c r="J34" s="118">
        <f>SUM(G34:I34)</f>
        <v>1.7560000000000001E-4</v>
      </c>
      <c r="K34" s="36" t="s">
        <v>42</v>
      </c>
      <c r="L34" s="87"/>
      <c r="M34" s="87"/>
      <c r="N34" s="87">
        <f>ROUND($D34*I34,2)</f>
        <v>0</v>
      </c>
      <c r="O34" s="87">
        <f>SUM(L34:N34)</f>
        <v>0</v>
      </c>
      <c r="P34" s="245">
        <f>'Rider Rates'!$D$4</f>
        <v>45657</v>
      </c>
    </row>
    <row r="35" spans="1:221" x14ac:dyDescent="0.2">
      <c r="A35" s="78" t="s">
        <v>47</v>
      </c>
      <c r="B35" t="s">
        <v>15</v>
      </c>
      <c r="D35" s="1">
        <f>IF('Customer Info'!$C$32=TRUE,0,IF(C16&lt;0,0,IF(C16&gt;2000,2000,C16)))</f>
        <v>0</v>
      </c>
      <c r="E35" s="35" t="s">
        <v>41</v>
      </c>
      <c r="F35" s="4" t="s">
        <v>8</v>
      </c>
      <c r="G35" s="83"/>
      <c r="H35" s="84"/>
      <c r="I35" s="177">
        <f>'Rider Rates'!$B$8</f>
        <v>4.6499999999999996E-3</v>
      </c>
      <c r="J35" s="117">
        <f>SUM(G35:I35)</f>
        <v>4.6499999999999996E-3</v>
      </c>
      <c r="K35" s="36" t="s">
        <v>42</v>
      </c>
      <c r="L35" s="87"/>
      <c r="M35" s="87"/>
      <c r="N35" s="87">
        <f>ROUND($D35*I35,2)</f>
        <v>0</v>
      </c>
      <c r="O35" s="87">
        <f>SUM(L35:N35)</f>
        <v>0</v>
      </c>
      <c r="P35" s="245">
        <f>'Rider Rates'!$D$7</f>
        <v>44531</v>
      </c>
    </row>
    <row r="36" spans="1:221" x14ac:dyDescent="0.2">
      <c r="A36" s="78" t="s">
        <v>48</v>
      </c>
      <c r="B36" t="s">
        <v>15</v>
      </c>
      <c r="D36" s="1">
        <f>IF('Customer Info'!$C$32=TRUE,0,IF(C16&gt;15000,13000,IF(C16&gt;2000,C16-2000,0)))</f>
        <v>0</v>
      </c>
      <c r="E36" s="35" t="s">
        <v>41</v>
      </c>
      <c r="F36" s="4" t="s">
        <v>8</v>
      </c>
      <c r="G36" s="83"/>
      <c r="H36" s="84"/>
      <c r="I36" s="177">
        <f>'Rider Rates'!$B$9</f>
        <v>4.1900000000000001E-3</v>
      </c>
      <c r="J36" s="117">
        <f>SUM(G36:I36)</f>
        <v>4.1900000000000001E-3</v>
      </c>
      <c r="K36" s="36" t="s">
        <v>42</v>
      </c>
      <c r="L36" s="87"/>
      <c r="M36" s="87"/>
      <c r="N36" s="87">
        <f>ROUND($D36*I36,2)</f>
        <v>0</v>
      </c>
      <c r="O36" s="87">
        <f>SUM(L36:N36)</f>
        <v>0</v>
      </c>
      <c r="P36" s="245">
        <f>'Rider Rates'!$D$7</f>
        <v>44531</v>
      </c>
    </row>
    <row r="37" spans="1:221" x14ac:dyDescent="0.2">
      <c r="A37" s="78" t="s">
        <v>49</v>
      </c>
      <c r="B37" t="s">
        <v>15</v>
      </c>
      <c r="D37" s="1">
        <f>IF('Customer Info'!$C$32=TRUE,0,IF(C16-D35-D36&gt;0,C16-D35-D36,0))</f>
        <v>0</v>
      </c>
      <c r="E37" s="35" t="s">
        <v>41</v>
      </c>
      <c r="F37" s="4" t="s">
        <v>8</v>
      </c>
      <c r="G37" s="83"/>
      <c r="H37" s="84"/>
      <c r="I37" s="177">
        <f>'Rider Rates'!$B$10</f>
        <v>3.63E-3</v>
      </c>
      <c r="J37" s="117">
        <f>SUM(G37:I37)</f>
        <v>3.63E-3</v>
      </c>
      <c r="K37" s="36" t="s">
        <v>42</v>
      </c>
      <c r="L37" s="87"/>
      <c r="M37" s="87"/>
      <c r="N37" s="87">
        <f>ROUND($D37*I37,2)</f>
        <v>0</v>
      </c>
      <c r="O37" s="87">
        <f>SUM(L37:N37)</f>
        <v>0</v>
      </c>
      <c r="P37" s="245">
        <f>'Rider Rates'!$D$7</f>
        <v>44531</v>
      </c>
    </row>
    <row r="38" spans="1:221" x14ac:dyDescent="0.2">
      <c r="A38" s="241" t="s">
        <v>237</v>
      </c>
      <c r="B38" s="78"/>
      <c r="C38" s="78"/>
      <c r="D38" s="208">
        <f>$N$29</f>
        <v>825</v>
      </c>
      <c r="E38" s="101" t="s">
        <v>122</v>
      </c>
      <c r="F38" s="102" t="s">
        <v>8</v>
      </c>
      <c r="G38" s="103"/>
      <c r="H38" s="103"/>
      <c r="I38" s="178">
        <f>'Rider Rates'!$B$18+'Rider Rates'!$E$18</f>
        <v>0</v>
      </c>
      <c r="J38" s="120">
        <f>SUM(H38:I38)</f>
        <v>0</v>
      </c>
      <c r="K38" s="104"/>
      <c r="L38" s="105"/>
      <c r="M38" s="105"/>
      <c r="N38" s="105">
        <f>ROUND($D$38*'Rider Rates'!$B$18,2)+ROUND($D$38*'Rider Rates'!$E$18,2)</f>
        <v>0</v>
      </c>
      <c r="O38" s="105">
        <f t="shared" ref="O38:O47" si="0">SUM(L38:N38)</f>
        <v>0</v>
      </c>
      <c r="P38" s="245">
        <f>MAX('Rider Rates'!$D$18,'Rider Rates'!$F$18)</f>
        <v>44531</v>
      </c>
    </row>
    <row r="39" spans="1:221" x14ac:dyDescent="0.2">
      <c r="A39" s="241" t="s">
        <v>210</v>
      </c>
      <c r="B39" s="78"/>
      <c r="C39" s="78"/>
      <c r="D39" s="1">
        <f>IF($C$16&lt;0,0,IF($C$16&gt;833000,833000,$C$16))</f>
        <v>0</v>
      </c>
      <c r="E39" s="101" t="s">
        <v>41</v>
      </c>
      <c r="F39" s="102" t="s">
        <v>8</v>
      </c>
      <c r="G39" s="103"/>
      <c r="H39" s="103"/>
      <c r="I39" s="103">
        <f>'Rider Rates'!D49</f>
        <v>0</v>
      </c>
      <c r="J39" s="103">
        <f>SUM(G39:I39)</f>
        <v>0</v>
      </c>
      <c r="K39" s="104" t="s">
        <v>42</v>
      </c>
      <c r="L39" s="105"/>
      <c r="M39" s="105"/>
      <c r="N39" s="87">
        <f>D39*J39</f>
        <v>0</v>
      </c>
      <c r="O39" s="105">
        <f t="shared" si="0"/>
        <v>0</v>
      </c>
      <c r="P39" s="245">
        <f>'Rider Rates'!E49</f>
        <v>45883</v>
      </c>
    </row>
    <row r="40" spans="1:221" x14ac:dyDescent="0.2">
      <c r="A40" s="210" t="s">
        <v>189</v>
      </c>
      <c r="B40" s="78"/>
      <c r="C40" s="78"/>
      <c r="D40" s="1">
        <f>IF($C$16&lt;0,0,$C$16)</f>
        <v>0</v>
      </c>
      <c r="E40" s="113" t="s">
        <v>41</v>
      </c>
      <c r="F40" s="102" t="s">
        <v>8</v>
      </c>
      <c r="G40" s="103"/>
      <c r="H40" s="103">
        <f>'Rider Rates'!$B$59</f>
        <v>4.1229999999999999E-4</v>
      </c>
      <c r="I40" s="103"/>
      <c r="J40" s="103">
        <f>SUM(G40:I40)</f>
        <v>4.1229999999999999E-4</v>
      </c>
      <c r="K40" s="104" t="s">
        <v>42</v>
      </c>
      <c r="L40" s="105"/>
      <c r="M40" s="105">
        <f>ROUND(D40*H40,2)</f>
        <v>0</v>
      </c>
      <c r="N40" s="205"/>
      <c r="O40" s="105">
        <f t="shared" si="0"/>
        <v>0</v>
      </c>
      <c r="P40" s="245">
        <f>'Rider Rates'!$D$59</f>
        <v>45929</v>
      </c>
    </row>
    <row r="41" spans="1:221" x14ac:dyDescent="0.2">
      <c r="A41" s="210" t="s">
        <v>189</v>
      </c>
      <c r="B41" s="78"/>
      <c r="C41" s="78"/>
      <c r="D41" s="49">
        <f>ROUND(MAX(D14,('Customer Info'!B14-100)*0.6,('Customer Info'!B16-100)*0.6),1)</f>
        <v>0</v>
      </c>
      <c r="E41" s="35" t="s">
        <v>64</v>
      </c>
      <c r="F41" s="4" t="s">
        <v>8</v>
      </c>
      <c r="G41" s="103"/>
      <c r="H41" s="239">
        <f>'Rider Rates'!$B$64</f>
        <v>7.16</v>
      </c>
      <c r="I41" s="103"/>
      <c r="J41" s="239">
        <f>SUM(G41:I41)</f>
        <v>7.16</v>
      </c>
      <c r="K41" s="104" t="s">
        <v>44</v>
      </c>
      <c r="L41" s="105"/>
      <c r="M41" s="105">
        <f>ROUND(D41*H41,2)</f>
        <v>0</v>
      </c>
      <c r="N41" s="205"/>
      <c r="O41" s="105">
        <f t="shared" si="0"/>
        <v>0</v>
      </c>
      <c r="P41" s="245">
        <f>'Rider Rates'!$D$64</f>
        <v>45929</v>
      </c>
    </row>
    <row r="42" spans="1:221" x14ac:dyDescent="0.2">
      <c r="A42" s="99" t="s">
        <v>83</v>
      </c>
      <c r="B42" s="78"/>
      <c r="C42" s="78"/>
      <c r="D42" s="1">
        <f>ROUND(MAX(D15,IF('Customer Info'!B14&lt;25001,0,IF('Customer Info'!B14&lt;75001,15000+(('Customer Info'!B14-25000)*0.85),IF('Customer Info'!B14&lt;75000,0,IF(((57500+('Customer Info'!B14-75000))/'Customer Info'!B14)&gt;85%,'Customer Info'!B14*85%,575000+('Customer Info'!B14-75000))))),('Customer Info'!B16)*0.85),1)</f>
        <v>0</v>
      </c>
      <c r="E42" s="101" t="s">
        <v>41</v>
      </c>
      <c r="F42" s="102" t="s">
        <v>8</v>
      </c>
      <c r="G42" s="103"/>
      <c r="H42" s="103"/>
      <c r="I42" s="103">
        <f>'Rider Rates'!$B$71+'Rider Rates'!$C$71</f>
        <v>0</v>
      </c>
      <c r="J42" s="103">
        <f>SUM(G42:I42)</f>
        <v>0</v>
      </c>
      <c r="K42" s="104" t="s">
        <v>42</v>
      </c>
      <c r="L42" s="105"/>
      <c r="M42" s="105"/>
      <c r="N42" s="87">
        <f>ROUND($D$42*'Rider Rates'!$B$71,2)+ROUND($D$42*'Rider Rates'!$C$71,2)</f>
        <v>0</v>
      </c>
      <c r="O42" s="209">
        <f t="shared" si="0"/>
        <v>0</v>
      </c>
      <c r="P42" s="245">
        <f>'Rider Rates'!$D$71</f>
        <v>45444</v>
      </c>
      <c r="Q42" s="107"/>
      <c r="R42" s="108"/>
      <c r="S42" s="109"/>
      <c r="T42" s="78"/>
      <c r="U42" s="110"/>
      <c r="V42" s="78"/>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row>
    <row r="43" spans="1:221" x14ac:dyDescent="0.2">
      <c r="A43" s="99" t="s">
        <v>83</v>
      </c>
      <c r="B43" s="78"/>
      <c r="C43" s="78"/>
      <c r="D43" s="49">
        <f>IF('Customer Info'!C34=TRUE,0,$D$27)</f>
        <v>0</v>
      </c>
      <c r="E43" s="101" t="s">
        <v>45</v>
      </c>
      <c r="F43" s="102" t="s">
        <v>8</v>
      </c>
      <c r="G43" s="103"/>
      <c r="H43" s="103"/>
      <c r="I43" s="239">
        <f>'Rider Rates'!$B$81</f>
        <v>0</v>
      </c>
      <c r="J43" s="239">
        <f>SUM(G43:I43)</f>
        <v>0</v>
      </c>
      <c r="K43" s="104" t="s">
        <v>42</v>
      </c>
      <c r="L43" s="105"/>
      <c r="M43" s="105"/>
      <c r="N43" s="87">
        <f>ROUND($D43*I43,2)</f>
        <v>0</v>
      </c>
      <c r="O43" s="209">
        <f>SUM(L43:N43)</f>
        <v>0</v>
      </c>
      <c r="P43" s="245">
        <v>44531</v>
      </c>
      <c r="Q43" s="107"/>
      <c r="R43" s="108"/>
      <c r="S43" s="109"/>
      <c r="T43" s="78"/>
      <c r="U43" s="110"/>
      <c r="V43" s="78"/>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row>
    <row r="44" spans="1:221" x14ac:dyDescent="0.2">
      <c r="A44" s="99" t="s">
        <v>81</v>
      </c>
      <c r="B44" s="78"/>
      <c r="C44" s="78"/>
      <c r="D44" s="208">
        <f>$N$29</f>
        <v>825</v>
      </c>
      <c r="E44" s="101" t="s">
        <v>122</v>
      </c>
      <c r="F44" s="102" t="s">
        <v>8</v>
      </c>
      <c r="G44" s="111"/>
      <c r="H44" s="112"/>
      <c r="I44" s="120">
        <f>'Rider Rates'!$B$85</f>
        <v>3.5344300000000002E-2</v>
      </c>
      <c r="J44" s="120">
        <f>SUM(H44:I44)</f>
        <v>3.5344300000000002E-2</v>
      </c>
      <c r="K44" s="104"/>
      <c r="L44" s="105"/>
      <c r="M44" s="105"/>
      <c r="N44" s="105">
        <f>ROUND(N$29*I44,2)</f>
        <v>29.16</v>
      </c>
      <c r="O44" s="209">
        <f t="shared" si="0"/>
        <v>29.16</v>
      </c>
      <c r="P44" s="245">
        <f>'Rider Rates'!$D$85</f>
        <v>45929</v>
      </c>
      <c r="Q44" s="107"/>
      <c r="R44" s="108"/>
      <c r="S44" s="109"/>
      <c r="T44" s="78"/>
      <c r="U44" s="110"/>
      <c r="V44" s="78"/>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row>
    <row r="45" spans="1:221" x14ac:dyDescent="0.2">
      <c r="A45" s="99" t="s">
        <v>82</v>
      </c>
      <c r="B45" s="78"/>
      <c r="C45" s="78"/>
      <c r="D45" s="208">
        <f>$N$29</f>
        <v>825</v>
      </c>
      <c r="E45" s="101" t="s">
        <v>122</v>
      </c>
      <c r="F45" s="102" t="s">
        <v>8</v>
      </c>
      <c r="G45" s="114"/>
      <c r="H45" s="115"/>
      <c r="I45" s="120">
        <f>'Rider Rates'!$B$87</f>
        <v>6.6985699999999995E-2</v>
      </c>
      <c r="J45" s="120">
        <f>SUM(H45:I45)</f>
        <v>6.6985699999999995E-2</v>
      </c>
      <c r="K45" s="104"/>
      <c r="L45" s="105"/>
      <c r="M45" s="105"/>
      <c r="N45" s="105">
        <f>ROUND(N$29*I45,2)</f>
        <v>55.26</v>
      </c>
      <c r="O45" s="209">
        <f t="shared" si="0"/>
        <v>55.26</v>
      </c>
      <c r="P45" s="245">
        <f>'Rider Rates'!$D$87</f>
        <v>45167</v>
      </c>
      <c r="Q45" s="107"/>
      <c r="R45" s="108"/>
      <c r="S45" s="109"/>
      <c r="T45" s="78"/>
      <c r="U45" s="110"/>
      <c r="V45" s="78"/>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row>
    <row r="46" spans="1:221" x14ac:dyDescent="0.2">
      <c r="A46" s="210" t="s">
        <v>206</v>
      </c>
      <c r="B46" s="78"/>
      <c r="C46" s="78"/>
      <c r="D46" s="195"/>
      <c r="E46" s="113" t="s">
        <v>115</v>
      </c>
      <c r="F46" s="106"/>
      <c r="G46" s="114"/>
      <c r="H46" s="115"/>
      <c r="I46" s="196">
        <f>'Rider Rates'!$B$91</f>
        <v>20.75</v>
      </c>
      <c r="J46" s="196">
        <f>SUM(G46:I46)</f>
        <v>20.75</v>
      </c>
      <c r="K46" s="104"/>
      <c r="L46" s="105"/>
      <c r="M46" s="105"/>
      <c r="N46" s="105">
        <f>I46</f>
        <v>20.75</v>
      </c>
      <c r="O46" s="105">
        <f>SUM(L46:N46)</f>
        <v>20.75</v>
      </c>
      <c r="P46" s="245">
        <f>'Rider Rates'!$D$91</f>
        <v>45929</v>
      </c>
    </row>
    <row r="47" spans="1:221" x14ac:dyDescent="0.2">
      <c r="A47" s="99" t="s">
        <v>156</v>
      </c>
      <c r="B47" s="78"/>
      <c r="C47" s="78"/>
      <c r="D47" s="208">
        <f>$N$29</f>
        <v>825</v>
      </c>
      <c r="E47" s="101" t="s">
        <v>122</v>
      </c>
      <c r="F47" s="102" t="s">
        <v>8</v>
      </c>
      <c r="G47" s="114"/>
      <c r="H47" s="115"/>
      <c r="I47" s="120">
        <f>'Rider Rates'!$B$105</f>
        <v>0.24516379999999999</v>
      </c>
      <c r="J47" s="120">
        <f>SUM(H47:I47)</f>
        <v>0.24516379999999999</v>
      </c>
      <c r="K47" s="104"/>
      <c r="L47" s="105"/>
      <c r="M47" s="105"/>
      <c r="N47" s="105">
        <f>ROUND(N$29*I47,2)</f>
        <v>202.26</v>
      </c>
      <c r="O47" s="105">
        <f t="shared" si="0"/>
        <v>202.26</v>
      </c>
      <c r="P47" s="245">
        <f>'Rider Rates'!$D$105</f>
        <v>45897</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210" t="s">
        <v>217</v>
      </c>
      <c r="B48" s="78"/>
      <c r="C48" s="78"/>
      <c r="D48" s="195"/>
      <c r="E48" s="113" t="s">
        <v>115</v>
      </c>
      <c r="F48" s="106"/>
      <c r="G48" s="114"/>
      <c r="H48" s="115"/>
      <c r="I48" s="258">
        <f>'Rider Rates'!B122</f>
        <v>0.99</v>
      </c>
      <c r="J48" s="196">
        <f t="shared" ref="J48:J53" si="1">SUM(G48:I48)</f>
        <v>0.99</v>
      </c>
      <c r="K48" s="104"/>
      <c r="L48" s="105"/>
      <c r="M48" s="105"/>
      <c r="N48" s="260">
        <f>I48</f>
        <v>0.99</v>
      </c>
      <c r="O48" s="105">
        <f t="shared" ref="O48:O51" si="2">SUM(L48:N48)</f>
        <v>0.99</v>
      </c>
      <c r="P48" s="245">
        <f>'Rider Rates'!D122</f>
        <v>45958</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
      <c r="A49" s="210" t="s">
        <v>208</v>
      </c>
      <c r="B49" s="78"/>
      <c r="C49" s="78"/>
      <c r="D49" s="1">
        <f>IF($C$16&lt;1,0,$C$16)</f>
        <v>0</v>
      </c>
      <c r="E49" s="101" t="s">
        <v>41</v>
      </c>
      <c r="F49" s="249" t="s">
        <v>8</v>
      </c>
      <c r="G49" s="165"/>
      <c r="H49" s="165"/>
      <c r="I49" s="251">
        <f>'Rider Rates'!B118</f>
        <v>0</v>
      </c>
      <c r="J49" s="251">
        <f t="shared" si="1"/>
        <v>0</v>
      </c>
      <c r="K49" s="104" t="s">
        <v>42</v>
      </c>
      <c r="L49" s="105"/>
      <c r="M49" s="105"/>
      <c r="N49" s="105">
        <f>D49*I49</f>
        <v>0</v>
      </c>
      <c r="O49" s="105">
        <f t="shared" si="2"/>
        <v>0</v>
      </c>
      <c r="P49" s="245">
        <f>'Rider Rates'!D118</f>
        <v>45657</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
      <c r="A50" s="78" t="s">
        <v>233</v>
      </c>
      <c r="B50" s="78"/>
      <c r="C50" s="78"/>
      <c r="D50" s="100">
        <f>IF(C16&lt;0,0,IF(C16&gt;833000,833000,C16))</f>
        <v>0</v>
      </c>
      <c r="E50" s="101" t="s">
        <v>41</v>
      </c>
      <c r="F50" s="102" t="s">
        <v>8</v>
      </c>
      <c r="G50" s="265"/>
      <c r="H50" s="265"/>
      <c r="I50" s="265">
        <f>'Rider Rates'!$B$126</f>
        <v>0</v>
      </c>
      <c r="J50" s="265">
        <f t="shared" si="1"/>
        <v>0</v>
      </c>
      <c r="K50" s="104" t="s">
        <v>42</v>
      </c>
      <c r="L50" s="266"/>
      <c r="M50" s="266"/>
      <c r="N50" s="266">
        <f>IF(D50*J50&gt;'Rider Rates'!$C$126,'Rider Rates'!$C$126,D50*J50)</f>
        <v>0</v>
      </c>
      <c r="O50" s="266">
        <f t="shared" si="2"/>
        <v>0</v>
      </c>
      <c r="P50" s="264">
        <f>'Rider Rates'!$E$126</f>
        <v>45883</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78" t="s">
        <v>234</v>
      </c>
      <c r="B51" s="78"/>
      <c r="C51" s="78"/>
      <c r="D51" s="123">
        <f>IF(C16&gt;833000,C16-833000,0)</f>
        <v>0</v>
      </c>
      <c r="E51" s="101" t="s">
        <v>41</v>
      </c>
      <c r="F51" s="102" t="s">
        <v>8</v>
      </c>
      <c r="G51" s="265"/>
      <c r="H51" s="265"/>
      <c r="I51" s="265">
        <f>'Rider Rates'!$B$127</f>
        <v>0</v>
      </c>
      <c r="J51" s="265">
        <f t="shared" si="1"/>
        <v>0</v>
      </c>
      <c r="K51" s="104" t="s">
        <v>42</v>
      </c>
      <c r="L51" s="266"/>
      <c r="M51" s="266"/>
      <c r="N51" s="266">
        <f>D51*J51</f>
        <v>0</v>
      </c>
      <c r="O51" s="266">
        <f t="shared" si="2"/>
        <v>0</v>
      </c>
      <c r="P51" s="264">
        <f>'Rider Rates'!$E$127</f>
        <v>45883</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241" t="s">
        <v>242</v>
      </c>
      <c r="B52" s="78"/>
      <c r="C52" s="78"/>
      <c r="D52" s="100">
        <f>D16</f>
        <v>0</v>
      </c>
      <c r="E52" s="101" t="s">
        <v>41</v>
      </c>
      <c r="F52" s="249" t="s">
        <v>8</v>
      </c>
      <c r="G52" s="103"/>
      <c r="H52" s="103"/>
      <c r="I52" s="103">
        <f>'Rider Rates'!$B$133</f>
        <v>0</v>
      </c>
      <c r="J52" s="237">
        <f t="shared" si="1"/>
        <v>0</v>
      </c>
      <c r="K52" s="104" t="s">
        <v>42</v>
      </c>
      <c r="L52" s="105"/>
      <c r="M52" s="105"/>
      <c r="N52" s="105">
        <f>D52*J52</f>
        <v>0</v>
      </c>
      <c r="O52" s="105">
        <f>SUM(L52:N52)</f>
        <v>0</v>
      </c>
      <c r="P52" s="245">
        <f>'Rider Rates'!$D$131</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241" t="s">
        <v>241</v>
      </c>
      <c r="B53" s="78"/>
      <c r="C53" s="78"/>
      <c r="D53" s="100"/>
      <c r="E53" s="101" t="s">
        <v>115</v>
      </c>
      <c r="F53" s="102" t="s">
        <v>8</v>
      </c>
      <c r="G53" s="263"/>
      <c r="H53" s="263"/>
      <c r="I53" s="263">
        <f>'Rider Rates'!$B$138</f>
        <v>0</v>
      </c>
      <c r="J53" s="263">
        <f t="shared" si="1"/>
        <v>0</v>
      </c>
      <c r="K53" s="104"/>
      <c r="L53" s="209"/>
      <c r="M53" s="209"/>
      <c r="N53" s="209">
        <f>J53</f>
        <v>0</v>
      </c>
      <c r="O53" s="209">
        <f>SUM(L53:N53)</f>
        <v>0</v>
      </c>
      <c r="P53" s="264">
        <f>'Rider Rates'!$D$138</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241" t="s">
        <v>243</v>
      </c>
      <c r="B54" s="78"/>
      <c r="C54" s="78"/>
      <c r="D54" s="100"/>
      <c r="E54" s="101"/>
      <c r="F54" s="102"/>
      <c r="G54" s="263"/>
      <c r="H54" s="263"/>
      <c r="I54" s="263"/>
      <c r="J54" s="263"/>
      <c r="K54" s="104"/>
      <c r="L54" s="209"/>
      <c r="M54" s="209"/>
      <c r="N54" s="209"/>
      <c r="O54" s="209"/>
      <c r="P54" s="264"/>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179" t="s">
        <v>71</v>
      </c>
      <c r="B55" s="148"/>
      <c r="C55" s="148"/>
      <c r="D55" s="180"/>
      <c r="E55" s="181"/>
      <c r="F55" s="182"/>
      <c r="G55" s="182"/>
      <c r="H55" s="182"/>
      <c r="I55" s="182"/>
      <c r="J55" s="182"/>
      <c r="K55" s="183"/>
      <c r="L55" s="169">
        <f>SUM(L33:L54)</f>
        <v>0</v>
      </c>
      <c r="M55" s="169">
        <f t="shared" ref="M55:O55" si="3">SUM(M33:M54)</f>
        <v>0</v>
      </c>
      <c r="N55" s="169">
        <f t="shared" si="3"/>
        <v>308.42</v>
      </c>
      <c r="O55" s="169">
        <f t="shared" si="3"/>
        <v>308.42</v>
      </c>
      <c r="P55" s="184"/>
    </row>
    <row r="56" spans="1:221" x14ac:dyDescent="0.2">
      <c r="A56" s="37"/>
      <c r="D56" s="1"/>
      <c r="E56" s="35"/>
      <c r="F56" s="4"/>
      <c r="G56" s="42"/>
      <c r="H56" s="42"/>
      <c r="I56" s="42"/>
      <c r="J56" s="42"/>
      <c r="K56" s="36"/>
      <c r="L56" s="36"/>
      <c r="M56" s="36"/>
      <c r="N56" s="36"/>
      <c r="O56" s="34"/>
      <c r="P56" s="36"/>
    </row>
    <row r="57" spans="1:221" x14ac:dyDescent="0.2">
      <c r="A57" s="459" t="s">
        <v>72</v>
      </c>
      <c r="B57" s="92"/>
      <c r="C57" s="92"/>
      <c r="D57" s="92"/>
      <c r="E57" s="92"/>
      <c r="F57" s="92"/>
      <c r="G57" s="92"/>
      <c r="H57" s="92"/>
      <c r="I57" s="92"/>
      <c r="J57" s="92"/>
      <c r="K57" s="92"/>
      <c r="L57" s="98">
        <f>L29+L55</f>
        <v>0</v>
      </c>
      <c r="M57" s="98">
        <f>M29+M55</f>
        <v>0</v>
      </c>
      <c r="N57" s="98">
        <f>N29+N55</f>
        <v>1133.42</v>
      </c>
      <c r="O57" s="98">
        <f>O29+O55</f>
        <v>1133.42</v>
      </c>
      <c r="P57" s="98"/>
    </row>
    <row r="58" spans="1:221" x14ac:dyDescent="0.2">
      <c r="A58" s="37"/>
      <c r="B58" s="37"/>
      <c r="C58" s="37"/>
      <c r="D58" s="37"/>
      <c r="E58" s="37"/>
      <c r="F58" s="37"/>
      <c r="G58" s="37"/>
      <c r="H58" s="37"/>
      <c r="I58" s="37"/>
      <c r="J58" s="37"/>
      <c r="K58" s="37"/>
      <c r="L58" s="37"/>
      <c r="M58" s="37"/>
      <c r="N58" s="37"/>
      <c r="O58" s="40"/>
      <c r="P58" s="40"/>
    </row>
    <row r="59" spans="1:221" x14ac:dyDescent="0.2">
      <c r="A59" s="37" t="s">
        <v>37</v>
      </c>
      <c r="B59" s="37"/>
      <c r="C59" s="37"/>
      <c r="D59" s="37"/>
      <c r="E59" s="37"/>
      <c r="F59" s="37"/>
      <c r="G59" s="37"/>
      <c r="H59" s="37"/>
      <c r="I59" s="37"/>
      <c r="J59" s="37"/>
      <c r="K59" s="37"/>
      <c r="L59" s="37"/>
      <c r="M59" s="37"/>
      <c r="N59" s="37"/>
      <c r="O59" s="45">
        <f>O25+O27+O55</f>
        <v>1133.42</v>
      </c>
      <c r="P59" s="245">
        <v>40967</v>
      </c>
    </row>
    <row r="60" spans="1:221" x14ac:dyDescent="0.2">
      <c r="A60" s="37"/>
      <c r="B60" s="37"/>
      <c r="C60" s="37"/>
      <c r="D60" s="37"/>
      <c r="E60" s="37"/>
      <c r="F60" s="37"/>
      <c r="G60" s="46"/>
      <c r="H60" s="46"/>
      <c r="I60" s="46"/>
      <c r="J60" s="46"/>
      <c r="K60" s="36"/>
      <c r="L60" s="36"/>
      <c r="M60" s="36"/>
      <c r="N60" s="36"/>
      <c r="O60" s="40"/>
    </row>
    <row r="61" spans="1:221" x14ac:dyDescent="0.2">
      <c r="A61" s="41" t="s">
        <v>117</v>
      </c>
      <c r="B61" s="37"/>
      <c r="C61" s="37"/>
      <c r="D61" s="37"/>
      <c r="E61" s="37"/>
      <c r="F61" s="37"/>
      <c r="G61" s="46"/>
      <c r="H61" s="46"/>
      <c r="I61" s="46"/>
      <c r="J61" s="46"/>
      <c r="K61" s="36"/>
      <c r="L61" s="36"/>
      <c r="M61" s="36"/>
      <c r="N61" s="36"/>
      <c r="O61" s="138">
        <f>MAX($O$57,$O$59)</f>
        <v>1133.42</v>
      </c>
    </row>
    <row r="62" spans="1:221" x14ac:dyDescent="0.2">
      <c r="A62" s="37"/>
      <c r="B62" s="37"/>
      <c r="C62" s="37"/>
      <c r="D62" s="37"/>
      <c r="E62" s="37"/>
      <c r="F62" s="37"/>
      <c r="G62" s="46"/>
      <c r="H62" s="46"/>
      <c r="I62" s="46"/>
      <c r="J62" s="46"/>
      <c r="K62" s="36"/>
      <c r="L62" s="36"/>
      <c r="M62" s="36"/>
      <c r="N62" s="36"/>
      <c r="O62" s="40"/>
    </row>
    <row r="63" spans="1:221" x14ac:dyDescent="0.2">
      <c r="A63" s="37"/>
      <c r="B63" s="37"/>
      <c r="C63" s="37"/>
      <c r="D63" s="37"/>
      <c r="E63" s="37"/>
      <c r="F63" s="37"/>
      <c r="G63" s="96" t="s">
        <v>86</v>
      </c>
      <c r="H63" s="46"/>
      <c r="I63" s="37"/>
      <c r="J63" s="46"/>
      <c r="K63" s="36"/>
      <c r="L63" s="191"/>
      <c r="M63" s="191"/>
      <c r="N63" s="191"/>
      <c r="O63" s="191">
        <f>ROUND(IF($C$16&lt;1,0,$O$61/($C$16*100)*10000),2)</f>
        <v>0</v>
      </c>
      <c r="P63" s="37" t="s">
        <v>87</v>
      </c>
    </row>
    <row r="64" spans="1:221" x14ac:dyDescent="0.2">
      <c r="A64" s="37"/>
      <c r="B64" s="37"/>
      <c r="C64" s="37"/>
      <c r="D64" s="37"/>
      <c r="E64" s="37"/>
      <c r="F64" s="37"/>
      <c r="G64" s="242" t="s">
        <v>190</v>
      </c>
      <c r="H64" s="136"/>
      <c r="I64" s="133"/>
      <c r="J64" s="136"/>
      <c r="K64" s="137"/>
      <c r="L64" s="78"/>
      <c r="M64" s="78"/>
      <c r="N64" s="78"/>
      <c r="O64" s="243">
        <f>ROUND(IF($C$16&lt;1,0,(L57)/($C$16*100)*10000),2)</f>
        <v>0</v>
      </c>
      <c r="P64" s="25" t="s">
        <v>87</v>
      </c>
    </row>
    <row r="65" spans="1:16" x14ac:dyDescent="0.2">
      <c r="A65" s="37"/>
      <c r="B65" s="37"/>
      <c r="C65" s="37"/>
      <c r="D65" s="37"/>
      <c r="E65" s="37"/>
      <c r="F65" s="37"/>
      <c r="G65" s="96"/>
      <c r="H65" s="46"/>
      <c r="I65" s="96"/>
      <c r="J65" s="46"/>
      <c r="K65" s="36"/>
      <c r="L65" s="36"/>
      <c r="M65" s="36"/>
      <c r="N65" s="36"/>
      <c r="O65" s="130"/>
      <c r="P65" s="37"/>
    </row>
    <row r="66" spans="1:16" ht="20.25" customHeight="1" x14ac:dyDescent="0.3">
      <c r="A66" s="3"/>
      <c r="B66" s="37"/>
      <c r="C66" s="37"/>
      <c r="D66" s="228" t="str">
        <f>IF('Customer Info'!$C$32=TRUE,"Notice: Billing Charge does not include Self Assessed KWH Tax"," ")</f>
        <v xml:space="preserve"> </v>
      </c>
      <c r="E66" s="3"/>
      <c r="F66" s="4"/>
      <c r="G66" s="121"/>
      <c r="H66" s="55"/>
      <c r="I66" s="34"/>
      <c r="J66" s="55"/>
      <c r="K66" s="37"/>
      <c r="L66" s="37"/>
      <c r="M66" s="37"/>
      <c r="N66" s="34"/>
    </row>
    <row r="67" spans="1:16" x14ac:dyDescent="0.2">
      <c r="A67" s="37"/>
      <c r="B67" s="37"/>
      <c r="C67" s="37"/>
      <c r="D67" s="54"/>
      <c r="E67" s="3"/>
      <c r="F67" s="4"/>
      <c r="G67" s="55"/>
      <c r="H67" s="55"/>
      <c r="I67" s="93"/>
      <c r="J67" s="55"/>
      <c r="K67" s="37"/>
      <c r="L67" s="37"/>
      <c r="M67" s="37"/>
      <c r="N67" s="37"/>
      <c r="O67" s="40"/>
    </row>
    <row r="68" spans="1:16" x14ac:dyDescent="0.2">
      <c r="A68" s="37"/>
      <c r="B68" s="37"/>
      <c r="C68" s="37"/>
      <c r="D68" s="54"/>
      <c r="E68" s="3"/>
      <c r="F68" s="4"/>
      <c r="G68" s="55"/>
      <c r="H68" s="55"/>
      <c r="I68" s="55"/>
      <c r="J68" s="55"/>
      <c r="K68" s="37"/>
      <c r="L68" s="37"/>
      <c r="M68" s="37"/>
      <c r="N68" s="37"/>
      <c r="O68" s="40"/>
    </row>
    <row r="69" spans="1:16" x14ac:dyDescent="0.2">
      <c r="A69" s="41"/>
      <c r="B69" s="37"/>
      <c r="C69" s="37"/>
      <c r="D69" s="37"/>
      <c r="E69" s="37"/>
      <c r="F69" s="37"/>
      <c r="G69" s="37"/>
      <c r="H69" s="37"/>
      <c r="J69" s="37"/>
      <c r="K69" s="37"/>
      <c r="L69" s="40"/>
      <c r="M69" s="40"/>
      <c r="N69" s="40"/>
      <c r="O69" s="138"/>
    </row>
    <row r="70" spans="1:16" x14ac:dyDescent="0.2">
      <c r="B70" s="37"/>
      <c r="C70" s="37"/>
      <c r="D70" s="37"/>
      <c r="E70" s="37"/>
      <c r="F70" s="37"/>
      <c r="G70" s="96"/>
      <c r="H70" s="37"/>
      <c r="I70" s="37"/>
      <c r="J70" s="37"/>
      <c r="K70" s="37"/>
      <c r="L70" s="60"/>
      <c r="M70" s="60"/>
      <c r="N70" s="60"/>
      <c r="O70" s="130"/>
      <c r="P70" s="37"/>
    </row>
    <row r="71" spans="1:16" x14ac:dyDescent="0.2">
      <c r="G71" s="133"/>
      <c r="H71" s="56"/>
      <c r="I71" s="133"/>
      <c r="J71" s="56"/>
      <c r="K71" s="56"/>
      <c r="L71" s="134"/>
      <c r="M71" s="134"/>
      <c r="N71" s="134"/>
      <c r="O71" s="135"/>
      <c r="P71" s="25"/>
    </row>
    <row r="73" spans="1:16" x14ac:dyDescent="0.2">
      <c r="A73" s="481"/>
    </row>
    <row r="74" spans="1:16" x14ac:dyDescent="0.2">
      <c r="A74" s="481"/>
    </row>
    <row r="75" spans="1:16" x14ac:dyDescent="0.2">
      <c r="A75" s="481"/>
    </row>
    <row r="76" spans="1:16" x14ac:dyDescent="0.2">
      <c r="A76" s="481"/>
    </row>
    <row r="77" spans="1:16" x14ac:dyDescent="0.2">
      <c r="A77" s="481"/>
    </row>
    <row r="78" spans="1:16" x14ac:dyDescent="0.2">
      <c r="A78" s="481"/>
    </row>
    <row r="79" spans="1:16" x14ac:dyDescent="0.2">
      <c r="A79" s="481"/>
    </row>
    <row r="80" spans="1:16" x14ac:dyDescent="0.2">
      <c r="A80" s="481"/>
    </row>
    <row r="81" spans="1:1" x14ac:dyDescent="0.2">
      <c r="A81" s="481"/>
    </row>
    <row r="82" spans="1:1" x14ac:dyDescent="0.2">
      <c r="A82" s="481"/>
    </row>
    <row r="83" spans="1:1" x14ac:dyDescent="0.2">
      <c r="A83" s="481"/>
    </row>
    <row r="84" spans="1:1" x14ac:dyDescent="0.2">
      <c r="A84" s="481"/>
    </row>
    <row r="85" spans="1:1" x14ac:dyDescent="0.2">
      <c r="A85" s="481"/>
    </row>
    <row r="86" spans="1:1" x14ac:dyDescent="0.2">
      <c r="A86" s="481"/>
    </row>
    <row r="87" spans="1:1" x14ac:dyDescent="0.2">
      <c r="A87" s="481"/>
    </row>
  </sheetData>
  <sheetProtection algorithmName="SHA-512" hashValue="FnYkH4A5+rG5k871FXGQP/DLsCgWmOkOqchJFNt5poGLnQeAarPbT+kPh9FE2DOvjQA6HGOeu6GgZBM2kp0INA==" saltValue="sDeNjeSGAi4T5NqU8MljoA=="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3:A87"/>
    <mergeCell ref="A4:P4"/>
    <mergeCell ref="A7:P7"/>
    <mergeCell ref="A11:I11"/>
    <mergeCell ref="D20:H20"/>
    <mergeCell ref="D21:H21"/>
    <mergeCell ref="G23:J23"/>
    <mergeCell ref="L23:O23"/>
  </mergeCells>
  <printOptions horizontalCentered="1"/>
  <pageMargins left="0.5" right="0.5" top="0.25" bottom="0.25" header="0.25" footer="0.26"/>
  <pageSetup scale="59" orientation="landscape" r:id="rId1"/>
  <headerFooter alignWithMargins="0"/>
  <rowBreaks count="1" manualBreakCount="1">
    <brk id="71"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86369"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186370" r:id="rId5" name="Button 2">
              <controlPr defaultSize="0" print="0" autoFill="0" autoPict="0" macro="[0]!Info">
                <anchor moveWithCells="1">
                  <from>
                    <xdr:col>15</xdr:col>
                    <xdr:colOff>409575</xdr:colOff>
                    <xdr:row>81</xdr:row>
                    <xdr:rowOff>76200</xdr:rowOff>
                  </from>
                  <to>
                    <xdr:col>16</xdr:col>
                    <xdr:colOff>38100</xdr:colOff>
                    <xdr:row>82</xdr:row>
                    <xdr:rowOff>142875</xdr:rowOff>
                  </to>
                </anchor>
              </controlPr>
            </control>
          </mc:Choice>
        </mc:AlternateContent>
        <mc:AlternateContent xmlns:mc="http://schemas.openxmlformats.org/markup-compatibility/2006">
          <mc:Choice Requires="x14">
            <control shapeId="186371"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6372"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6373"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6374"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6375"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6376"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6377"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6378"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6379"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6380"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6381"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6382"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6383"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6384"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6385"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6386"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6387"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6388"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6389"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6390"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6391"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6392"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6393"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6394"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6395"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6396"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6397"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6398"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6399"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6400"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6401"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6402"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6403"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6404"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6405"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6406"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6407"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6408"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6409"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6410"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6411"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6412"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6413"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6414"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6415"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6416"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6417"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6418"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6419"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6420"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6421"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6422"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6423"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6424"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6425"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6426"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15867-A5DB-434F-87B3-118659EB9F81}">
  <dimension ref="A1:IB65"/>
  <sheetViews>
    <sheetView topLeftCell="A22" zoomScale="85" zoomScaleNormal="85" workbookViewId="0">
      <selection sqref="A1:P1"/>
    </sheetView>
  </sheetViews>
  <sheetFormatPr defaultColWidth="8.5703125" defaultRowHeight="12.75" x14ac:dyDescent="0.2"/>
  <cols>
    <col min="1" max="1" width="31" style="329" customWidth="1"/>
    <col min="2" max="2" width="2.140625" style="329" customWidth="1"/>
    <col min="3" max="3" width="21.140625" style="329" customWidth="1"/>
    <col min="4" max="4" width="15.42578125" style="329" customWidth="1"/>
    <col min="5" max="5" width="10.140625" style="329" customWidth="1"/>
    <col min="6" max="6" width="5.5703125" style="329" customWidth="1"/>
    <col min="7" max="8" width="13.42578125" style="329" customWidth="1"/>
    <col min="9" max="9" width="14.5703125" style="329" customWidth="1"/>
    <col min="10" max="10" width="13.42578125" style="329" customWidth="1"/>
    <col min="11" max="11" width="7" style="329" customWidth="1"/>
    <col min="12" max="12" width="15.140625" style="329" customWidth="1"/>
    <col min="13" max="13" width="17.42578125" style="329" bestFit="1" customWidth="1"/>
    <col min="14" max="14" width="16.5703125" style="329" customWidth="1"/>
    <col min="15" max="15" width="19.140625" style="329" bestFit="1" customWidth="1"/>
    <col min="16" max="16" width="12.85546875" style="329" bestFit="1" customWidth="1"/>
    <col min="17" max="17" width="8.5703125" style="329"/>
    <col min="18" max="18" width="9.140625" style="329" hidden="1" customWidth="1"/>
    <col min="19" max="26" width="10.42578125" style="329" hidden="1" customWidth="1"/>
    <col min="27" max="27" width="10.5703125" style="329" hidden="1" customWidth="1"/>
    <col min="28" max="30" width="10.42578125" style="329" hidden="1" customWidth="1"/>
    <col min="31" max="16384" width="8.5703125" style="329"/>
  </cols>
  <sheetData>
    <row r="1" spans="1:30" ht="20.25" x14ac:dyDescent="0.3">
      <c r="A1" s="504" t="s">
        <v>120</v>
      </c>
      <c r="B1" s="504"/>
      <c r="C1" s="504"/>
      <c r="D1" s="504"/>
      <c r="E1" s="504"/>
      <c r="F1" s="504"/>
      <c r="G1" s="504"/>
      <c r="H1" s="504"/>
      <c r="I1" s="504"/>
      <c r="J1" s="504"/>
      <c r="K1" s="504"/>
      <c r="L1" s="504"/>
      <c r="M1" s="504"/>
      <c r="N1" s="504"/>
      <c r="O1" s="504"/>
      <c r="P1" s="504"/>
    </row>
    <row r="2" spans="1:30" ht="20.25" x14ac:dyDescent="0.3">
      <c r="A2" s="504" t="s">
        <v>277</v>
      </c>
      <c r="B2" s="504"/>
      <c r="C2" s="504"/>
      <c r="D2" s="504"/>
      <c r="E2" s="504"/>
      <c r="F2" s="504"/>
      <c r="G2" s="504"/>
      <c r="H2" s="504"/>
      <c r="I2" s="504"/>
      <c r="J2" s="504"/>
      <c r="K2" s="504"/>
      <c r="L2" s="504"/>
      <c r="M2" s="504"/>
      <c r="N2" s="504"/>
      <c r="O2" s="504"/>
      <c r="P2" s="504"/>
    </row>
    <row r="3" spans="1:30" ht="18" x14ac:dyDescent="0.25">
      <c r="A3" s="505" t="s">
        <v>323</v>
      </c>
      <c r="B3" s="505"/>
      <c r="C3" s="505"/>
      <c r="D3" s="505"/>
      <c r="E3" s="505"/>
      <c r="F3" s="505"/>
      <c r="G3" s="505"/>
      <c r="H3" s="505"/>
      <c r="I3" s="505"/>
      <c r="J3" s="505"/>
      <c r="K3" s="505"/>
      <c r="L3" s="505"/>
      <c r="M3" s="505"/>
      <c r="N3" s="505"/>
      <c r="O3" s="505"/>
      <c r="P3" s="505"/>
    </row>
    <row r="4" spans="1:30" ht="15.75" x14ac:dyDescent="0.25">
      <c r="A4" s="506" t="str">
        <f>'Customer Info'!B11</f>
        <v>Breakdown of Charges Based on Entered Information</v>
      </c>
      <c r="B4" s="506"/>
      <c r="C4" s="506"/>
      <c r="D4" s="506"/>
      <c r="E4" s="506"/>
      <c r="F4" s="506"/>
      <c r="G4" s="506"/>
      <c r="H4" s="506"/>
      <c r="I4" s="506"/>
      <c r="J4" s="506"/>
      <c r="K4" s="506"/>
      <c r="L4" s="506"/>
      <c r="M4" s="506"/>
      <c r="N4" s="506"/>
      <c r="O4" s="506"/>
      <c r="P4" s="506"/>
    </row>
    <row r="5" spans="1:30" ht="15" x14ac:dyDescent="0.2">
      <c r="A5" s="330"/>
      <c r="B5" s="330"/>
      <c r="C5" s="330"/>
      <c r="D5" s="330"/>
      <c r="E5" s="330"/>
      <c r="F5" s="330"/>
      <c r="G5" s="330"/>
      <c r="H5" s="330"/>
      <c r="I5" s="330"/>
      <c r="J5" s="330"/>
      <c r="K5" s="330"/>
    </row>
    <row r="6" spans="1:30" x14ac:dyDescent="0.2">
      <c r="A6" s="331">
        <f ca="1">TODAY()</f>
        <v>45944</v>
      </c>
      <c r="B6" s="384" t="s">
        <v>324</v>
      </c>
      <c r="C6" s="331"/>
      <c r="D6" s="331"/>
      <c r="E6" s="331"/>
      <c r="F6" s="331"/>
      <c r="G6" s="331"/>
      <c r="H6" s="331"/>
      <c r="I6" s="331"/>
    </row>
    <row r="7" spans="1:30" ht="26.25" x14ac:dyDescent="0.4">
      <c r="A7" s="512"/>
      <c r="B7" s="512"/>
      <c r="C7" s="512"/>
      <c r="D7" s="512"/>
      <c r="E7" s="512"/>
      <c r="F7" s="512"/>
      <c r="G7" s="512"/>
      <c r="H7" s="512"/>
      <c r="I7" s="512"/>
      <c r="J7" s="512"/>
      <c r="K7" s="512"/>
      <c r="L7" s="512"/>
      <c r="M7" s="512"/>
      <c r="N7" s="512"/>
      <c r="O7" s="512"/>
      <c r="P7" s="512"/>
    </row>
    <row r="8" spans="1:30" x14ac:dyDescent="0.2">
      <c r="C8" s="333"/>
      <c r="D8" s="333"/>
      <c r="E8" s="333"/>
      <c r="F8" s="333"/>
      <c r="G8" s="333"/>
      <c r="H8" s="333"/>
      <c r="I8" s="333"/>
      <c r="J8" s="333"/>
      <c r="K8" s="333"/>
    </row>
    <row r="9" spans="1:30" ht="15" x14ac:dyDescent="0.2">
      <c r="A9" s="334" t="s">
        <v>2</v>
      </c>
      <c r="B9" s="335"/>
      <c r="C9" s="336">
        <f>'Customer Info'!B7</f>
        <v>0</v>
      </c>
      <c r="I9" s="337"/>
    </row>
    <row r="10" spans="1:30" ht="15" x14ac:dyDescent="0.2">
      <c r="A10" s="338" t="s">
        <v>26</v>
      </c>
      <c r="B10" s="335"/>
      <c r="C10" s="336">
        <f>'Customer Info'!B8</f>
        <v>0</v>
      </c>
    </row>
    <row r="11" spans="1:30" ht="14.45" customHeight="1" x14ac:dyDescent="0.2">
      <c r="A11" s="334" t="s">
        <v>3</v>
      </c>
      <c r="B11" s="339">
        <f>'Customer Info'!B9</f>
        <v>11</v>
      </c>
      <c r="C11" s="340" t="str">
        <f>LOOKUP(B11,R11:AD11,R12:AD12)</f>
        <v>November</v>
      </c>
      <c r="D11" s="341">
        <f>'Customer Info'!C9</f>
        <v>2025</v>
      </c>
      <c r="S11" s="329">
        <v>1</v>
      </c>
      <c r="T11" s="329">
        <v>2</v>
      </c>
      <c r="U11" s="329">
        <v>3</v>
      </c>
      <c r="V11" s="329">
        <v>4</v>
      </c>
      <c r="W11" s="329">
        <v>5</v>
      </c>
      <c r="X11" s="329">
        <v>6</v>
      </c>
      <c r="Y11" s="329">
        <v>7</v>
      </c>
      <c r="Z11" s="329">
        <v>8</v>
      </c>
      <c r="AA11" s="329">
        <v>9</v>
      </c>
      <c r="AB11" s="329">
        <v>10</v>
      </c>
      <c r="AC11" s="329">
        <v>11</v>
      </c>
      <c r="AD11" s="329">
        <v>12</v>
      </c>
    </row>
    <row r="12" spans="1:30" x14ac:dyDescent="0.2">
      <c r="A12" s="508"/>
      <c r="B12" s="508"/>
      <c r="C12" s="508"/>
      <c r="D12" s="508"/>
      <c r="E12" s="508"/>
      <c r="F12" s="508"/>
      <c r="G12" s="508"/>
      <c r="H12" s="508"/>
      <c r="I12" s="508"/>
      <c r="J12" s="377"/>
      <c r="K12" s="377"/>
      <c r="L12" s="425"/>
      <c r="M12" s="425"/>
      <c r="N12" s="425"/>
      <c r="O12" s="425"/>
      <c r="P12" s="425"/>
      <c r="R12" s="329" t="s">
        <v>115</v>
      </c>
      <c r="S12" s="343" t="s">
        <v>102</v>
      </c>
      <c r="T12" s="343" t="s">
        <v>103</v>
      </c>
      <c r="U12" s="343" t="s">
        <v>104</v>
      </c>
      <c r="V12" s="343" t="s">
        <v>105</v>
      </c>
      <c r="W12" s="343" t="s">
        <v>106</v>
      </c>
      <c r="X12" s="343" t="s">
        <v>107</v>
      </c>
      <c r="Y12" s="343" t="s">
        <v>108</v>
      </c>
      <c r="Z12" s="343" t="s">
        <v>109</v>
      </c>
      <c r="AA12" s="343" t="s">
        <v>110</v>
      </c>
      <c r="AB12" s="343" t="s">
        <v>112</v>
      </c>
      <c r="AC12" s="343" t="s">
        <v>111</v>
      </c>
      <c r="AD12" s="343" t="s">
        <v>113</v>
      </c>
    </row>
    <row r="13" spans="1:30" x14ac:dyDescent="0.2">
      <c r="A13" s="350" t="s">
        <v>27</v>
      </c>
      <c r="B13" s="351"/>
      <c r="C13" s="351"/>
      <c r="D13" s="351"/>
      <c r="E13" s="351"/>
      <c r="F13" s="351"/>
      <c r="G13" s="351"/>
      <c r="H13" s="351"/>
      <c r="I13" s="351"/>
      <c r="R13" s="349" t="s">
        <v>187</v>
      </c>
      <c r="S13" s="329">
        <f>'Rider Rates'!$C$22</f>
        <v>7.6880000000000004E-2</v>
      </c>
      <c r="T13" s="329">
        <f>'Rider Rates'!$C$22</f>
        <v>7.6880000000000004E-2</v>
      </c>
      <c r="U13" s="329">
        <f>'Rider Rates'!$C$22</f>
        <v>7.6880000000000004E-2</v>
      </c>
      <c r="V13" s="329">
        <f>'Rider Rates'!$C$22</f>
        <v>7.6880000000000004E-2</v>
      </c>
      <c r="W13" s="329">
        <f>'Rider Rates'!$C$22</f>
        <v>7.6880000000000004E-2</v>
      </c>
      <c r="X13" s="329">
        <f>'Rider Rates'!$B$22</f>
        <v>7.6880000000000004E-2</v>
      </c>
      <c r="Y13" s="329">
        <f>'Rider Rates'!$B$22</f>
        <v>7.6880000000000004E-2</v>
      </c>
      <c r="Z13" s="329">
        <f>'Rider Rates'!$B$22</f>
        <v>7.6880000000000004E-2</v>
      </c>
      <c r="AA13" s="329">
        <f>'Rider Rates'!$B$22</f>
        <v>7.6880000000000004E-2</v>
      </c>
      <c r="AB13" s="329">
        <f>'Rider Rates'!$C$22</f>
        <v>7.6880000000000004E-2</v>
      </c>
      <c r="AC13" s="329">
        <f>'Rider Rates'!$C$22</f>
        <v>7.6880000000000004E-2</v>
      </c>
      <c r="AD13" s="329">
        <f>'Rider Rates'!$C$22</f>
        <v>7.6880000000000004E-2</v>
      </c>
    </row>
    <row r="14" spans="1:30" x14ac:dyDescent="0.2">
      <c r="A14" s="333"/>
      <c r="B14" s="333"/>
      <c r="C14" s="333"/>
      <c r="D14" s="333"/>
      <c r="E14" s="333"/>
      <c r="F14" s="333"/>
      <c r="G14" s="333"/>
      <c r="H14" s="333"/>
      <c r="I14" s="333"/>
      <c r="R14" s="333"/>
      <c r="S14" s="345"/>
      <c r="T14" s="345"/>
      <c r="U14" s="345"/>
      <c r="V14" s="345"/>
      <c r="W14" s="345"/>
      <c r="X14" s="345"/>
      <c r="Y14" s="345"/>
      <c r="Z14" s="345"/>
      <c r="AA14" s="345"/>
      <c r="AB14" s="345"/>
      <c r="AC14" s="345"/>
      <c r="AD14" s="345"/>
    </row>
    <row r="15" spans="1:30" x14ac:dyDescent="0.2">
      <c r="A15" s="347" t="s">
        <v>52</v>
      </c>
      <c r="B15" s="347"/>
      <c r="C15" s="426">
        <f>IF('Customer Info'!B21+'Customer Info'!B22-'Customer Info'!B23&lt;0,0,'Customer Info'!B21+'Customer Info'!B22-'Customer Info'!B23)</f>
        <v>0</v>
      </c>
      <c r="D15" s="347" t="s">
        <v>41</v>
      </c>
      <c r="E15" s="347"/>
      <c r="F15" s="348"/>
      <c r="G15" s="347"/>
      <c r="H15" s="347"/>
      <c r="I15" s="347"/>
      <c r="R15" s="333"/>
      <c r="S15" s="345"/>
      <c r="T15" s="345"/>
      <c r="U15" s="345"/>
      <c r="V15" s="345"/>
      <c r="W15" s="345"/>
      <c r="X15" s="345"/>
      <c r="Y15" s="345"/>
      <c r="Z15" s="345"/>
      <c r="AA15" s="345"/>
      <c r="AB15" s="345"/>
      <c r="AC15" s="345"/>
      <c r="AD15" s="345"/>
    </row>
    <row r="16" spans="1:30" x14ac:dyDescent="0.2">
      <c r="A16" s="347" t="s">
        <v>225</v>
      </c>
      <c r="B16" s="347"/>
      <c r="C16" s="426">
        <f>'Customer Info'!B21</f>
        <v>0</v>
      </c>
      <c r="D16" s="347" t="s">
        <v>41</v>
      </c>
      <c r="E16" s="347"/>
      <c r="F16" s="348"/>
      <c r="G16" s="334" t="s">
        <v>15</v>
      </c>
      <c r="H16" s="347"/>
    </row>
    <row r="17" spans="1:221" x14ac:dyDescent="0.2">
      <c r="A17" s="347" t="s">
        <v>226</v>
      </c>
      <c r="B17" s="347"/>
      <c r="C17" s="426">
        <f>'Customer Info'!B22</f>
        <v>0</v>
      </c>
      <c r="D17" s="427" t="s">
        <v>41</v>
      </c>
      <c r="E17" s="348"/>
      <c r="F17" s="348"/>
      <c r="G17" s="334" t="s">
        <v>15</v>
      </c>
      <c r="H17" s="347"/>
      <c r="I17" s="428" t="s">
        <v>15</v>
      </c>
    </row>
    <row r="19" spans="1:221" x14ac:dyDescent="0.2">
      <c r="A19" s="350" t="s">
        <v>31</v>
      </c>
      <c r="B19" s="351"/>
      <c r="C19" s="351"/>
      <c r="D19" s="351"/>
      <c r="E19" s="351"/>
      <c r="F19" s="351"/>
      <c r="G19" s="500" t="s">
        <v>68</v>
      </c>
      <c r="H19" s="501"/>
      <c r="I19" s="501"/>
      <c r="J19" s="502"/>
      <c r="K19" s="351"/>
      <c r="L19" s="503" t="s">
        <v>69</v>
      </c>
      <c r="M19" s="503"/>
      <c r="N19" s="503"/>
      <c r="O19" s="503"/>
    </row>
    <row r="20" spans="1:221" x14ac:dyDescent="0.2">
      <c r="A20" s="333"/>
      <c r="B20" s="333"/>
      <c r="C20" s="333"/>
      <c r="D20" s="333"/>
      <c r="E20" s="333"/>
      <c r="F20" s="333"/>
      <c r="G20" s="352" t="s">
        <v>65</v>
      </c>
      <c r="H20" s="352" t="s">
        <v>66</v>
      </c>
      <c r="I20" s="352" t="s">
        <v>67</v>
      </c>
      <c r="J20" s="353" t="s">
        <v>34</v>
      </c>
      <c r="K20" s="333"/>
      <c r="L20" s="443" t="s">
        <v>65</v>
      </c>
      <c r="M20" s="443" t="s">
        <v>66</v>
      </c>
      <c r="N20" s="443" t="s">
        <v>67</v>
      </c>
      <c r="O20" s="443" t="s">
        <v>34</v>
      </c>
      <c r="P20" s="355" t="s">
        <v>57</v>
      </c>
    </row>
    <row r="21" spans="1:221" x14ac:dyDescent="0.2">
      <c r="A21" s="329" t="s">
        <v>32</v>
      </c>
      <c r="G21" s="429"/>
      <c r="H21" s="429"/>
      <c r="I21" s="429">
        <f>'Rider Rates'!B144</f>
        <v>9.4</v>
      </c>
      <c r="J21" s="429">
        <f>SUM(G21:I21)</f>
        <v>9.4</v>
      </c>
      <c r="L21" s="430"/>
      <c r="M21" s="430"/>
      <c r="N21" s="430">
        <f>I21</f>
        <v>9.4</v>
      </c>
      <c r="O21" s="405">
        <f>SUM(L21:N21)</f>
        <v>9.4</v>
      </c>
      <c r="P21" s="358">
        <v>44531</v>
      </c>
    </row>
    <row r="22" spans="1:221" x14ac:dyDescent="0.2">
      <c r="A22" s="431" t="s">
        <v>132</v>
      </c>
      <c r="D22" s="360">
        <f>C15</f>
        <v>0</v>
      </c>
      <c r="E22" s="361" t="s">
        <v>41</v>
      </c>
      <c r="F22" s="362" t="s">
        <v>8</v>
      </c>
      <c r="G22" s="404"/>
      <c r="H22" s="404"/>
      <c r="I22" s="404">
        <f>'Rider Rates'!C144</f>
        <v>2.0634799999999998E-2</v>
      </c>
      <c r="J22" s="404">
        <f>SUM(G22:I22)</f>
        <v>2.0634799999999998E-2</v>
      </c>
      <c r="K22" s="364" t="s">
        <v>42</v>
      </c>
      <c r="L22" s="405"/>
      <c r="M22" s="405"/>
      <c r="N22" s="405">
        <f>IF(C15&lt;0,0,ROUND($D22*I22,2))</f>
        <v>0</v>
      </c>
      <c r="O22" s="405">
        <f>SUM(L22:N22)</f>
        <v>0</v>
      </c>
      <c r="P22" s="358">
        <f>'Rider Rates'!H145</f>
        <v>45444</v>
      </c>
    </row>
    <row r="23" spans="1:221" x14ac:dyDescent="0.2">
      <c r="A23" s="367" t="s">
        <v>50</v>
      </c>
      <c r="B23" s="367"/>
      <c r="C23" s="367"/>
      <c r="D23" s="368"/>
      <c r="E23" s="368"/>
      <c r="F23" s="367"/>
      <c r="G23" s="367"/>
      <c r="H23" s="367"/>
      <c r="I23" s="367"/>
      <c r="J23" s="367"/>
      <c r="K23" s="370"/>
      <c r="L23" s="369"/>
      <c r="M23" s="369"/>
      <c r="N23" s="369">
        <f>SUM(N21:N22)</f>
        <v>9.4</v>
      </c>
      <c r="O23" s="369">
        <f>SUM(O21:O22)</f>
        <v>9.4</v>
      </c>
    </row>
    <row r="24" spans="1:221" x14ac:dyDescent="0.2">
      <c r="A24" s="432"/>
      <c r="B24" s="432"/>
      <c r="C24" s="433"/>
      <c r="D24" s="433"/>
      <c r="E24" s="433"/>
      <c r="F24" s="433"/>
      <c r="G24" s="434"/>
      <c r="H24" s="434"/>
      <c r="I24" s="434"/>
      <c r="J24" s="434"/>
      <c r="K24" s="432"/>
      <c r="L24" s="432"/>
      <c r="M24" s="432"/>
      <c r="N24" s="432"/>
      <c r="O24" s="432"/>
      <c r="P24" s="432"/>
    </row>
    <row r="25" spans="1:221" x14ac:dyDescent="0.2">
      <c r="A25" s="344" t="s">
        <v>70</v>
      </c>
      <c r="B25" s="381"/>
      <c r="C25" s="381"/>
      <c r="D25" s="382"/>
      <c r="E25" s="382"/>
      <c r="F25" s="381"/>
      <c r="G25" s="382"/>
      <c r="H25" s="382"/>
      <c r="I25" s="382"/>
      <c r="J25" s="382"/>
      <c r="K25" s="382"/>
      <c r="L25" s="382"/>
      <c r="M25" s="382"/>
      <c r="N25" s="382"/>
      <c r="O25" s="382"/>
      <c r="P25" s="421"/>
      <c r="Q25" s="333"/>
      <c r="R25" s="333"/>
      <c r="S25" s="333"/>
      <c r="T25" s="333"/>
      <c r="U25" s="333"/>
      <c r="V25" s="333"/>
      <c r="W25" s="333"/>
      <c r="X25" s="333"/>
      <c r="Y25" s="333"/>
      <c r="Z25" s="333"/>
      <c r="AA25" s="333"/>
      <c r="AB25" s="333"/>
      <c r="AC25" s="333"/>
      <c r="AD25" s="333"/>
      <c r="AE25" s="333"/>
      <c r="AF25" s="333"/>
      <c r="AG25" s="333"/>
      <c r="AH25" s="333"/>
      <c r="AI25" s="333"/>
      <c r="AJ25" s="333"/>
      <c r="AK25" s="333"/>
      <c r="AL25" s="333"/>
      <c r="AM25" s="333"/>
      <c r="AN25" s="333"/>
      <c r="AO25" s="333"/>
      <c r="AP25" s="333"/>
      <c r="AQ25" s="333"/>
      <c r="AR25" s="333"/>
      <c r="AS25" s="333"/>
      <c r="AT25" s="333"/>
      <c r="AU25" s="333"/>
      <c r="AV25" s="333"/>
      <c r="AW25" s="333"/>
      <c r="AX25" s="333"/>
      <c r="AY25" s="333"/>
      <c r="AZ25" s="333"/>
      <c r="BA25" s="333"/>
      <c r="BB25" s="333"/>
      <c r="BC25" s="333"/>
      <c r="BD25" s="333"/>
      <c r="BE25" s="333"/>
      <c r="BF25" s="333"/>
      <c r="BG25" s="333"/>
      <c r="BH25" s="333"/>
      <c r="BI25" s="333"/>
      <c r="BJ25" s="333"/>
      <c r="BK25" s="333"/>
      <c r="BL25" s="333"/>
      <c r="BM25" s="333"/>
      <c r="BN25" s="333"/>
      <c r="BO25" s="333"/>
      <c r="BP25" s="333"/>
      <c r="BQ25" s="333"/>
      <c r="BR25" s="333"/>
      <c r="BS25" s="333"/>
      <c r="BT25" s="333"/>
      <c r="BU25" s="333"/>
      <c r="BV25" s="333"/>
      <c r="BW25" s="333"/>
      <c r="BX25" s="333"/>
      <c r="BY25" s="333"/>
      <c r="BZ25" s="333"/>
      <c r="CA25" s="333"/>
      <c r="CB25" s="333"/>
      <c r="CC25" s="333"/>
      <c r="CD25" s="333"/>
      <c r="CE25" s="333"/>
      <c r="CF25" s="333"/>
      <c r="CG25" s="333"/>
      <c r="CH25" s="333"/>
      <c r="CI25" s="333"/>
      <c r="CJ25" s="333"/>
      <c r="CK25" s="333"/>
      <c r="CL25" s="333"/>
      <c r="CM25" s="333"/>
      <c r="CN25" s="333"/>
      <c r="CO25" s="333"/>
      <c r="CP25" s="333"/>
      <c r="CQ25" s="333"/>
      <c r="CR25" s="333"/>
      <c r="CS25" s="333"/>
      <c r="CT25" s="333"/>
      <c r="CU25" s="333"/>
      <c r="CV25" s="333"/>
      <c r="CW25" s="333"/>
      <c r="CX25" s="333"/>
      <c r="CY25" s="333"/>
      <c r="CZ25" s="333"/>
      <c r="DA25" s="333"/>
      <c r="DB25" s="333"/>
      <c r="DC25" s="333"/>
      <c r="DD25" s="333"/>
      <c r="DE25" s="333"/>
      <c r="DF25" s="333"/>
      <c r="DG25" s="333"/>
      <c r="DH25" s="333"/>
      <c r="DI25" s="333"/>
      <c r="DJ25" s="333"/>
      <c r="DK25" s="333"/>
      <c r="DL25" s="333"/>
      <c r="DM25" s="333"/>
      <c r="DN25" s="333"/>
      <c r="DO25" s="333"/>
      <c r="DP25" s="333"/>
      <c r="DQ25" s="333"/>
      <c r="DR25" s="333"/>
      <c r="DS25" s="333"/>
      <c r="DT25" s="333"/>
      <c r="DU25" s="333"/>
      <c r="DV25" s="333"/>
      <c r="DW25" s="333"/>
      <c r="DX25" s="333"/>
      <c r="DY25" s="333"/>
      <c r="DZ25" s="333"/>
      <c r="EA25" s="333"/>
      <c r="EB25" s="333"/>
      <c r="EC25" s="333"/>
      <c r="ED25" s="333"/>
      <c r="EE25" s="333"/>
      <c r="EF25" s="333"/>
      <c r="EG25" s="333"/>
      <c r="EH25" s="333"/>
      <c r="EI25" s="333"/>
      <c r="EJ25" s="333"/>
      <c r="EK25" s="333"/>
      <c r="EL25" s="333"/>
      <c r="EM25" s="333"/>
      <c r="EN25" s="333"/>
      <c r="EO25" s="333"/>
      <c r="EP25" s="333"/>
      <c r="EQ25" s="333"/>
      <c r="ER25" s="333"/>
      <c r="ES25" s="333"/>
      <c r="ET25" s="333"/>
      <c r="EU25" s="333"/>
      <c r="EV25" s="333"/>
      <c r="EW25" s="333"/>
      <c r="EX25" s="333"/>
      <c r="EY25" s="333"/>
      <c r="EZ25" s="333"/>
      <c r="FA25" s="333"/>
      <c r="FB25" s="333"/>
      <c r="FC25" s="333"/>
      <c r="FD25" s="333"/>
      <c r="FE25" s="333"/>
      <c r="FF25" s="333"/>
      <c r="FG25" s="333"/>
      <c r="FH25" s="333"/>
      <c r="FI25" s="333"/>
      <c r="FJ25" s="333"/>
      <c r="FK25" s="333"/>
      <c r="FL25" s="333"/>
      <c r="FM25" s="333"/>
      <c r="FN25" s="333"/>
      <c r="FO25" s="333"/>
      <c r="FP25" s="333"/>
      <c r="FQ25" s="333"/>
      <c r="FR25" s="333"/>
      <c r="FS25" s="333"/>
      <c r="FT25" s="333"/>
      <c r="FU25" s="333"/>
      <c r="FV25" s="333"/>
      <c r="FW25" s="333"/>
      <c r="FX25" s="333"/>
      <c r="FY25" s="333"/>
      <c r="FZ25" s="333"/>
      <c r="GA25" s="333"/>
      <c r="GB25" s="333"/>
      <c r="GC25" s="333"/>
      <c r="GD25" s="333"/>
      <c r="GE25" s="333"/>
      <c r="GF25" s="333"/>
      <c r="GG25" s="333"/>
      <c r="GH25" s="333"/>
      <c r="GI25" s="333"/>
      <c r="GJ25" s="333"/>
      <c r="GK25" s="333"/>
      <c r="GL25" s="333"/>
      <c r="GM25" s="333"/>
      <c r="GN25" s="333"/>
      <c r="GO25" s="333"/>
      <c r="GP25" s="333"/>
      <c r="GQ25" s="333"/>
      <c r="GR25" s="333"/>
      <c r="GS25" s="333"/>
      <c r="GT25" s="333"/>
      <c r="GU25" s="333"/>
      <c r="GV25" s="333"/>
      <c r="GW25" s="333"/>
      <c r="GX25" s="333"/>
      <c r="GY25" s="333"/>
      <c r="GZ25" s="333"/>
      <c r="HA25" s="333"/>
      <c r="HB25" s="333"/>
      <c r="HC25" s="333"/>
      <c r="HD25" s="333"/>
      <c r="HE25" s="333"/>
      <c r="HF25" s="333"/>
      <c r="HG25" s="333"/>
      <c r="HH25" s="333"/>
      <c r="HI25" s="333"/>
      <c r="HJ25" s="333"/>
      <c r="HK25" s="333"/>
      <c r="HL25" s="333"/>
      <c r="HM25" s="333"/>
    </row>
    <row r="26" spans="1:221" x14ac:dyDescent="0.2">
      <c r="P26" s="435"/>
      <c r="Q26" s="383"/>
      <c r="R26" s="373"/>
      <c r="S26" s="374"/>
      <c r="T26" s="375"/>
      <c r="U26" s="333"/>
      <c r="V26" s="376"/>
      <c r="W26" s="333"/>
      <c r="X26" s="333"/>
      <c r="Y26" s="333"/>
      <c r="Z26" s="333"/>
      <c r="AA26" s="333"/>
      <c r="AB26" s="333"/>
      <c r="AC26" s="333"/>
      <c r="AD26" s="333"/>
      <c r="AE26" s="333"/>
      <c r="AF26" s="333"/>
      <c r="AG26" s="333"/>
      <c r="AH26" s="333"/>
      <c r="AI26" s="333"/>
      <c r="AJ26" s="333"/>
      <c r="AK26" s="333"/>
      <c r="AL26" s="333"/>
      <c r="AM26" s="333"/>
      <c r="AN26" s="333"/>
      <c r="AO26" s="333"/>
      <c r="AP26" s="333"/>
      <c r="AQ26" s="333"/>
      <c r="AR26" s="333"/>
      <c r="AS26" s="333"/>
      <c r="AT26" s="333"/>
      <c r="AU26" s="333"/>
      <c r="AV26" s="333"/>
      <c r="AW26" s="333"/>
      <c r="AX26" s="333"/>
      <c r="AY26" s="333"/>
      <c r="AZ26" s="333"/>
      <c r="BA26" s="333"/>
      <c r="BB26" s="333"/>
      <c r="BC26" s="333"/>
      <c r="BD26" s="333"/>
      <c r="BE26" s="333"/>
      <c r="BF26" s="333"/>
      <c r="BG26" s="333"/>
      <c r="BH26" s="333"/>
      <c r="BI26" s="333"/>
      <c r="BJ26" s="333"/>
      <c r="BK26" s="333"/>
      <c r="BL26" s="333"/>
      <c r="BM26" s="333"/>
      <c r="BN26" s="333"/>
      <c r="BO26" s="333"/>
      <c r="BP26" s="333"/>
      <c r="BQ26" s="333"/>
      <c r="BR26" s="333"/>
      <c r="BS26" s="333"/>
      <c r="BT26" s="333"/>
      <c r="BU26" s="333"/>
      <c r="BV26" s="333"/>
      <c r="BW26" s="333"/>
      <c r="BX26" s="333"/>
      <c r="BY26" s="333"/>
      <c r="BZ26" s="333"/>
      <c r="CA26" s="333"/>
      <c r="CB26" s="333"/>
      <c r="CC26" s="333"/>
      <c r="CD26" s="333"/>
      <c r="CE26" s="333"/>
      <c r="CF26" s="333"/>
      <c r="CG26" s="333"/>
      <c r="CH26" s="333"/>
      <c r="CI26" s="333"/>
      <c r="CJ26" s="333"/>
      <c r="CK26" s="333"/>
      <c r="CL26" s="333"/>
      <c r="CM26" s="333"/>
      <c r="CN26" s="333"/>
      <c r="CO26" s="333"/>
      <c r="CP26" s="333"/>
      <c r="CQ26" s="333"/>
      <c r="CR26" s="333"/>
      <c r="CS26" s="333"/>
      <c r="CT26" s="333"/>
      <c r="CU26" s="333"/>
      <c r="CV26" s="333"/>
      <c r="CW26" s="333"/>
      <c r="CX26" s="333"/>
      <c r="CY26" s="333"/>
      <c r="CZ26" s="333"/>
      <c r="DA26" s="333"/>
      <c r="DB26" s="333"/>
      <c r="DC26" s="333"/>
      <c r="DD26" s="333"/>
      <c r="DE26" s="333"/>
      <c r="DF26" s="333"/>
      <c r="DG26" s="333"/>
      <c r="DH26" s="333"/>
      <c r="DI26" s="333"/>
      <c r="DJ26" s="333"/>
      <c r="DK26" s="333"/>
      <c r="DL26" s="333"/>
      <c r="DM26" s="333"/>
      <c r="DN26" s="333"/>
      <c r="DO26" s="333"/>
      <c r="DP26" s="333"/>
      <c r="DQ26" s="333"/>
      <c r="DR26" s="333"/>
      <c r="DS26" s="333"/>
      <c r="DT26" s="333"/>
      <c r="DU26" s="333"/>
      <c r="DV26" s="333"/>
      <c r="DW26" s="333"/>
      <c r="DX26" s="333"/>
      <c r="DY26" s="333"/>
      <c r="DZ26" s="333"/>
      <c r="EA26" s="333"/>
      <c r="EB26" s="333"/>
      <c r="EC26" s="333"/>
      <c r="ED26" s="333"/>
      <c r="EE26" s="333"/>
      <c r="EF26" s="333"/>
      <c r="EG26" s="333"/>
      <c r="EH26" s="333"/>
      <c r="EI26" s="333"/>
      <c r="EJ26" s="333"/>
      <c r="EK26" s="333"/>
      <c r="EL26" s="333"/>
      <c r="EM26" s="333"/>
      <c r="EN26" s="333"/>
      <c r="EO26" s="333"/>
      <c r="EP26" s="333"/>
      <c r="EQ26" s="333"/>
      <c r="ER26" s="333"/>
      <c r="ES26" s="333"/>
      <c r="ET26" s="333"/>
      <c r="EU26" s="333"/>
      <c r="EV26" s="333"/>
      <c r="EW26" s="333"/>
      <c r="EX26" s="333"/>
      <c r="EY26" s="333"/>
      <c r="EZ26" s="333"/>
      <c r="FA26" s="333"/>
      <c r="FB26" s="333"/>
      <c r="FC26" s="333"/>
      <c r="FD26" s="333"/>
      <c r="FE26" s="333"/>
      <c r="FF26" s="333"/>
      <c r="FG26" s="333"/>
      <c r="FH26" s="333"/>
      <c r="FI26" s="333"/>
      <c r="FJ26" s="333"/>
      <c r="FK26" s="333"/>
      <c r="FL26" s="333"/>
      <c r="FM26" s="333"/>
      <c r="FN26" s="333"/>
      <c r="FO26" s="333"/>
      <c r="FP26" s="333"/>
      <c r="FQ26" s="333"/>
      <c r="FR26" s="333"/>
      <c r="FS26" s="333"/>
      <c r="FT26" s="333"/>
      <c r="FU26" s="333"/>
      <c r="FV26" s="333"/>
      <c r="FW26" s="333"/>
      <c r="FX26" s="333"/>
      <c r="FY26" s="333"/>
      <c r="FZ26" s="333"/>
      <c r="GA26" s="333"/>
      <c r="GB26" s="333"/>
      <c r="GC26" s="333"/>
      <c r="GD26" s="333"/>
      <c r="GE26" s="333"/>
      <c r="GF26" s="333"/>
      <c r="GG26" s="333"/>
      <c r="GH26" s="333"/>
      <c r="GI26" s="333"/>
      <c r="GJ26" s="333"/>
      <c r="GK26" s="333"/>
      <c r="GL26" s="333"/>
      <c r="GM26" s="333"/>
      <c r="GN26" s="333"/>
      <c r="GO26" s="333"/>
      <c r="GP26" s="333"/>
      <c r="GQ26" s="333"/>
      <c r="GR26" s="333"/>
      <c r="GS26" s="333"/>
      <c r="GT26" s="333"/>
      <c r="GU26" s="333"/>
      <c r="GV26" s="333"/>
      <c r="GW26" s="333"/>
      <c r="GX26" s="333"/>
      <c r="GY26" s="333"/>
      <c r="GZ26" s="333"/>
      <c r="HA26" s="333"/>
      <c r="HB26" s="333"/>
      <c r="HC26" s="333"/>
      <c r="HD26" s="333"/>
      <c r="HE26" s="333"/>
      <c r="HF26" s="333"/>
      <c r="HG26" s="333"/>
      <c r="HH26" s="333"/>
      <c r="HI26" s="333"/>
      <c r="HJ26" s="333"/>
      <c r="HK26" s="333"/>
      <c r="HL26" s="333"/>
      <c r="HM26" s="333"/>
    </row>
    <row r="27" spans="1:221" x14ac:dyDescent="0.2">
      <c r="A27" s="384" t="s">
        <v>79</v>
      </c>
      <c r="B27" s="385"/>
      <c r="C27" s="385"/>
      <c r="D27" s="360">
        <f>IF($C$15&lt;0,0,IF($C$15&gt;833000,833000,$C$15))</f>
        <v>0</v>
      </c>
      <c r="E27" s="361" t="s">
        <v>41</v>
      </c>
      <c r="F27" s="362" t="s">
        <v>8</v>
      </c>
      <c r="G27" s="386"/>
      <c r="H27" s="386"/>
      <c r="I27" s="386">
        <f>'Rider Rates'!$B$4</f>
        <v>4.6278999999999999E-3</v>
      </c>
      <c r="J27" s="386">
        <f t="shared" ref="J27:J47" si="0">SUM(G27:I27)</f>
        <v>4.6278999999999999E-3</v>
      </c>
      <c r="K27" s="364" t="s">
        <v>42</v>
      </c>
      <c r="L27" s="250"/>
      <c r="M27" s="250"/>
      <c r="N27" s="250">
        <f t="shared" ref="N27:N32" si="1">ROUND(D27*I27,2)</f>
        <v>0</v>
      </c>
      <c r="O27" s="250">
        <f t="shared" ref="O27:O48" si="2">SUM(L27:N27)</f>
        <v>0</v>
      </c>
      <c r="P27" s="358">
        <f>'Rider Rates'!$D$4</f>
        <v>45657</v>
      </c>
      <c r="Q27" s="383"/>
      <c r="R27" s="380"/>
      <c r="S27" s="374"/>
      <c r="T27" s="375"/>
      <c r="U27" s="333"/>
      <c r="V27" s="376"/>
      <c r="W27" s="333"/>
      <c r="X27" s="333"/>
      <c r="Y27" s="333"/>
      <c r="Z27" s="333"/>
      <c r="AA27" s="333"/>
      <c r="AB27" s="333"/>
      <c r="AC27" s="333"/>
      <c r="AD27" s="333"/>
      <c r="AE27" s="333"/>
      <c r="AF27" s="333"/>
      <c r="AG27" s="333"/>
      <c r="AH27" s="333"/>
      <c r="AI27" s="333"/>
      <c r="AJ27" s="333"/>
      <c r="AK27" s="333"/>
      <c r="AL27" s="333"/>
      <c r="AM27" s="333"/>
      <c r="AN27" s="333"/>
      <c r="AO27" s="333"/>
      <c r="AP27" s="333"/>
      <c r="AQ27" s="333"/>
      <c r="AR27" s="333"/>
      <c r="AS27" s="333"/>
      <c r="AT27" s="333"/>
      <c r="AU27" s="333"/>
      <c r="AV27" s="333"/>
      <c r="AW27" s="333"/>
      <c r="AX27" s="333"/>
      <c r="AY27" s="333"/>
      <c r="AZ27" s="333"/>
      <c r="BA27" s="333"/>
      <c r="BB27" s="333"/>
      <c r="BC27" s="333"/>
      <c r="BD27" s="333"/>
      <c r="BE27" s="333"/>
      <c r="BF27" s="333"/>
      <c r="BG27" s="333"/>
      <c r="BH27" s="333"/>
      <c r="BI27" s="333"/>
      <c r="BJ27" s="333"/>
      <c r="BK27" s="333"/>
      <c r="BL27" s="333"/>
      <c r="BM27" s="333"/>
      <c r="BN27" s="333"/>
      <c r="BO27" s="333"/>
      <c r="BP27" s="333"/>
      <c r="BQ27" s="333"/>
      <c r="BR27" s="333"/>
      <c r="BS27" s="333"/>
      <c r="BT27" s="333"/>
      <c r="BU27" s="333"/>
      <c r="BV27" s="333"/>
      <c r="BW27" s="333"/>
      <c r="BX27" s="333"/>
      <c r="BY27" s="333"/>
      <c r="BZ27" s="333"/>
      <c r="CA27" s="333"/>
      <c r="CB27" s="333"/>
      <c r="CC27" s="333"/>
      <c r="CD27" s="333"/>
      <c r="CE27" s="333"/>
      <c r="CF27" s="333"/>
      <c r="CG27" s="333"/>
      <c r="CH27" s="333"/>
      <c r="CI27" s="333"/>
      <c r="CJ27" s="333"/>
      <c r="CK27" s="333"/>
      <c r="CL27" s="333"/>
      <c r="CM27" s="333"/>
      <c r="CN27" s="333"/>
      <c r="CO27" s="333"/>
      <c r="CP27" s="333"/>
      <c r="CQ27" s="333"/>
      <c r="CR27" s="333"/>
      <c r="CS27" s="333"/>
      <c r="CT27" s="333"/>
      <c r="CU27" s="333"/>
      <c r="CV27" s="333"/>
      <c r="CW27" s="333"/>
      <c r="CX27" s="333"/>
      <c r="CY27" s="333"/>
      <c r="CZ27" s="333"/>
      <c r="DA27" s="333"/>
      <c r="DB27" s="333"/>
      <c r="DC27" s="333"/>
      <c r="DD27" s="333"/>
      <c r="DE27" s="333"/>
      <c r="DF27" s="333"/>
      <c r="DG27" s="333"/>
      <c r="DH27" s="333"/>
      <c r="DI27" s="333"/>
      <c r="DJ27" s="333"/>
      <c r="DK27" s="333"/>
      <c r="DL27" s="333"/>
      <c r="DM27" s="333"/>
      <c r="DN27" s="333"/>
      <c r="DO27" s="333"/>
      <c r="DP27" s="333"/>
      <c r="DQ27" s="333"/>
      <c r="DR27" s="333"/>
      <c r="DS27" s="333"/>
      <c r="DT27" s="333"/>
      <c r="DU27" s="333"/>
      <c r="DV27" s="333"/>
      <c r="DW27" s="333"/>
      <c r="DX27" s="333"/>
      <c r="DY27" s="333"/>
      <c r="DZ27" s="333"/>
      <c r="EA27" s="333"/>
      <c r="EB27" s="333"/>
      <c r="EC27" s="333"/>
      <c r="ED27" s="333"/>
      <c r="EE27" s="333"/>
      <c r="EF27" s="333"/>
      <c r="EG27" s="333"/>
      <c r="EH27" s="333"/>
      <c r="EI27" s="333"/>
      <c r="EJ27" s="333"/>
      <c r="EK27" s="333"/>
      <c r="EL27" s="333"/>
      <c r="EM27" s="333"/>
      <c r="EN27" s="333"/>
      <c r="EO27" s="333"/>
      <c r="EP27" s="333"/>
      <c r="EQ27" s="333"/>
      <c r="ER27" s="333"/>
      <c r="ES27" s="333"/>
      <c r="ET27" s="333"/>
      <c r="EU27" s="333"/>
      <c r="EV27" s="333"/>
      <c r="EW27" s="333"/>
      <c r="EX27" s="333"/>
      <c r="EY27" s="333"/>
      <c r="EZ27" s="333"/>
      <c r="FA27" s="333"/>
      <c r="FB27" s="333"/>
      <c r="FC27" s="333"/>
      <c r="FD27" s="333"/>
      <c r="FE27" s="333"/>
      <c r="FF27" s="333"/>
      <c r="FG27" s="333"/>
      <c r="FH27" s="333"/>
      <c r="FI27" s="333"/>
      <c r="FJ27" s="333"/>
      <c r="FK27" s="333"/>
      <c r="FL27" s="333"/>
      <c r="FM27" s="333"/>
      <c r="FN27" s="333"/>
      <c r="FO27" s="333"/>
      <c r="FP27" s="333"/>
      <c r="FQ27" s="333"/>
      <c r="FR27" s="333"/>
      <c r="FS27" s="333"/>
      <c r="FT27" s="333"/>
      <c r="FU27" s="333"/>
      <c r="FV27" s="333"/>
      <c r="FW27" s="333"/>
      <c r="FX27" s="333"/>
      <c r="FY27" s="333"/>
      <c r="FZ27" s="333"/>
      <c r="GA27" s="333"/>
      <c r="GB27" s="333"/>
      <c r="GC27" s="333"/>
      <c r="GD27" s="333"/>
      <c r="GE27" s="333"/>
      <c r="GF27" s="333"/>
      <c r="GG27" s="333"/>
      <c r="GH27" s="333"/>
      <c r="GI27" s="333"/>
      <c r="GJ27" s="333"/>
      <c r="GK27" s="333"/>
      <c r="GL27" s="333"/>
      <c r="GM27" s="333"/>
      <c r="GN27" s="333"/>
      <c r="GO27" s="333"/>
      <c r="GP27" s="333"/>
      <c r="GQ27" s="333"/>
      <c r="GR27" s="333"/>
      <c r="GS27" s="333"/>
      <c r="GT27" s="333"/>
      <c r="GU27" s="333"/>
      <c r="GV27" s="333"/>
      <c r="GW27" s="333"/>
      <c r="GX27" s="333"/>
      <c r="GY27" s="333"/>
      <c r="GZ27" s="333"/>
      <c r="HA27" s="333"/>
      <c r="HB27" s="333"/>
      <c r="HC27" s="333"/>
      <c r="HD27" s="333"/>
      <c r="HE27" s="333"/>
      <c r="HF27" s="333"/>
      <c r="HG27" s="333"/>
      <c r="HH27" s="333"/>
      <c r="HI27" s="333"/>
      <c r="HJ27" s="333"/>
      <c r="HK27" s="333"/>
      <c r="HL27" s="333"/>
      <c r="HM27" s="333"/>
    </row>
    <row r="28" spans="1:221" x14ac:dyDescent="0.2">
      <c r="A28" s="384" t="s">
        <v>80</v>
      </c>
      <c r="B28" s="333"/>
      <c r="C28" s="333"/>
      <c r="D28" s="388">
        <f>IF($C$15&gt;833000,$C$15-833000,0)</f>
        <v>0</v>
      </c>
      <c r="E28" s="361" t="s">
        <v>41</v>
      </c>
      <c r="F28" s="362" t="s">
        <v>8</v>
      </c>
      <c r="G28" s="386"/>
      <c r="H28" s="386"/>
      <c r="I28" s="386">
        <f>'Rider Rates'!$B$5</f>
        <v>1.7560000000000001E-4</v>
      </c>
      <c r="J28" s="386">
        <f t="shared" si="0"/>
        <v>1.7560000000000001E-4</v>
      </c>
      <c r="K28" s="364" t="s">
        <v>42</v>
      </c>
      <c r="L28" s="250"/>
      <c r="M28" s="250"/>
      <c r="N28" s="250">
        <f t="shared" si="1"/>
        <v>0</v>
      </c>
      <c r="O28" s="250">
        <f t="shared" si="2"/>
        <v>0</v>
      </c>
      <c r="P28" s="358">
        <f>'Rider Rates'!$D$4</f>
        <v>45657</v>
      </c>
      <c r="Q28" s="383"/>
      <c r="R28" s="380"/>
      <c r="S28" s="374"/>
      <c r="T28" s="375"/>
      <c r="U28" s="333"/>
      <c r="V28" s="376"/>
      <c r="W28" s="333"/>
      <c r="X28" s="333"/>
      <c r="Y28" s="333"/>
      <c r="Z28" s="333"/>
      <c r="AA28" s="333"/>
      <c r="AB28" s="333"/>
      <c r="AC28" s="333"/>
      <c r="AD28" s="333"/>
      <c r="AE28" s="333"/>
      <c r="AF28" s="333"/>
      <c r="AG28" s="333"/>
      <c r="AH28" s="333"/>
      <c r="AI28" s="333"/>
      <c r="AJ28" s="333"/>
      <c r="AK28" s="333"/>
      <c r="AL28" s="333"/>
      <c r="AM28" s="333"/>
      <c r="AN28" s="333"/>
      <c r="AO28" s="333"/>
      <c r="AP28" s="333"/>
      <c r="AQ28" s="333"/>
      <c r="AR28" s="333"/>
      <c r="AS28" s="333"/>
      <c r="AT28" s="333"/>
      <c r="AU28" s="333"/>
      <c r="AV28" s="333"/>
      <c r="AW28" s="333"/>
      <c r="AX28" s="333"/>
      <c r="AY28" s="333"/>
      <c r="AZ28" s="333"/>
      <c r="BA28" s="333"/>
      <c r="BB28" s="333"/>
      <c r="BC28" s="333"/>
      <c r="BD28" s="333"/>
      <c r="BE28" s="333"/>
      <c r="BF28" s="333"/>
      <c r="BG28" s="333"/>
      <c r="BH28" s="333"/>
      <c r="BI28" s="333"/>
      <c r="BJ28" s="333"/>
      <c r="BK28" s="333"/>
      <c r="BL28" s="333"/>
      <c r="BM28" s="333"/>
      <c r="BN28" s="333"/>
      <c r="BO28" s="333"/>
      <c r="BP28" s="333"/>
      <c r="BQ28" s="333"/>
      <c r="BR28" s="333"/>
      <c r="BS28" s="333"/>
      <c r="BT28" s="333"/>
      <c r="BU28" s="333"/>
      <c r="BV28" s="333"/>
      <c r="BW28" s="333"/>
      <c r="BX28" s="333"/>
      <c r="BY28" s="333"/>
      <c r="BZ28" s="333"/>
      <c r="CA28" s="333"/>
      <c r="CB28" s="333"/>
      <c r="CC28" s="333"/>
      <c r="CD28" s="333"/>
      <c r="CE28" s="333"/>
      <c r="CF28" s="333"/>
      <c r="CG28" s="333"/>
      <c r="CH28" s="333"/>
      <c r="CI28" s="333"/>
      <c r="CJ28" s="333"/>
      <c r="CK28" s="333"/>
      <c r="CL28" s="333"/>
      <c r="CM28" s="333"/>
      <c r="CN28" s="333"/>
      <c r="CO28" s="333"/>
      <c r="CP28" s="333"/>
      <c r="CQ28" s="333"/>
      <c r="CR28" s="333"/>
      <c r="CS28" s="333"/>
      <c r="CT28" s="333"/>
      <c r="CU28" s="333"/>
      <c r="CV28" s="333"/>
      <c r="CW28" s="333"/>
      <c r="CX28" s="333"/>
      <c r="CY28" s="333"/>
      <c r="CZ28" s="333"/>
      <c r="DA28" s="333"/>
      <c r="DB28" s="333"/>
      <c r="DC28" s="333"/>
      <c r="DD28" s="333"/>
      <c r="DE28" s="333"/>
      <c r="DF28" s="333"/>
      <c r="DG28" s="333"/>
      <c r="DH28" s="333"/>
      <c r="DI28" s="333"/>
      <c r="DJ28" s="333"/>
      <c r="DK28" s="333"/>
      <c r="DL28" s="333"/>
      <c r="DM28" s="333"/>
      <c r="DN28" s="333"/>
      <c r="DO28" s="333"/>
      <c r="DP28" s="333"/>
      <c r="DQ28" s="333"/>
      <c r="DR28" s="333"/>
      <c r="DS28" s="333"/>
      <c r="DT28" s="333"/>
      <c r="DU28" s="333"/>
      <c r="DV28" s="333"/>
      <c r="DW28" s="333"/>
      <c r="DX28" s="333"/>
      <c r="DY28" s="333"/>
      <c r="DZ28" s="333"/>
      <c r="EA28" s="333"/>
      <c r="EB28" s="333"/>
      <c r="EC28" s="333"/>
      <c r="ED28" s="333"/>
      <c r="EE28" s="333"/>
      <c r="EF28" s="333"/>
      <c r="EG28" s="333"/>
      <c r="EH28" s="333"/>
      <c r="EI28" s="333"/>
      <c r="EJ28" s="333"/>
      <c r="EK28" s="333"/>
      <c r="EL28" s="333"/>
      <c r="EM28" s="333"/>
      <c r="EN28" s="333"/>
      <c r="EO28" s="333"/>
      <c r="EP28" s="333"/>
      <c r="EQ28" s="333"/>
      <c r="ER28" s="333"/>
      <c r="ES28" s="333"/>
      <c r="ET28" s="333"/>
      <c r="EU28" s="333"/>
      <c r="EV28" s="333"/>
      <c r="EW28" s="333"/>
      <c r="EX28" s="333"/>
      <c r="EY28" s="333"/>
      <c r="EZ28" s="333"/>
      <c r="FA28" s="333"/>
      <c r="FB28" s="333"/>
      <c r="FC28" s="333"/>
      <c r="FD28" s="333"/>
      <c r="FE28" s="333"/>
      <c r="FF28" s="333"/>
      <c r="FG28" s="333"/>
      <c r="FH28" s="333"/>
      <c r="FI28" s="333"/>
      <c r="FJ28" s="333"/>
      <c r="FK28" s="333"/>
      <c r="FL28" s="333"/>
      <c r="FM28" s="333"/>
      <c r="FN28" s="333"/>
      <c r="FO28" s="333"/>
      <c r="FP28" s="333"/>
      <c r="FQ28" s="333"/>
      <c r="FR28" s="333"/>
      <c r="FS28" s="333"/>
      <c r="FT28" s="333"/>
      <c r="FU28" s="333"/>
      <c r="FV28" s="333"/>
      <c r="FW28" s="333"/>
      <c r="FX28" s="333"/>
      <c r="FY28" s="333"/>
      <c r="FZ28" s="333"/>
      <c r="GA28" s="333"/>
      <c r="GB28" s="333"/>
      <c r="GC28" s="333"/>
      <c r="GD28" s="333"/>
      <c r="GE28" s="333"/>
      <c r="GF28" s="333"/>
      <c r="GG28" s="333"/>
      <c r="GH28" s="333"/>
      <c r="GI28" s="333"/>
      <c r="GJ28" s="333"/>
      <c r="GK28" s="333"/>
      <c r="GL28" s="333"/>
      <c r="GM28" s="333"/>
      <c r="GN28" s="333"/>
      <c r="GO28" s="333"/>
      <c r="GP28" s="333"/>
      <c r="GQ28" s="333"/>
      <c r="GR28" s="333"/>
      <c r="GS28" s="333"/>
      <c r="GT28" s="333"/>
      <c r="GU28" s="333"/>
      <c r="GV28" s="333"/>
      <c r="GW28" s="333"/>
      <c r="GX28" s="333"/>
      <c r="GY28" s="333"/>
      <c r="GZ28" s="333"/>
      <c r="HA28" s="333"/>
      <c r="HB28" s="333"/>
      <c r="HC28" s="333"/>
      <c r="HD28" s="333"/>
      <c r="HE28" s="333"/>
      <c r="HF28" s="333"/>
      <c r="HG28" s="333"/>
      <c r="HH28" s="333"/>
      <c r="HI28" s="333"/>
      <c r="HJ28" s="333"/>
      <c r="HK28" s="333"/>
      <c r="HL28" s="333"/>
      <c r="HM28" s="333"/>
    </row>
    <row r="29" spans="1:221" x14ac:dyDescent="0.2">
      <c r="A29" s="384" t="s">
        <v>97</v>
      </c>
      <c r="B29" s="333"/>
      <c r="C29" s="333"/>
      <c r="D29" s="360">
        <f>IF('Customer Info'!$C$32=TRUE,0,IF($C$15&lt;0,0,IF($C$15&gt;2000,2000,$C$15)))</f>
        <v>0</v>
      </c>
      <c r="E29" s="361" t="s">
        <v>41</v>
      </c>
      <c r="F29" s="362" t="s">
        <v>8</v>
      </c>
      <c r="G29" s="386"/>
      <c r="H29" s="386"/>
      <c r="I29" s="389">
        <f>'Rider Rates'!$B$8</f>
        <v>4.6499999999999996E-3</v>
      </c>
      <c r="J29" s="389">
        <f t="shared" si="0"/>
        <v>4.6499999999999996E-3</v>
      </c>
      <c r="K29" s="364" t="s">
        <v>42</v>
      </c>
      <c r="L29" s="250"/>
      <c r="M29" s="250"/>
      <c r="N29" s="250">
        <f t="shared" si="1"/>
        <v>0</v>
      </c>
      <c r="O29" s="250">
        <f t="shared" si="2"/>
        <v>0</v>
      </c>
      <c r="P29" s="358">
        <f>'Rider Rates'!$D$7</f>
        <v>44531</v>
      </c>
      <c r="Q29" s="383"/>
      <c r="R29" s="380"/>
      <c r="S29" s="374"/>
      <c r="T29" s="375"/>
      <c r="U29" s="333"/>
      <c r="V29" s="376"/>
      <c r="W29" s="333"/>
      <c r="X29" s="333"/>
      <c r="Y29" s="333"/>
      <c r="Z29" s="333"/>
      <c r="AA29" s="333"/>
      <c r="AB29" s="333"/>
      <c r="AC29" s="333"/>
      <c r="AD29" s="333"/>
      <c r="AE29" s="333"/>
      <c r="AF29" s="333"/>
      <c r="AG29" s="333"/>
      <c r="AH29" s="333"/>
      <c r="AI29" s="333"/>
      <c r="AJ29" s="333"/>
      <c r="AK29" s="333"/>
      <c r="AL29" s="333"/>
      <c r="AM29" s="333"/>
      <c r="AN29" s="333"/>
      <c r="AO29" s="333"/>
      <c r="AP29" s="333"/>
      <c r="AQ29" s="333"/>
      <c r="AR29" s="333"/>
      <c r="AS29" s="333"/>
      <c r="AT29" s="333"/>
      <c r="AU29" s="333"/>
      <c r="AV29" s="333"/>
      <c r="AW29" s="333"/>
      <c r="AX29" s="333"/>
      <c r="AY29" s="333"/>
      <c r="AZ29" s="333"/>
      <c r="BA29" s="333"/>
      <c r="BB29" s="333"/>
      <c r="BC29" s="333"/>
      <c r="BD29" s="333"/>
      <c r="BE29" s="333"/>
      <c r="BF29" s="333"/>
      <c r="BG29" s="333"/>
      <c r="BH29" s="333"/>
      <c r="BI29" s="333"/>
      <c r="BJ29" s="333"/>
      <c r="BK29" s="333"/>
      <c r="BL29" s="333"/>
      <c r="BM29" s="333"/>
      <c r="BN29" s="333"/>
      <c r="BO29" s="333"/>
      <c r="BP29" s="333"/>
      <c r="BQ29" s="333"/>
      <c r="BR29" s="333"/>
      <c r="BS29" s="333"/>
      <c r="BT29" s="333"/>
      <c r="BU29" s="333"/>
      <c r="BV29" s="333"/>
      <c r="BW29" s="333"/>
      <c r="BX29" s="333"/>
      <c r="BY29" s="333"/>
      <c r="BZ29" s="333"/>
      <c r="CA29" s="333"/>
      <c r="CB29" s="333"/>
      <c r="CC29" s="333"/>
      <c r="CD29" s="333"/>
      <c r="CE29" s="333"/>
      <c r="CF29" s="333"/>
      <c r="CG29" s="333"/>
      <c r="CH29" s="333"/>
      <c r="CI29" s="333"/>
      <c r="CJ29" s="333"/>
      <c r="CK29" s="333"/>
      <c r="CL29" s="333"/>
      <c r="CM29" s="333"/>
      <c r="CN29" s="333"/>
      <c r="CO29" s="333"/>
      <c r="CP29" s="333"/>
      <c r="CQ29" s="333"/>
      <c r="CR29" s="333"/>
      <c r="CS29" s="333"/>
      <c r="CT29" s="333"/>
      <c r="CU29" s="333"/>
      <c r="CV29" s="333"/>
      <c r="CW29" s="333"/>
      <c r="CX29" s="333"/>
      <c r="CY29" s="333"/>
      <c r="CZ29" s="333"/>
      <c r="DA29" s="333"/>
      <c r="DB29" s="333"/>
      <c r="DC29" s="333"/>
      <c r="DD29" s="333"/>
      <c r="DE29" s="333"/>
      <c r="DF29" s="333"/>
      <c r="DG29" s="333"/>
      <c r="DH29" s="333"/>
      <c r="DI29" s="333"/>
      <c r="DJ29" s="333"/>
      <c r="DK29" s="333"/>
      <c r="DL29" s="333"/>
      <c r="DM29" s="333"/>
      <c r="DN29" s="333"/>
      <c r="DO29" s="333"/>
      <c r="DP29" s="333"/>
      <c r="DQ29" s="333"/>
      <c r="DR29" s="333"/>
      <c r="DS29" s="333"/>
      <c r="DT29" s="333"/>
      <c r="DU29" s="333"/>
      <c r="DV29" s="333"/>
      <c r="DW29" s="333"/>
      <c r="DX29" s="333"/>
      <c r="DY29" s="333"/>
      <c r="DZ29" s="333"/>
      <c r="EA29" s="333"/>
      <c r="EB29" s="333"/>
      <c r="EC29" s="333"/>
      <c r="ED29" s="333"/>
      <c r="EE29" s="333"/>
      <c r="EF29" s="333"/>
      <c r="EG29" s="333"/>
      <c r="EH29" s="333"/>
      <c r="EI29" s="333"/>
      <c r="EJ29" s="333"/>
      <c r="EK29" s="333"/>
      <c r="EL29" s="333"/>
      <c r="EM29" s="333"/>
      <c r="EN29" s="333"/>
      <c r="EO29" s="333"/>
      <c r="EP29" s="333"/>
      <c r="EQ29" s="333"/>
      <c r="ER29" s="333"/>
      <c r="ES29" s="333"/>
      <c r="ET29" s="333"/>
      <c r="EU29" s="333"/>
      <c r="EV29" s="333"/>
      <c r="EW29" s="333"/>
      <c r="EX29" s="333"/>
      <c r="EY29" s="333"/>
      <c r="EZ29" s="333"/>
      <c r="FA29" s="333"/>
      <c r="FB29" s="333"/>
      <c r="FC29" s="333"/>
      <c r="FD29" s="333"/>
      <c r="FE29" s="333"/>
      <c r="FF29" s="333"/>
      <c r="FG29" s="333"/>
      <c r="FH29" s="333"/>
      <c r="FI29" s="333"/>
      <c r="FJ29" s="333"/>
      <c r="FK29" s="333"/>
      <c r="FL29" s="333"/>
      <c r="FM29" s="333"/>
      <c r="FN29" s="333"/>
      <c r="FO29" s="333"/>
      <c r="FP29" s="333"/>
      <c r="FQ29" s="333"/>
      <c r="FR29" s="333"/>
      <c r="FS29" s="333"/>
      <c r="FT29" s="333"/>
      <c r="FU29" s="333"/>
      <c r="FV29" s="333"/>
      <c r="FW29" s="333"/>
      <c r="FX29" s="333"/>
      <c r="FY29" s="333"/>
      <c r="FZ29" s="333"/>
      <c r="GA29" s="333"/>
      <c r="GB29" s="333"/>
      <c r="GC29" s="333"/>
      <c r="GD29" s="333"/>
      <c r="GE29" s="333"/>
      <c r="GF29" s="333"/>
      <c r="GG29" s="333"/>
      <c r="GH29" s="333"/>
      <c r="GI29" s="333"/>
      <c r="GJ29" s="333"/>
      <c r="GK29" s="333"/>
      <c r="GL29" s="333"/>
      <c r="GM29" s="333"/>
      <c r="GN29" s="333"/>
      <c r="GO29" s="333"/>
      <c r="GP29" s="333"/>
      <c r="GQ29" s="333"/>
      <c r="GR29" s="333"/>
      <c r="GS29" s="333"/>
      <c r="GT29" s="333"/>
      <c r="GU29" s="333"/>
      <c r="GV29" s="333"/>
      <c r="GW29" s="333"/>
      <c r="GX29" s="333"/>
      <c r="GY29" s="333"/>
      <c r="GZ29" s="333"/>
      <c r="HA29" s="333"/>
      <c r="HB29" s="333"/>
      <c r="HC29" s="333"/>
      <c r="HD29" s="333"/>
      <c r="HE29" s="333"/>
      <c r="HF29" s="333"/>
      <c r="HG29" s="333"/>
      <c r="HH29" s="333"/>
      <c r="HI29" s="333"/>
      <c r="HJ29" s="333"/>
      <c r="HK29" s="333"/>
      <c r="HL29" s="333"/>
      <c r="HM29" s="333"/>
    </row>
    <row r="30" spans="1:221" x14ac:dyDescent="0.2">
      <c r="A30" s="384" t="s">
        <v>98</v>
      </c>
      <c r="B30" s="333"/>
      <c r="C30" s="333"/>
      <c r="D30" s="360">
        <f>IF('Customer Info'!$C$32=TRUE,0,IF($C$15&lt;=2000,0,IF($C$15=0,0,IF($C$15-2000&gt;13000,13000,$C$15-2000))))</f>
        <v>0</v>
      </c>
      <c r="E30" s="361" t="s">
        <v>41</v>
      </c>
      <c r="F30" s="362" t="s">
        <v>8</v>
      </c>
      <c r="G30" s="386"/>
      <c r="H30" s="386"/>
      <c r="I30" s="389">
        <f>'Rider Rates'!$B$9</f>
        <v>4.1900000000000001E-3</v>
      </c>
      <c r="J30" s="389">
        <f t="shared" si="0"/>
        <v>4.1900000000000001E-3</v>
      </c>
      <c r="K30" s="364" t="s">
        <v>42</v>
      </c>
      <c r="L30" s="250"/>
      <c r="M30" s="250"/>
      <c r="N30" s="250">
        <f t="shared" si="1"/>
        <v>0</v>
      </c>
      <c r="O30" s="250">
        <f t="shared" si="2"/>
        <v>0</v>
      </c>
      <c r="P30" s="358">
        <f>'Rider Rates'!$D$7</f>
        <v>44531</v>
      </c>
      <c r="Q30" s="383"/>
      <c r="R30" s="380"/>
      <c r="S30" s="374"/>
      <c r="T30" s="375"/>
      <c r="U30" s="333"/>
      <c r="V30" s="376"/>
      <c r="W30" s="333"/>
      <c r="X30" s="333"/>
      <c r="Y30" s="333"/>
      <c r="Z30" s="333"/>
      <c r="AA30" s="333"/>
      <c r="AB30" s="333"/>
      <c r="AC30" s="333"/>
      <c r="AD30" s="333"/>
      <c r="AE30" s="333"/>
      <c r="AF30" s="333"/>
      <c r="AG30" s="333"/>
      <c r="AH30" s="333"/>
      <c r="AI30" s="333"/>
      <c r="AJ30" s="333"/>
      <c r="AK30" s="333"/>
      <c r="AL30" s="333"/>
      <c r="AM30" s="333"/>
      <c r="AN30" s="333"/>
      <c r="AO30" s="333"/>
      <c r="AP30" s="333"/>
      <c r="AQ30" s="333"/>
      <c r="AR30" s="333"/>
      <c r="AS30" s="333"/>
      <c r="AT30" s="333"/>
      <c r="AU30" s="333"/>
      <c r="AV30" s="333"/>
      <c r="AW30" s="333"/>
      <c r="AX30" s="333"/>
      <c r="AY30" s="333"/>
      <c r="AZ30" s="333"/>
      <c r="BA30" s="333"/>
      <c r="BB30" s="333"/>
      <c r="BC30" s="333"/>
      <c r="BD30" s="333"/>
      <c r="BE30" s="333"/>
      <c r="BF30" s="333"/>
      <c r="BG30" s="333"/>
      <c r="BH30" s="333"/>
      <c r="BI30" s="333"/>
      <c r="BJ30" s="333"/>
      <c r="BK30" s="333"/>
      <c r="BL30" s="333"/>
      <c r="BM30" s="333"/>
      <c r="BN30" s="333"/>
      <c r="BO30" s="333"/>
      <c r="BP30" s="333"/>
      <c r="BQ30" s="333"/>
      <c r="BR30" s="333"/>
      <c r="BS30" s="333"/>
      <c r="BT30" s="333"/>
      <c r="BU30" s="333"/>
      <c r="BV30" s="333"/>
      <c r="BW30" s="333"/>
      <c r="BX30" s="333"/>
      <c r="BY30" s="333"/>
      <c r="BZ30" s="333"/>
      <c r="CA30" s="333"/>
      <c r="CB30" s="333"/>
      <c r="CC30" s="333"/>
      <c r="CD30" s="333"/>
      <c r="CE30" s="333"/>
      <c r="CF30" s="333"/>
      <c r="CG30" s="333"/>
      <c r="CH30" s="333"/>
      <c r="CI30" s="333"/>
      <c r="CJ30" s="333"/>
      <c r="CK30" s="333"/>
      <c r="CL30" s="333"/>
      <c r="CM30" s="333"/>
      <c r="CN30" s="333"/>
      <c r="CO30" s="333"/>
      <c r="CP30" s="333"/>
      <c r="CQ30" s="333"/>
      <c r="CR30" s="333"/>
      <c r="CS30" s="333"/>
      <c r="CT30" s="333"/>
      <c r="CU30" s="333"/>
      <c r="CV30" s="333"/>
      <c r="CW30" s="333"/>
      <c r="CX30" s="333"/>
      <c r="CY30" s="333"/>
      <c r="CZ30" s="333"/>
      <c r="DA30" s="333"/>
      <c r="DB30" s="333"/>
      <c r="DC30" s="333"/>
      <c r="DD30" s="333"/>
      <c r="DE30" s="333"/>
      <c r="DF30" s="333"/>
      <c r="DG30" s="333"/>
      <c r="DH30" s="333"/>
      <c r="DI30" s="333"/>
      <c r="DJ30" s="333"/>
      <c r="DK30" s="333"/>
      <c r="DL30" s="333"/>
      <c r="DM30" s="333"/>
      <c r="DN30" s="333"/>
      <c r="DO30" s="333"/>
      <c r="DP30" s="333"/>
      <c r="DQ30" s="333"/>
      <c r="DR30" s="333"/>
      <c r="DS30" s="333"/>
      <c r="DT30" s="333"/>
      <c r="DU30" s="333"/>
      <c r="DV30" s="333"/>
      <c r="DW30" s="333"/>
      <c r="DX30" s="333"/>
      <c r="DY30" s="333"/>
      <c r="DZ30" s="333"/>
      <c r="EA30" s="333"/>
      <c r="EB30" s="333"/>
      <c r="EC30" s="333"/>
      <c r="ED30" s="333"/>
      <c r="EE30" s="333"/>
      <c r="EF30" s="333"/>
      <c r="EG30" s="333"/>
      <c r="EH30" s="333"/>
      <c r="EI30" s="333"/>
      <c r="EJ30" s="333"/>
      <c r="EK30" s="333"/>
      <c r="EL30" s="333"/>
      <c r="EM30" s="333"/>
      <c r="EN30" s="333"/>
      <c r="EO30" s="333"/>
      <c r="EP30" s="333"/>
      <c r="EQ30" s="333"/>
      <c r="ER30" s="333"/>
      <c r="ES30" s="333"/>
      <c r="ET30" s="333"/>
      <c r="EU30" s="333"/>
      <c r="EV30" s="333"/>
      <c r="EW30" s="333"/>
      <c r="EX30" s="333"/>
      <c r="EY30" s="333"/>
      <c r="EZ30" s="333"/>
      <c r="FA30" s="333"/>
      <c r="FB30" s="333"/>
      <c r="FC30" s="333"/>
      <c r="FD30" s="333"/>
      <c r="FE30" s="333"/>
      <c r="FF30" s="333"/>
      <c r="FG30" s="333"/>
      <c r="FH30" s="333"/>
      <c r="FI30" s="333"/>
      <c r="FJ30" s="333"/>
      <c r="FK30" s="333"/>
      <c r="FL30" s="333"/>
      <c r="FM30" s="333"/>
      <c r="FN30" s="333"/>
      <c r="FO30" s="333"/>
      <c r="FP30" s="333"/>
      <c r="FQ30" s="333"/>
      <c r="FR30" s="333"/>
      <c r="FS30" s="333"/>
      <c r="FT30" s="333"/>
      <c r="FU30" s="333"/>
      <c r="FV30" s="333"/>
      <c r="FW30" s="333"/>
      <c r="FX30" s="333"/>
      <c r="FY30" s="333"/>
      <c r="FZ30" s="333"/>
      <c r="GA30" s="333"/>
      <c r="GB30" s="333"/>
      <c r="GC30" s="333"/>
      <c r="GD30" s="333"/>
      <c r="GE30" s="333"/>
      <c r="GF30" s="333"/>
      <c r="GG30" s="333"/>
      <c r="GH30" s="333"/>
      <c r="GI30" s="333"/>
      <c r="GJ30" s="333"/>
      <c r="GK30" s="333"/>
      <c r="GL30" s="333"/>
      <c r="GM30" s="333"/>
      <c r="GN30" s="333"/>
      <c r="GO30" s="333"/>
      <c r="GP30" s="333"/>
      <c r="GQ30" s="333"/>
      <c r="GR30" s="333"/>
      <c r="GS30" s="333"/>
      <c r="GT30" s="333"/>
      <c r="GU30" s="333"/>
      <c r="GV30" s="333"/>
      <c r="GW30" s="333"/>
      <c r="GX30" s="333"/>
      <c r="GY30" s="333"/>
      <c r="GZ30" s="333"/>
      <c r="HA30" s="333"/>
      <c r="HB30" s="333"/>
      <c r="HC30" s="333"/>
      <c r="HD30" s="333"/>
      <c r="HE30" s="333"/>
      <c r="HF30" s="333"/>
      <c r="HG30" s="333"/>
      <c r="HH30" s="333"/>
      <c r="HI30" s="333"/>
      <c r="HJ30" s="333"/>
      <c r="HK30" s="333"/>
      <c r="HL30" s="333"/>
      <c r="HM30" s="333"/>
    </row>
    <row r="31" spans="1:221" x14ac:dyDescent="0.2">
      <c r="A31" s="384" t="s">
        <v>99</v>
      </c>
      <c r="B31" s="333"/>
      <c r="C31" s="333"/>
      <c r="D31" s="360">
        <f>IF('Customer Info'!$C$32=TRUE,0,IF($C$15=0,0,IF($C$15-15000&gt;=0,$C$15-15000,0)))</f>
        <v>0</v>
      </c>
      <c r="E31" s="361" t="s">
        <v>41</v>
      </c>
      <c r="F31" s="362" t="s">
        <v>8</v>
      </c>
      <c r="G31" s="386"/>
      <c r="H31" s="386"/>
      <c r="I31" s="389">
        <f>'Rider Rates'!$B$10</f>
        <v>3.63E-3</v>
      </c>
      <c r="J31" s="389">
        <f t="shared" si="0"/>
        <v>3.63E-3</v>
      </c>
      <c r="K31" s="364" t="s">
        <v>42</v>
      </c>
      <c r="L31" s="250"/>
      <c r="M31" s="250"/>
      <c r="N31" s="250">
        <f t="shared" si="1"/>
        <v>0</v>
      </c>
      <c r="O31" s="250">
        <f t="shared" si="2"/>
        <v>0</v>
      </c>
      <c r="P31" s="358">
        <f>'Rider Rates'!$D$7</f>
        <v>44531</v>
      </c>
      <c r="Q31" s="383"/>
      <c r="R31" s="380"/>
      <c r="S31" s="374"/>
      <c r="T31" s="375"/>
      <c r="U31" s="333"/>
      <c r="V31" s="376"/>
      <c r="W31" s="333"/>
      <c r="X31" s="333"/>
      <c r="Y31" s="333"/>
      <c r="Z31" s="333"/>
      <c r="AA31" s="333"/>
      <c r="AB31" s="333"/>
      <c r="AC31" s="333"/>
      <c r="AD31" s="333"/>
      <c r="AE31" s="333"/>
      <c r="AF31" s="333"/>
      <c r="AG31" s="333"/>
      <c r="AH31" s="333"/>
      <c r="AI31" s="333"/>
      <c r="AJ31" s="333"/>
      <c r="AK31" s="333"/>
      <c r="AL31" s="333"/>
      <c r="AM31" s="333"/>
      <c r="AN31" s="333"/>
      <c r="AO31" s="333"/>
      <c r="AP31" s="333"/>
      <c r="AQ31" s="333"/>
      <c r="AR31" s="333"/>
      <c r="AS31" s="333"/>
      <c r="AT31" s="333"/>
      <c r="AU31" s="333"/>
      <c r="AV31" s="333"/>
      <c r="AW31" s="333"/>
      <c r="AX31" s="333"/>
      <c r="AY31" s="333"/>
      <c r="AZ31" s="333"/>
      <c r="BA31" s="333"/>
      <c r="BB31" s="333"/>
      <c r="BC31" s="333"/>
      <c r="BD31" s="333"/>
      <c r="BE31" s="333"/>
      <c r="BF31" s="333"/>
      <c r="BG31" s="333"/>
      <c r="BH31" s="333"/>
      <c r="BI31" s="333"/>
      <c r="BJ31" s="333"/>
      <c r="BK31" s="333"/>
      <c r="BL31" s="333"/>
      <c r="BM31" s="333"/>
      <c r="BN31" s="333"/>
      <c r="BO31" s="333"/>
      <c r="BP31" s="333"/>
      <c r="BQ31" s="333"/>
      <c r="BR31" s="333"/>
      <c r="BS31" s="333"/>
      <c r="BT31" s="333"/>
      <c r="BU31" s="333"/>
      <c r="BV31" s="333"/>
      <c r="BW31" s="333"/>
      <c r="BX31" s="333"/>
      <c r="BY31" s="333"/>
      <c r="BZ31" s="333"/>
      <c r="CA31" s="333"/>
      <c r="CB31" s="333"/>
      <c r="CC31" s="333"/>
      <c r="CD31" s="333"/>
      <c r="CE31" s="333"/>
      <c r="CF31" s="333"/>
      <c r="CG31" s="333"/>
      <c r="CH31" s="333"/>
      <c r="CI31" s="333"/>
      <c r="CJ31" s="333"/>
      <c r="CK31" s="333"/>
      <c r="CL31" s="333"/>
      <c r="CM31" s="333"/>
      <c r="CN31" s="333"/>
      <c r="CO31" s="333"/>
      <c r="CP31" s="333"/>
      <c r="CQ31" s="333"/>
      <c r="CR31" s="333"/>
      <c r="CS31" s="333"/>
      <c r="CT31" s="333"/>
      <c r="CU31" s="333"/>
      <c r="CV31" s="333"/>
      <c r="CW31" s="333"/>
      <c r="CX31" s="333"/>
      <c r="CY31" s="333"/>
      <c r="CZ31" s="333"/>
      <c r="DA31" s="333"/>
      <c r="DB31" s="333"/>
      <c r="DC31" s="333"/>
      <c r="DD31" s="333"/>
      <c r="DE31" s="333"/>
      <c r="DF31" s="333"/>
      <c r="DG31" s="333"/>
      <c r="DH31" s="333"/>
      <c r="DI31" s="333"/>
      <c r="DJ31" s="333"/>
      <c r="DK31" s="333"/>
      <c r="DL31" s="333"/>
      <c r="DM31" s="333"/>
      <c r="DN31" s="333"/>
      <c r="DO31" s="333"/>
      <c r="DP31" s="333"/>
      <c r="DQ31" s="333"/>
      <c r="DR31" s="333"/>
      <c r="DS31" s="333"/>
      <c r="DT31" s="333"/>
      <c r="DU31" s="333"/>
      <c r="DV31" s="333"/>
      <c r="DW31" s="333"/>
      <c r="DX31" s="333"/>
      <c r="DY31" s="333"/>
      <c r="DZ31" s="333"/>
      <c r="EA31" s="333"/>
      <c r="EB31" s="333"/>
      <c r="EC31" s="333"/>
      <c r="ED31" s="333"/>
      <c r="EE31" s="333"/>
      <c r="EF31" s="333"/>
      <c r="EG31" s="333"/>
      <c r="EH31" s="333"/>
      <c r="EI31" s="333"/>
      <c r="EJ31" s="333"/>
      <c r="EK31" s="333"/>
      <c r="EL31" s="333"/>
      <c r="EM31" s="333"/>
      <c r="EN31" s="333"/>
      <c r="EO31" s="333"/>
      <c r="EP31" s="333"/>
      <c r="EQ31" s="333"/>
      <c r="ER31" s="333"/>
      <c r="ES31" s="333"/>
      <c r="ET31" s="333"/>
      <c r="EU31" s="333"/>
      <c r="EV31" s="333"/>
      <c r="EW31" s="333"/>
      <c r="EX31" s="333"/>
      <c r="EY31" s="333"/>
      <c r="EZ31" s="333"/>
      <c r="FA31" s="333"/>
      <c r="FB31" s="333"/>
      <c r="FC31" s="333"/>
      <c r="FD31" s="333"/>
      <c r="FE31" s="333"/>
      <c r="FF31" s="333"/>
      <c r="FG31" s="333"/>
      <c r="FH31" s="333"/>
      <c r="FI31" s="333"/>
      <c r="FJ31" s="333"/>
      <c r="FK31" s="333"/>
      <c r="FL31" s="333"/>
      <c r="FM31" s="333"/>
      <c r="FN31" s="333"/>
      <c r="FO31" s="333"/>
      <c r="FP31" s="333"/>
      <c r="FQ31" s="333"/>
      <c r="FR31" s="333"/>
      <c r="FS31" s="333"/>
      <c r="FT31" s="333"/>
      <c r="FU31" s="333"/>
      <c r="FV31" s="333"/>
      <c r="FW31" s="333"/>
      <c r="FX31" s="333"/>
      <c r="FY31" s="333"/>
      <c r="FZ31" s="333"/>
      <c r="GA31" s="333"/>
      <c r="GB31" s="333"/>
      <c r="GC31" s="333"/>
      <c r="GD31" s="333"/>
      <c r="GE31" s="333"/>
      <c r="GF31" s="333"/>
      <c r="GG31" s="333"/>
      <c r="GH31" s="333"/>
      <c r="GI31" s="333"/>
      <c r="GJ31" s="333"/>
      <c r="GK31" s="333"/>
      <c r="GL31" s="333"/>
      <c r="GM31" s="333"/>
      <c r="GN31" s="333"/>
      <c r="GO31" s="333"/>
      <c r="GP31" s="333"/>
      <c r="GQ31" s="333"/>
      <c r="GR31" s="333"/>
      <c r="GS31" s="333"/>
      <c r="GT31" s="333"/>
      <c r="GU31" s="333"/>
      <c r="GV31" s="333"/>
      <c r="GW31" s="333"/>
      <c r="GX31" s="333"/>
      <c r="GY31" s="333"/>
      <c r="GZ31" s="333"/>
      <c r="HA31" s="333"/>
      <c r="HB31" s="333"/>
      <c r="HC31" s="333"/>
      <c r="HD31" s="333"/>
      <c r="HE31" s="333"/>
      <c r="HF31" s="333"/>
      <c r="HG31" s="333"/>
      <c r="HH31" s="333"/>
      <c r="HI31" s="333"/>
      <c r="HJ31" s="333"/>
      <c r="HK31" s="333"/>
      <c r="HL31" s="333"/>
      <c r="HM31" s="333"/>
    </row>
    <row r="32" spans="1:221" x14ac:dyDescent="0.2">
      <c r="A32" s="392" t="s">
        <v>159</v>
      </c>
      <c r="B32" s="333"/>
      <c r="C32" s="333"/>
      <c r="D32" s="360">
        <f>IF($C$15&lt;0,0,$C$15)</f>
        <v>0</v>
      </c>
      <c r="E32" s="361" t="s">
        <v>41</v>
      </c>
      <c r="F32" s="362" t="s">
        <v>8</v>
      </c>
      <c r="G32" s="386"/>
      <c r="H32" s="386"/>
      <c r="I32" s="386">
        <f>'Rider Rates'!$B$16</f>
        <v>0</v>
      </c>
      <c r="J32" s="386">
        <f>SUM(G32:I32)</f>
        <v>0</v>
      </c>
      <c r="K32" s="364" t="s">
        <v>42</v>
      </c>
      <c r="L32" s="250"/>
      <c r="M32" s="250"/>
      <c r="N32" s="250">
        <f t="shared" si="1"/>
        <v>0</v>
      </c>
      <c r="O32" s="250">
        <f t="shared" si="2"/>
        <v>0</v>
      </c>
      <c r="P32" s="358">
        <f>'Rider Rates'!$D$16</f>
        <v>45322</v>
      </c>
      <c r="Q32" s="383"/>
      <c r="R32" s="380"/>
      <c r="S32" s="374"/>
      <c r="T32" s="375"/>
      <c r="U32" s="333"/>
      <c r="V32" s="376"/>
      <c r="W32" s="333"/>
      <c r="X32" s="333"/>
      <c r="Y32" s="333"/>
      <c r="Z32" s="333"/>
      <c r="AA32" s="333"/>
      <c r="AB32" s="333"/>
      <c r="AC32" s="333"/>
      <c r="AD32" s="333"/>
      <c r="AE32" s="333"/>
      <c r="AF32" s="333"/>
      <c r="AG32" s="333"/>
      <c r="AH32" s="333"/>
      <c r="AI32" s="333"/>
      <c r="AJ32" s="333"/>
      <c r="AK32" s="333"/>
      <c r="AL32" s="333"/>
      <c r="AM32" s="333"/>
      <c r="AN32" s="333"/>
      <c r="AO32" s="333"/>
      <c r="AP32" s="333"/>
      <c r="AQ32" s="333"/>
      <c r="AR32" s="333"/>
      <c r="AS32" s="333"/>
      <c r="AT32" s="333"/>
      <c r="AU32" s="333"/>
      <c r="AV32" s="333"/>
      <c r="AW32" s="333"/>
      <c r="AX32" s="333"/>
      <c r="AY32" s="333"/>
      <c r="AZ32" s="333"/>
      <c r="BA32" s="333"/>
      <c r="BB32" s="333"/>
      <c r="BC32" s="333"/>
      <c r="BD32" s="333"/>
      <c r="BE32" s="333"/>
      <c r="BF32" s="333"/>
      <c r="BG32" s="333"/>
      <c r="BH32" s="333"/>
      <c r="BI32" s="333"/>
      <c r="BJ32" s="333"/>
      <c r="BK32" s="333"/>
      <c r="BL32" s="333"/>
      <c r="BM32" s="333"/>
      <c r="BN32" s="333"/>
      <c r="BO32" s="333"/>
      <c r="BP32" s="333"/>
      <c r="BQ32" s="333"/>
      <c r="BR32" s="333"/>
      <c r="BS32" s="333"/>
      <c r="BT32" s="333"/>
      <c r="BU32" s="333"/>
      <c r="BV32" s="333"/>
      <c r="BW32" s="333"/>
      <c r="BX32" s="333"/>
      <c r="BY32" s="333"/>
      <c r="BZ32" s="333"/>
      <c r="CA32" s="333"/>
      <c r="CB32" s="333"/>
      <c r="CC32" s="333"/>
      <c r="CD32" s="333"/>
      <c r="CE32" s="333"/>
      <c r="CF32" s="333"/>
      <c r="CG32" s="333"/>
      <c r="CH32" s="333"/>
      <c r="CI32" s="333"/>
      <c r="CJ32" s="333"/>
      <c r="CK32" s="333"/>
      <c r="CL32" s="333"/>
      <c r="CM32" s="333"/>
      <c r="CN32" s="333"/>
      <c r="CO32" s="333"/>
      <c r="CP32" s="333"/>
      <c r="CQ32" s="333"/>
      <c r="CR32" s="333"/>
      <c r="CS32" s="333"/>
      <c r="CT32" s="333"/>
      <c r="CU32" s="333"/>
      <c r="CV32" s="333"/>
      <c r="CW32" s="333"/>
      <c r="CX32" s="333"/>
      <c r="CY32" s="333"/>
      <c r="CZ32" s="333"/>
      <c r="DA32" s="333"/>
      <c r="DB32" s="333"/>
      <c r="DC32" s="333"/>
      <c r="DD32" s="333"/>
      <c r="DE32" s="333"/>
      <c r="DF32" s="333"/>
      <c r="DG32" s="333"/>
      <c r="DH32" s="333"/>
      <c r="DI32" s="333"/>
      <c r="DJ32" s="333"/>
      <c r="DK32" s="333"/>
      <c r="DL32" s="333"/>
      <c r="DM32" s="333"/>
      <c r="DN32" s="333"/>
      <c r="DO32" s="333"/>
      <c r="DP32" s="333"/>
      <c r="DQ32" s="333"/>
      <c r="DR32" s="333"/>
      <c r="DS32" s="333"/>
      <c r="DT32" s="333"/>
      <c r="DU32" s="333"/>
      <c r="DV32" s="333"/>
      <c r="DW32" s="333"/>
      <c r="DX32" s="333"/>
      <c r="DY32" s="333"/>
      <c r="DZ32" s="333"/>
      <c r="EA32" s="333"/>
      <c r="EB32" s="333"/>
      <c r="EC32" s="333"/>
      <c r="ED32" s="333"/>
      <c r="EE32" s="333"/>
      <c r="EF32" s="333"/>
      <c r="EG32" s="333"/>
      <c r="EH32" s="333"/>
      <c r="EI32" s="333"/>
      <c r="EJ32" s="333"/>
      <c r="EK32" s="333"/>
      <c r="EL32" s="333"/>
      <c r="EM32" s="333"/>
      <c r="EN32" s="333"/>
      <c r="EO32" s="333"/>
      <c r="EP32" s="333"/>
      <c r="EQ32" s="333"/>
      <c r="ER32" s="333"/>
      <c r="ES32" s="333"/>
      <c r="ET32" s="333"/>
      <c r="EU32" s="333"/>
      <c r="EV32" s="333"/>
      <c r="EW32" s="333"/>
      <c r="EX32" s="333"/>
      <c r="EY32" s="333"/>
      <c r="EZ32" s="333"/>
      <c r="FA32" s="333"/>
      <c r="FB32" s="333"/>
      <c r="FC32" s="333"/>
      <c r="FD32" s="333"/>
      <c r="FE32" s="333"/>
      <c r="FF32" s="333"/>
      <c r="FG32" s="333"/>
      <c r="FH32" s="333"/>
      <c r="FI32" s="333"/>
      <c r="FJ32" s="333"/>
      <c r="FK32" s="333"/>
      <c r="FL32" s="333"/>
      <c r="FM32" s="333"/>
      <c r="FN32" s="333"/>
      <c r="FO32" s="333"/>
      <c r="FP32" s="333"/>
      <c r="FQ32" s="333"/>
      <c r="FR32" s="333"/>
      <c r="FS32" s="333"/>
      <c r="FT32" s="333"/>
      <c r="FU32" s="333"/>
      <c r="FV32" s="333"/>
      <c r="FW32" s="333"/>
      <c r="FX32" s="333"/>
      <c r="FY32" s="333"/>
      <c r="FZ32" s="333"/>
      <c r="GA32" s="333"/>
      <c r="GB32" s="333"/>
      <c r="GC32" s="333"/>
      <c r="GD32" s="333"/>
      <c r="GE32" s="333"/>
      <c r="GF32" s="333"/>
      <c r="GG32" s="333"/>
      <c r="GH32" s="333"/>
      <c r="GI32" s="333"/>
      <c r="GJ32" s="333"/>
      <c r="GK32" s="333"/>
      <c r="GL32" s="333"/>
      <c r="GM32" s="333"/>
      <c r="GN32" s="333"/>
      <c r="GO32" s="333"/>
      <c r="GP32" s="333"/>
      <c r="GQ32" s="333"/>
      <c r="GR32" s="333"/>
      <c r="GS32" s="333"/>
      <c r="GT32" s="333"/>
      <c r="GU32" s="333"/>
      <c r="GV32" s="333"/>
      <c r="GW32" s="333"/>
      <c r="GX32" s="333"/>
      <c r="GY32" s="333"/>
      <c r="GZ32" s="333"/>
      <c r="HA32" s="333"/>
      <c r="HB32" s="333"/>
      <c r="HC32" s="333"/>
      <c r="HD32" s="333"/>
      <c r="HE32" s="333"/>
      <c r="HF32" s="333"/>
      <c r="HG32" s="333"/>
      <c r="HH32" s="333"/>
      <c r="HI32" s="333"/>
      <c r="HJ32" s="333"/>
      <c r="HK32" s="333"/>
      <c r="HL32" s="333"/>
      <c r="HM32" s="333"/>
    </row>
    <row r="33" spans="1:221" x14ac:dyDescent="0.2">
      <c r="A33" s="392" t="s">
        <v>237</v>
      </c>
      <c r="B33" s="333"/>
      <c r="C33" s="333"/>
      <c r="D33" s="390">
        <f>$N$23</f>
        <v>9.4</v>
      </c>
      <c r="E33" s="361" t="s">
        <v>122</v>
      </c>
      <c r="F33" s="362" t="s">
        <v>8</v>
      </c>
      <c r="G33" s="386"/>
      <c r="H33" s="386"/>
      <c r="I33" s="391">
        <f>'Rider Rates'!$B$18+'Rider Rates'!$E$18</f>
        <v>0</v>
      </c>
      <c r="J33" s="391">
        <f>SUM(G33:I33)</f>
        <v>0</v>
      </c>
      <c r="K33" s="364"/>
      <c r="L33" s="250"/>
      <c r="M33" s="250"/>
      <c r="N33" s="250">
        <f>ROUND($D$33*'Rider Rates'!$B$18,2)+ROUND($D$33*'Rider Rates'!$E$18,2)</f>
        <v>0</v>
      </c>
      <c r="O33" s="250">
        <f t="shared" si="2"/>
        <v>0</v>
      </c>
      <c r="P33" s="358">
        <f>MAX('Rider Rates'!$D$18,'Rider Rates'!$F$18)</f>
        <v>44531</v>
      </c>
      <c r="Q33" s="383"/>
      <c r="R33" s="380"/>
      <c r="S33" s="374"/>
      <c r="T33" s="375"/>
      <c r="U33" s="333"/>
      <c r="V33" s="376"/>
      <c r="W33" s="333"/>
      <c r="X33" s="333"/>
      <c r="Y33" s="333"/>
      <c r="Z33" s="333"/>
      <c r="AA33" s="333"/>
      <c r="AB33" s="333"/>
      <c r="AC33" s="333"/>
      <c r="AD33" s="333"/>
      <c r="AE33" s="333"/>
      <c r="AF33" s="333"/>
      <c r="AG33" s="333"/>
      <c r="AH33" s="333"/>
      <c r="AI33" s="333"/>
      <c r="AJ33" s="333"/>
      <c r="AK33" s="333"/>
      <c r="AL33" s="333"/>
      <c r="AM33" s="333"/>
      <c r="AN33" s="333"/>
      <c r="AO33" s="333"/>
      <c r="AP33" s="333"/>
      <c r="AQ33" s="333"/>
      <c r="AR33" s="333"/>
      <c r="AS33" s="333"/>
      <c r="AT33" s="333"/>
      <c r="AU33" s="333"/>
      <c r="AV33" s="333"/>
      <c r="AW33" s="333"/>
      <c r="AX33" s="333"/>
      <c r="AY33" s="333"/>
      <c r="AZ33" s="333"/>
      <c r="BA33" s="333"/>
      <c r="BB33" s="333"/>
      <c r="BC33" s="333"/>
      <c r="BD33" s="333"/>
      <c r="BE33" s="333"/>
      <c r="BF33" s="333"/>
      <c r="BG33" s="333"/>
      <c r="BH33" s="333"/>
      <c r="BI33" s="333"/>
      <c r="BJ33" s="333"/>
      <c r="BK33" s="333"/>
      <c r="BL33" s="333"/>
      <c r="BM33" s="333"/>
      <c r="BN33" s="333"/>
      <c r="BO33" s="333"/>
      <c r="BP33" s="333"/>
      <c r="BQ33" s="333"/>
      <c r="BR33" s="333"/>
      <c r="BS33" s="333"/>
      <c r="BT33" s="333"/>
      <c r="BU33" s="333"/>
      <c r="BV33" s="333"/>
      <c r="BW33" s="333"/>
      <c r="BX33" s="333"/>
      <c r="BY33" s="333"/>
      <c r="BZ33" s="333"/>
      <c r="CA33" s="333"/>
      <c r="CB33" s="333"/>
      <c r="CC33" s="333"/>
      <c r="CD33" s="333"/>
      <c r="CE33" s="333"/>
      <c r="CF33" s="333"/>
      <c r="CG33" s="333"/>
      <c r="CH33" s="333"/>
      <c r="CI33" s="333"/>
      <c r="CJ33" s="333"/>
      <c r="CK33" s="333"/>
      <c r="CL33" s="333"/>
      <c r="CM33" s="333"/>
      <c r="CN33" s="333"/>
      <c r="CO33" s="333"/>
      <c r="CP33" s="333"/>
      <c r="CQ33" s="333"/>
      <c r="CR33" s="333"/>
      <c r="CS33" s="333"/>
      <c r="CT33" s="333"/>
      <c r="CU33" s="333"/>
      <c r="CV33" s="333"/>
      <c r="CW33" s="333"/>
      <c r="CX33" s="333"/>
      <c r="CY33" s="333"/>
      <c r="CZ33" s="333"/>
      <c r="DA33" s="333"/>
      <c r="DB33" s="333"/>
      <c r="DC33" s="333"/>
      <c r="DD33" s="333"/>
      <c r="DE33" s="333"/>
      <c r="DF33" s="333"/>
      <c r="DG33" s="333"/>
      <c r="DH33" s="333"/>
      <c r="DI33" s="333"/>
      <c r="DJ33" s="333"/>
      <c r="DK33" s="333"/>
      <c r="DL33" s="333"/>
      <c r="DM33" s="333"/>
      <c r="DN33" s="333"/>
      <c r="DO33" s="333"/>
      <c r="DP33" s="333"/>
      <c r="DQ33" s="333"/>
      <c r="DR33" s="333"/>
      <c r="DS33" s="333"/>
      <c r="DT33" s="333"/>
      <c r="DU33" s="333"/>
      <c r="DV33" s="333"/>
      <c r="DW33" s="333"/>
      <c r="DX33" s="333"/>
      <c r="DY33" s="333"/>
      <c r="DZ33" s="333"/>
      <c r="EA33" s="333"/>
      <c r="EB33" s="333"/>
      <c r="EC33" s="333"/>
      <c r="ED33" s="333"/>
      <c r="EE33" s="333"/>
      <c r="EF33" s="333"/>
      <c r="EG33" s="333"/>
      <c r="EH33" s="333"/>
      <c r="EI33" s="333"/>
      <c r="EJ33" s="333"/>
      <c r="EK33" s="333"/>
      <c r="EL33" s="333"/>
      <c r="EM33" s="333"/>
      <c r="EN33" s="333"/>
      <c r="EO33" s="333"/>
      <c r="EP33" s="333"/>
      <c r="EQ33" s="333"/>
      <c r="ER33" s="333"/>
      <c r="ES33" s="333"/>
      <c r="ET33" s="333"/>
      <c r="EU33" s="333"/>
      <c r="EV33" s="333"/>
      <c r="EW33" s="333"/>
      <c r="EX33" s="333"/>
      <c r="EY33" s="333"/>
      <c r="EZ33" s="333"/>
      <c r="FA33" s="333"/>
      <c r="FB33" s="333"/>
      <c r="FC33" s="333"/>
      <c r="FD33" s="333"/>
      <c r="FE33" s="333"/>
      <c r="FF33" s="333"/>
      <c r="FG33" s="333"/>
      <c r="FH33" s="333"/>
      <c r="FI33" s="333"/>
      <c r="FJ33" s="333"/>
      <c r="FK33" s="333"/>
      <c r="FL33" s="333"/>
      <c r="FM33" s="333"/>
      <c r="FN33" s="333"/>
      <c r="FO33" s="333"/>
      <c r="FP33" s="333"/>
      <c r="FQ33" s="333"/>
      <c r="FR33" s="333"/>
      <c r="FS33" s="333"/>
      <c r="FT33" s="333"/>
      <c r="FU33" s="333"/>
      <c r="FV33" s="333"/>
      <c r="FW33" s="333"/>
      <c r="FX33" s="333"/>
      <c r="FY33" s="333"/>
      <c r="FZ33" s="333"/>
      <c r="GA33" s="333"/>
      <c r="GB33" s="333"/>
      <c r="GC33" s="333"/>
      <c r="GD33" s="333"/>
      <c r="GE33" s="333"/>
      <c r="GF33" s="333"/>
      <c r="GG33" s="333"/>
      <c r="GH33" s="333"/>
      <c r="GI33" s="333"/>
      <c r="GJ33" s="333"/>
      <c r="GK33" s="333"/>
      <c r="GL33" s="333"/>
      <c r="GM33" s="333"/>
      <c r="GN33" s="333"/>
      <c r="GO33" s="333"/>
      <c r="GP33" s="333"/>
      <c r="GQ33" s="333"/>
      <c r="GR33" s="333"/>
      <c r="GS33" s="333"/>
      <c r="GT33" s="333"/>
      <c r="GU33" s="333"/>
      <c r="GV33" s="333"/>
      <c r="GW33" s="333"/>
      <c r="GX33" s="333"/>
      <c r="GY33" s="333"/>
      <c r="GZ33" s="333"/>
      <c r="HA33" s="333"/>
      <c r="HB33" s="333"/>
      <c r="HC33" s="333"/>
      <c r="HD33" s="333"/>
      <c r="HE33" s="333"/>
      <c r="HF33" s="333"/>
      <c r="HG33" s="333"/>
      <c r="HH33" s="333"/>
      <c r="HI33" s="333"/>
      <c r="HJ33" s="333"/>
      <c r="HK33" s="333"/>
      <c r="HL33" s="333"/>
      <c r="HM33" s="333"/>
    </row>
    <row r="34" spans="1:221" x14ac:dyDescent="0.2">
      <c r="A34" s="392" t="s">
        <v>186</v>
      </c>
      <c r="B34" s="333"/>
      <c r="C34" s="333"/>
      <c r="D34" s="100">
        <f>'Customer Info'!$B$21+'Customer Info'!$B$22-'Customer Info'!$B$23</f>
        <v>0</v>
      </c>
      <c r="E34" s="361" t="s">
        <v>41</v>
      </c>
      <c r="F34" s="362" t="s">
        <v>8</v>
      </c>
      <c r="G34" s="386"/>
      <c r="H34" s="386"/>
      <c r="I34" s="386"/>
      <c r="J34" s="393">
        <f>SUM(G34:H34)</f>
        <v>0</v>
      </c>
      <c r="K34" s="364" t="s">
        <v>42</v>
      </c>
      <c r="L34" s="250">
        <f>ROUND(D34*G34,2)</f>
        <v>0</v>
      </c>
      <c r="M34" s="250"/>
      <c r="N34" s="250"/>
      <c r="O34" s="250">
        <f t="shared" si="2"/>
        <v>0</v>
      </c>
      <c r="P34" s="358">
        <f>'Rider Rates'!$D$22</f>
        <v>45809</v>
      </c>
      <c r="Q34" s="383"/>
      <c r="R34" s="380"/>
      <c r="S34" s="374"/>
      <c r="T34" s="375"/>
      <c r="U34" s="333"/>
      <c r="V34" s="376"/>
      <c r="W34" s="333"/>
      <c r="X34" s="333"/>
      <c r="Y34" s="333"/>
      <c r="Z34" s="333"/>
      <c r="AA34" s="333"/>
      <c r="AB34" s="333"/>
      <c r="AC34" s="333"/>
      <c r="AD34" s="333"/>
      <c r="AE34" s="333"/>
      <c r="AF34" s="333"/>
      <c r="AG34" s="333"/>
      <c r="AH34" s="333"/>
      <c r="AI34" s="333"/>
      <c r="AJ34" s="333"/>
      <c r="AK34" s="333"/>
      <c r="AL34" s="333"/>
      <c r="AM34" s="333"/>
      <c r="AN34" s="333"/>
      <c r="AO34" s="333"/>
      <c r="AP34" s="333"/>
      <c r="AQ34" s="333"/>
      <c r="AR34" s="333"/>
      <c r="AS34" s="333"/>
      <c r="AT34" s="333"/>
      <c r="AU34" s="333"/>
      <c r="AV34" s="333"/>
      <c r="AW34" s="333"/>
      <c r="AX34" s="333"/>
      <c r="AY34" s="333"/>
      <c r="AZ34" s="333"/>
      <c r="BA34" s="333"/>
      <c r="BB34" s="333"/>
      <c r="BC34" s="333"/>
      <c r="BD34" s="333"/>
      <c r="BE34" s="333"/>
      <c r="BF34" s="333"/>
      <c r="BG34" s="333"/>
      <c r="BH34" s="333"/>
      <c r="BI34" s="333"/>
      <c r="BJ34" s="333"/>
      <c r="BK34" s="333"/>
      <c r="BL34" s="333"/>
      <c r="BM34" s="333"/>
      <c r="BN34" s="333"/>
      <c r="BO34" s="333"/>
      <c r="BP34" s="333"/>
      <c r="BQ34" s="333"/>
      <c r="BR34" s="333"/>
      <c r="BS34" s="333"/>
      <c r="BT34" s="333"/>
      <c r="BU34" s="333"/>
      <c r="BV34" s="333"/>
      <c r="BW34" s="333"/>
      <c r="BX34" s="333"/>
      <c r="BY34" s="333"/>
      <c r="BZ34" s="333"/>
      <c r="CA34" s="333"/>
      <c r="CB34" s="333"/>
      <c r="CC34" s="333"/>
      <c r="CD34" s="333"/>
      <c r="CE34" s="333"/>
      <c r="CF34" s="333"/>
      <c r="CG34" s="333"/>
      <c r="CH34" s="333"/>
      <c r="CI34" s="333"/>
      <c r="CJ34" s="333"/>
      <c r="CK34" s="333"/>
      <c r="CL34" s="333"/>
      <c r="CM34" s="333"/>
      <c r="CN34" s="333"/>
      <c r="CO34" s="333"/>
      <c r="CP34" s="333"/>
      <c r="CQ34" s="333"/>
      <c r="CR34" s="333"/>
      <c r="CS34" s="333"/>
      <c r="CT34" s="333"/>
      <c r="CU34" s="333"/>
      <c r="CV34" s="333"/>
      <c r="CW34" s="333"/>
      <c r="CX34" s="333"/>
      <c r="CY34" s="333"/>
      <c r="CZ34" s="333"/>
      <c r="DA34" s="333"/>
      <c r="DB34" s="333"/>
      <c r="DC34" s="333"/>
      <c r="DD34" s="333"/>
      <c r="DE34" s="333"/>
      <c r="DF34" s="333"/>
      <c r="DG34" s="333"/>
      <c r="DH34" s="333"/>
      <c r="DI34" s="333"/>
      <c r="DJ34" s="333"/>
      <c r="DK34" s="333"/>
      <c r="DL34" s="333"/>
      <c r="DM34" s="333"/>
      <c r="DN34" s="333"/>
      <c r="DO34" s="333"/>
      <c r="DP34" s="333"/>
      <c r="DQ34" s="333"/>
      <c r="DR34" s="333"/>
      <c r="DS34" s="333"/>
      <c r="DT34" s="333"/>
      <c r="DU34" s="333"/>
      <c r="DV34" s="333"/>
      <c r="DW34" s="333"/>
      <c r="DX34" s="333"/>
      <c r="DY34" s="333"/>
      <c r="DZ34" s="333"/>
      <c r="EA34" s="333"/>
      <c r="EB34" s="333"/>
      <c r="EC34" s="333"/>
      <c r="ED34" s="333"/>
      <c r="EE34" s="333"/>
      <c r="EF34" s="333"/>
      <c r="EG34" s="333"/>
      <c r="EH34" s="333"/>
      <c r="EI34" s="333"/>
      <c r="EJ34" s="333"/>
      <c r="EK34" s="333"/>
      <c r="EL34" s="333"/>
      <c r="EM34" s="333"/>
      <c r="EN34" s="333"/>
      <c r="EO34" s="333"/>
      <c r="EP34" s="333"/>
      <c r="EQ34" s="333"/>
      <c r="ER34" s="333"/>
      <c r="ES34" s="333"/>
      <c r="ET34" s="333"/>
      <c r="EU34" s="333"/>
      <c r="EV34" s="333"/>
      <c r="EW34" s="333"/>
      <c r="EX34" s="333"/>
      <c r="EY34" s="333"/>
      <c r="EZ34" s="333"/>
      <c r="FA34" s="333"/>
      <c r="FB34" s="333"/>
      <c r="FC34" s="333"/>
      <c r="FD34" s="333"/>
      <c r="FE34" s="333"/>
      <c r="FF34" s="333"/>
      <c r="FG34" s="333"/>
      <c r="FH34" s="333"/>
      <c r="FI34" s="333"/>
      <c r="FJ34" s="333"/>
      <c r="FK34" s="333"/>
      <c r="FL34" s="333"/>
      <c r="FM34" s="333"/>
      <c r="FN34" s="333"/>
      <c r="FO34" s="333"/>
      <c r="FP34" s="333"/>
      <c r="FQ34" s="333"/>
      <c r="FR34" s="333"/>
      <c r="FS34" s="333"/>
      <c r="FT34" s="333"/>
      <c r="FU34" s="333"/>
      <c r="FV34" s="333"/>
      <c r="FW34" s="333"/>
      <c r="FX34" s="333"/>
      <c r="FY34" s="333"/>
      <c r="FZ34" s="333"/>
      <c r="GA34" s="333"/>
      <c r="GB34" s="333"/>
      <c r="GC34" s="333"/>
      <c r="GD34" s="333"/>
      <c r="GE34" s="333"/>
      <c r="GF34" s="333"/>
      <c r="GG34" s="333"/>
      <c r="GH34" s="333"/>
      <c r="GI34" s="333"/>
      <c r="GJ34" s="333"/>
      <c r="GK34" s="333"/>
      <c r="GL34" s="333"/>
      <c r="GM34" s="333"/>
      <c r="GN34" s="333"/>
      <c r="GO34" s="333"/>
      <c r="GP34" s="333"/>
      <c r="GQ34" s="333"/>
      <c r="GR34" s="333"/>
      <c r="GS34" s="333"/>
      <c r="GT34" s="333"/>
      <c r="GU34" s="333"/>
      <c r="GV34" s="333"/>
      <c r="GW34" s="333"/>
      <c r="GX34" s="333"/>
      <c r="GY34" s="333"/>
      <c r="GZ34" s="333"/>
      <c r="HA34" s="333"/>
      <c r="HB34" s="333"/>
      <c r="HC34" s="333"/>
      <c r="HD34" s="333"/>
      <c r="HE34" s="333"/>
      <c r="HF34" s="333"/>
      <c r="HG34" s="333"/>
      <c r="HH34" s="333"/>
      <c r="HI34" s="333"/>
      <c r="HJ34" s="333"/>
      <c r="HK34" s="333"/>
      <c r="HL34" s="333"/>
      <c r="HM34" s="333"/>
    </row>
    <row r="35" spans="1:221" x14ac:dyDescent="0.2">
      <c r="A35" s="392" t="s">
        <v>162</v>
      </c>
      <c r="B35" s="333"/>
      <c r="C35" s="333"/>
      <c r="D35" s="360">
        <f>C16</f>
        <v>0</v>
      </c>
      <c r="E35" s="361" t="s">
        <v>41</v>
      </c>
      <c r="F35" s="362" t="s">
        <v>8</v>
      </c>
      <c r="G35" s="386"/>
      <c r="H35" s="386"/>
      <c r="I35" s="386"/>
      <c r="J35" s="393">
        <f>SUM(G35:H35)</f>
        <v>0</v>
      </c>
      <c r="K35" s="364" t="s">
        <v>42</v>
      </c>
      <c r="L35" s="250">
        <f>ROUND(D35*G35,2)</f>
        <v>0</v>
      </c>
      <c r="M35" s="250"/>
      <c r="N35" s="250"/>
      <c r="O35" s="250">
        <f t="shared" si="2"/>
        <v>0</v>
      </c>
      <c r="P35" s="358">
        <f>'Rider Rates'!$D$35</f>
        <v>45809</v>
      </c>
      <c r="Q35" s="383"/>
      <c r="R35" s="380"/>
      <c r="S35" s="374"/>
      <c r="T35" s="375"/>
      <c r="U35" s="333"/>
      <c r="V35" s="376"/>
      <c r="W35" s="333"/>
      <c r="X35" s="333"/>
      <c r="Y35" s="333"/>
      <c r="Z35" s="333"/>
      <c r="AA35" s="333"/>
      <c r="AB35" s="333"/>
      <c r="AC35" s="333"/>
      <c r="AD35" s="333"/>
      <c r="AE35" s="333"/>
      <c r="AF35" s="333"/>
      <c r="AG35" s="333"/>
      <c r="AH35" s="333"/>
      <c r="AI35" s="333"/>
      <c r="AJ35" s="333"/>
      <c r="AK35" s="333"/>
      <c r="AL35" s="333"/>
      <c r="AM35" s="333"/>
      <c r="AN35" s="333"/>
      <c r="AO35" s="333"/>
      <c r="AP35" s="333"/>
      <c r="AQ35" s="333"/>
      <c r="AR35" s="333"/>
      <c r="AS35" s="333"/>
      <c r="AT35" s="333"/>
      <c r="AU35" s="333"/>
      <c r="AV35" s="333"/>
      <c r="AW35" s="333"/>
      <c r="AX35" s="333"/>
      <c r="AY35" s="333"/>
      <c r="AZ35" s="333"/>
      <c r="BA35" s="333"/>
      <c r="BB35" s="333"/>
      <c r="BC35" s="333"/>
      <c r="BD35" s="333"/>
      <c r="BE35" s="333"/>
      <c r="BF35" s="333"/>
      <c r="BG35" s="333"/>
      <c r="BH35" s="333"/>
      <c r="BI35" s="333"/>
      <c r="BJ35" s="333"/>
      <c r="BK35" s="333"/>
      <c r="BL35" s="333"/>
      <c r="BM35" s="333"/>
      <c r="BN35" s="333"/>
      <c r="BO35" s="333"/>
      <c r="BP35" s="333"/>
      <c r="BQ35" s="333"/>
      <c r="BR35" s="333"/>
      <c r="BS35" s="333"/>
      <c r="BT35" s="333"/>
      <c r="BU35" s="333"/>
      <c r="BV35" s="333"/>
      <c r="BW35" s="333"/>
      <c r="BX35" s="333"/>
      <c r="BY35" s="333"/>
      <c r="BZ35" s="333"/>
      <c r="CA35" s="333"/>
      <c r="CB35" s="333"/>
      <c r="CC35" s="333"/>
      <c r="CD35" s="333"/>
      <c r="CE35" s="333"/>
      <c r="CF35" s="333"/>
      <c r="CG35" s="333"/>
      <c r="CH35" s="333"/>
      <c r="CI35" s="333"/>
      <c r="CJ35" s="333"/>
      <c r="CK35" s="333"/>
      <c r="CL35" s="333"/>
      <c r="CM35" s="333"/>
      <c r="CN35" s="333"/>
      <c r="CO35" s="333"/>
      <c r="CP35" s="333"/>
      <c r="CQ35" s="333"/>
      <c r="CR35" s="333"/>
      <c r="CS35" s="333"/>
      <c r="CT35" s="333"/>
      <c r="CU35" s="333"/>
      <c r="CV35" s="333"/>
      <c r="CW35" s="333"/>
      <c r="CX35" s="333"/>
      <c r="CY35" s="333"/>
      <c r="CZ35" s="333"/>
      <c r="DA35" s="333"/>
      <c r="DB35" s="333"/>
      <c r="DC35" s="333"/>
      <c r="DD35" s="333"/>
      <c r="DE35" s="333"/>
      <c r="DF35" s="333"/>
      <c r="DG35" s="333"/>
      <c r="DH35" s="333"/>
      <c r="DI35" s="333"/>
      <c r="DJ35" s="333"/>
      <c r="DK35" s="333"/>
      <c r="DL35" s="333"/>
      <c r="DM35" s="333"/>
      <c r="DN35" s="333"/>
      <c r="DO35" s="333"/>
      <c r="DP35" s="333"/>
      <c r="DQ35" s="333"/>
      <c r="DR35" s="333"/>
      <c r="DS35" s="333"/>
      <c r="DT35" s="333"/>
      <c r="DU35" s="333"/>
      <c r="DV35" s="333"/>
      <c r="DW35" s="333"/>
      <c r="DX35" s="333"/>
      <c r="DY35" s="333"/>
      <c r="DZ35" s="333"/>
      <c r="EA35" s="333"/>
      <c r="EB35" s="333"/>
      <c r="EC35" s="333"/>
      <c r="ED35" s="333"/>
      <c r="EE35" s="333"/>
      <c r="EF35" s="333"/>
      <c r="EG35" s="333"/>
      <c r="EH35" s="333"/>
      <c r="EI35" s="333"/>
      <c r="EJ35" s="333"/>
      <c r="EK35" s="333"/>
      <c r="EL35" s="333"/>
      <c r="EM35" s="333"/>
      <c r="EN35" s="333"/>
      <c r="EO35" s="333"/>
      <c r="EP35" s="333"/>
      <c r="EQ35" s="333"/>
      <c r="ER35" s="333"/>
      <c r="ES35" s="333"/>
      <c r="ET35" s="333"/>
      <c r="EU35" s="333"/>
      <c r="EV35" s="333"/>
      <c r="EW35" s="333"/>
      <c r="EX35" s="333"/>
      <c r="EY35" s="333"/>
      <c r="EZ35" s="333"/>
      <c r="FA35" s="333"/>
      <c r="FB35" s="333"/>
      <c r="FC35" s="333"/>
      <c r="FD35" s="333"/>
      <c r="FE35" s="333"/>
      <c r="FF35" s="333"/>
      <c r="FG35" s="333"/>
      <c r="FH35" s="333"/>
      <c r="FI35" s="333"/>
      <c r="FJ35" s="333"/>
      <c r="FK35" s="333"/>
      <c r="FL35" s="333"/>
      <c r="FM35" s="333"/>
      <c r="FN35" s="333"/>
      <c r="FO35" s="333"/>
      <c r="FP35" s="333"/>
      <c r="FQ35" s="333"/>
      <c r="FR35" s="333"/>
      <c r="FS35" s="333"/>
      <c r="FT35" s="333"/>
      <c r="FU35" s="333"/>
      <c r="FV35" s="333"/>
      <c r="FW35" s="333"/>
      <c r="FX35" s="333"/>
      <c r="FY35" s="333"/>
      <c r="FZ35" s="333"/>
      <c r="GA35" s="333"/>
      <c r="GB35" s="333"/>
      <c r="GC35" s="333"/>
      <c r="GD35" s="333"/>
      <c r="GE35" s="333"/>
      <c r="GF35" s="333"/>
      <c r="GG35" s="333"/>
      <c r="GH35" s="333"/>
      <c r="GI35" s="333"/>
      <c r="GJ35" s="333"/>
      <c r="GK35" s="333"/>
      <c r="GL35" s="333"/>
      <c r="GM35" s="333"/>
      <c r="GN35" s="333"/>
      <c r="GO35" s="333"/>
      <c r="GP35" s="333"/>
      <c r="GQ35" s="333"/>
      <c r="GR35" s="333"/>
      <c r="GS35" s="333"/>
      <c r="GT35" s="333"/>
      <c r="GU35" s="333"/>
      <c r="GV35" s="333"/>
      <c r="GW35" s="333"/>
      <c r="GX35" s="333"/>
      <c r="GY35" s="333"/>
      <c r="GZ35" s="333"/>
      <c r="HA35" s="333"/>
      <c r="HB35" s="333"/>
      <c r="HC35" s="333"/>
      <c r="HD35" s="333"/>
      <c r="HE35" s="333"/>
      <c r="HF35" s="333"/>
      <c r="HG35" s="333"/>
      <c r="HH35" s="333"/>
      <c r="HI35" s="333"/>
      <c r="HJ35" s="333"/>
      <c r="HK35" s="333"/>
      <c r="HL35" s="333"/>
      <c r="HM35" s="333"/>
    </row>
    <row r="36" spans="1:221" x14ac:dyDescent="0.2">
      <c r="A36" s="392" t="s">
        <v>219</v>
      </c>
      <c r="B36" s="333"/>
      <c r="C36" s="333"/>
      <c r="D36" s="360">
        <f>C17</f>
        <v>0</v>
      </c>
      <c r="E36" s="361" t="s">
        <v>41</v>
      </c>
      <c r="F36" s="355" t="s">
        <v>8</v>
      </c>
      <c r="G36" s="386"/>
      <c r="H36" s="386"/>
      <c r="I36" s="386"/>
      <c r="J36" s="393">
        <f>SUM(G36:H36)</f>
        <v>0</v>
      </c>
      <c r="K36" s="364" t="s">
        <v>42</v>
      </c>
      <c r="L36" s="250">
        <f>ROUND(D36*G36,2)</f>
        <v>0</v>
      </c>
      <c r="M36" s="250"/>
      <c r="N36" s="250"/>
      <c r="O36" s="250">
        <f t="shared" si="2"/>
        <v>0</v>
      </c>
      <c r="P36" s="358">
        <f>'Rider Rates'!D36</f>
        <v>45809</v>
      </c>
      <c r="Q36" s="383"/>
      <c r="R36" s="380"/>
      <c r="S36" s="374"/>
      <c r="T36" s="375"/>
      <c r="U36" s="333"/>
      <c r="V36" s="376"/>
      <c r="W36" s="333"/>
      <c r="X36" s="333"/>
      <c r="Y36" s="333"/>
      <c r="Z36" s="333"/>
      <c r="AA36" s="333"/>
      <c r="AB36" s="333"/>
      <c r="AC36" s="333"/>
      <c r="AD36" s="333"/>
      <c r="AE36" s="333"/>
      <c r="AF36" s="333"/>
      <c r="AG36" s="333"/>
      <c r="AH36" s="333"/>
      <c r="AI36" s="333"/>
      <c r="AJ36" s="333"/>
      <c r="AK36" s="333"/>
      <c r="AL36" s="333"/>
      <c r="AM36" s="333"/>
      <c r="AN36" s="333"/>
      <c r="AO36" s="333"/>
      <c r="AP36" s="333"/>
      <c r="AQ36" s="333"/>
      <c r="AR36" s="333"/>
      <c r="AS36" s="333"/>
      <c r="AT36" s="333"/>
      <c r="AU36" s="333"/>
      <c r="AV36" s="333"/>
      <c r="AW36" s="333"/>
      <c r="AX36" s="333"/>
      <c r="AY36" s="333"/>
      <c r="AZ36" s="333"/>
      <c r="BA36" s="333"/>
      <c r="BB36" s="333"/>
      <c r="BC36" s="333"/>
      <c r="BD36" s="333"/>
      <c r="BE36" s="333"/>
      <c r="BF36" s="333"/>
      <c r="BG36" s="333"/>
      <c r="BH36" s="333"/>
      <c r="BI36" s="333"/>
      <c r="BJ36" s="333"/>
      <c r="BK36" s="333"/>
      <c r="BL36" s="333"/>
      <c r="BM36" s="333"/>
      <c r="BN36" s="333"/>
      <c r="BO36" s="333"/>
      <c r="BP36" s="333"/>
      <c r="BQ36" s="333"/>
      <c r="BR36" s="333"/>
      <c r="BS36" s="333"/>
      <c r="BT36" s="333"/>
      <c r="BU36" s="333"/>
      <c r="BV36" s="333"/>
      <c r="BW36" s="333"/>
      <c r="BX36" s="333"/>
      <c r="BY36" s="333"/>
      <c r="BZ36" s="333"/>
      <c r="CA36" s="333"/>
      <c r="CB36" s="333"/>
      <c r="CC36" s="333"/>
      <c r="CD36" s="333"/>
      <c r="CE36" s="333"/>
      <c r="CF36" s="333"/>
      <c r="CG36" s="333"/>
      <c r="CH36" s="333"/>
      <c r="CI36" s="333"/>
      <c r="CJ36" s="333"/>
      <c r="CK36" s="333"/>
      <c r="CL36" s="333"/>
      <c r="CM36" s="333"/>
      <c r="CN36" s="333"/>
      <c r="CO36" s="333"/>
      <c r="CP36" s="333"/>
      <c r="CQ36" s="333"/>
      <c r="CR36" s="333"/>
      <c r="CS36" s="333"/>
      <c r="CT36" s="333"/>
      <c r="CU36" s="333"/>
      <c r="CV36" s="333"/>
      <c r="CW36" s="333"/>
      <c r="CX36" s="333"/>
      <c r="CY36" s="333"/>
      <c r="CZ36" s="333"/>
      <c r="DA36" s="333"/>
      <c r="DB36" s="333"/>
      <c r="DC36" s="333"/>
      <c r="DD36" s="333"/>
      <c r="DE36" s="333"/>
      <c r="DF36" s="333"/>
      <c r="DG36" s="333"/>
      <c r="DH36" s="333"/>
      <c r="DI36" s="333"/>
      <c r="DJ36" s="333"/>
      <c r="DK36" s="333"/>
      <c r="DL36" s="333"/>
      <c r="DM36" s="333"/>
      <c r="DN36" s="333"/>
      <c r="DO36" s="333"/>
      <c r="DP36" s="333"/>
      <c r="DQ36" s="333"/>
      <c r="DR36" s="333"/>
      <c r="DS36" s="333"/>
      <c r="DT36" s="333"/>
      <c r="DU36" s="333"/>
      <c r="DV36" s="333"/>
      <c r="DW36" s="333"/>
      <c r="DX36" s="333"/>
      <c r="DY36" s="333"/>
      <c r="DZ36" s="333"/>
      <c r="EA36" s="333"/>
      <c r="EB36" s="333"/>
      <c r="EC36" s="333"/>
      <c r="ED36" s="333"/>
      <c r="EE36" s="333"/>
      <c r="EF36" s="333"/>
      <c r="EG36" s="333"/>
      <c r="EH36" s="333"/>
      <c r="EI36" s="333"/>
      <c r="EJ36" s="333"/>
      <c r="EK36" s="333"/>
      <c r="EL36" s="333"/>
      <c r="EM36" s="333"/>
      <c r="EN36" s="333"/>
      <c r="EO36" s="333"/>
      <c r="EP36" s="333"/>
      <c r="EQ36" s="333"/>
      <c r="ER36" s="333"/>
      <c r="ES36" s="333"/>
      <c r="ET36" s="333"/>
      <c r="EU36" s="333"/>
      <c r="EV36" s="333"/>
      <c r="EW36" s="333"/>
      <c r="EX36" s="333"/>
      <c r="EY36" s="333"/>
      <c r="EZ36" s="333"/>
      <c r="FA36" s="333"/>
      <c r="FB36" s="333"/>
      <c r="FC36" s="333"/>
      <c r="FD36" s="333"/>
      <c r="FE36" s="333"/>
      <c r="FF36" s="333"/>
      <c r="FG36" s="333"/>
      <c r="FH36" s="333"/>
      <c r="FI36" s="333"/>
      <c r="FJ36" s="333"/>
      <c r="FK36" s="333"/>
      <c r="FL36" s="333"/>
      <c r="FM36" s="333"/>
      <c r="FN36" s="333"/>
      <c r="FO36" s="333"/>
      <c r="FP36" s="333"/>
      <c r="FQ36" s="333"/>
      <c r="FR36" s="333"/>
      <c r="FS36" s="333"/>
      <c r="FT36" s="333"/>
      <c r="FU36" s="333"/>
      <c r="FV36" s="333"/>
      <c r="FW36" s="333"/>
      <c r="FX36" s="333"/>
      <c r="FY36" s="333"/>
      <c r="FZ36" s="333"/>
      <c r="GA36" s="333"/>
      <c r="GB36" s="333"/>
      <c r="GC36" s="333"/>
      <c r="GD36" s="333"/>
      <c r="GE36" s="333"/>
      <c r="GF36" s="333"/>
      <c r="GG36" s="333"/>
      <c r="GH36" s="333"/>
      <c r="GI36" s="333"/>
      <c r="GJ36" s="333"/>
      <c r="GK36" s="333"/>
      <c r="GL36" s="333"/>
      <c r="GM36" s="333"/>
      <c r="GN36" s="333"/>
      <c r="GO36" s="333"/>
      <c r="GP36" s="333"/>
      <c r="GQ36" s="333"/>
      <c r="GR36" s="333"/>
      <c r="GS36" s="333"/>
      <c r="GT36" s="333"/>
      <c r="GU36" s="333"/>
      <c r="GV36" s="333"/>
      <c r="GW36" s="333"/>
      <c r="GX36" s="333"/>
      <c r="GY36" s="333"/>
      <c r="GZ36" s="333"/>
      <c r="HA36" s="333"/>
      <c r="HB36" s="333"/>
      <c r="HC36" s="333"/>
      <c r="HD36" s="333"/>
      <c r="HE36" s="333"/>
      <c r="HF36" s="333"/>
      <c r="HG36" s="333"/>
      <c r="HH36" s="333"/>
      <c r="HI36" s="333"/>
      <c r="HJ36" s="333"/>
      <c r="HK36" s="333"/>
      <c r="HL36" s="333"/>
      <c r="HM36" s="333"/>
    </row>
    <row r="37" spans="1:221" x14ac:dyDescent="0.2">
      <c r="A37" s="392" t="s">
        <v>193</v>
      </c>
      <c r="B37" s="333"/>
      <c r="C37" s="333"/>
      <c r="D37" s="360">
        <f>C16+C17</f>
        <v>0</v>
      </c>
      <c r="E37" s="361" t="s">
        <v>41</v>
      </c>
      <c r="F37" s="362" t="s">
        <v>8</v>
      </c>
      <c r="G37" s="386"/>
      <c r="H37" s="386"/>
      <c r="I37" s="386"/>
      <c r="J37" s="393">
        <f>SUM(G37:H37)</f>
        <v>0</v>
      </c>
      <c r="K37" s="364" t="s">
        <v>42</v>
      </c>
      <c r="L37" s="250">
        <f>ROUND(D37*G37,2)</f>
        <v>0</v>
      </c>
      <c r="M37" s="250"/>
      <c r="N37" s="250"/>
      <c r="O37" s="250">
        <f t="shared" si="2"/>
        <v>0</v>
      </c>
      <c r="P37" s="358">
        <f>'Rider Rates'!$D$45</f>
        <v>45929</v>
      </c>
      <c r="Q37" s="383"/>
      <c r="R37" s="380"/>
      <c r="S37" s="374"/>
      <c r="T37" s="375"/>
      <c r="U37" s="333"/>
      <c r="V37" s="376"/>
      <c r="W37" s="333"/>
      <c r="X37" s="333"/>
      <c r="Y37" s="333"/>
      <c r="Z37" s="333"/>
      <c r="AA37" s="333"/>
      <c r="AB37" s="333"/>
      <c r="AC37" s="333"/>
      <c r="AD37" s="333"/>
      <c r="AE37" s="333"/>
      <c r="AF37" s="333"/>
      <c r="AG37" s="333"/>
      <c r="AH37" s="333"/>
      <c r="AI37" s="333"/>
      <c r="AJ37" s="333"/>
      <c r="AK37" s="333"/>
      <c r="AL37" s="333"/>
      <c r="AM37" s="333"/>
      <c r="AN37" s="333"/>
      <c r="AO37" s="333"/>
      <c r="AP37" s="333"/>
      <c r="AQ37" s="333"/>
      <c r="AR37" s="333"/>
      <c r="AS37" s="333"/>
      <c r="AT37" s="333"/>
      <c r="AU37" s="333"/>
      <c r="AV37" s="333"/>
      <c r="AW37" s="333"/>
      <c r="AX37" s="333"/>
      <c r="AY37" s="333"/>
      <c r="AZ37" s="333"/>
      <c r="BA37" s="333"/>
      <c r="BB37" s="333"/>
      <c r="BC37" s="333"/>
      <c r="BD37" s="333"/>
      <c r="BE37" s="333"/>
      <c r="BF37" s="333"/>
      <c r="BG37" s="333"/>
      <c r="BH37" s="333"/>
      <c r="BI37" s="333"/>
      <c r="BJ37" s="333"/>
      <c r="BK37" s="333"/>
      <c r="BL37" s="333"/>
      <c r="BM37" s="333"/>
      <c r="BN37" s="333"/>
      <c r="BO37" s="333"/>
      <c r="BP37" s="333"/>
      <c r="BQ37" s="333"/>
      <c r="BR37" s="333"/>
      <c r="BS37" s="333"/>
      <c r="BT37" s="333"/>
      <c r="BU37" s="333"/>
      <c r="BV37" s="333"/>
      <c r="BW37" s="333"/>
      <c r="BX37" s="333"/>
      <c r="BY37" s="333"/>
      <c r="BZ37" s="333"/>
      <c r="CA37" s="333"/>
      <c r="CB37" s="333"/>
      <c r="CC37" s="333"/>
      <c r="CD37" s="333"/>
      <c r="CE37" s="333"/>
      <c r="CF37" s="333"/>
      <c r="CG37" s="333"/>
      <c r="CH37" s="333"/>
      <c r="CI37" s="333"/>
      <c r="CJ37" s="333"/>
      <c r="CK37" s="333"/>
      <c r="CL37" s="333"/>
      <c r="CM37" s="333"/>
      <c r="CN37" s="333"/>
      <c r="CO37" s="333"/>
      <c r="CP37" s="333"/>
      <c r="CQ37" s="333"/>
      <c r="CR37" s="333"/>
      <c r="CS37" s="333"/>
      <c r="CT37" s="333"/>
      <c r="CU37" s="333"/>
      <c r="CV37" s="333"/>
      <c r="CW37" s="333"/>
      <c r="CX37" s="333"/>
      <c r="CY37" s="333"/>
      <c r="CZ37" s="333"/>
      <c r="DA37" s="333"/>
      <c r="DB37" s="333"/>
      <c r="DC37" s="333"/>
      <c r="DD37" s="333"/>
      <c r="DE37" s="333"/>
      <c r="DF37" s="333"/>
      <c r="DG37" s="333"/>
      <c r="DH37" s="333"/>
      <c r="DI37" s="333"/>
      <c r="DJ37" s="333"/>
      <c r="DK37" s="333"/>
      <c r="DL37" s="333"/>
      <c r="DM37" s="333"/>
      <c r="DN37" s="333"/>
      <c r="DO37" s="333"/>
      <c r="DP37" s="333"/>
      <c r="DQ37" s="333"/>
      <c r="DR37" s="333"/>
      <c r="DS37" s="333"/>
      <c r="DT37" s="333"/>
      <c r="DU37" s="333"/>
      <c r="DV37" s="333"/>
      <c r="DW37" s="333"/>
      <c r="DX37" s="333"/>
      <c r="DY37" s="333"/>
      <c r="DZ37" s="333"/>
      <c r="EA37" s="333"/>
      <c r="EB37" s="333"/>
      <c r="EC37" s="333"/>
      <c r="ED37" s="333"/>
      <c r="EE37" s="333"/>
      <c r="EF37" s="333"/>
      <c r="EG37" s="333"/>
      <c r="EH37" s="333"/>
      <c r="EI37" s="333"/>
      <c r="EJ37" s="333"/>
      <c r="EK37" s="333"/>
      <c r="EL37" s="333"/>
      <c r="EM37" s="333"/>
      <c r="EN37" s="333"/>
      <c r="EO37" s="333"/>
      <c r="EP37" s="333"/>
      <c r="EQ37" s="333"/>
      <c r="ER37" s="333"/>
      <c r="ES37" s="333"/>
      <c r="ET37" s="333"/>
      <c r="EU37" s="333"/>
      <c r="EV37" s="333"/>
      <c r="EW37" s="333"/>
      <c r="EX37" s="333"/>
      <c r="EY37" s="333"/>
      <c r="EZ37" s="333"/>
      <c r="FA37" s="333"/>
      <c r="FB37" s="333"/>
      <c r="FC37" s="333"/>
      <c r="FD37" s="333"/>
      <c r="FE37" s="333"/>
      <c r="FF37" s="333"/>
      <c r="FG37" s="333"/>
      <c r="FH37" s="333"/>
      <c r="FI37" s="333"/>
      <c r="FJ37" s="333"/>
      <c r="FK37" s="333"/>
      <c r="FL37" s="333"/>
      <c r="FM37" s="333"/>
      <c r="FN37" s="333"/>
      <c r="FO37" s="333"/>
      <c r="FP37" s="333"/>
      <c r="FQ37" s="333"/>
      <c r="FR37" s="333"/>
      <c r="FS37" s="333"/>
      <c r="FT37" s="333"/>
      <c r="FU37" s="333"/>
      <c r="FV37" s="333"/>
      <c r="FW37" s="333"/>
      <c r="FX37" s="333"/>
      <c r="FY37" s="333"/>
      <c r="FZ37" s="333"/>
      <c r="GA37" s="333"/>
      <c r="GB37" s="333"/>
      <c r="GC37" s="333"/>
      <c r="GD37" s="333"/>
      <c r="GE37" s="333"/>
      <c r="GF37" s="333"/>
      <c r="GG37" s="333"/>
      <c r="GH37" s="333"/>
      <c r="GI37" s="333"/>
      <c r="GJ37" s="333"/>
      <c r="GK37" s="333"/>
      <c r="GL37" s="333"/>
      <c r="GM37" s="333"/>
      <c r="GN37" s="333"/>
      <c r="GO37" s="333"/>
      <c r="GP37" s="333"/>
      <c r="GQ37" s="333"/>
      <c r="GR37" s="333"/>
      <c r="GS37" s="333"/>
      <c r="GT37" s="333"/>
      <c r="GU37" s="333"/>
      <c r="GV37" s="333"/>
      <c r="GW37" s="333"/>
      <c r="GX37" s="333"/>
      <c r="GY37" s="333"/>
      <c r="GZ37" s="333"/>
      <c r="HA37" s="333"/>
      <c r="HB37" s="333"/>
      <c r="HC37" s="333"/>
      <c r="HD37" s="333"/>
      <c r="HE37" s="333"/>
      <c r="HF37" s="333"/>
      <c r="HG37" s="333"/>
      <c r="HH37" s="333"/>
      <c r="HI37" s="333"/>
      <c r="HJ37" s="333"/>
      <c r="HK37" s="333"/>
      <c r="HL37" s="333"/>
      <c r="HM37" s="333"/>
    </row>
    <row r="38" spans="1:221" x14ac:dyDescent="0.2">
      <c r="A38" s="394" t="s">
        <v>210</v>
      </c>
      <c r="B38" s="333"/>
      <c r="C38" s="333"/>
      <c r="D38" s="360">
        <f>IF($C$15&lt;0,0,IF($C$15&gt;833000,833000,$C$15))</f>
        <v>0</v>
      </c>
      <c r="E38" s="361" t="s">
        <v>41</v>
      </c>
      <c r="F38" s="362" t="s">
        <v>8</v>
      </c>
      <c r="G38" s="386"/>
      <c r="H38" s="386"/>
      <c r="I38" s="386">
        <f>'Rider Rates'!D49</f>
        <v>0</v>
      </c>
      <c r="J38" s="386">
        <f>SUM(G38:I38)</f>
        <v>0</v>
      </c>
      <c r="K38" s="364" t="s">
        <v>42</v>
      </c>
      <c r="L38" s="250"/>
      <c r="M38" s="250"/>
      <c r="N38" s="250">
        <f>D38*J38</f>
        <v>0</v>
      </c>
      <c r="O38" s="250">
        <f t="shared" si="2"/>
        <v>0</v>
      </c>
      <c r="P38" s="358">
        <f>'Rider Rates'!E49</f>
        <v>45883</v>
      </c>
      <c r="Q38" s="383"/>
      <c r="R38" s="380"/>
      <c r="S38" s="374"/>
      <c r="T38" s="375"/>
      <c r="U38" s="333"/>
      <c r="V38" s="376"/>
      <c r="W38" s="333"/>
      <c r="X38" s="333"/>
      <c r="Y38" s="333"/>
      <c r="Z38" s="333"/>
      <c r="AA38" s="333"/>
      <c r="AB38" s="333"/>
      <c r="AC38" s="333"/>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333"/>
      <c r="BB38" s="333"/>
      <c r="BC38" s="333"/>
      <c r="BD38" s="333"/>
      <c r="BE38" s="333"/>
      <c r="BF38" s="333"/>
      <c r="BG38" s="333"/>
      <c r="BH38" s="333"/>
      <c r="BI38" s="333"/>
      <c r="BJ38" s="333"/>
      <c r="BK38" s="333"/>
      <c r="BL38" s="333"/>
      <c r="BM38" s="333"/>
      <c r="BN38" s="333"/>
      <c r="BO38" s="333"/>
      <c r="BP38" s="333"/>
      <c r="BQ38" s="333"/>
      <c r="BR38" s="333"/>
      <c r="BS38" s="333"/>
      <c r="BT38" s="333"/>
      <c r="BU38" s="333"/>
      <c r="BV38" s="333"/>
      <c r="BW38" s="333"/>
      <c r="BX38" s="333"/>
      <c r="BY38" s="333"/>
      <c r="BZ38" s="333"/>
      <c r="CA38" s="333"/>
      <c r="CB38" s="333"/>
      <c r="CC38" s="333"/>
      <c r="CD38" s="333"/>
      <c r="CE38" s="333"/>
      <c r="CF38" s="333"/>
      <c r="CG38" s="333"/>
      <c r="CH38" s="333"/>
      <c r="CI38" s="333"/>
      <c r="CJ38" s="333"/>
      <c r="CK38" s="333"/>
      <c r="CL38" s="333"/>
      <c r="CM38" s="333"/>
      <c r="CN38" s="333"/>
      <c r="CO38" s="333"/>
      <c r="CP38" s="333"/>
      <c r="CQ38" s="333"/>
      <c r="CR38" s="333"/>
      <c r="CS38" s="333"/>
      <c r="CT38" s="333"/>
      <c r="CU38" s="333"/>
      <c r="CV38" s="333"/>
      <c r="CW38" s="333"/>
      <c r="CX38" s="333"/>
      <c r="CY38" s="333"/>
      <c r="CZ38" s="333"/>
      <c r="DA38" s="333"/>
      <c r="DB38" s="333"/>
      <c r="DC38" s="333"/>
      <c r="DD38" s="333"/>
      <c r="DE38" s="333"/>
      <c r="DF38" s="333"/>
      <c r="DG38" s="333"/>
      <c r="DH38" s="333"/>
      <c r="DI38" s="333"/>
      <c r="DJ38" s="333"/>
      <c r="DK38" s="333"/>
      <c r="DL38" s="333"/>
      <c r="DM38" s="333"/>
      <c r="DN38" s="333"/>
      <c r="DO38" s="333"/>
      <c r="DP38" s="333"/>
      <c r="DQ38" s="333"/>
      <c r="DR38" s="333"/>
      <c r="DS38" s="333"/>
      <c r="DT38" s="333"/>
      <c r="DU38" s="333"/>
      <c r="DV38" s="333"/>
      <c r="DW38" s="333"/>
      <c r="DX38" s="333"/>
      <c r="DY38" s="333"/>
      <c r="DZ38" s="333"/>
      <c r="EA38" s="333"/>
      <c r="EB38" s="333"/>
      <c r="EC38" s="333"/>
      <c r="ED38" s="333"/>
      <c r="EE38" s="333"/>
      <c r="EF38" s="333"/>
      <c r="EG38" s="333"/>
      <c r="EH38" s="333"/>
      <c r="EI38" s="333"/>
      <c r="EJ38" s="333"/>
      <c r="EK38" s="333"/>
      <c r="EL38" s="333"/>
      <c r="EM38" s="333"/>
      <c r="EN38" s="333"/>
      <c r="EO38" s="333"/>
      <c r="EP38" s="333"/>
      <c r="EQ38" s="333"/>
      <c r="ER38" s="333"/>
      <c r="ES38" s="333"/>
      <c r="ET38" s="333"/>
      <c r="EU38" s="333"/>
      <c r="EV38" s="333"/>
      <c r="EW38" s="333"/>
      <c r="EX38" s="333"/>
      <c r="EY38" s="333"/>
      <c r="EZ38" s="333"/>
      <c r="FA38" s="333"/>
      <c r="FB38" s="333"/>
      <c r="FC38" s="333"/>
      <c r="FD38" s="333"/>
      <c r="FE38" s="333"/>
      <c r="FF38" s="333"/>
      <c r="FG38" s="333"/>
      <c r="FH38" s="333"/>
      <c r="FI38" s="333"/>
      <c r="FJ38" s="333"/>
      <c r="FK38" s="333"/>
      <c r="FL38" s="333"/>
      <c r="FM38" s="333"/>
      <c r="FN38" s="333"/>
      <c r="FO38" s="333"/>
      <c r="FP38" s="333"/>
      <c r="FQ38" s="333"/>
      <c r="FR38" s="333"/>
      <c r="FS38" s="333"/>
      <c r="FT38" s="333"/>
      <c r="FU38" s="333"/>
      <c r="FV38" s="333"/>
      <c r="FW38" s="333"/>
      <c r="FX38" s="333"/>
      <c r="FY38" s="333"/>
      <c r="FZ38" s="333"/>
      <c r="GA38" s="333"/>
      <c r="GB38" s="333"/>
      <c r="GC38" s="333"/>
      <c r="GD38" s="333"/>
      <c r="GE38" s="333"/>
      <c r="GF38" s="333"/>
      <c r="GG38" s="333"/>
      <c r="GH38" s="333"/>
      <c r="GI38" s="333"/>
      <c r="GJ38" s="333"/>
      <c r="GK38" s="333"/>
      <c r="GL38" s="333"/>
      <c r="GM38" s="333"/>
      <c r="GN38" s="333"/>
      <c r="GO38" s="333"/>
      <c r="GP38" s="333"/>
      <c r="GQ38" s="333"/>
      <c r="GR38" s="333"/>
      <c r="GS38" s="333"/>
      <c r="GT38" s="333"/>
      <c r="GU38" s="333"/>
      <c r="GV38" s="333"/>
      <c r="GW38" s="333"/>
      <c r="GX38" s="333"/>
      <c r="GY38" s="333"/>
      <c r="GZ38" s="333"/>
      <c r="HA38" s="333"/>
      <c r="HB38" s="333"/>
      <c r="HC38" s="333"/>
      <c r="HD38" s="333"/>
      <c r="HE38" s="333"/>
      <c r="HF38" s="333"/>
      <c r="HG38" s="333"/>
      <c r="HH38" s="333"/>
      <c r="HI38" s="333"/>
      <c r="HJ38" s="333"/>
      <c r="HK38" s="333"/>
      <c r="HL38" s="333"/>
      <c r="HM38" s="333"/>
    </row>
    <row r="39" spans="1:221" x14ac:dyDescent="0.2">
      <c r="A39" s="392" t="s">
        <v>189</v>
      </c>
      <c r="B39" s="333"/>
      <c r="C39" s="333"/>
      <c r="D39" s="360">
        <f>IF($C$15&lt;0,0,$C$15)</f>
        <v>0</v>
      </c>
      <c r="E39" s="395" t="s">
        <v>41</v>
      </c>
      <c r="F39" s="362" t="s">
        <v>8</v>
      </c>
      <c r="G39" s="386"/>
      <c r="H39" s="386">
        <f>'Rider Rates'!$B$56</f>
        <v>2.1561400000000001E-2</v>
      </c>
      <c r="I39" s="386"/>
      <c r="J39" s="386">
        <f>SUM(G39:I39)</f>
        <v>2.1561400000000001E-2</v>
      </c>
      <c r="K39" s="364" t="s">
        <v>42</v>
      </c>
      <c r="L39" s="250"/>
      <c r="M39" s="250">
        <f>ROUND(D39*H39,2)</f>
        <v>0</v>
      </c>
      <c r="N39" s="396"/>
      <c r="O39" s="250">
        <f t="shared" si="2"/>
        <v>0</v>
      </c>
      <c r="P39" s="358">
        <f>'Rider Rates'!$D$56</f>
        <v>45929</v>
      </c>
      <c r="Q39" s="383"/>
      <c r="R39" s="380"/>
      <c r="S39" s="374"/>
      <c r="T39" s="375"/>
      <c r="U39" s="333"/>
      <c r="V39" s="376"/>
      <c r="W39" s="333"/>
      <c r="X39" s="333"/>
      <c r="Y39" s="333"/>
      <c r="Z39" s="333"/>
      <c r="AA39" s="333"/>
      <c r="AB39" s="333"/>
      <c r="AC39" s="333"/>
      <c r="AD39" s="333"/>
      <c r="AE39" s="333"/>
      <c r="AF39" s="333"/>
      <c r="AG39" s="333"/>
      <c r="AH39" s="333"/>
      <c r="AI39" s="333"/>
      <c r="AJ39" s="333"/>
      <c r="AK39" s="333"/>
      <c r="AL39" s="333"/>
      <c r="AM39" s="333"/>
      <c r="AN39" s="333"/>
      <c r="AO39" s="333"/>
      <c r="AP39" s="333"/>
      <c r="AQ39" s="333"/>
      <c r="AR39" s="333"/>
      <c r="AS39" s="333"/>
      <c r="AT39" s="333"/>
      <c r="AU39" s="333"/>
      <c r="AV39" s="333"/>
      <c r="AW39" s="333"/>
      <c r="AX39" s="333"/>
      <c r="AY39" s="333"/>
      <c r="AZ39" s="333"/>
      <c r="BA39" s="333"/>
      <c r="BB39" s="333"/>
      <c r="BC39" s="333"/>
      <c r="BD39" s="333"/>
      <c r="BE39" s="333"/>
      <c r="BF39" s="333"/>
      <c r="BG39" s="333"/>
      <c r="BH39" s="333"/>
      <c r="BI39" s="333"/>
      <c r="BJ39" s="333"/>
      <c r="BK39" s="333"/>
      <c r="BL39" s="333"/>
      <c r="BM39" s="333"/>
      <c r="BN39" s="333"/>
      <c r="BO39" s="333"/>
      <c r="BP39" s="333"/>
      <c r="BQ39" s="333"/>
      <c r="BR39" s="333"/>
      <c r="BS39" s="333"/>
      <c r="BT39" s="333"/>
      <c r="BU39" s="333"/>
      <c r="BV39" s="333"/>
      <c r="BW39" s="333"/>
      <c r="BX39" s="333"/>
      <c r="BY39" s="333"/>
      <c r="BZ39" s="333"/>
      <c r="CA39" s="333"/>
      <c r="CB39" s="333"/>
      <c r="CC39" s="333"/>
      <c r="CD39" s="333"/>
      <c r="CE39" s="333"/>
      <c r="CF39" s="333"/>
      <c r="CG39" s="333"/>
      <c r="CH39" s="333"/>
      <c r="CI39" s="333"/>
      <c r="CJ39" s="333"/>
      <c r="CK39" s="333"/>
      <c r="CL39" s="333"/>
      <c r="CM39" s="333"/>
      <c r="CN39" s="333"/>
      <c r="CO39" s="333"/>
      <c r="CP39" s="333"/>
      <c r="CQ39" s="333"/>
      <c r="CR39" s="333"/>
      <c r="CS39" s="333"/>
      <c r="CT39" s="333"/>
      <c r="CU39" s="333"/>
      <c r="CV39" s="333"/>
      <c r="CW39" s="333"/>
      <c r="CX39" s="333"/>
      <c r="CY39" s="333"/>
      <c r="CZ39" s="333"/>
      <c r="DA39" s="333"/>
      <c r="DB39" s="333"/>
      <c r="DC39" s="333"/>
      <c r="DD39" s="333"/>
      <c r="DE39" s="333"/>
      <c r="DF39" s="333"/>
      <c r="DG39" s="333"/>
      <c r="DH39" s="333"/>
      <c r="DI39" s="333"/>
      <c r="DJ39" s="333"/>
      <c r="DK39" s="333"/>
      <c r="DL39" s="333"/>
      <c r="DM39" s="333"/>
      <c r="DN39" s="333"/>
      <c r="DO39" s="333"/>
      <c r="DP39" s="333"/>
      <c r="DQ39" s="333"/>
      <c r="DR39" s="333"/>
      <c r="DS39" s="333"/>
      <c r="DT39" s="333"/>
      <c r="DU39" s="333"/>
      <c r="DV39" s="333"/>
      <c r="DW39" s="333"/>
      <c r="DX39" s="333"/>
      <c r="DY39" s="333"/>
      <c r="DZ39" s="333"/>
      <c r="EA39" s="333"/>
      <c r="EB39" s="333"/>
      <c r="EC39" s="333"/>
      <c r="ED39" s="333"/>
      <c r="EE39" s="333"/>
      <c r="EF39" s="333"/>
      <c r="EG39" s="333"/>
      <c r="EH39" s="333"/>
      <c r="EI39" s="333"/>
      <c r="EJ39" s="333"/>
      <c r="EK39" s="333"/>
      <c r="EL39" s="333"/>
      <c r="EM39" s="333"/>
      <c r="EN39" s="333"/>
      <c r="EO39" s="333"/>
      <c r="EP39" s="333"/>
      <c r="EQ39" s="333"/>
      <c r="ER39" s="333"/>
      <c r="ES39" s="333"/>
      <c r="ET39" s="333"/>
      <c r="EU39" s="333"/>
      <c r="EV39" s="333"/>
      <c r="EW39" s="333"/>
      <c r="EX39" s="333"/>
      <c r="EY39" s="333"/>
      <c r="EZ39" s="333"/>
      <c r="FA39" s="333"/>
      <c r="FB39" s="333"/>
      <c r="FC39" s="333"/>
      <c r="FD39" s="333"/>
      <c r="FE39" s="333"/>
      <c r="FF39" s="333"/>
      <c r="FG39" s="333"/>
      <c r="FH39" s="333"/>
      <c r="FI39" s="333"/>
      <c r="FJ39" s="333"/>
      <c r="FK39" s="333"/>
      <c r="FL39" s="333"/>
      <c r="FM39" s="333"/>
      <c r="FN39" s="333"/>
      <c r="FO39" s="333"/>
      <c r="FP39" s="333"/>
      <c r="FQ39" s="333"/>
      <c r="FR39" s="333"/>
      <c r="FS39" s="333"/>
      <c r="FT39" s="333"/>
      <c r="FU39" s="333"/>
      <c r="FV39" s="333"/>
      <c r="FW39" s="333"/>
      <c r="FX39" s="333"/>
      <c r="FY39" s="333"/>
      <c r="FZ39" s="333"/>
      <c r="GA39" s="333"/>
      <c r="GB39" s="333"/>
      <c r="GC39" s="333"/>
      <c r="GD39" s="333"/>
      <c r="GE39" s="333"/>
      <c r="GF39" s="333"/>
      <c r="GG39" s="333"/>
      <c r="GH39" s="333"/>
      <c r="GI39" s="333"/>
      <c r="GJ39" s="333"/>
      <c r="GK39" s="333"/>
      <c r="GL39" s="333"/>
      <c r="GM39" s="333"/>
      <c r="GN39" s="333"/>
      <c r="GO39" s="333"/>
      <c r="GP39" s="333"/>
      <c r="GQ39" s="333"/>
      <c r="GR39" s="333"/>
      <c r="GS39" s="333"/>
      <c r="GT39" s="333"/>
      <c r="GU39" s="333"/>
      <c r="GV39" s="333"/>
      <c r="GW39" s="333"/>
      <c r="GX39" s="333"/>
      <c r="GY39" s="333"/>
      <c r="GZ39" s="333"/>
      <c r="HA39" s="333"/>
      <c r="HB39" s="333"/>
      <c r="HC39" s="333"/>
      <c r="HD39" s="333"/>
      <c r="HE39" s="333"/>
      <c r="HF39" s="333"/>
      <c r="HG39" s="333"/>
      <c r="HH39" s="333"/>
      <c r="HI39" s="333"/>
      <c r="HJ39" s="333"/>
      <c r="HK39" s="333"/>
      <c r="HL39" s="333"/>
      <c r="HM39" s="333"/>
    </row>
    <row r="40" spans="1:221" x14ac:dyDescent="0.2">
      <c r="A40" s="384" t="s">
        <v>96</v>
      </c>
      <c r="B40" s="333"/>
      <c r="C40" s="333"/>
      <c r="D40" s="360">
        <f>IF('Customer Info'!C34=TRUE,0,IF($C$15&lt;0,0,$C$15))</f>
        <v>0</v>
      </c>
      <c r="E40" s="361" t="s">
        <v>41</v>
      </c>
      <c r="F40" s="362" t="s">
        <v>8</v>
      </c>
      <c r="G40" s="386"/>
      <c r="H40" s="386"/>
      <c r="I40" s="386">
        <f>'Rider Rates'!$B$70+'Rider Rates'!$C$70</f>
        <v>0</v>
      </c>
      <c r="J40" s="386">
        <f t="shared" si="0"/>
        <v>0</v>
      </c>
      <c r="K40" s="364" t="s">
        <v>42</v>
      </c>
      <c r="L40" s="250"/>
      <c r="M40" s="250"/>
      <c r="N40" s="250">
        <f>ROUND($D$40*'Rider Rates'!$B$70,2)+ROUND($D$40*'Rider Rates'!$C$70,2)</f>
        <v>0</v>
      </c>
      <c r="O40" s="250">
        <f t="shared" si="2"/>
        <v>0</v>
      </c>
      <c r="P40" s="358">
        <f>'Rider Rates'!$D$70</f>
        <v>45444</v>
      </c>
      <c r="Q40" s="383"/>
      <c r="R40" s="380"/>
      <c r="S40" s="374"/>
      <c r="T40" s="375"/>
      <c r="U40" s="333"/>
      <c r="V40" s="376"/>
      <c r="W40" s="333"/>
      <c r="X40" s="333"/>
      <c r="Y40" s="333"/>
      <c r="Z40" s="333"/>
      <c r="AA40" s="333"/>
      <c r="AB40" s="333"/>
      <c r="AC40" s="333"/>
      <c r="AD40" s="333"/>
      <c r="AE40" s="333"/>
      <c r="AF40" s="333"/>
      <c r="AG40" s="333"/>
      <c r="AH40" s="333"/>
      <c r="AI40" s="333"/>
      <c r="AJ40" s="333"/>
      <c r="AK40" s="333"/>
      <c r="AL40" s="333"/>
      <c r="AM40" s="333"/>
      <c r="AN40" s="333"/>
      <c r="AO40" s="333"/>
      <c r="AP40" s="333"/>
      <c r="AQ40" s="333"/>
      <c r="AR40" s="333"/>
      <c r="AS40" s="333"/>
      <c r="AT40" s="333"/>
      <c r="AU40" s="333"/>
      <c r="AV40" s="333"/>
      <c r="AW40" s="333"/>
      <c r="AX40" s="333"/>
      <c r="AY40" s="333"/>
      <c r="AZ40" s="333"/>
      <c r="BA40" s="333"/>
      <c r="BB40" s="333"/>
      <c r="BC40" s="333"/>
      <c r="BD40" s="333"/>
      <c r="BE40" s="333"/>
      <c r="BF40" s="333"/>
      <c r="BG40" s="333"/>
      <c r="BH40" s="333"/>
      <c r="BI40" s="333"/>
      <c r="BJ40" s="333"/>
      <c r="BK40" s="333"/>
      <c r="BL40" s="333"/>
      <c r="BM40" s="333"/>
      <c r="BN40" s="333"/>
      <c r="BO40" s="333"/>
      <c r="BP40" s="333"/>
      <c r="BQ40" s="333"/>
      <c r="BR40" s="333"/>
      <c r="BS40" s="333"/>
      <c r="BT40" s="333"/>
      <c r="BU40" s="333"/>
      <c r="BV40" s="333"/>
      <c r="BW40" s="333"/>
      <c r="BX40" s="333"/>
      <c r="BY40" s="333"/>
      <c r="BZ40" s="333"/>
      <c r="CA40" s="333"/>
      <c r="CB40" s="333"/>
      <c r="CC40" s="333"/>
      <c r="CD40" s="333"/>
      <c r="CE40" s="333"/>
      <c r="CF40" s="333"/>
      <c r="CG40" s="333"/>
      <c r="CH40" s="333"/>
      <c r="CI40" s="333"/>
      <c r="CJ40" s="333"/>
      <c r="CK40" s="333"/>
      <c r="CL40" s="333"/>
      <c r="CM40" s="333"/>
      <c r="CN40" s="333"/>
      <c r="CO40" s="333"/>
      <c r="CP40" s="333"/>
      <c r="CQ40" s="333"/>
      <c r="CR40" s="333"/>
      <c r="CS40" s="333"/>
      <c r="CT40" s="333"/>
      <c r="CU40" s="333"/>
      <c r="CV40" s="333"/>
      <c r="CW40" s="333"/>
      <c r="CX40" s="333"/>
      <c r="CY40" s="333"/>
      <c r="CZ40" s="333"/>
      <c r="DA40" s="333"/>
      <c r="DB40" s="333"/>
      <c r="DC40" s="333"/>
      <c r="DD40" s="333"/>
      <c r="DE40" s="333"/>
      <c r="DF40" s="333"/>
      <c r="DG40" s="333"/>
      <c r="DH40" s="333"/>
      <c r="DI40" s="333"/>
      <c r="DJ40" s="333"/>
      <c r="DK40" s="333"/>
      <c r="DL40" s="333"/>
      <c r="DM40" s="333"/>
      <c r="DN40" s="333"/>
      <c r="DO40" s="333"/>
      <c r="DP40" s="333"/>
      <c r="DQ40" s="333"/>
      <c r="DR40" s="333"/>
      <c r="DS40" s="333"/>
      <c r="DT40" s="333"/>
      <c r="DU40" s="333"/>
      <c r="DV40" s="333"/>
      <c r="DW40" s="333"/>
      <c r="DX40" s="333"/>
      <c r="DY40" s="333"/>
      <c r="DZ40" s="333"/>
      <c r="EA40" s="333"/>
      <c r="EB40" s="333"/>
      <c r="EC40" s="333"/>
      <c r="ED40" s="333"/>
      <c r="EE40" s="333"/>
      <c r="EF40" s="333"/>
      <c r="EG40" s="333"/>
      <c r="EH40" s="333"/>
      <c r="EI40" s="333"/>
      <c r="EJ40" s="333"/>
      <c r="EK40" s="333"/>
      <c r="EL40" s="333"/>
      <c r="EM40" s="333"/>
      <c r="EN40" s="333"/>
      <c r="EO40" s="333"/>
      <c r="EP40" s="333"/>
      <c r="EQ40" s="333"/>
      <c r="ER40" s="333"/>
      <c r="ES40" s="333"/>
      <c r="ET40" s="333"/>
      <c r="EU40" s="333"/>
      <c r="EV40" s="333"/>
      <c r="EW40" s="333"/>
      <c r="EX40" s="333"/>
      <c r="EY40" s="333"/>
      <c r="EZ40" s="333"/>
      <c r="FA40" s="333"/>
      <c r="FB40" s="333"/>
      <c r="FC40" s="333"/>
      <c r="FD40" s="333"/>
      <c r="FE40" s="333"/>
      <c r="FF40" s="333"/>
      <c r="FG40" s="333"/>
      <c r="FH40" s="333"/>
      <c r="FI40" s="333"/>
      <c r="FJ40" s="333"/>
      <c r="FK40" s="333"/>
      <c r="FL40" s="333"/>
      <c r="FM40" s="333"/>
      <c r="FN40" s="333"/>
      <c r="FO40" s="333"/>
      <c r="FP40" s="333"/>
      <c r="FQ40" s="333"/>
      <c r="FR40" s="333"/>
      <c r="FS40" s="333"/>
      <c r="FT40" s="333"/>
      <c r="FU40" s="333"/>
      <c r="FV40" s="333"/>
      <c r="FW40" s="333"/>
      <c r="FX40" s="333"/>
      <c r="FY40" s="333"/>
      <c r="FZ40" s="333"/>
      <c r="GA40" s="333"/>
      <c r="GB40" s="333"/>
      <c r="GC40" s="333"/>
      <c r="GD40" s="333"/>
      <c r="GE40" s="333"/>
      <c r="GF40" s="333"/>
      <c r="GG40" s="333"/>
      <c r="GH40" s="333"/>
      <c r="GI40" s="333"/>
      <c r="GJ40" s="333"/>
      <c r="GK40" s="333"/>
      <c r="GL40" s="333"/>
      <c r="GM40" s="333"/>
      <c r="GN40" s="333"/>
      <c r="GO40" s="333"/>
      <c r="GP40" s="333"/>
      <c r="GQ40" s="333"/>
      <c r="GR40" s="333"/>
      <c r="GS40" s="333"/>
      <c r="GT40" s="333"/>
      <c r="GU40" s="333"/>
      <c r="GV40" s="333"/>
      <c r="GW40" s="333"/>
      <c r="GX40" s="333"/>
      <c r="GY40" s="333"/>
      <c r="GZ40" s="333"/>
      <c r="HA40" s="333"/>
      <c r="HB40" s="333"/>
      <c r="HC40" s="333"/>
      <c r="HD40" s="333"/>
      <c r="HE40" s="333"/>
      <c r="HF40" s="333"/>
      <c r="HG40" s="333"/>
      <c r="HH40" s="333"/>
      <c r="HI40" s="333"/>
      <c r="HJ40" s="333"/>
      <c r="HK40" s="333"/>
      <c r="HL40" s="333"/>
      <c r="HM40" s="333"/>
    </row>
    <row r="41" spans="1:221" x14ac:dyDescent="0.2">
      <c r="A41" s="384" t="s">
        <v>96</v>
      </c>
      <c r="B41" s="333"/>
      <c r="C41" s="333"/>
      <c r="D41" s="360"/>
      <c r="E41" s="361" t="s">
        <v>115</v>
      </c>
      <c r="F41" s="362"/>
      <c r="G41" s="386"/>
      <c r="H41" s="386"/>
      <c r="I41" s="400">
        <f>'Rider Rates'!$B$77</f>
        <v>0</v>
      </c>
      <c r="J41" s="400">
        <f>IF('Customer Info'!C34=TRUE,0,SUM(G41:I41))</f>
        <v>0</v>
      </c>
      <c r="K41" s="364"/>
      <c r="L41" s="250"/>
      <c r="M41" s="250"/>
      <c r="N41" s="250">
        <f>J41</f>
        <v>0</v>
      </c>
      <c r="O41" s="250">
        <f>SUM(L41:N41)</f>
        <v>0</v>
      </c>
      <c r="P41" s="358">
        <f>'Rider Rates'!$D$77</f>
        <v>45444</v>
      </c>
      <c r="Q41" s="383"/>
      <c r="R41" s="380"/>
      <c r="S41" s="374"/>
      <c r="T41" s="375"/>
      <c r="U41" s="333"/>
      <c r="V41" s="376"/>
      <c r="W41" s="333"/>
      <c r="X41" s="333"/>
      <c r="Y41" s="333"/>
      <c r="Z41" s="333"/>
      <c r="AA41" s="333"/>
      <c r="AB41" s="333"/>
      <c r="AC41" s="333"/>
      <c r="AD41" s="333"/>
      <c r="AE41" s="333"/>
      <c r="AF41" s="333"/>
      <c r="AG41" s="333"/>
      <c r="AH41" s="333"/>
      <c r="AI41" s="333"/>
      <c r="AJ41" s="333"/>
      <c r="AK41" s="333"/>
      <c r="AL41" s="333"/>
      <c r="AM41" s="333"/>
      <c r="AN41" s="333"/>
      <c r="AO41" s="333"/>
      <c r="AP41" s="333"/>
      <c r="AQ41" s="333"/>
      <c r="AR41" s="333"/>
      <c r="AS41" s="333"/>
      <c r="AT41" s="333"/>
      <c r="AU41" s="333"/>
      <c r="AV41" s="333"/>
      <c r="AW41" s="333"/>
      <c r="AX41" s="333"/>
      <c r="AY41" s="333"/>
      <c r="AZ41" s="333"/>
      <c r="BA41" s="333"/>
      <c r="BB41" s="333"/>
      <c r="BC41" s="333"/>
      <c r="BD41" s="333"/>
      <c r="BE41" s="333"/>
      <c r="BF41" s="333"/>
      <c r="BG41" s="333"/>
      <c r="BH41" s="333"/>
      <c r="BI41" s="333"/>
      <c r="BJ41" s="333"/>
      <c r="BK41" s="333"/>
      <c r="BL41" s="333"/>
      <c r="BM41" s="333"/>
      <c r="BN41" s="333"/>
      <c r="BO41" s="333"/>
      <c r="BP41" s="333"/>
      <c r="BQ41" s="333"/>
      <c r="BR41" s="333"/>
      <c r="BS41" s="333"/>
      <c r="BT41" s="333"/>
      <c r="BU41" s="333"/>
      <c r="BV41" s="333"/>
      <c r="BW41" s="333"/>
      <c r="BX41" s="333"/>
      <c r="BY41" s="333"/>
      <c r="BZ41" s="333"/>
      <c r="CA41" s="333"/>
      <c r="CB41" s="333"/>
      <c r="CC41" s="333"/>
      <c r="CD41" s="333"/>
      <c r="CE41" s="333"/>
      <c r="CF41" s="333"/>
      <c r="CG41" s="333"/>
      <c r="CH41" s="333"/>
      <c r="CI41" s="333"/>
      <c r="CJ41" s="333"/>
      <c r="CK41" s="333"/>
      <c r="CL41" s="333"/>
      <c r="CM41" s="333"/>
      <c r="CN41" s="333"/>
      <c r="CO41" s="333"/>
      <c r="CP41" s="333"/>
      <c r="CQ41" s="333"/>
      <c r="CR41" s="333"/>
      <c r="CS41" s="333"/>
      <c r="CT41" s="333"/>
      <c r="CU41" s="333"/>
      <c r="CV41" s="333"/>
      <c r="CW41" s="333"/>
      <c r="CX41" s="333"/>
      <c r="CY41" s="333"/>
      <c r="CZ41" s="333"/>
      <c r="DA41" s="333"/>
      <c r="DB41" s="333"/>
      <c r="DC41" s="333"/>
      <c r="DD41" s="333"/>
      <c r="DE41" s="333"/>
      <c r="DF41" s="333"/>
      <c r="DG41" s="333"/>
      <c r="DH41" s="333"/>
      <c r="DI41" s="333"/>
      <c r="DJ41" s="333"/>
      <c r="DK41" s="333"/>
      <c r="DL41" s="333"/>
      <c r="DM41" s="333"/>
      <c r="DN41" s="333"/>
      <c r="DO41" s="333"/>
      <c r="DP41" s="333"/>
      <c r="DQ41" s="333"/>
      <c r="DR41" s="333"/>
      <c r="DS41" s="333"/>
      <c r="DT41" s="333"/>
      <c r="DU41" s="333"/>
      <c r="DV41" s="333"/>
      <c r="DW41" s="333"/>
      <c r="DX41" s="333"/>
      <c r="DY41" s="333"/>
      <c r="DZ41" s="333"/>
      <c r="EA41" s="333"/>
      <c r="EB41" s="333"/>
      <c r="EC41" s="333"/>
      <c r="ED41" s="333"/>
      <c r="EE41" s="333"/>
      <c r="EF41" s="333"/>
      <c r="EG41" s="333"/>
      <c r="EH41" s="333"/>
      <c r="EI41" s="333"/>
      <c r="EJ41" s="333"/>
      <c r="EK41" s="333"/>
      <c r="EL41" s="333"/>
      <c r="EM41" s="333"/>
      <c r="EN41" s="333"/>
      <c r="EO41" s="333"/>
      <c r="EP41" s="333"/>
      <c r="EQ41" s="333"/>
      <c r="ER41" s="333"/>
      <c r="ES41" s="333"/>
      <c r="ET41" s="333"/>
      <c r="EU41" s="333"/>
      <c r="EV41" s="333"/>
      <c r="EW41" s="333"/>
      <c r="EX41" s="333"/>
      <c r="EY41" s="333"/>
      <c r="EZ41" s="333"/>
      <c r="FA41" s="333"/>
      <c r="FB41" s="333"/>
      <c r="FC41" s="333"/>
      <c r="FD41" s="333"/>
      <c r="FE41" s="333"/>
      <c r="FF41" s="333"/>
      <c r="FG41" s="333"/>
      <c r="FH41" s="333"/>
      <c r="FI41" s="333"/>
      <c r="FJ41" s="333"/>
      <c r="FK41" s="333"/>
      <c r="FL41" s="333"/>
      <c r="FM41" s="333"/>
      <c r="FN41" s="333"/>
      <c r="FO41" s="333"/>
      <c r="FP41" s="333"/>
      <c r="FQ41" s="333"/>
      <c r="FR41" s="333"/>
      <c r="FS41" s="333"/>
      <c r="FT41" s="333"/>
      <c r="FU41" s="333"/>
      <c r="FV41" s="333"/>
      <c r="FW41" s="333"/>
      <c r="FX41" s="333"/>
      <c r="FY41" s="333"/>
      <c r="FZ41" s="333"/>
      <c r="GA41" s="333"/>
      <c r="GB41" s="333"/>
      <c r="GC41" s="333"/>
      <c r="GD41" s="333"/>
      <c r="GE41" s="333"/>
      <c r="GF41" s="333"/>
      <c r="GG41" s="333"/>
      <c r="GH41" s="333"/>
      <c r="GI41" s="333"/>
      <c r="GJ41" s="333"/>
      <c r="GK41" s="333"/>
      <c r="GL41" s="333"/>
      <c r="GM41" s="333"/>
      <c r="GN41" s="333"/>
      <c r="GO41" s="333"/>
      <c r="GP41" s="333"/>
      <c r="GQ41" s="333"/>
      <c r="GR41" s="333"/>
      <c r="GS41" s="333"/>
      <c r="GT41" s="333"/>
      <c r="GU41" s="333"/>
      <c r="GV41" s="333"/>
      <c r="GW41" s="333"/>
      <c r="GX41" s="333"/>
      <c r="GY41" s="333"/>
      <c r="GZ41" s="333"/>
      <c r="HA41" s="333"/>
      <c r="HB41" s="333"/>
      <c r="HC41" s="333"/>
      <c r="HD41" s="333"/>
      <c r="HE41" s="333"/>
      <c r="HF41" s="333"/>
      <c r="HG41" s="333"/>
      <c r="HH41" s="333"/>
      <c r="HI41" s="333"/>
      <c r="HJ41" s="333"/>
      <c r="HK41" s="333"/>
      <c r="HL41" s="333"/>
      <c r="HM41" s="333"/>
    </row>
    <row r="42" spans="1:221" x14ac:dyDescent="0.2">
      <c r="A42" s="384" t="s">
        <v>81</v>
      </c>
      <c r="B42" s="333"/>
      <c r="C42" s="333"/>
      <c r="D42" s="436">
        <f>$N$23</f>
        <v>9.4</v>
      </c>
      <c r="E42" s="361" t="s">
        <v>122</v>
      </c>
      <c r="F42" s="362" t="s">
        <v>8</v>
      </c>
      <c r="G42" s="397"/>
      <c r="H42" s="353"/>
      <c r="I42" s="398">
        <f>'Rider Rates'!$B$85</f>
        <v>3.5344300000000002E-2</v>
      </c>
      <c r="J42" s="398">
        <f t="shared" si="0"/>
        <v>3.5344300000000002E-2</v>
      </c>
      <c r="K42" s="364"/>
      <c r="L42" s="250"/>
      <c r="M42" s="250"/>
      <c r="N42" s="250">
        <f>ROUND(D42*I42,2)</f>
        <v>0.33</v>
      </c>
      <c r="O42" s="250">
        <f t="shared" si="2"/>
        <v>0.33</v>
      </c>
      <c r="P42" s="358">
        <f>'Rider Rates'!$D$85</f>
        <v>45929</v>
      </c>
      <c r="Q42" s="383"/>
      <c r="R42" s="380"/>
      <c r="S42" s="374"/>
      <c r="T42" s="375"/>
      <c r="U42" s="333"/>
      <c r="V42" s="376"/>
      <c r="W42" s="333"/>
      <c r="X42" s="333"/>
      <c r="Y42" s="333"/>
      <c r="Z42" s="333"/>
      <c r="AA42" s="333"/>
      <c r="AB42" s="333"/>
      <c r="AC42" s="333"/>
      <c r="AD42" s="333"/>
      <c r="AE42" s="333"/>
      <c r="AF42" s="333"/>
      <c r="AG42" s="333"/>
      <c r="AH42" s="333"/>
      <c r="AI42" s="333"/>
      <c r="AJ42" s="333"/>
      <c r="AK42" s="333"/>
      <c r="AL42" s="333"/>
      <c r="AM42" s="333"/>
      <c r="AN42" s="333"/>
      <c r="AO42" s="333"/>
      <c r="AP42" s="333"/>
      <c r="AQ42" s="333"/>
      <c r="AR42" s="333"/>
      <c r="AS42" s="333"/>
      <c r="AT42" s="333"/>
      <c r="AU42" s="333"/>
      <c r="AV42" s="333"/>
      <c r="AW42" s="333"/>
      <c r="AX42" s="333"/>
      <c r="AY42" s="333"/>
      <c r="AZ42" s="333"/>
      <c r="BA42" s="333"/>
      <c r="BB42" s="333"/>
      <c r="BC42" s="333"/>
      <c r="BD42" s="333"/>
      <c r="BE42" s="333"/>
      <c r="BF42" s="333"/>
      <c r="BG42" s="333"/>
      <c r="BH42" s="333"/>
      <c r="BI42" s="333"/>
      <c r="BJ42" s="333"/>
      <c r="BK42" s="333"/>
      <c r="BL42" s="333"/>
      <c r="BM42" s="333"/>
      <c r="BN42" s="333"/>
      <c r="BO42" s="333"/>
      <c r="BP42" s="333"/>
      <c r="BQ42" s="333"/>
      <c r="BR42" s="333"/>
      <c r="BS42" s="333"/>
      <c r="BT42" s="333"/>
      <c r="BU42" s="333"/>
      <c r="BV42" s="333"/>
      <c r="BW42" s="333"/>
      <c r="BX42" s="333"/>
      <c r="BY42" s="333"/>
      <c r="BZ42" s="333"/>
      <c r="CA42" s="333"/>
      <c r="CB42" s="333"/>
      <c r="CC42" s="333"/>
      <c r="CD42" s="333"/>
      <c r="CE42" s="333"/>
      <c r="CF42" s="333"/>
      <c r="CG42" s="333"/>
      <c r="CH42" s="333"/>
      <c r="CI42" s="333"/>
      <c r="CJ42" s="333"/>
      <c r="CK42" s="333"/>
      <c r="CL42" s="333"/>
      <c r="CM42" s="333"/>
      <c r="CN42" s="333"/>
      <c r="CO42" s="333"/>
      <c r="CP42" s="333"/>
      <c r="CQ42" s="333"/>
      <c r="CR42" s="333"/>
      <c r="CS42" s="333"/>
      <c r="CT42" s="333"/>
      <c r="CU42" s="333"/>
      <c r="CV42" s="333"/>
      <c r="CW42" s="333"/>
      <c r="CX42" s="333"/>
      <c r="CY42" s="333"/>
      <c r="CZ42" s="333"/>
      <c r="DA42" s="333"/>
      <c r="DB42" s="333"/>
      <c r="DC42" s="333"/>
      <c r="DD42" s="333"/>
      <c r="DE42" s="333"/>
      <c r="DF42" s="333"/>
      <c r="DG42" s="333"/>
      <c r="DH42" s="333"/>
      <c r="DI42" s="333"/>
      <c r="DJ42" s="333"/>
      <c r="DK42" s="333"/>
      <c r="DL42" s="333"/>
      <c r="DM42" s="333"/>
      <c r="DN42" s="333"/>
      <c r="DO42" s="333"/>
      <c r="DP42" s="333"/>
      <c r="DQ42" s="333"/>
      <c r="DR42" s="333"/>
      <c r="DS42" s="333"/>
      <c r="DT42" s="333"/>
      <c r="DU42" s="333"/>
      <c r="DV42" s="333"/>
      <c r="DW42" s="333"/>
      <c r="DX42" s="333"/>
      <c r="DY42" s="333"/>
      <c r="DZ42" s="333"/>
      <c r="EA42" s="333"/>
      <c r="EB42" s="333"/>
      <c r="EC42" s="333"/>
      <c r="ED42" s="333"/>
      <c r="EE42" s="333"/>
      <c r="EF42" s="333"/>
      <c r="EG42" s="333"/>
      <c r="EH42" s="333"/>
      <c r="EI42" s="333"/>
      <c r="EJ42" s="333"/>
      <c r="EK42" s="333"/>
      <c r="EL42" s="333"/>
      <c r="EM42" s="333"/>
      <c r="EN42" s="333"/>
      <c r="EO42" s="333"/>
      <c r="EP42" s="333"/>
      <c r="EQ42" s="333"/>
      <c r="ER42" s="333"/>
      <c r="ES42" s="333"/>
      <c r="ET42" s="333"/>
      <c r="EU42" s="333"/>
      <c r="EV42" s="333"/>
      <c r="EW42" s="333"/>
      <c r="EX42" s="333"/>
      <c r="EY42" s="333"/>
      <c r="EZ42" s="333"/>
      <c r="FA42" s="333"/>
      <c r="FB42" s="333"/>
      <c r="FC42" s="333"/>
      <c r="FD42" s="333"/>
      <c r="FE42" s="333"/>
      <c r="FF42" s="333"/>
      <c r="FG42" s="333"/>
      <c r="FH42" s="333"/>
      <c r="FI42" s="333"/>
      <c r="FJ42" s="333"/>
      <c r="FK42" s="333"/>
      <c r="FL42" s="333"/>
      <c r="FM42" s="333"/>
      <c r="FN42" s="333"/>
      <c r="FO42" s="333"/>
      <c r="FP42" s="333"/>
      <c r="FQ42" s="333"/>
      <c r="FR42" s="333"/>
      <c r="FS42" s="333"/>
      <c r="FT42" s="333"/>
      <c r="FU42" s="333"/>
      <c r="FV42" s="333"/>
      <c r="FW42" s="333"/>
      <c r="FX42" s="333"/>
      <c r="FY42" s="333"/>
      <c r="FZ42" s="333"/>
      <c r="GA42" s="333"/>
      <c r="GB42" s="333"/>
      <c r="GC42" s="333"/>
      <c r="GD42" s="333"/>
      <c r="GE42" s="333"/>
      <c r="GF42" s="333"/>
      <c r="GG42" s="333"/>
      <c r="GH42" s="333"/>
      <c r="GI42" s="333"/>
      <c r="GJ42" s="333"/>
      <c r="GK42" s="333"/>
      <c r="GL42" s="333"/>
      <c r="GM42" s="333"/>
      <c r="GN42" s="333"/>
      <c r="GO42" s="333"/>
      <c r="GP42" s="333"/>
      <c r="GQ42" s="333"/>
      <c r="GR42" s="333"/>
      <c r="GS42" s="333"/>
      <c r="GT42" s="333"/>
      <c r="GU42" s="333"/>
      <c r="GV42" s="333"/>
      <c r="GW42" s="333"/>
      <c r="GX42" s="333"/>
      <c r="GY42" s="333"/>
      <c r="GZ42" s="333"/>
      <c r="HA42" s="333"/>
      <c r="HB42" s="333"/>
      <c r="HC42" s="333"/>
      <c r="HD42" s="333"/>
      <c r="HE42" s="333"/>
      <c r="HF42" s="333"/>
      <c r="HG42" s="333"/>
      <c r="HH42" s="333"/>
      <c r="HI42" s="333"/>
      <c r="HJ42" s="333"/>
      <c r="HK42" s="333"/>
      <c r="HL42" s="333"/>
      <c r="HM42" s="333"/>
    </row>
    <row r="43" spans="1:221" x14ac:dyDescent="0.2">
      <c r="A43" s="384" t="s">
        <v>82</v>
      </c>
      <c r="B43" s="333"/>
      <c r="C43" s="333"/>
      <c r="D43" s="390">
        <f>$N$23</f>
        <v>9.4</v>
      </c>
      <c r="E43" s="361" t="s">
        <v>122</v>
      </c>
      <c r="F43" s="362" t="s">
        <v>8</v>
      </c>
      <c r="G43" s="399"/>
      <c r="H43" s="353"/>
      <c r="I43" s="398">
        <f>'Rider Rates'!$B$87</f>
        <v>6.6985699999999995E-2</v>
      </c>
      <c r="J43" s="398">
        <f t="shared" si="0"/>
        <v>6.6985699999999995E-2</v>
      </c>
      <c r="K43" s="364"/>
      <c r="L43" s="250"/>
      <c r="M43" s="250"/>
      <c r="N43" s="250">
        <f>ROUND(D43*I43,2)</f>
        <v>0.63</v>
      </c>
      <c r="O43" s="250">
        <f t="shared" si="2"/>
        <v>0.63</v>
      </c>
      <c r="P43" s="358">
        <f>'Rider Rates'!$D$87</f>
        <v>45167</v>
      </c>
      <c r="Q43" s="383"/>
      <c r="R43" s="380"/>
      <c r="S43" s="374"/>
      <c r="T43" s="375"/>
      <c r="U43" s="333"/>
      <c r="V43" s="376"/>
      <c r="W43" s="333"/>
      <c r="X43" s="333"/>
      <c r="Y43" s="333"/>
      <c r="Z43" s="333"/>
      <c r="AA43" s="333"/>
      <c r="AB43" s="333"/>
      <c r="AC43" s="333"/>
      <c r="AD43" s="333"/>
      <c r="AE43" s="333"/>
      <c r="AF43" s="333"/>
      <c r="AG43" s="333"/>
      <c r="AH43" s="333"/>
      <c r="AI43" s="333"/>
      <c r="AJ43" s="333"/>
      <c r="AK43" s="333"/>
      <c r="AL43" s="333"/>
      <c r="AM43" s="333"/>
      <c r="AN43" s="333"/>
      <c r="AO43" s="333"/>
      <c r="AP43" s="333"/>
      <c r="AQ43" s="333"/>
      <c r="AR43" s="333"/>
      <c r="AS43" s="333"/>
      <c r="AT43" s="333"/>
      <c r="AU43" s="333"/>
      <c r="AV43" s="333"/>
      <c r="AW43" s="333"/>
      <c r="AX43" s="333"/>
      <c r="AY43" s="333"/>
      <c r="AZ43" s="333"/>
      <c r="BA43" s="333"/>
      <c r="BB43" s="333"/>
      <c r="BC43" s="333"/>
      <c r="BD43" s="333"/>
      <c r="BE43" s="333"/>
      <c r="BF43" s="333"/>
      <c r="BG43" s="333"/>
      <c r="BH43" s="333"/>
      <c r="BI43" s="333"/>
      <c r="BJ43" s="333"/>
      <c r="BK43" s="333"/>
      <c r="BL43" s="333"/>
      <c r="BM43" s="333"/>
      <c r="BN43" s="333"/>
      <c r="BO43" s="333"/>
      <c r="BP43" s="333"/>
      <c r="BQ43" s="333"/>
      <c r="BR43" s="333"/>
      <c r="BS43" s="333"/>
      <c r="BT43" s="333"/>
      <c r="BU43" s="333"/>
      <c r="BV43" s="333"/>
      <c r="BW43" s="333"/>
      <c r="BX43" s="333"/>
      <c r="BY43" s="333"/>
      <c r="BZ43" s="333"/>
      <c r="CA43" s="333"/>
      <c r="CB43" s="333"/>
      <c r="CC43" s="333"/>
      <c r="CD43" s="333"/>
      <c r="CE43" s="333"/>
      <c r="CF43" s="333"/>
      <c r="CG43" s="333"/>
      <c r="CH43" s="333"/>
      <c r="CI43" s="333"/>
      <c r="CJ43" s="333"/>
      <c r="CK43" s="333"/>
      <c r="CL43" s="333"/>
      <c r="CM43" s="333"/>
      <c r="CN43" s="333"/>
      <c r="CO43" s="333"/>
      <c r="CP43" s="333"/>
      <c r="CQ43" s="333"/>
      <c r="CR43" s="333"/>
      <c r="CS43" s="333"/>
      <c r="CT43" s="333"/>
      <c r="CU43" s="333"/>
      <c r="CV43" s="333"/>
      <c r="CW43" s="333"/>
      <c r="CX43" s="333"/>
      <c r="CY43" s="333"/>
      <c r="CZ43" s="333"/>
      <c r="DA43" s="333"/>
      <c r="DB43" s="333"/>
      <c r="DC43" s="333"/>
      <c r="DD43" s="333"/>
      <c r="DE43" s="333"/>
      <c r="DF43" s="333"/>
      <c r="DG43" s="333"/>
      <c r="DH43" s="333"/>
      <c r="DI43" s="333"/>
      <c r="DJ43" s="333"/>
      <c r="DK43" s="333"/>
      <c r="DL43" s="333"/>
      <c r="DM43" s="333"/>
      <c r="DN43" s="333"/>
      <c r="DO43" s="333"/>
      <c r="DP43" s="333"/>
      <c r="DQ43" s="333"/>
      <c r="DR43" s="333"/>
      <c r="DS43" s="333"/>
      <c r="DT43" s="333"/>
      <c r="DU43" s="333"/>
      <c r="DV43" s="333"/>
      <c r="DW43" s="333"/>
      <c r="DX43" s="333"/>
      <c r="DY43" s="333"/>
      <c r="DZ43" s="333"/>
      <c r="EA43" s="333"/>
      <c r="EB43" s="333"/>
      <c r="EC43" s="333"/>
      <c r="ED43" s="333"/>
      <c r="EE43" s="333"/>
      <c r="EF43" s="333"/>
      <c r="EG43" s="333"/>
      <c r="EH43" s="333"/>
      <c r="EI43" s="333"/>
      <c r="EJ43" s="333"/>
      <c r="EK43" s="333"/>
      <c r="EL43" s="333"/>
      <c r="EM43" s="333"/>
      <c r="EN43" s="333"/>
      <c r="EO43" s="333"/>
      <c r="EP43" s="333"/>
      <c r="EQ43" s="333"/>
      <c r="ER43" s="333"/>
      <c r="ES43" s="333"/>
      <c r="ET43" s="333"/>
      <c r="EU43" s="333"/>
      <c r="EV43" s="333"/>
      <c r="EW43" s="333"/>
      <c r="EX43" s="333"/>
      <c r="EY43" s="333"/>
      <c r="EZ43" s="333"/>
      <c r="FA43" s="333"/>
      <c r="FB43" s="333"/>
      <c r="FC43" s="333"/>
      <c r="FD43" s="333"/>
      <c r="FE43" s="333"/>
      <c r="FF43" s="333"/>
      <c r="FG43" s="333"/>
      <c r="FH43" s="333"/>
      <c r="FI43" s="333"/>
      <c r="FJ43" s="333"/>
      <c r="FK43" s="333"/>
      <c r="FL43" s="333"/>
      <c r="FM43" s="333"/>
      <c r="FN43" s="333"/>
      <c r="FO43" s="333"/>
      <c r="FP43" s="333"/>
      <c r="FQ43" s="333"/>
      <c r="FR43" s="333"/>
      <c r="FS43" s="333"/>
      <c r="FT43" s="333"/>
      <c r="FU43" s="333"/>
      <c r="FV43" s="333"/>
      <c r="FW43" s="333"/>
      <c r="FX43" s="333"/>
      <c r="FY43" s="333"/>
      <c r="FZ43" s="333"/>
      <c r="GA43" s="333"/>
      <c r="GB43" s="333"/>
      <c r="GC43" s="333"/>
      <c r="GD43" s="333"/>
      <c r="GE43" s="333"/>
      <c r="GF43" s="333"/>
      <c r="GG43" s="333"/>
      <c r="GH43" s="333"/>
      <c r="GI43" s="333"/>
      <c r="GJ43" s="333"/>
      <c r="GK43" s="333"/>
      <c r="GL43" s="333"/>
      <c r="GM43" s="333"/>
      <c r="GN43" s="333"/>
      <c r="GO43" s="333"/>
      <c r="GP43" s="333"/>
      <c r="GQ43" s="333"/>
      <c r="GR43" s="333"/>
      <c r="GS43" s="333"/>
      <c r="GT43" s="333"/>
      <c r="GU43" s="333"/>
      <c r="GV43" s="333"/>
      <c r="GW43" s="333"/>
      <c r="GX43" s="333"/>
      <c r="GY43" s="333"/>
      <c r="GZ43" s="333"/>
      <c r="HA43" s="333"/>
      <c r="HB43" s="333"/>
      <c r="HC43" s="333"/>
      <c r="HD43" s="333"/>
      <c r="HE43" s="333"/>
      <c r="HF43" s="333"/>
      <c r="HG43" s="333"/>
      <c r="HH43" s="333"/>
      <c r="HI43" s="333"/>
      <c r="HJ43" s="333"/>
      <c r="HK43" s="333"/>
      <c r="HL43" s="333"/>
      <c r="HM43" s="333"/>
    </row>
    <row r="44" spans="1:221" x14ac:dyDescent="0.2">
      <c r="A44" s="392" t="s">
        <v>206</v>
      </c>
      <c r="B44" s="333"/>
      <c r="C44" s="333"/>
      <c r="D44" s="390"/>
      <c r="E44" s="395" t="s">
        <v>115</v>
      </c>
      <c r="F44" s="383"/>
      <c r="G44" s="399"/>
      <c r="H44" s="353"/>
      <c r="I44" s="400">
        <f>'Rider Rates'!$B$91</f>
        <v>20.75</v>
      </c>
      <c r="J44" s="400">
        <f t="shared" si="0"/>
        <v>20.75</v>
      </c>
      <c r="K44" s="364"/>
      <c r="L44" s="250"/>
      <c r="M44" s="250"/>
      <c r="N44" s="250">
        <f>I44</f>
        <v>20.75</v>
      </c>
      <c r="O44" s="250">
        <f t="shared" si="2"/>
        <v>20.75</v>
      </c>
      <c r="P44" s="358">
        <f>'Rider Rates'!$D$91</f>
        <v>45929</v>
      </c>
      <c r="Q44" s="383"/>
      <c r="R44" s="380"/>
      <c r="S44" s="374"/>
      <c r="T44" s="375"/>
      <c r="U44" s="333"/>
      <c r="V44" s="376"/>
      <c r="W44" s="333"/>
      <c r="X44" s="333"/>
      <c r="Y44" s="333"/>
      <c r="Z44" s="333"/>
      <c r="AA44" s="333"/>
      <c r="AB44" s="333"/>
      <c r="AC44" s="333"/>
      <c r="AD44" s="333"/>
      <c r="AE44" s="333"/>
      <c r="AF44" s="333"/>
      <c r="AG44" s="333"/>
      <c r="AH44" s="333"/>
      <c r="AI44" s="333"/>
      <c r="AJ44" s="333"/>
      <c r="AK44" s="333"/>
      <c r="AL44" s="333"/>
      <c r="AM44" s="333"/>
      <c r="AN44" s="333"/>
      <c r="AO44" s="333"/>
      <c r="AP44" s="333"/>
      <c r="AQ44" s="333"/>
      <c r="AR44" s="333"/>
      <c r="AS44" s="333"/>
      <c r="AT44" s="333"/>
      <c r="AU44" s="333"/>
      <c r="AV44" s="333"/>
      <c r="AW44" s="333"/>
      <c r="AX44" s="333"/>
      <c r="AY44" s="333"/>
      <c r="AZ44" s="333"/>
      <c r="BA44" s="333"/>
      <c r="BB44" s="333"/>
      <c r="BC44" s="333"/>
      <c r="BD44" s="333"/>
      <c r="BE44" s="333"/>
      <c r="BF44" s="333"/>
      <c r="BG44" s="333"/>
      <c r="BH44" s="333"/>
      <c r="BI44" s="333"/>
      <c r="BJ44" s="333"/>
      <c r="BK44" s="333"/>
      <c r="BL44" s="333"/>
      <c r="BM44" s="333"/>
      <c r="BN44" s="333"/>
      <c r="BO44" s="333"/>
      <c r="BP44" s="333"/>
      <c r="BQ44" s="333"/>
      <c r="BR44" s="333"/>
      <c r="BS44" s="333"/>
      <c r="BT44" s="333"/>
      <c r="BU44" s="333"/>
      <c r="BV44" s="333"/>
      <c r="BW44" s="333"/>
      <c r="BX44" s="333"/>
      <c r="BY44" s="333"/>
      <c r="BZ44" s="333"/>
      <c r="CA44" s="333"/>
      <c r="CB44" s="333"/>
      <c r="CC44" s="333"/>
      <c r="CD44" s="333"/>
      <c r="CE44" s="333"/>
      <c r="CF44" s="333"/>
      <c r="CG44" s="333"/>
      <c r="CH44" s="333"/>
      <c r="CI44" s="333"/>
      <c r="CJ44" s="333"/>
      <c r="CK44" s="333"/>
      <c r="CL44" s="333"/>
      <c r="CM44" s="333"/>
      <c r="CN44" s="333"/>
      <c r="CO44" s="333"/>
      <c r="CP44" s="333"/>
      <c r="CQ44" s="333"/>
      <c r="CR44" s="333"/>
      <c r="CS44" s="333"/>
      <c r="CT44" s="333"/>
      <c r="CU44" s="333"/>
      <c r="CV44" s="333"/>
      <c r="CW44" s="333"/>
      <c r="CX44" s="333"/>
      <c r="CY44" s="333"/>
      <c r="CZ44" s="333"/>
      <c r="DA44" s="333"/>
      <c r="DB44" s="333"/>
      <c r="DC44" s="333"/>
      <c r="DD44" s="333"/>
      <c r="DE44" s="333"/>
      <c r="DF44" s="333"/>
      <c r="DG44" s="333"/>
      <c r="DH44" s="333"/>
      <c r="DI44" s="333"/>
      <c r="DJ44" s="333"/>
      <c r="DK44" s="333"/>
      <c r="DL44" s="333"/>
      <c r="DM44" s="333"/>
      <c r="DN44" s="333"/>
      <c r="DO44" s="333"/>
      <c r="DP44" s="333"/>
      <c r="DQ44" s="333"/>
      <c r="DR44" s="333"/>
      <c r="DS44" s="333"/>
      <c r="DT44" s="333"/>
      <c r="DU44" s="333"/>
      <c r="DV44" s="333"/>
      <c r="DW44" s="333"/>
      <c r="DX44" s="333"/>
      <c r="DY44" s="333"/>
      <c r="DZ44" s="333"/>
      <c r="EA44" s="333"/>
      <c r="EB44" s="333"/>
      <c r="EC44" s="333"/>
      <c r="ED44" s="333"/>
      <c r="EE44" s="333"/>
      <c r="EF44" s="333"/>
      <c r="EG44" s="333"/>
      <c r="EH44" s="333"/>
      <c r="EI44" s="333"/>
      <c r="EJ44" s="333"/>
      <c r="EK44" s="333"/>
      <c r="EL44" s="333"/>
      <c r="EM44" s="333"/>
      <c r="EN44" s="333"/>
      <c r="EO44" s="333"/>
      <c r="EP44" s="333"/>
      <c r="EQ44" s="333"/>
      <c r="ER44" s="333"/>
      <c r="ES44" s="333"/>
      <c r="ET44" s="333"/>
      <c r="EU44" s="333"/>
      <c r="EV44" s="333"/>
      <c r="EW44" s="333"/>
      <c r="EX44" s="333"/>
      <c r="EY44" s="333"/>
      <c r="EZ44" s="333"/>
      <c r="FA44" s="333"/>
      <c r="FB44" s="333"/>
      <c r="FC44" s="333"/>
      <c r="FD44" s="333"/>
      <c r="FE44" s="333"/>
      <c r="FF44" s="333"/>
      <c r="FG44" s="333"/>
      <c r="FH44" s="333"/>
      <c r="FI44" s="333"/>
      <c r="FJ44" s="333"/>
      <c r="FK44" s="333"/>
      <c r="FL44" s="333"/>
      <c r="FM44" s="333"/>
      <c r="FN44" s="333"/>
      <c r="FO44" s="333"/>
      <c r="FP44" s="333"/>
      <c r="FQ44" s="333"/>
      <c r="FR44" s="333"/>
      <c r="FS44" s="333"/>
      <c r="FT44" s="333"/>
      <c r="FU44" s="333"/>
      <c r="FV44" s="333"/>
      <c r="FW44" s="333"/>
      <c r="FX44" s="333"/>
      <c r="FY44" s="333"/>
      <c r="FZ44" s="333"/>
      <c r="GA44" s="333"/>
      <c r="GB44" s="333"/>
      <c r="GC44" s="333"/>
      <c r="GD44" s="333"/>
      <c r="GE44" s="333"/>
      <c r="GF44" s="333"/>
      <c r="GG44" s="333"/>
      <c r="GH44" s="333"/>
      <c r="GI44" s="333"/>
      <c r="GJ44" s="333"/>
      <c r="GK44" s="333"/>
      <c r="GL44" s="333"/>
      <c r="GM44" s="333"/>
      <c r="GN44" s="333"/>
      <c r="GO44" s="333"/>
      <c r="GP44" s="333"/>
      <c r="GQ44" s="333"/>
      <c r="GR44" s="333"/>
      <c r="GS44" s="333"/>
      <c r="GT44" s="333"/>
      <c r="GU44" s="333"/>
      <c r="GV44" s="333"/>
      <c r="GW44" s="333"/>
      <c r="GX44" s="333"/>
      <c r="GY44" s="333"/>
      <c r="GZ44" s="333"/>
      <c r="HA44" s="333"/>
      <c r="HB44" s="333"/>
      <c r="HC44" s="333"/>
      <c r="HD44" s="333"/>
      <c r="HE44" s="333"/>
      <c r="HF44" s="333"/>
      <c r="HG44" s="333"/>
      <c r="HH44" s="333"/>
      <c r="HI44" s="333"/>
      <c r="HJ44" s="333"/>
      <c r="HK44" s="333"/>
      <c r="HL44" s="333"/>
      <c r="HM44" s="333"/>
    </row>
    <row r="45" spans="1:221" x14ac:dyDescent="0.2">
      <c r="A45" s="392" t="s">
        <v>239</v>
      </c>
      <c r="B45" s="333"/>
      <c r="C45" s="333"/>
      <c r="D45" s="360">
        <f>IF($C$15&lt;0,0,$C$15)</f>
        <v>0</v>
      </c>
      <c r="E45" s="361" t="s">
        <v>41</v>
      </c>
      <c r="F45" s="362" t="s">
        <v>8</v>
      </c>
      <c r="G45" s="386"/>
      <c r="H45" s="386"/>
      <c r="I45" s="386"/>
      <c r="J45" s="386">
        <f>'Rider Rates'!$B$95</f>
        <v>0</v>
      </c>
      <c r="K45" s="364" t="s">
        <v>42</v>
      </c>
      <c r="L45" s="250"/>
      <c r="M45" s="250"/>
      <c r="N45" s="250"/>
      <c r="O45" s="250">
        <f>ROUND($D45*('Rider Rates'!B$95),2)</f>
        <v>0</v>
      </c>
      <c r="P45" s="358">
        <f>'Rider Rates'!$D$95</f>
        <v>44531</v>
      </c>
      <c r="Q45" s="383"/>
      <c r="R45" s="380"/>
      <c r="S45" s="374"/>
      <c r="T45" s="375"/>
      <c r="U45" s="333"/>
      <c r="V45" s="376"/>
      <c r="W45" s="333"/>
      <c r="X45" s="333"/>
      <c r="Y45" s="333"/>
      <c r="Z45" s="333"/>
      <c r="AA45" s="333"/>
      <c r="AB45" s="333"/>
      <c r="AC45" s="333"/>
      <c r="AD45" s="333"/>
      <c r="AE45" s="333"/>
      <c r="AF45" s="333"/>
      <c r="AG45" s="333"/>
      <c r="AH45" s="333"/>
      <c r="AI45" s="333"/>
      <c r="AJ45" s="333"/>
      <c r="AK45" s="333"/>
      <c r="AL45" s="333"/>
      <c r="AM45" s="333"/>
      <c r="AN45" s="333"/>
      <c r="AO45" s="333"/>
      <c r="AP45" s="333"/>
      <c r="AQ45" s="333"/>
      <c r="AR45" s="333"/>
      <c r="AS45" s="333"/>
      <c r="AT45" s="333"/>
      <c r="AU45" s="333"/>
      <c r="AV45" s="333"/>
      <c r="AW45" s="333"/>
      <c r="AX45" s="333"/>
      <c r="AY45" s="333"/>
      <c r="AZ45" s="333"/>
      <c r="BA45" s="333"/>
      <c r="BB45" s="333"/>
      <c r="BC45" s="333"/>
      <c r="BD45" s="333"/>
      <c r="BE45" s="333"/>
      <c r="BF45" s="333"/>
      <c r="BG45" s="333"/>
      <c r="BH45" s="333"/>
      <c r="BI45" s="333"/>
      <c r="BJ45" s="333"/>
      <c r="BK45" s="333"/>
      <c r="BL45" s="333"/>
      <c r="BM45" s="333"/>
      <c r="BN45" s="333"/>
      <c r="BO45" s="333"/>
      <c r="BP45" s="333"/>
      <c r="BQ45" s="333"/>
      <c r="BR45" s="333"/>
      <c r="BS45" s="333"/>
      <c r="BT45" s="333"/>
      <c r="BU45" s="333"/>
      <c r="BV45" s="333"/>
      <c r="BW45" s="333"/>
      <c r="BX45" s="333"/>
      <c r="BY45" s="333"/>
      <c r="BZ45" s="333"/>
      <c r="CA45" s="333"/>
      <c r="CB45" s="333"/>
      <c r="CC45" s="333"/>
      <c r="CD45" s="333"/>
      <c r="CE45" s="333"/>
      <c r="CF45" s="333"/>
      <c r="CG45" s="333"/>
      <c r="CH45" s="333"/>
      <c r="CI45" s="333"/>
      <c r="CJ45" s="333"/>
      <c r="CK45" s="333"/>
      <c r="CL45" s="333"/>
      <c r="CM45" s="333"/>
      <c r="CN45" s="333"/>
      <c r="CO45" s="333"/>
      <c r="CP45" s="333"/>
      <c r="CQ45" s="333"/>
      <c r="CR45" s="333"/>
      <c r="CS45" s="333"/>
      <c r="CT45" s="333"/>
      <c r="CU45" s="333"/>
      <c r="CV45" s="333"/>
      <c r="CW45" s="333"/>
      <c r="CX45" s="333"/>
      <c r="CY45" s="333"/>
      <c r="CZ45" s="333"/>
      <c r="DA45" s="333"/>
      <c r="DB45" s="333"/>
      <c r="DC45" s="333"/>
      <c r="DD45" s="333"/>
      <c r="DE45" s="333"/>
      <c r="DF45" s="333"/>
      <c r="DG45" s="333"/>
      <c r="DH45" s="333"/>
      <c r="DI45" s="333"/>
      <c r="DJ45" s="333"/>
      <c r="DK45" s="333"/>
      <c r="DL45" s="333"/>
      <c r="DM45" s="333"/>
      <c r="DN45" s="333"/>
      <c r="DO45" s="333"/>
      <c r="DP45" s="333"/>
      <c r="DQ45" s="333"/>
      <c r="DR45" s="333"/>
      <c r="DS45" s="333"/>
      <c r="DT45" s="333"/>
      <c r="DU45" s="333"/>
      <c r="DV45" s="333"/>
      <c r="DW45" s="333"/>
      <c r="DX45" s="333"/>
      <c r="DY45" s="333"/>
      <c r="DZ45" s="333"/>
      <c r="EA45" s="333"/>
      <c r="EB45" s="333"/>
      <c r="EC45" s="333"/>
      <c r="ED45" s="333"/>
      <c r="EE45" s="333"/>
      <c r="EF45" s="333"/>
      <c r="EG45" s="333"/>
      <c r="EH45" s="333"/>
      <c r="EI45" s="333"/>
      <c r="EJ45" s="333"/>
      <c r="EK45" s="333"/>
      <c r="EL45" s="333"/>
      <c r="EM45" s="333"/>
      <c r="EN45" s="333"/>
      <c r="EO45" s="333"/>
      <c r="EP45" s="333"/>
      <c r="EQ45" s="333"/>
      <c r="ER45" s="333"/>
      <c r="ES45" s="333"/>
      <c r="ET45" s="333"/>
      <c r="EU45" s="333"/>
      <c r="EV45" s="333"/>
      <c r="EW45" s="333"/>
      <c r="EX45" s="333"/>
      <c r="EY45" s="333"/>
      <c r="EZ45" s="333"/>
      <c r="FA45" s="333"/>
      <c r="FB45" s="333"/>
      <c r="FC45" s="333"/>
      <c r="FD45" s="333"/>
      <c r="FE45" s="333"/>
      <c r="FF45" s="333"/>
      <c r="FG45" s="333"/>
      <c r="FH45" s="333"/>
      <c r="FI45" s="333"/>
      <c r="FJ45" s="333"/>
      <c r="FK45" s="333"/>
      <c r="FL45" s="333"/>
      <c r="FM45" s="333"/>
      <c r="FN45" s="333"/>
      <c r="FO45" s="333"/>
      <c r="FP45" s="333"/>
      <c r="FQ45" s="333"/>
      <c r="FR45" s="333"/>
      <c r="FS45" s="333"/>
      <c r="FT45" s="333"/>
      <c r="FU45" s="333"/>
      <c r="FV45" s="333"/>
      <c r="FW45" s="333"/>
      <c r="FX45" s="333"/>
      <c r="FY45" s="333"/>
      <c r="FZ45" s="333"/>
      <c r="GA45" s="333"/>
      <c r="GB45" s="333"/>
      <c r="GC45" s="333"/>
      <c r="GD45" s="333"/>
      <c r="GE45" s="333"/>
      <c r="GF45" s="333"/>
      <c r="GG45" s="333"/>
      <c r="GH45" s="333"/>
      <c r="GI45" s="333"/>
      <c r="GJ45" s="333"/>
      <c r="GK45" s="333"/>
      <c r="GL45" s="333"/>
      <c r="GM45" s="333"/>
      <c r="GN45" s="333"/>
      <c r="GO45" s="333"/>
      <c r="GP45" s="333"/>
      <c r="GQ45" s="333"/>
      <c r="GR45" s="333"/>
      <c r="GS45" s="333"/>
      <c r="GT45" s="333"/>
      <c r="GU45" s="333"/>
      <c r="GV45" s="333"/>
      <c r="GW45" s="333"/>
      <c r="GX45" s="333"/>
      <c r="GY45" s="333"/>
      <c r="GZ45" s="333"/>
      <c r="HA45" s="333"/>
      <c r="HB45" s="333"/>
      <c r="HC45" s="333"/>
      <c r="HD45" s="333"/>
      <c r="HE45" s="333"/>
      <c r="HF45" s="333"/>
      <c r="HG45" s="333"/>
      <c r="HH45" s="333"/>
      <c r="HI45" s="333"/>
      <c r="HJ45" s="333"/>
      <c r="HK45" s="333"/>
      <c r="HL45" s="333"/>
      <c r="HM45" s="333"/>
    </row>
    <row r="46" spans="1:221" x14ac:dyDescent="0.2">
      <c r="A46" s="384" t="s">
        <v>156</v>
      </c>
      <c r="B46" s="333"/>
      <c r="C46" s="333"/>
      <c r="D46" s="390">
        <f>$N$23</f>
        <v>9.4</v>
      </c>
      <c r="E46" s="361" t="s">
        <v>122</v>
      </c>
      <c r="F46" s="362" t="s">
        <v>8</v>
      </c>
      <c r="G46" s="399"/>
      <c r="H46" s="353"/>
      <c r="I46" s="398">
        <f>'Rider Rates'!$B$105</f>
        <v>0.24516379999999999</v>
      </c>
      <c r="J46" s="398">
        <f t="shared" si="0"/>
        <v>0.24516379999999999</v>
      </c>
      <c r="K46" s="364"/>
      <c r="L46" s="250"/>
      <c r="M46" s="250"/>
      <c r="N46" s="250">
        <f>ROUND(D46*I46,2)</f>
        <v>2.2999999999999998</v>
      </c>
      <c r="O46" s="250">
        <f t="shared" si="2"/>
        <v>2.2999999999999998</v>
      </c>
      <c r="P46" s="358">
        <f>'Rider Rates'!$D$105</f>
        <v>45897</v>
      </c>
      <c r="Q46" s="383"/>
      <c r="R46" s="380"/>
      <c r="S46" s="374"/>
      <c r="T46" s="375"/>
      <c r="U46" s="333"/>
      <c r="V46" s="376"/>
      <c r="W46" s="333"/>
      <c r="X46" s="333"/>
      <c r="Y46" s="333"/>
      <c r="Z46" s="333"/>
      <c r="AA46" s="333"/>
      <c r="AB46" s="333"/>
      <c r="AC46" s="333"/>
      <c r="AD46" s="333"/>
      <c r="AE46" s="333"/>
      <c r="AF46" s="333"/>
      <c r="AG46" s="333"/>
      <c r="AH46" s="333"/>
      <c r="AI46" s="333"/>
      <c r="AJ46" s="333"/>
      <c r="AK46" s="333"/>
      <c r="AL46" s="333"/>
      <c r="AM46" s="333"/>
      <c r="AN46" s="333"/>
      <c r="AO46" s="333"/>
      <c r="AP46" s="333"/>
      <c r="AQ46" s="333"/>
      <c r="AR46" s="333"/>
      <c r="AS46" s="333"/>
      <c r="AT46" s="333"/>
      <c r="AU46" s="333"/>
      <c r="AV46" s="333"/>
      <c r="AW46" s="333"/>
      <c r="AX46" s="333"/>
      <c r="AY46" s="333"/>
      <c r="AZ46" s="333"/>
      <c r="BA46" s="333"/>
      <c r="BB46" s="333"/>
      <c r="BC46" s="333"/>
      <c r="BD46" s="333"/>
      <c r="BE46" s="333"/>
      <c r="BF46" s="333"/>
      <c r="BG46" s="333"/>
      <c r="BH46" s="333"/>
      <c r="BI46" s="333"/>
      <c r="BJ46" s="333"/>
      <c r="BK46" s="333"/>
      <c r="BL46" s="333"/>
      <c r="BM46" s="333"/>
      <c r="BN46" s="333"/>
      <c r="BO46" s="333"/>
      <c r="BP46" s="333"/>
      <c r="BQ46" s="333"/>
      <c r="BR46" s="333"/>
      <c r="BS46" s="333"/>
      <c r="BT46" s="333"/>
      <c r="BU46" s="333"/>
      <c r="BV46" s="333"/>
      <c r="BW46" s="333"/>
      <c r="BX46" s="333"/>
      <c r="BY46" s="333"/>
      <c r="BZ46" s="333"/>
      <c r="CA46" s="333"/>
      <c r="CB46" s="333"/>
      <c r="CC46" s="333"/>
      <c r="CD46" s="333"/>
      <c r="CE46" s="333"/>
      <c r="CF46" s="333"/>
      <c r="CG46" s="333"/>
      <c r="CH46" s="333"/>
      <c r="CI46" s="333"/>
      <c r="CJ46" s="333"/>
      <c r="CK46" s="333"/>
      <c r="CL46" s="333"/>
      <c r="CM46" s="333"/>
      <c r="CN46" s="333"/>
      <c r="CO46" s="333"/>
      <c r="CP46" s="333"/>
      <c r="CQ46" s="333"/>
      <c r="CR46" s="333"/>
      <c r="CS46" s="333"/>
      <c r="CT46" s="333"/>
      <c r="CU46" s="333"/>
      <c r="CV46" s="333"/>
      <c r="CW46" s="333"/>
      <c r="CX46" s="333"/>
      <c r="CY46" s="333"/>
      <c r="CZ46" s="333"/>
      <c r="DA46" s="333"/>
      <c r="DB46" s="333"/>
      <c r="DC46" s="333"/>
      <c r="DD46" s="333"/>
      <c r="DE46" s="333"/>
      <c r="DF46" s="333"/>
      <c r="DG46" s="333"/>
      <c r="DH46" s="333"/>
      <c r="DI46" s="333"/>
      <c r="DJ46" s="333"/>
      <c r="DK46" s="333"/>
      <c r="DL46" s="333"/>
      <c r="DM46" s="333"/>
      <c r="DN46" s="333"/>
      <c r="DO46" s="333"/>
      <c r="DP46" s="333"/>
      <c r="DQ46" s="333"/>
      <c r="DR46" s="333"/>
      <c r="DS46" s="333"/>
      <c r="DT46" s="333"/>
      <c r="DU46" s="333"/>
      <c r="DV46" s="333"/>
      <c r="DW46" s="333"/>
      <c r="DX46" s="333"/>
      <c r="DY46" s="333"/>
      <c r="DZ46" s="333"/>
      <c r="EA46" s="333"/>
      <c r="EB46" s="333"/>
      <c r="EC46" s="333"/>
      <c r="ED46" s="333"/>
      <c r="EE46" s="333"/>
      <c r="EF46" s="333"/>
      <c r="EG46" s="333"/>
      <c r="EH46" s="333"/>
      <c r="EI46" s="333"/>
      <c r="EJ46" s="333"/>
      <c r="EK46" s="333"/>
      <c r="EL46" s="333"/>
      <c r="EM46" s="333"/>
      <c r="EN46" s="333"/>
      <c r="EO46" s="333"/>
      <c r="EP46" s="333"/>
      <c r="EQ46" s="333"/>
      <c r="ER46" s="333"/>
      <c r="ES46" s="333"/>
      <c r="ET46" s="333"/>
      <c r="EU46" s="333"/>
      <c r="EV46" s="333"/>
      <c r="EW46" s="333"/>
      <c r="EX46" s="333"/>
      <c r="EY46" s="333"/>
      <c r="EZ46" s="333"/>
      <c r="FA46" s="333"/>
      <c r="FB46" s="333"/>
      <c r="FC46" s="333"/>
      <c r="FD46" s="333"/>
      <c r="FE46" s="333"/>
      <c r="FF46" s="333"/>
      <c r="FG46" s="333"/>
      <c r="FH46" s="333"/>
      <c r="FI46" s="333"/>
      <c r="FJ46" s="333"/>
      <c r="FK46" s="333"/>
      <c r="FL46" s="333"/>
      <c r="FM46" s="333"/>
      <c r="FN46" s="333"/>
      <c r="FO46" s="333"/>
      <c r="FP46" s="333"/>
      <c r="FQ46" s="333"/>
      <c r="FR46" s="333"/>
      <c r="FS46" s="333"/>
      <c r="FT46" s="333"/>
      <c r="FU46" s="333"/>
      <c r="FV46" s="333"/>
      <c r="FW46" s="333"/>
      <c r="FX46" s="333"/>
      <c r="FY46" s="333"/>
      <c r="FZ46" s="333"/>
      <c r="GA46" s="333"/>
      <c r="GB46" s="333"/>
      <c r="GC46" s="333"/>
      <c r="GD46" s="333"/>
      <c r="GE46" s="333"/>
      <c r="GF46" s="333"/>
      <c r="GG46" s="333"/>
      <c r="GH46" s="333"/>
      <c r="GI46" s="333"/>
      <c r="GJ46" s="333"/>
      <c r="GK46" s="333"/>
      <c r="GL46" s="333"/>
      <c r="GM46" s="333"/>
      <c r="GN46" s="333"/>
      <c r="GO46" s="333"/>
      <c r="GP46" s="333"/>
      <c r="GQ46" s="333"/>
      <c r="GR46" s="333"/>
      <c r="GS46" s="333"/>
      <c r="GT46" s="333"/>
      <c r="GU46" s="333"/>
      <c r="GV46" s="333"/>
      <c r="GW46" s="333"/>
      <c r="GX46" s="333"/>
      <c r="GY46" s="333"/>
      <c r="GZ46" s="333"/>
      <c r="HA46" s="333"/>
      <c r="HB46" s="333"/>
      <c r="HC46" s="333"/>
      <c r="HD46" s="333"/>
      <c r="HE46" s="333"/>
      <c r="HF46" s="333"/>
      <c r="HG46" s="333"/>
      <c r="HH46" s="333"/>
      <c r="HI46" s="333"/>
      <c r="HJ46" s="333"/>
      <c r="HK46" s="333"/>
      <c r="HL46" s="333"/>
      <c r="HM46" s="333"/>
    </row>
    <row r="47" spans="1:221" x14ac:dyDescent="0.2">
      <c r="A47" s="392" t="s">
        <v>217</v>
      </c>
      <c r="B47" s="333"/>
      <c r="C47" s="333"/>
      <c r="D47" s="390"/>
      <c r="E47" s="395" t="s">
        <v>115</v>
      </c>
      <c r="F47" s="383"/>
      <c r="G47" s="399"/>
      <c r="H47" s="353"/>
      <c r="I47" s="401">
        <f>'Rider Rates'!B122</f>
        <v>0.99</v>
      </c>
      <c r="J47" s="400">
        <f t="shared" si="0"/>
        <v>0.99</v>
      </c>
      <c r="K47" s="364"/>
      <c r="L47" s="250"/>
      <c r="M47" s="250"/>
      <c r="N47" s="402">
        <f>I47</f>
        <v>0.99</v>
      </c>
      <c r="O47" s="250">
        <f t="shared" si="2"/>
        <v>0.99</v>
      </c>
      <c r="P47" s="358">
        <f>'Rider Rates'!D122</f>
        <v>45958</v>
      </c>
      <c r="Q47" s="383"/>
      <c r="R47" s="380"/>
      <c r="S47" s="374"/>
      <c r="T47" s="375"/>
      <c r="U47" s="333"/>
      <c r="V47" s="376"/>
      <c r="W47" s="333"/>
      <c r="X47" s="333"/>
      <c r="Y47" s="333"/>
      <c r="Z47" s="333"/>
      <c r="AA47" s="333"/>
      <c r="AB47" s="333"/>
      <c r="AC47" s="333"/>
      <c r="AD47" s="333"/>
      <c r="AE47" s="333"/>
      <c r="AF47" s="333"/>
      <c r="AG47" s="333"/>
      <c r="AH47" s="333"/>
      <c r="AI47" s="333"/>
      <c r="AJ47" s="333"/>
      <c r="AK47" s="333"/>
      <c r="AL47" s="333"/>
      <c r="AM47" s="333"/>
      <c r="AN47" s="333"/>
      <c r="AO47" s="333"/>
      <c r="AP47" s="333"/>
      <c r="AQ47" s="333"/>
      <c r="AR47" s="333"/>
      <c r="AS47" s="333"/>
      <c r="AT47" s="333"/>
      <c r="AU47" s="333"/>
      <c r="AV47" s="333"/>
      <c r="AW47" s="333"/>
      <c r="AX47" s="333"/>
      <c r="AY47" s="333"/>
      <c r="AZ47" s="333"/>
      <c r="BA47" s="333"/>
      <c r="BB47" s="333"/>
      <c r="BC47" s="333"/>
      <c r="BD47" s="333"/>
      <c r="BE47" s="333"/>
      <c r="BF47" s="333"/>
      <c r="BG47" s="333"/>
      <c r="BH47" s="333"/>
      <c r="BI47" s="333"/>
      <c r="BJ47" s="333"/>
      <c r="BK47" s="333"/>
      <c r="BL47" s="333"/>
      <c r="BM47" s="333"/>
      <c r="BN47" s="333"/>
      <c r="BO47" s="333"/>
      <c r="BP47" s="333"/>
      <c r="BQ47" s="333"/>
      <c r="BR47" s="333"/>
      <c r="BS47" s="333"/>
      <c r="BT47" s="333"/>
      <c r="BU47" s="333"/>
      <c r="BV47" s="333"/>
      <c r="BW47" s="333"/>
      <c r="BX47" s="333"/>
      <c r="BY47" s="333"/>
      <c r="BZ47" s="333"/>
      <c r="CA47" s="333"/>
      <c r="CB47" s="333"/>
      <c r="CC47" s="333"/>
      <c r="CD47" s="333"/>
      <c r="CE47" s="333"/>
      <c r="CF47" s="333"/>
      <c r="CG47" s="333"/>
      <c r="CH47" s="333"/>
      <c r="CI47" s="333"/>
      <c r="CJ47" s="333"/>
      <c r="CK47" s="333"/>
      <c r="CL47" s="333"/>
      <c r="CM47" s="333"/>
      <c r="CN47" s="333"/>
      <c r="CO47" s="333"/>
      <c r="CP47" s="333"/>
      <c r="CQ47" s="333"/>
      <c r="CR47" s="333"/>
      <c r="CS47" s="333"/>
      <c r="CT47" s="333"/>
      <c r="CU47" s="333"/>
      <c r="CV47" s="333"/>
      <c r="CW47" s="333"/>
      <c r="CX47" s="333"/>
      <c r="CY47" s="333"/>
      <c r="CZ47" s="333"/>
      <c r="DA47" s="333"/>
      <c r="DB47" s="333"/>
      <c r="DC47" s="333"/>
      <c r="DD47" s="333"/>
      <c r="DE47" s="333"/>
      <c r="DF47" s="333"/>
      <c r="DG47" s="333"/>
      <c r="DH47" s="333"/>
      <c r="DI47" s="333"/>
      <c r="DJ47" s="333"/>
      <c r="DK47" s="333"/>
      <c r="DL47" s="333"/>
      <c r="DM47" s="333"/>
      <c r="DN47" s="333"/>
      <c r="DO47" s="333"/>
      <c r="DP47" s="333"/>
      <c r="DQ47" s="333"/>
      <c r="DR47" s="333"/>
      <c r="DS47" s="333"/>
      <c r="DT47" s="333"/>
      <c r="DU47" s="333"/>
      <c r="DV47" s="333"/>
      <c r="DW47" s="333"/>
      <c r="DX47" s="333"/>
      <c r="DY47" s="333"/>
      <c r="DZ47" s="333"/>
      <c r="EA47" s="333"/>
      <c r="EB47" s="333"/>
      <c r="EC47" s="333"/>
      <c r="ED47" s="333"/>
      <c r="EE47" s="333"/>
      <c r="EF47" s="333"/>
      <c r="EG47" s="333"/>
      <c r="EH47" s="333"/>
      <c r="EI47" s="333"/>
      <c r="EJ47" s="333"/>
      <c r="EK47" s="333"/>
      <c r="EL47" s="333"/>
      <c r="EM47" s="333"/>
      <c r="EN47" s="333"/>
      <c r="EO47" s="333"/>
      <c r="EP47" s="333"/>
      <c r="EQ47" s="333"/>
      <c r="ER47" s="333"/>
      <c r="ES47" s="333"/>
      <c r="ET47" s="333"/>
      <c r="EU47" s="333"/>
      <c r="EV47" s="333"/>
      <c r="EW47" s="333"/>
      <c r="EX47" s="333"/>
      <c r="EY47" s="333"/>
      <c r="EZ47" s="333"/>
      <c r="FA47" s="333"/>
      <c r="FB47" s="333"/>
      <c r="FC47" s="333"/>
      <c r="FD47" s="333"/>
      <c r="FE47" s="333"/>
      <c r="FF47" s="333"/>
      <c r="FG47" s="333"/>
      <c r="FH47" s="333"/>
      <c r="FI47" s="333"/>
      <c r="FJ47" s="333"/>
      <c r="FK47" s="333"/>
      <c r="FL47" s="333"/>
      <c r="FM47" s="333"/>
      <c r="FN47" s="333"/>
      <c r="FO47" s="333"/>
      <c r="FP47" s="333"/>
      <c r="FQ47" s="333"/>
      <c r="FR47" s="333"/>
      <c r="FS47" s="333"/>
      <c r="FT47" s="333"/>
      <c r="FU47" s="333"/>
      <c r="FV47" s="333"/>
      <c r="FW47" s="333"/>
      <c r="FX47" s="333"/>
      <c r="FY47" s="333"/>
      <c r="FZ47" s="333"/>
      <c r="GA47" s="333"/>
      <c r="GB47" s="333"/>
      <c r="GC47" s="333"/>
      <c r="GD47" s="333"/>
      <c r="GE47" s="333"/>
      <c r="GF47" s="333"/>
      <c r="GG47" s="333"/>
      <c r="GH47" s="333"/>
      <c r="GI47" s="333"/>
      <c r="GJ47" s="333"/>
      <c r="GK47" s="333"/>
      <c r="GL47" s="333"/>
      <c r="GM47" s="333"/>
      <c r="GN47" s="333"/>
      <c r="GO47" s="333"/>
      <c r="GP47" s="333"/>
      <c r="GQ47" s="333"/>
      <c r="GR47" s="333"/>
      <c r="GS47" s="333"/>
      <c r="GT47" s="333"/>
      <c r="GU47" s="333"/>
      <c r="GV47" s="333"/>
      <c r="GW47" s="333"/>
      <c r="GX47" s="333"/>
      <c r="GY47" s="333"/>
      <c r="GZ47" s="333"/>
      <c r="HA47" s="333"/>
      <c r="HB47" s="333"/>
      <c r="HC47" s="333"/>
      <c r="HD47" s="333"/>
      <c r="HE47" s="333"/>
      <c r="HF47" s="333"/>
      <c r="HG47" s="333"/>
      <c r="HH47" s="333"/>
      <c r="HI47" s="333"/>
      <c r="HJ47" s="333"/>
      <c r="HK47" s="333"/>
      <c r="HL47" s="333"/>
      <c r="HM47" s="333"/>
    </row>
    <row r="48" spans="1:221" x14ac:dyDescent="0.2">
      <c r="A48" s="384" t="s">
        <v>157</v>
      </c>
      <c r="B48" s="333"/>
      <c r="C48" s="333"/>
      <c r="D48" s="360">
        <f>C16+C17</f>
        <v>0</v>
      </c>
      <c r="E48" s="361" t="s">
        <v>41</v>
      </c>
      <c r="F48" s="362" t="s">
        <v>8</v>
      </c>
      <c r="G48" s="386"/>
      <c r="H48" s="386"/>
      <c r="I48" s="398"/>
      <c r="J48" s="393">
        <f>SUM(G48:H48)</f>
        <v>0</v>
      </c>
      <c r="K48" s="364" t="s">
        <v>42</v>
      </c>
      <c r="L48" s="250">
        <f>ROUND(D48*G48,2)</f>
        <v>0</v>
      </c>
      <c r="M48" s="250"/>
      <c r="N48" s="250"/>
      <c r="O48" s="250">
        <f t="shared" si="2"/>
        <v>0</v>
      </c>
      <c r="P48" s="358">
        <f>'Rider Rates'!$D$112</f>
        <v>44531</v>
      </c>
      <c r="Q48" s="383"/>
      <c r="R48" s="380"/>
      <c r="S48" s="374"/>
      <c r="T48" s="375"/>
      <c r="U48" s="333"/>
      <c r="V48" s="376"/>
      <c r="W48" s="333"/>
      <c r="X48" s="333"/>
      <c r="Y48" s="333"/>
      <c r="Z48" s="333"/>
      <c r="AA48" s="333"/>
      <c r="AB48" s="333"/>
      <c r="AC48" s="333"/>
      <c r="AD48" s="333"/>
      <c r="AE48" s="333"/>
      <c r="AF48" s="333"/>
      <c r="AG48" s="333"/>
      <c r="AH48" s="333"/>
      <c r="AI48" s="333"/>
      <c r="AJ48" s="333"/>
      <c r="AK48" s="333"/>
      <c r="AL48" s="333"/>
      <c r="AM48" s="333"/>
      <c r="AN48" s="333"/>
      <c r="AO48" s="333"/>
      <c r="AP48" s="333"/>
      <c r="AQ48" s="333"/>
      <c r="AR48" s="333"/>
      <c r="AS48" s="333"/>
      <c r="AT48" s="333"/>
      <c r="AU48" s="333"/>
      <c r="AV48" s="333"/>
      <c r="AW48" s="333"/>
      <c r="AX48" s="333"/>
      <c r="AY48" s="333"/>
      <c r="AZ48" s="333"/>
      <c r="BA48" s="333"/>
      <c r="BB48" s="333"/>
      <c r="BC48" s="333"/>
      <c r="BD48" s="333"/>
      <c r="BE48" s="333"/>
      <c r="BF48" s="333"/>
      <c r="BG48" s="333"/>
      <c r="BH48" s="333"/>
      <c r="BI48" s="333"/>
      <c r="BJ48" s="333"/>
      <c r="BK48" s="333"/>
      <c r="BL48" s="333"/>
      <c r="BM48" s="333"/>
      <c r="BN48" s="333"/>
      <c r="BO48" s="333"/>
      <c r="BP48" s="333"/>
      <c r="BQ48" s="333"/>
      <c r="BR48" s="333"/>
      <c r="BS48" s="333"/>
      <c r="BT48" s="333"/>
      <c r="BU48" s="333"/>
      <c r="BV48" s="333"/>
      <c r="BW48" s="333"/>
      <c r="BX48" s="333"/>
      <c r="BY48" s="333"/>
      <c r="BZ48" s="333"/>
      <c r="CA48" s="333"/>
      <c r="CB48" s="333"/>
      <c r="CC48" s="333"/>
      <c r="CD48" s="333"/>
      <c r="CE48" s="333"/>
      <c r="CF48" s="333"/>
      <c r="CG48" s="333"/>
      <c r="CH48" s="333"/>
      <c r="CI48" s="333"/>
      <c r="CJ48" s="333"/>
      <c r="CK48" s="333"/>
      <c r="CL48" s="333"/>
      <c r="CM48" s="333"/>
      <c r="CN48" s="333"/>
      <c r="CO48" s="333"/>
      <c r="CP48" s="333"/>
      <c r="CQ48" s="333"/>
      <c r="CR48" s="333"/>
      <c r="CS48" s="333"/>
      <c r="CT48" s="333"/>
      <c r="CU48" s="333"/>
      <c r="CV48" s="333"/>
      <c r="CW48" s="333"/>
      <c r="CX48" s="333"/>
      <c r="CY48" s="333"/>
      <c r="CZ48" s="333"/>
      <c r="DA48" s="333"/>
      <c r="DB48" s="333"/>
      <c r="DC48" s="333"/>
      <c r="DD48" s="333"/>
      <c r="DE48" s="333"/>
      <c r="DF48" s="333"/>
      <c r="DG48" s="333"/>
      <c r="DH48" s="333"/>
      <c r="DI48" s="333"/>
      <c r="DJ48" s="333"/>
      <c r="DK48" s="333"/>
      <c r="DL48" s="333"/>
      <c r="DM48" s="333"/>
      <c r="DN48" s="333"/>
      <c r="DO48" s="333"/>
      <c r="DP48" s="333"/>
      <c r="DQ48" s="333"/>
      <c r="DR48" s="333"/>
      <c r="DS48" s="333"/>
      <c r="DT48" s="333"/>
      <c r="DU48" s="333"/>
      <c r="DV48" s="333"/>
      <c r="DW48" s="333"/>
      <c r="DX48" s="333"/>
      <c r="DY48" s="333"/>
      <c r="DZ48" s="333"/>
      <c r="EA48" s="333"/>
      <c r="EB48" s="333"/>
      <c r="EC48" s="333"/>
      <c r="ED48" s="333"/>
      <c r="EE48" s="333"/>
      <c r="EF48" s="333"/>
      <c r="EG48" s="333"/>
      <c r="EH48" s="333"/>
      <c r="EI48" s="333"/>
      <c r="EJ48" s="333"/>
      <c r="EK48" s="333"/>
      <c r="EL48" s="333"/>
      <c r="EM48" s="333"/>
      <c r="EN48" s="333"/>
      <c r="EO48" s="333"/>
      <c r="EP48" s="333"/>
      <c r="EQ48" s="333"/>
      <c r="ER48" s="333"/>
      <c r="ES48" s="333"/>
      <c r="ET48" s="333"/>
      <c r="EU48" s="333"/>
      <c r="EV48" s="333"/>
      <c r="EW48" s="333"/>
      <c r="EX48" s="333"/>
      <c r="EY48" s="333"/>
      <c r="EZ48" s="333"/>
      <c r="FA48" s="333"/>
      <c r="FB48" s="333"/>
      <c r="FC48" s="333"/>
      <c r="FD48" s="333"/>
      <c r="FE48" s="333"/>
      <c r="FF48" s="333"/>
      <c r="FG48" s="333"/>
      <c r="FH48" s="333"/>
      <c r="FI48" s="333"/>
      <c r="FJ48" s="333"/>
      <c r="FK48" s="333"/>
      <c r="FL48" s="333"/>
      <c r="FM48" s="333"/>
      <c r="FN48" s="333"/>
      <c r="FO48" s="333"/>
      <c r="FP48" s="333"/>
      <c r="FQ48" s="333"/>
      <c r="FR48" s="333"/>
      <c r="FS48" s="333"/>
      <c r="FT48" s="333"/>
      <c r="FU48" s="333"/>
      <c r="FV48" s="333"/>
      <c r="FW48" s="333"/>
      <c r="FX48" s="333"/>
      <c r="FY48" s="333"/>
      <c r="FZ48" s="333"/>
      <c r="GA48" s="333"/>
      <c r="GB48" s="333"/>
      <c r="GC48" s="333"/>
      <c r="GD48" s="333"/>
      <c r="GE48" s="333"/>
      <c r="GF48" s="333"/>
      <c r="GG48" s="333"/>
      <c r="GH48" s="333"/>
      <c r="GI48" s="333"/>
      <c r="GJ48" s="333"/>
      <c r="GK48" s="333"/>
      <c r="GL48" s="333"/>
      <c r="GM48" s="333"/>
      <c r="GN48" s="333"/>
      <c r="GO48" s="333"/>
      <c r="GP48" s="333"/>
      <c r="GQ48" s="333"/>
      <c r="GR48" s="333"/>
      <c r="GS48" s="333"/>
      <c r="GT48" s="333"/>
      <c r="GU48" s="333"/>
      <c r="GV48" s="333"/>
      <c r="GW48" s="333"/>
      <c r="GX48" s="333"/>
      <c r="GY48" s="333"/>
      <c r="GZ48" s="333"/>
      <c r="HA48" s="333"/>
      <c r="HB48" s="333"/>
      <c r="HC48" s="333"/>
      <c r="HD48" s="333"/>
      <c r="HE48" s="333"/>
      <c r="HF48" s="333"/>
      <c r="HG48" s="333"/>
      <c r="HH48" s="333"/>
      <c r="HI48" s="333"/>
      <c r="HJ48" s="333"/>
      <c r="HK48" s="333"/>
      <c r="HL48" s="333"/>
      <c r="HM48" s="333"/>
    </row>
    <row r="49" spans="1:236" x14ac:dyDescent="0.2">
      <c r="A49" s="392" t="s">
        <v>208</v>
      </c>
      <c r="B49" s="333"/>
      <c r="C49" s="333"/>
      <c r="D49" s="360">
        <f>IF($C$15&lt;1,0,$C$15)</f>
        <v>0</v>
      </c>
      <c r="E49" s="361" t="s">
        <v>41</v>
      </c>
      <c r="F49" s="355" t="s">
        <v>8</v>
      </c>
      <c r="G49" s="363"/>
      <c r="H49" s="363"/>
      <c r="I49" s="403">
        <f>'Rider Rates'!B118</f>
        <v>0</v>
      </c>
      <c r="J49" s="403">
        <f>SUM(G49:I49)</f>
        <v>0</v>
      </c>
      <c r="K49" s="364" t="s">
        <v>42</v>
      </c>
      <c r="L49" s="250"/>
      <c r="M49" s="250"/>
      <c r="N49" s="250">
        <f>D49*J49</f>
        <v>0</v>
      </c>
      <c r="O49" s="250">
        <f>SUM(L49:N49)</f>
        <v>0</v>
      </c>
      <c r="P49" s="358">
        <f>'Rider Rates'!D118</f>
        <v>45657</v>
      </c>
      <c r="Q49" s="383"/>
      <c r="R49" s="380"/>
      <c r="S49" s="374"/>
      <c r="T49" s="375"/>
      <c r="U49" s="333"/>
      <c r="V49" s="376"/>
      <c r="W49" s="333"/>
      <c r="X49" s="333"/>
      <c r="Y49" s="333"/>
      <c r="Z49" s="333"/>
      <c r="AA49" s="333"/>
      <c r="AB49" s="333"/>
      <c r="AC49" s="333"/>
      <c r="AD49" s="333"/>
      <c r="AE49" s="333"/>
      <c r="AF49" s="333"/>
      <c r="AG49" s="333"/>
      <c r="AH49" s="333"/>
      <c r="AI49" s="333"/>
      <c r="AJ49" s="333"/>
      <c r="AK49" s="333"/>
      <c r="AL49" s="333"/>
      <c r="AM49" s="333"/>
      <c r="AN49" s="333"/>
      <c r="AO49" s="333"/>
      <c r="AP49" s="333"/>
      <c r="AQ49" s="333"/>
      <c r="AR49" s="333"/>
      <c r="AS49" s="333"/>
      <c r="AT49" s="333"/>
      <c r="AU49" s="333"/>
      <c r="AV49" s="333"/>
      <c r="AW49" s="333"/>
      <c r="AX49" s="333"/>
      <c r="AY49" s="333"/>
      <c r="AZ49" s="333"/>
      <c r="BA49" s="333"/>
      <c r="BB49" s="333"/>
      <c r="BC49" s="333"/>
      <c r="BD49" s="333"/>
      <c r="BE49" s="333"/>
      <c r="BF49" s="333"/>
      <c r="BG49" s="333"/>
      <c r="BH49" s="333"/>
      <c r="BI49" s="333"/>
      <c r="BJ49" s="333"/>
      <c r="BK49" s="333"/>
      <c r="BL49" s="333"/>
      <c r="BM49" s="333"/>
      <c r="BN49" s="333"/>
      <c r="BO49" s="333"/>
      <c r="BP49" s="333"/>
      <c r="BQ49" s="333"/>
      <c r="BR49" s="333"/>
      <c r="BS49" s="333"/>
      <c r="BT49" s="333"/>
      <c r="BU49" s="333"/>
      <c r="BV49" s="333"/>
      <c r="BW49" s="333"/>
      <c r="BX49" s="333"/>
      <c r="BY49" s="333"/>
      <c r="BZ49" s="333"/>
      <c r="CA49" s="333"/>
      <c r="CB49" s="333"/>
      <c r="CC49" s="333"/>
      <c r="CD49" s="333"/>
      <c r="CE49" s="333"/>
      <c r="CF49" s="333"/>
      <c r="CG49" s="333"/>
      <c r="CH49" s="333"/>
      <c r="CI49" s="333"/>
      <c r="CJ49" s="333"/>
      <c r="CK49" s="333"/>
      <c r="CL49" s="333"/>
      <c r="CM49" s="333"/>
      <c r="CN49" s="333"/>
      <c r="CO49" s="333"/>
      <c r="CP49" s="333"/>
      <c r="CQ49" s="333"/>
      <c r="CR49" s="333"/>
      <c r="CS49" s="333"/>
      <c r="CT49" s="333"/>
      <c r="CU49" s="333"/>
      <c r="CV49" s="333"/>
      <c r="CW49" s="333"/>
      <c r="CX49" s="333"/>
      <c r="CY49" s="333"/>
      <c r="CZ49" s="333"/>
      <c r="DA49" s="333"/>
      <c r="DB49" s="333"/>
      <c r="DC49" s="333"/>
      <c r="DD49" s="333"/>
      <c r="DE49" s="333"/>
      <c r="DF49" s="333"/>
      <c r="DG49" s="333"/>
      <c r="DH49" s="333"/>
      <c r="DI49" s="333"/>
      <c r="DJ49" s="333"/>
      <c r="DK49" s="333"/>
      <c r="DL49" s="333"/>
      <c r="DM49" s="333"/>
      <c r="DN49" s="333"/>
      <c r="DO49" s="333"/>
      <c r="DP49" s="333"/>
      <c r="DQ49" s="333"/>
      <c r="DR49" s="333"/>
      <c r="DS49" s="333"/>
      <c r="DT49" s="333"/>
      <c r="DU49" s="333"/>
      <c r="DV49" s="333"/>
      <c r="DW49" s="333"/>
      <c r="DX49" s="333"/>
      <c r="DY49" s="333"/>
      <c r="DZ49" s="333"/>
      <c r="EA49" s="333"/>
      <c r="EB49" s="333"/>
      <c r="EC49" s="333"/>
      <c r="ED49" s="333"/>
      <c r="EE49" s="333"/>
      <c r="EF49" s="333"/>
      <c r="EG49" s="333"/>
      <c r="EH49" s="333"/>
      <c r="EI49" s="333"/>
      <c r="EJ49" s="333"/>
      <c r="EK49" s="333"/>
      <c r="EL49" s="333"/>
      <c r="EM49" s="333"/>
      <c r="EN49" s="333"/>
      <c r="EO49" s="333"/>
      <c r="EP49" s="333"/>
      <c r="EQ49" s="333"/>
      <c r="ER49" s="333"/>
      <c r="ES49" s="333"/>
      <c r="ET49" s="333"/>
      <c r="EU49" s="333"/>
      <c r="EV49" s="333"/>
      <c r="EW49" s="333"/>
      <c r="EX49" s="333"/>
      <c r="EY49" s="333"/>
      <c r="EZ49" s="333"/>
      <c r="FA49" s="333"/>
      <c r="FB49" s="333"/>
      <c r="FC49" s="333"/>
      <c r="FD49" s="333"/>
      <c r="FE49" s="333"/>
      <c r="FF49" s="333"/>
      <c r="FG49" s="333"/>
      <c r="FH49" s="333"/>
      <c r="FI49" s="333"/>
      <c r="FJ49" s="333"/>
      <c r="FK49" s="333"/>
      <c r="FL49" s="333"/>
      <c r="FM49" s="333"/>
      <c r="FN49" s="333"/>
      <c r="FO49" s="333"/>
      <c r="FP49" s="333"/>
      <c r="FQ49" s="333"/>
      <c r="FR49" s="333"/>
      <c r="FS49" s="333"/>
      <c r="FT49" s="333"/>
      <c r="FU49" s="333"/>
      <c r="FV49" s="333"/>
      <c r="FW49" s="333"/>
      <c r="FX49" s="333"/>
      <c r="FY49" s="333"/>
      <c r="FZ49" s="333"/>
      <c r="GA49" s="333"/>
      <c r="GB49" s="333"/>
      <c r="GC49" s="333"/>
      <c r="GD49" s="333"/>
      <c r="GE49" s="333"/>
      <c r="GF49" s="333"/>
      <c r="GG49" s="333"/>
      <c r="GH49" s="333"/>
      <c r="GI49" s="333"/>
      <c r="GJ49" s="333"/>
      <c r="GK49" s="333"/>
      <c r="GL49" s="333"/>
      <c r="GM49" s="333"/>
      <c r="GN49" s="333"/>
      <c r="GO49" s="333"/>
      <c r="GP49" s="333"/>
      <c r="GQ49" s="333"/>
      <c r="GR49" s="333"/>
      <c r="GS49" s="333"/>
      <c r="GT49" s="333"/>
      <c r="GU49" s="333"/>
      <c r="GV49" s="333"/>
      <c r="GW49" s="333"/>
      <c r="GX49" s="333"/>
      <c r="GY49" s="333"/>
      <c r="GZ49" s="333"/>
      <c r="HA49" s="333"/>
      <c r="HB49" s="333"/>
      <c r="HC49" s="333"/>
      <c r="HD49" s="333"/>
      <c r="HE49" s="333"/>
      <c r="HF49" s="333"/>
      <c r="HG49" s="333"/>
      <c r="HH49" s="333"/>
      <c r="HI49" s="333"/>
      <c r="HJ49" s="333"/>
      <c r="HK49" s="333"/>
      <c r="HL49" s="333"/>
      <c r="HM49" s="333"/>
    </row>
    <row r="50" spans="1:236" x14ac:dyDescent="0.2">
      <c r="A50" s="333" t="s">
        <v>233</v>
      </c>
      <c r="B50" s="333"/>
      <c r="C50" s="333"/>
      <c r="D50" s="360">
        <f>IF(C15&lt;0,0,IF(C15&gt;833000,833000,C15))</f>
        <v>0</v>
      </c>
      <c r="E50" s="361" t="s">
        <v>41</v>
      </c>
      <c r="F50" s="362" t="s">
        <v>8</v>
      </c>
      <c r="G50" s="437"/>
      <c r="H50" s="437"/>
      <c r="I50" s="437">
        <f>'Rider Rates'!$B$126</f>
        <v>0</v>
      </c>
      <c r="J50" s="437">
        <f>SUM(G50:I50)</f>
        <v>0</v>
      </c>
      <c r="K50" s="364" t="s">
        <v>42</v>
      </c>
      <c r="L50" s="438"/>
      <c r="M50" s="438"/>
      <c r="N50" s="438">
        <f>IF(D50*J50&gt;'Rider Rates'!$C$126,'Rider Rates'!$C$126,D50*J50)</f>
        <v>0</v>
      </c>
      <c r="O50" s="438">
        <f>SUM(L50:N50)</f>
        <v>0</v>
      </c>
      <c r="P50" s="406">
        <f>'Rider Rates'!$E$126</f>
        <v>45883</v>
      </c>
      <c r="Q50" s="383"/>
      <c r="R50" s="380"/>
      <c r="S50" s="374"/>
      <c r="T50" s="375"/>
      <c r="U50" s="333"/>
      <c r="V50" s="376"/>
      <c r="W50" s="333"/>
      <c r="X50" s="333"/>
      <c r="Y50" s="333"/>
      <c r="Z50" s="333"/>
      <c r="AA50" s="333"/>
      <c r="AB50" s="333"/>
      <c r="AC50" s="333"/>
      <c r="AD50" s="333"/>
      <c r="AE50" s="333"/>
      <c r="AF50" s="333"/>
      <c r="AG50" s="333"/>
      <c r="AH50" s="333"/>
      <c r="AI50" s="333"/>
      <c r="AJ50" s="333"/>
      <c r="AK50" s="333"/>
      <c r="AL50" s="333"/>
      <c r="AM50" s="333"/>
      <c r="AN50" s="333"/>
      <c r="AO50" s="333"/>
      <c r="AP50" s="333"/>
      <c r="AQ50" s="333"/>
      <c r="AR50" s="333"/>
      <c r="AS50" s="333"/>
      <c r="AT50" s="333"/>
      <c r="AU50" s="333"/>
      <c r="AV50" s="333"/>
      <c r="AW50" s="333"/>
      <c r="AX50" s="333"/>
      <c r="AY50" s="333"/>
      <c r="AZ50" s="333"/>
      <c r="BA50" s="333"/>
      <c r="BB50" s="333"/>
      <c r="BC50" s="333"/>
      <c r="BD50" s="333"/>
      <c r="BE50" s="333"/>
      <c r="BF50" s="333"/>
      <c r="BG50" s="333"/>
      <c r="BH50" s="333"/>
      <c r="BI50" s="333"/>
      <c r="BJ50" s="333"/>
      <c r="BK50" s="333"/>
      <c r="BL50" s="333"/>
      <c r="BM50" s="333"/>
      <c r="BN50" s="333"/>
      <c r="BO50" s="333"/>
      <c r="BP50" s="333"/>
      <c r="BQ50" s="333"/>
      <c r="BR50" s="333"/>
      <c r="BS50" s="333"/>
      <c r="BT50" s="333"/>
      <c r="BU50" s="333"/>
      <c r="BV50" s="333"/>
      <c r="BW50" s="333"/>
      <c r="BX50" s="333"/>
      <c r="BY50" s="333"/>
      <c r="BZ50" s="333"/>
      <c r="CA50" s="333"/>
      <c r="CB50" s="333"/>
      <c r="CC50" s="333"/>
      <c r="CD50" s="333"/>
      <c r="CE50" s="333"/>
      <c r="CF50" s="333"/>
      <c r="CG50" s="333"/>
      <c r="CH50" s="333"/>
      <c r="CI50" s="333"/>
      <c r="CJ50" s="333"/>
      <c r="CK50" s="333"/>
      <c r="CL50" s="333"/>
      <c r="CM50" s="333"/>
      <c r="CN50" s="333"/>
      <c r="CO50" s="333"/>
      <c r="CP50" s="333"/>
      <c r="CQ50" s="333"/>
      <c r="CR50" s="333"/>
      <c r="CS50" s="333"/>
      <c r="CT50" s="333"/>
      <c r="CU50" s="333"/>
      <c r="CV50" s="333"/>
      <c r="CW50" s="333"/>
      <c r="CX50" s="333"/>
      <c r="CY50" s="333"/>
      <c r="CZ50" s="333"/>
      <c r="DA50" s="333"/>
      <c r="DB50" s="333"/>
      <c r="DC50" s="333"/>
      <c r="DD50" s="333"/>
      <c r="DE50" s="333"/>
      <c r="DF50" s="333"/>
      <c r="DG50" s="333"/>
      <c r="DH50" s="333"/>
      <c r="DI50" s="333"/>
      <c r="DJ50" s="333"/>
      <c r="DK50" s="333"/>
      <c r="DL50" s="333"/>
      <c r="DM50" s="333"/>
      <c r="DN50" s="333"/>
      <c r="DO50" s="333"/>
      <c r="DP50" s="333"/>
      <c r="DQ50" s="333"/>
      <c r="DR50" s="333"/>
      <c r="DS50" s="333"/>
      <c r="DT50" s="333"/>
      <c r="DU50" s="333"/>
      <c r="DV50" s="333"/>
      <c r="DW50" s="333"/>
      <c r="DX50" s="333"/>
      <c r="DY50" s="333"/>
      <c r="DZ50" s="333"/>
      <c r="EA50" s="333"/>
      <c r="EB50" s="333"/>
      <c r="EC50" s="333"/>
      <c r="ED50" s="333"/>
      <c r="EE50" s="333"/>
      <c r="EF50" s="333"/>
      <c r="EG50" s="333"/>
      <c r="EH50" s="333"/>
      <c r="EI50" s="333"/>
      <c r="EJ50" s="333"/>
      <c r="EK50" s="333"/>
      <c r="EL50" s="333"/>
      <c r="EM50" s="333"/>
      <c r="EN50" s="333"/>
      <c r="EO50" s="333"/>
      <c r="EP50" s="333"/>
      <c r="EQ50" s="333"/>
      <c r="ER50" s="333"/>
      <c r="ES50" s="333"/>
      <c r="ET50" s="333"/>
      <c r="EU50" s="333"/>
      <c r="EV50" s="333"/>
      <c r="EW50" s="333"/>
      <c r="EX50" s="333"/>
      <c r="EY50" s="333"/>
      <c r="EZ50" s="333"/>
      <c r="FA50" s="333"/>
      <c r="FB50" s="333"/>
      <c r="FC50" s="333"/>
      <c r="FD50" s="333"/>
      <c r="FE50" s="333"/>
      <c r="FF50" s="333"/>
      <c r="FG50" s="333"/>
      <c r="FH50" s="333"/>
      <c r="FI50" s="333"/>
      <c r="FJ50" s="333"/>
      <c r="FK50" s="333"/>
      <c r="FL50" s="333"/>
      <c r="FM50" s="333"/>
      <c r="FN50" s="333"/>
      <c r="FO50" s="333"/>
      <c r="FP50" s="333"/>
      <c r="FQ50" s="333"/>
      <c r="FR50" s="333"/>
      <c r="FS50" s="333"/>
      <c r="FT50" s="333"/>
      <c r="FU50" s="333"/>
      <c r="FV50" s="333"/>
      <c r="FW50" s="333"/>
      <c r="FX50" s="333"/>
      <c r="FY50" s="333"/>
      <c r="FZ50" s="333"/>
      <c r="GA50" s="333"/>
      <c r="GB50" s="333"/>
      <c r="GC50" s="333"/>
      <c r="GD50" s="333"/>
      <c r="GE50" s="333"/>
      <c r="GF50" s="333"/>
      <c r="GG50" s="333"/>
      <c r="GH50" s="333"/>
      <c r="GI50" s="333"/>
      <c r="GJ50" s="333"/>
      <c r="GK50" s="333"/>
      <c r="GL50" s="333"/>
      <c r="GM50" s="333"/>
      <c r="GN50" s="333"/>
      <c r="GO50" s="333"/>
      <c r="GP50" s="333"/>
      <c r="GQ50" s="333"/>
      <c r="GR50" s="333"/>
      <c r="GS50" s="333"/>
      <c r="GT50" s="333"/>
      <c r="GU50" s="333"/>
      <c r="GV50" s="333"/>
      <c r="GW50" s="333"/>
      <c r="GX50" s="333"/>
      <c r="GY50" s="333"/>
      <c r="GZ50" s="333"/>
      <c r="HA50" s="333"/>
      <c r="HB50" s="333"/>
      <c r="HC50" s="333"/>
      <c r="HD50" s="333"/>
      <c r="HE50" s="333"/>
      <c r="HF50" s="333"/>
      <c r="HG50" s="333"/>
      <c r="HH50" s="333"/>
      <c r="HI50" s="333"/>
      <c r="HJ50" s="333"/>
      <c r="HK50" s="333"/>
      <c r="HL50" s="333"/>
      <c r="HM50" s="333"/>
    </row>
    <row r="51" spans="1:236" x14ac:dyDescent="0.2">
      <c r="A51" s="333" t="s">
        <v>234</v>
      </c>
      <c r="B51" s="333"/>
      <c r="C51" s="333"/>
      <c r="D51" s="388">
        <f>IF(C15&gt;833000,C15-833000,0)</f>
        <v>0</v>
      </c>
      <c r="E51" s="361" t="s">
        <v>41</v>
      </c>
      <c r="F51" s="362" t="s">
        <v>8</v>
      </c>
      <c r="G51" s="437"/>
      <c r="H51" s="437"/>
      <c r="I51" s="437">
        <f>'Rider Rates'!$B$127</f>
        <v>0</v>
      </c>
      <c r="J51" s="437">
        <f>SUM(G51:I51)</f>
        <v>0</v>
      </c>
      <c r="K51" s="364" t="s">
        <v>42</v>
      </c>
      <c r="L51" s="438"/>
      <c r="M51" s="438"/>
      <c r="N51" s="438">
        <f>D51*J51</f>
        <v>0</v>
      </c>
      <c r="O51" s="438">
        <f>SUM(L51:N51)</f>
        <v>0</v>
      </c>
      <c r="P51" s="406">
        <f>'Rider Rates'!$E$127</f>
        <v>45883</v>
      </c>
      <c r="Q51" s="383"/>
      <c r="R51" s="380"/>
      <c r="S51" s="374"/>
      <c r="T51" s="375"/>
      <c r="U51" s="333"/>
      <c r="V51" s="376"/>
      <c r="W51" s="333"/>
      <c r="X51" s="333"/>
      <c r="Y51" s="333"/>
      <c r="Z51" s="333"/>
      <c r="AA51" s="333"/>
      <c r="AB51" s="333"/>
      <c r="AC51" s="333"/>
      <c r="AD51" s="333"/>
      <c r="AE51" s="333"/>
      <c r="AF51" s="333"/>
      <c r="AG51" s="333"/>
      <c r="AH51" s="333"/>
      <c r="AI51" s="333"/>
      <c r="AJ51" s="333"/>
      <c r="AK51" s="333"/>
      <c r="AL51" s="333"/>
      <c r="AM51" s="333"/>
      <c r="AN51" s="333"/>
      <c r="AO51" s="333"/>
      <c r="AP51" s="333"/>
      <c r="AQ51" s="333"/>
      <c r="AR51" s="333"/>
      <c r="AS51" s="333"/>
      <c r="AT51" s="333"/>
      <c r="AU51" s="333"/>
      <c r="AV51" s="333"/>
      <c r="AW51" s="333"/>
      <c r="AX51" s="333"/>
      <c r="AY51" s="333"/>
      <c r="AZ51" s="333"/>
      <c r="BA51" s="333"/>
      <c r="BB51" s="333"/>
      <c r="BC51" s="333"/>
      <c r="BD51" s="333"/>
      <c r="BE51" s="333"/>
      <c r="BF51" s="333"/>
      <c r="BG51" s="333"/>
      <c r="BH51" s="333"/>
      <c r="BI51" s="333"/>
      <c r="BJ51" s="333"/>
      <c r="BK51" s="333"/>
      <c r="BL51" s="333"/>
      <c r="BM51" s="333"/>
      <c r="BN51" s="333"/>
      <c r="BO51" s="333"/>
      <c r="BP51" s="333"/>
      <c r="BQ51" s="333"/>
      <c r="BR51" s="333"/>
      <c r="BS51" s="333"/>
      <c r="BT51" s="333"/>
      <c r="BU51" s="333"/>
      <c r="BV51" s="333"/>
      <c r="BW51" s="333"/>
      <c r="BX51" s="333"/>
      <c r="BY51" s="333"/>
      <c r="BZ51" s="333"/>
      <c r="CA51" s="333"/>
      <c r="CB51" s="333"/>
      <c r="CC51" s="333"/>
      <c r="CD51" s="333"/>
      <c r="CE51" s="333"/>
      <c r="CF51" s="333"/>
      <c r="CG51" s="333"/>
      <c r="CH51" s="333"/>
      <c r="CI51" s="333"/>
      <c r="CJ51" s="333"/>
      <c r="CK51" s="333"/>
      <c r="CL51" s="333"/>
      <c r="CM51" s="333"/>
      <c r="CN51" s="333"/>
      <c r="CO51" s="333"/>
      <c r="CP51" s="333"/>
      <c r="CQ51" s="333"/>
      <c r="CR51" s="333"/>
      <c r="CS51" s="333"/>
      <c r="CT51" s="333"/>
      <c r="CU51" s="333"/>
      <c r="CV51" s="333"/>
      <c r="CW51" s="333"/>
      <c r="CX51" s="333"/>
      <c r="CY51" s="333"/>
      <c r="CZ51" s="333"/>
      <c r="DA51" s="333"/>
      <c r="DB51" s="333"/>
      <c r="DC51" s="333"/>
      <c r="DD51" s="333"/>
      <c r="DE51" s="333"/>
      <c r="DF51" s="333"/>
      <c r="DG51" s="333"/>
      <c r="DH51" s="333"/>
      <c r="DI51" s="333"/>
      <c r="DJ51" s="333"/>
      <c r="DK51" s="333"/>
      <c r="DL51" s="333"/>
      <c r="DM51" s="333"/>
      <c r="DN51" s="333"/>
      <c r="DO51" s="333"/>
      <c r="DP51" s="333"/>
      <c r="DQ51" s="333"/>
      <c r="DR51" s="333"/>
      <c r="DS51" s="333"/>
      <c r="DT51" s="333"/>
      <c r="DU51" s="333"/>
      <c r="DV51" s="333"/>
      <c r="DW51" s="333"/>
      <c r="DX51" s="333"/>
      <c r="DY51" s="333"/>
      <c r="DZ51" s="333"/>
      <c r="EA51" s="333"/>
      <c r="EB51" s="333"/>
      <c r="EC51" s="333"/>
      <c r="ED51" s="333"/>
      <c r="EE51" s="333"/>
      <c r="EF51" s="333"/>
      <c r="EG51" s="333"/>
      <c r="EH51" s="333"/>
      <c r="EI51" s="333"/>
      <c r="EJ51" s="333"/>
      <c r="EK51" s="333"/>
      <c r="EL51" s="333"/>
      <c r="EM51" s="333"/>
      <c r="EN51" s="333"/>
      <c r="EO51" s="333"/>
      <c r="EP51" s="333"/>
      <c r="EQ51" s="333"/>
      <c r="ER51" s="333"/>
      <c r="ES51" s="333"/>
      <c r="ET51" s="333"/>
      <c r="EU51" s="333"/>
      <c r="EV51" s="333"/>
      <c r="EW51" s="333"/>
      <c r="EX51" s="333"/>
      <c r="EY51" s="333"/>
      <c r="EZ51" s="333"/>
      <c r="FA51" s="333"/>
      <c r="FB51" s="333"/>
      <c r="FC51" s="333"/>
      <c r="FD51" s="333"/>
      <c r="FE51" s="333"/>
      <c r="FF51" s="333"/>
      <c r="FG51" s="333"/>
      <c r="FH51" s="333"/>
      <c r="FI51" s="333"/>
      <c r="FJ51" s="333"/>
      <c r="FK51" s="333"/>
      <c r="FL51" s="333"/>
      <c r="FM51" s="333"/>
      <c r="FN51" s="333"/>
      <c r="FO51" s="333"/>
      <c r="FP51" s="333"/>
      <c r="FQ51" s="333"/>
      <c r="FR51" s="333"/>
      <c r="FS51" s="333"/>
      <c r="FT51" s="333"/>
      <c r="FU51" s="333"/>
      <c r="FV51" s="333"/>
      <c r="FW51" s="333"/>
      <c r="FX51" s="333"/>
      <c r="FY51" s="333"/>
      <c r="FZ51" s="333"/>
      <c r="GA51" s="333"/>
      <c r="GB51" s="333"/>
      <c r="GC51" s="333"/>
      <c r="GD51" s="333"/>
      <c r="GE51" s="333"/>
      <c r="GF51" s="333"/>
      <c r="GG51" s="333"/>
      <c r="GH51" s="333"/>
      <c r="GI51" s="333"/>
      <c r="GJ51" s="333"/>
      <c r="GK51" s="333"/>
      <c r="GL51" s="333"/>
      <c r="GM51" s="333"/>
      <c r="GN51" s="333"/>
      <c r="GO51" s="333"/>
      <c r="GP51" s="333"/>
      <c r="GQ51" s="333"/>
      <c r="GR51" s="333"/>
      <c r="GS51" s="333"/>
      <c r="GT51" s="333"/>
      <c r="GU51" s="333"/>
      <c r="GV51" s="333"/>
      <c r="GW51" s="333"/>
      <c r="GX51" s="333"/>
      <c r="GY51" s="333"/>
      <c r="GZ51" s="333"/>
      <c r="HA51" s="333"/>
      <c r="HB51" s="333"/>
      <c r="HC51" s="333"/>
      <c r="HD51" s="333"/>
      <c r="HE51" s="333"/>
      <c r="HF51" s="333"/>
      <c r="HG51" s="333"/>
      <c r="HH51" s="333"/>
      <c r="HI51" s="333"/>
      <c r="HJ51" s="333"/>
      <c r="HK51" s="333"/>
      <c r="HL51" s="333"/>
      <c r="HM51" s="333"/>
    </row>
    <row r="52" spans="1:236" x14ac:dyDescent="0.2">
      <c r="A52" s="394" t="s">
        <v>242</v>
      </c>
      <c r="B52" s="333"/>
      <c r="C52" s="333"/>
      <c r="D52" s="360">
        <f>C15</f>
        <v>0</v>
      </c>
      <c r="E52" s="361" t="s">
        <v>41</v>
      </c>
      <c r="F52" s="355" t="s">
        <v>8</v>
      </c>
      <c r="G52" s="386"/>
      <c r="H52" s="386"/>
      <c r="I52" s="386">
        <f>'Rider Rates'!$B$131</f>
        <v>0</v>
      </c>
      <c r="J52" s="393">
        <f>SUM(G52:I52)</f>
        <v>0</v>
      </c>
      <c r="K52" s="364" t="s">
        <v>42</v>
      </c>
      <c r="L52" s="250"/>
      <c r="M52" s="250"/>
      <c r="N52" s="250">
        <f>D52*J52</f>
        <v>0</v>
      </c>
      <c r="O52" s="250">
        <f>SUM(L52:N52)</f>
        <v>0</v>
      </c>
      <c r="P52" s="358">
        <f>'Rider Rates'!$D$131</f>
        <v>44531</v>
      </c>
      <c r="Q52" s="383"/>
      <c r="R52" s="380"/>
      <c r="S52" s="374"/>
      <c r="T52" s="375"/>
      <c r="U52" s="333"/>
      <c r="V52" s="376"/>
      <c r="W52" s="333"/>
      <c r="X52" s="333"/>
      <c r="Y52" s="333"/>
      <c r="Z52" s="333"/>
      <c r="AA52" s="333"/>
      <c r="AB52" s="333"/>
      <c r="AC52" s="333"/>
      <c r="AD52" s="333"/>
      <c r="AE52" s="333"/>
      <c r="AF52" s="333"/>
      <c r="AG52" s="333"/>
      <c r="AH52" s="333"/>
      <c r="AI52" s="333"/>
      <c r="AJ52" s="333"/>
      <c r="AK52" s="333"/>
      <c r="AL52" s="333"/>
      <c r="AM52" s="333"/>
      <c r="AN52" s="333"/>
      <c r="AO52" s="333"/>
      <c r="AP52" s="333"/>
      <c r="AQ52" s="333"/>
      <c r="AR52" s="333"/>
      <c r="AS52" s="333"/>
      <c r="AT52" s="333"/>
      <c r="AU52" s="333"/>
      <c r="AV52" s="333"/>
      <c r="AW52" s="333"/>
      <c r="AX52" s="333"/>
      <c r="AY52" s="333"/>
      <c r="AZ52" s="333"/>
      <c r="BA52" s="333"/>
      <c r="BB52" s="333"/>
      <c r="BC52" s="333"/>
      <c r="BD52" s="333"/>
      <c r="BE52" s="333"/>
      <c r="BF52" s="333"/>
      <c r="BG52" s="333"/>
      <c r="BH52" s="333"/>
      <c r="BI52" s="333"/>
      <c r="BJ52" s="333"/>
      <c r="BK52" s="333"/>
      <c r="BL52" s="333"/>
      <c r="BM52" s="333"/>
      <c r="BN52" s="333"/>
      <c r="BO52" s="333"/>
      <c r="BP52" s="333"/>
      <c r="BQ52" s="333"/>
      <c r="BR52" s="333"/>
      <c r="BS52" s="333"/>
      <c r="BT52" s="333"/>
      <c r="BU52" s="333"/>
      <c r="BV52" s="333"/>
      <c r="BW52" s="333"/>
      <c r="BX52" s="333"/>
      <c r="BY52" s="333"/>
      <c r="BZ52" s="333"/>
      <c r="CA52" s="333"/>
      <c r="CB52" s="333"/>
      <c r="CC52" s="333"/>
      <c r="CD52" s="333"/>
      <c r="CE52" s="333"/>
      <c r="CF52" s="333"/>
      <c r="CG52" s="333"/>
      <c r="CH52" s="333"/>
      <c r="CI52" s="333"/>
      <c r="CJ52" s="333"/>
      <c r="CK52" s="333"/>
      <c r="CL52" s="333"/>
      <c r="CM52" s="333"/>
      <c r="CN52" s="333"/>
      <c r="CO52" s="333"/>
      <c r="CP52" s="333"/>
      <c r="CQ52" s="333"/>
      <c r="CR52" s="333"/>
      <c r="CS52" s="333"/>
      <c r="CT52" s="333"/>
      <c r="CU52" s="333"/>
      <c r="CV52" s="333"/>
      <c r="CW52" s="333"/>
      <c r="CX52" s="333"/>
      <c r="CY52" s="333"/>
      <c r="CZ52" s="333"/>
      <c r="DA52" s="333"/>
      <c r="DB52" s="333"/>
      <c r="DC52" s="333"/>
      <c r="DD52" s="333"/>
      <c r="DE52" s="333"/>
      <c r="DF52" s="333"/>
      <c r="DG52" s="333"/>
      <c r="DH52" s="333"/>
      <c r="DI52" s="333"/>
      <c r="DJ52" s="333"/>
      <c r="DK52" s="333"/>
      <c r="DL52" s="333"/>
      <c r="DM52" s="333"/>
      <c r="DN52" s="333"/>
      <c r="DO52" s="333"/>
      <c r="DP52" s="333"/>
      <c r="DQ52" s="333"/>
      <c r="DR52" s="333"/>
      <c r="DS52" s="333"/>
      <c r="DT52" s="333"/>
      <c r="DU52" s="333"/>
      <c r="DV52" s="333"/>
      <c r="DW52" s="333"/>
      <c r="DX52" s="333"/>
      <c r="DY52" s="333"/>
      <c r="DZ52" s="333"/>
      <c r="EA52" s="333"/>
      <c r="EB52" s="333"/>
      <c r="EC52" s="333"/>
      <c r="ED52" s="333"/>
      <c r="EE52" s="333"/>
      <c r="EF52" s="333"/>
      <c r="EG52" s="333"/>
      <c r="EH52" s="333"/>
      <c r="EI52" s="333"/>
      <c r="EJ52" s="333"/>
      <c r="EK52" s="333"/>
      <c r="EL52" s="333"/>
      <c r="EM52" s="333"/>
      <c r="EN52" s="333"/>
      <c r="EO52" s="333"/>
      <c r="EP52" s="333"/>
      <c r="EQ52" s="333"/>
      <c r="ER52" s="333"/>
      <c r="ES52" s="333"/>
      <c r="ET52" s="333"/>
      <c r="EU52" s="333"/>
      <c r="EV52" s="333"/>
      <c r="EW52" s="333"/>
      <c r="EX52" s="333"/>
      <c r="EY52" s="333"/>
      <c r="EZ52" s="333"/>
      <c r="FA52" s="333"/>
      <c r="FB52" s="333"/>
      <c r="FC52" s="333"/>
      <c r="FD52" s="333"/>
      <c r="FE52" s="333"/>
      <c r="FF52" s="333"/>
      <c r="FG52" s="333"/>
      <c r="FH52" s="333"/>
      <c r="FI52" s="333"/>
      <c r="FJ52" s="333"/>
      <c r="FK52" s="333"/>
      <c r="FL52" s="333"/>
      <c r="FM52" s="333"/>
      <c r="FN52" s="333"/>
      <c r="FO52" s="333"/>
      <c r="FP52" s="333"/>
      <c r="FQ52" s="333"/>
      <c r="FR52" s="333"/>
      <c r="FS52" s="333"/>
      <c r="FT52" s="333"/>
      <c r="FU52" s="333"/>
      <c r="FV52" s="333"/>
      <c r="FW52" s="333"/>
      <c r="FX52" s="333"/>
      <c r="FY52" s="333"/>
      <c r="FZ52" s="333"/>
      <c r="GA52" s="333"/>
      <c r="GB52" s="333"/>
      <c r="GC52" s="333"/>
      <c r="GD52" s="333"/>
      <c r="GE52" s="333"/>
      <c r="GF52" s="333"/>
      <c r="GG52" s="333"/>
      <c r="GH52" s="333"/>
      <c r="GI52" s="333"/>
      <c r="GJ52" s="333"/>
      <c r="GK52" s="333"/>
      <c r="GL52" s="333"/>
      <c r="GM52" s="333"/>
      <c r="GN52" s="333"/>
      <c r="GO52" s="333"/>
      <c r="GP52" s="333"/>
      <c r="GQ52" s="333"/>
      <c r="GR52" s="333"/>
      <c r="GS52" s="333"/>
      <c r="GT52" s="333"/>
      <c r="GU52" s="333"/>
      <c r="GV52" s="333"/>
      <c r="GW52" s="333"/>
      <c r="GX52" s="333"/>
      <c r="GY52" s="333"/>
      <c r="GZ52" s="333"/>
      <c r="HA52" s="333"/>
      <c r="HB52" s="333"/>
      <c r="HC52" s="333"/>
      <c r="HD52" s="333"/>
      <c r="HE52" s="333"/>
      <c r="HF52" s="333"/>
      <c r="HG52" s="333"/>
      <c r="HH52" s="333"/>
      <c r="HI52" s="333"/>
      <c r="HJ52" s="333"/>
      <c r="HK52" s="333"/>
      <c r="HL52" s="333"/>
      <c r="HM52" s="333"/>
    </row>
    <row r="53" spans="1:236" x14ac:dyDescent="0.2">
      <c r="A53" s="394" t="s">
        <v>241</v>
      </c>
      <c r="B53" s="333"/>
      <c r="C53" s="333"/>
      <c r="D53" s="360"/>
      <c r="E53" s="361" t="s">
        <v>115</v>
      </c>
      <c r="F53" s="362" t="s">
        <v>8</v>
      </c>
      <c r="G53" s="404"/>
      <c r="H53" s="404"/>
      <c r="I53" s="404">
        <f>'Rider Rates'!$B$138</f>
        <v>0</v>
      </c>
      <c r="J53" s="404">
        <f>SUM(G53:I53)</f>
        <v>0</v>
      </c>
      <c r="K53" s="364"/>
      <c r="L53" s="405"/>
      <c r="M53" s="405"/>
      <c r="N53" s="405">
        <f>J53</f>
        <v>0</v>
      </c>
      <c r="O53" s="405">
        <f>SUM(L53:N53)</f>
        <v>0</v>
      </c>
      <c r="P53" s="406">
        <f>'Rider Rates'!$D$138</f>
        <v>44531</v>
      </c>
      <c r="Q53" s="383"/>
      <c r="R53" s="380"/>
      <c r="S53" s="374"/>
      <c r="T53" s="375"/>
      <c r="U53" s="333"/>
      <c r="V53" s="376"/>
      <c r="W53" s="333"/>
      <c r="X53" s="333"/>
      <c r="Y53" s="333"/>
      <c r="Z53" s="333"/>
      <c r="AA53" s="333"/>
      <c r="AB53" s="333"/>
      <c r="AC53" s="333"/>
      <c r="AD53" s="333"/>
      <c r="AE53" s="333"/>
      <c r="AF53" s="333"/>
      <c r="AG53" s="333"/>
      <c r="AH53" s="333"/>
      <c r="AI53" s="333"/>
      <c r="AJ53" s="333"/>
      <c r="AK53" s="333"/>
      <c r="AL53" s="333"/>
      <c r="AM53" s="333"/>
      <c r="AN53" s="333"/>
      <c r="AO53" s="333"/>
      <c r="AP53" s="333"/>
      <c r="AQ53" s="333"/>
      <c r="AR53" s="333"/>
      <c r="AS53" s="333"/>
      <c r="AT53" s="333"/>
      <c r="AU53" s="333"/>
      <c r="AV53" s="333"/>
      <c r="AW53" s="333"/>
      <c r="AX53" s="333"/>
      <c r="AY53" s="333"/>
      <c r="AZ53" s="333"/>
      <c r="BA53" s="333"/>
      <c r="BB53" s="333"/>
      <c r="BC53" s="333"/>
      <c r="BD53" s="333"/>
      <c r="BE53" s="333"/>
      <c r="BF53" s="333"/>
      <c r="BG53" s="333"/>
      <c r="BH53" s="333"/>
      <c r="BI53" s="333"/>
      <c r="BJ53" s="333"/>
      <c r="BK53" s="333"/>
      <c r="BL53" s="333"/>
      <c r="BM53" s="333"/>
      <c r="BN53" s="333"/>
      <c r="BO53" s="333"/>
      <c r="BP53" s="333"/>
      <c r="BQ53" s="333"/>
      <c r="BR53" s="333"/>
      <c r="BS53" s="333"/>
      <c r="BT53" s="333"/>
      <c r="BU53" s="333"/>
      <c r="BV53" s="333"/>
      <c r="BW53" s="333"/>
      <c r="BX53" s="333"/>
      <c r="BY53" s="333"/>
      <c r="BZ53" s="333"/>
      <c r="CA53" s="333"/>
      <c r="CB53" s="333"/>
      <c r="CC53" s="333"/>
      <c r="CD53" s="333"/>
      <c r="CE53" s="333"/>
      <c r="CF53" s="333"/>
      <c r="CG53" s="333"/>
      <c r="CH53" s="333"/>
      <c r="CI53" s="333"/>
      <c r="CJ53" s="333"/>
      <c r="CK53" s="333"/>
      <c r="CL53" s="333"/>
      <c r="CM53" s="333"/>
      <c r="CN53" s="333"/>
      <c r="CO53" s="333"/>
      <c r="CP53" s="333"/>
      <c r="CQ53" s="333"/>
      <c r="CR53" s="333"/>
      <c r="CS53" s="333"/>
      <c r="CT53" s="333"/>
      <c r="CU53" s="333"/>
      <c r="CV53" s="333"/>
      <c r="CW53" s="333"/>
      <c r="CX53" s="333"/>
      <c r="CY53" s="333"/>
      <c r="CZ53" s="333"/>
      <c r="DA53" s="333"/>
      <c r="DB53" s="333"/>
      <c r="DC53" s="333"/>
      <c r="DD53" s="333"/>
      <c r="DE53" s="333"/>
      <c r="DF53" s="333"/>
      <c r="DG53" s="333"/>
      <c r="DH53" s="333"/>
      <c r="DI53" s="333"/>
      <c r="DJ53" s="333"/>
      <c r="DK53" s="333"/>
      <c r="DL53" s="333"/>
      <c r="DM53" s="333"/>
      <c r="DN53" s="333"/>
      <c r="DO53" s="333"/>
      <c r="DP53" s="333"/>
      <c r="DQ53" s="333"/>
      <c r="DR53" s="333"/>
      <c r="DS53" s="333"/>
      <c r="DT53" s="333"/>
      <c r="DU53" s="333"/>
      <c r="DV53" s="333"/>
      <c r="DW53" s="333"/>
      <c r="DX53" s="333"/>
      <c r="DY53" s="333"/>
      <c r="DZ53" s="333"/>
      <c r="EA53" s="333"/>
      <c r="EB53" s="333"/>
      <c r="EC53" s="333"/>
      <c r="ED53" s="333"/>
      <c r="EE53" s="333"/>
      <c r="EF53" s="333"/>
      <c r="EG53" s="333"/>
      <c r="EH53" s="333"/>
      <c r="EI53" s="333"/>
      <c r="EJ53" s="333"/>
      <c r="EK53" s="333"/>
      <c r="EL53" s="333"/>
      <c r="EM53" s="333"/>
      <c r="EN53" s="333"/>
      <c r="EO53" s="333"/>
      <c r="EP53" s="333"/>
      <c r="EQ53" s="333"/>
      <c r="ER53" s="333"/>
      <c r="ES53" s="333"/>
      <c r="ET53" s="333"/>
      <c r="EU53" s="333"/>
      <c r="EV53" s="333"/>
      <c r="EW53" s="333"/>
      <c r="EX53" s="333"/>
      <c r="EY53" s="333"/>
      <c r="EZ53" s="333"/>
      <c r="FA53" s="333"/>
      <c r="FB53" s="333"/>
      <c r="FC53" s="333"/>
      <c r="FD53" s="333"/>
      <c r="FE53" s="333"/>
      <c r="FF53" s="333"/>
      <c r="FG53" s="333"/>
      <c r="FH53" s="333"/>
      <c r="FI53" s="333"/>
      <c r="FJ53" s="333"/>
      <c r="FK53" s="333"/>
      <c r="FL53" s="333"/>
      <c r="FM53" s="333"/>
      <c r="FN53" s="333"/>
      <c r="FO53" s="333"/>
      <c r="FP53" s="333"/>
      <c r="FQ53" s="333"/>
      <c r="FR53" s="333"/>
      <c r="FS53" s="333"/>
      <c r="FT53" s="333"/>
      <c r="FU53" s="333"/>
      <c r="FV53" s="333"/>
      <c r="FW53" s="333"/>
      <c r="FX53" s="333"/>
      <c r="FY53" s="333"/>
      <c r="FZ53" s="333"/>
      <c r="GA53" s="333"/>
      <c r="GB53" s="333"/>
      <c r="GC53" s="333"/>
      <c r="GD53" s="333"/>
      <c r="GE53" s="333"/>
      <c r="GF53" s="333"/>
      <c r="GG53" s="333"/>
      <c r="GH53" s="333"/>
      <c r="GI53" s="333"/>
      <c r="GJ53" s="333"/>
      <c r="GK53" s="333"/>
      <c r="GL53" s="333"/>
      <c r="GM53" s="333"/>
      <c r="GN53" s="333"/>
      <c r="GO53" s="333"/>
      <c r="GP53" s="333"/>
      <c r="GQ53" s="333"/>
      <c r="GR53" s="333"/>
      <c r="GS53" s="333"/>
      <c r="GT53" s="333"/>
      <c r="GU53" s="333"/>
      <c r="GV53" s="333"/>
      <c r="GW53" s="333"/>
      <c r="GX53" s="333"/>
      <c r="GY53" s="333"/>
      <c r="GZ53" s="333"/>
      <c r="HA53" s="333"/>
      <c r="HB53" s="333"/>
      <c r="HC53" s="333"/>
      <c r="HD53" s="333"/>
      <c r="HE53" s="333"/>
      <c r="HF53" s="333"/>
      <c r="HG53" s="333"/>
      <c r="HH53" s="333"/>
      <c r="HI53" s="333"/>
      <c r="HJ53" s="333"/>
      <c r="HK53" s="333"/>
      <c r="HL53" s="333"/>
      <c r="HM53" s="333"/>
    </row>
    <row r="54" spans="1:236" x14ac:dyDescent="0.2">
      <c r="A54" s="394" t="s">
        <v>243</v>
      </c>
      <c r="B54" s="333"/>
      <c r="C54" s="333"/>
      <c r="D54" s="360"/>
      <c r="E54" s="361"/>
      <c r="F54" s="362"/>
      <c r="G54" s="404"/>
      <c r="H54" s="404"/>
      <c r="I54" s="404"/>
      <c r="J54" s="404"/>
      <c r="K54" s="364"/>
      <c r="L54" s="405"/>
      <c r="M54" s="405"/>
      <c r="N54" s="405"/>
      <c r="O54" s="405"/>
      <c r="P54" s="406"/>
      <c r="Q54" s="383"/>
      <c r="R54" s="380"/>
      <c r="S54" s="374"/>
      <c r="T54" s="375"/>
      <c r="U54" s="333"/>
      <c r="V54" s="376"/>
      <c r="W54" s="333"/>
      <c r="X54" s="333"/>
      <c r="Y54" s="333"/>
      <c r="Z54" s="333"/>
      <c r="AA54" s="333"/>
      <c r="AB54" s="333"/>
      <c r="AC54" s="333"/>
      <c r="AD54" s="333"/>
      <c r="AE54" s="333"/>
      <c r="AF54" s="333"/>
      <c r="AG54" s="333"/>
      <c r="AH54" s="333"/>
      <c r="AI54" s="333"/>
      <c r="AJ54" s="333"/>
      <c r="AK54" s="333"/>
      <c r="AL54" s="333"/>
      <c r="AM54" s="333"/>
      <c r="AN54" s="333"/>
      <c r="AO54" s="333"/>
      <c r="AP54" s="333"/>
      <c r="AQ54" s="333"/>
      <c r="AR54" s="333"/>
      <c r="AS54" s="333"/>
      <c r="AT54" s="333"/>
      <c r="AU54" s="333"/>
      <c r="AV54" s="333"/>
      <c r="AW54" s="333"/>
      <c r="AX54" s="333"/>
      <c r="AY54" s="333"/>
      <c r="AZ54" s="333"/>
      <c r="BA54" s="333"/>
      <c r="BB54" s="333"/>
      <c r="BC54" s="333"/>
      <c r="BD54" s="333"/>
      <c r="BE54" s="333"/>
      <c r="BF54" s="333"/>
      <c r="BG54" s="333"/>
      <c r="BH54" s="333"/>
      <c r="BI54" s="333"/>
      <c r="BJ54" s="333"/>
      <c r="BK54" s="333"/>
      <c r="BL54" s="333"/>
      <c r="BM54" s="333"/>
      <c r="BN54" s="333"/>
      <c r="BO54" s="333"/>
      <c r="BP54" s="333"/>
      <c r="BQ54" s="333"/>
      <c r="BR54" s="333"/>
      <c r="BS54" s="333"/>
      <c r="BT54" s="333"/>
      <c r="BU54" s="333"/>
      <c r="BV54" s="333"/>
      <c r="BW54" s="333"/>
      <c r="BX54" s="333"/>
      <c r="BY54" s="333"/>
      <c r="BZ54" s="333"/>
      <c r="CA54" s="333"/>
      <c r="CB54" s="333"/>
      <c r="CC54" s="333"/>
      <c r="CD54" s="333"/>
      <c r="CE54" s="333"/>
      <c r="CF54" s="333"/>
      <c r="CG54" s="333"/>
      <c r="CH54" s="333"/>
      <c r="CI54" s="333"/>
      <c r="CJ54" s="333"/>
      <c r="CK54" s="333"/>
      <c r="CL54" s="333"/>
      <c r="CM54" s="333"/>
      <c r="CN54" s="333"/>
      <c r="CO54" s="333"/>
      <c r="CP54" s="333"/>
      <c r="CQ54" s="333"/>
      <c r="CR54" s="333"/>
      <c r="CS54" s="333"/>
      <c r="CT54" s="333"/>
      <c r="CU54" s="333"/>
      <c r="CV54" s="333"/>
      <c r="CW54" s="333"/>
      <c r="CX54" s="333"/>
      <c r="CY54" s="333"/>
      <c r="CZ54" s="333"/>
      <c r="DA54" s="333"/>
      <c r="DB54" s="333"/>
      <c r="DC54" s="333"/>
      <c r="DD54" s="333"/>
      <c r="DE54" s="333"/>
      <c r="DF54" s="333"/>
      <c r="DG54" s="333"/>
      <c r="DH54" s="333"/>
      <c r="DI54" s="333"/>
      <c r="DJ54" s="333"/>
      <c r="DK54" s="333"/>
      <c r="DL54" s="333"/>
      <c r="DM54" s="333"/>
      <c r="DN54" s="333"/>
      <c r="DO54" s="333"/>
      <c r="DP54" s="333"/>
      <c r="DQ54" s="333"/>
      <c r="DR54" s="333"/>
      <c r="DS54" s="333"/>
      <c r="DT54" s="333"/>
      <c r="DU54" s="333"/>
      <c r="DV54" s="333"/>
      <c r="DW54" s="333"/>
      <c r="DX54" s="333"/>
      <c r="DY54" s="333"/>
      <c r="DZ54" s="333"/>
      <c r="EA54" s="333"/>
      <c r="EB54" s="333"/>
      <c r="EC54" s="333"/>
      <c r="ED54" s="333"/>
      <c r="EE54" s="333"/>
      <c r="EF54" s="333"/>
      <c r="EG54" s="333"/>
      <c r="EH54" s="333"/>
      <c r="EI54" s="333"/>
      <c r="EJ54" s="333"/>
      <c r="EK54" s="333"/>
      <c r="EL54" s="333"/>
      <c r="EM54" s="333"/>
      <c r="EN54" s="333"/>
      <c r="EO54" s="333"/>
      <c r="EP54" s="333"/>
      <c r="EQ54" s="333"/>
      <c r="ER54" s="333"/>
      <c r="ES54" s="333"/>
      <c r="ET54" s="333"/>
      <c r="EU54" s="333"/>
      <c r="EV54" s="333"/>
      <c r="EW54" s="333"/>
      <c r="EX54" s="333"/>
      <c r="EY54" s="333"/>
      <c r="EZ54" s="333"/>
      <c r="FA54" s="333"/>
      <c r="FB54" s="333"/>
      <c r="FC54" s="333"/>
      <c r="FD54" s="333"/>
      <c r="FE54" s="333"/>
      <c r="FF54" s="333"/>
      <c r="FG54" s="333"/>
      <c r="FH54" s="333"/>
      <c r="FI54" s="333"/>
      <c r="FJ54" s="333"/>
      <c r="FK54" s="333"/>
      <c r="FL54" s="333"/>
      <c r="FM54" s="333"/>
      <c r="FN54" s="333"/>
      <c r="FO54" s="333"/>
      <c r="FP54" s="333"/>
      <c r="FQ54" s="333"/>
      <c r="FR54" s="333"/>
      <c r="FS54" s="333"/>
      <c r="FT54" s="333"/>
      <c r="FU54" s="333"/>
      <c r="FV54" s="333"/>
      <c r="FW54" s="333"/>
      <c r="FX54" s="333"/>
      <c r="FY54" s="333"/>
      <c r="FZ54" s="333"/>
      <c r="GA54" s="333"/>
      <c r="GB54" s="333"/>
      <c r="GC54" s="333"/>
      <c r="GD54" s="333"/>
      <c r="GE54" s="333"/>
      <c r="GF54" s="333"/>
      <c r="GG54" s="333"/>
      <c r="GH54" s="333"/>
      <c r="GI54" s="333"/>
      <c r="GJ54" s="333"/>
      <c r="GK54" s="333"/>
      <c r="GL54" s="333"/>
      <c r="GM54" s="333"/>
      <c r="GN54" s="333"/>
      <c r="GO54" s="333"/>
      <c r="GP54" s="333"/>
      <c r="GQ54" s="333"/>
      <c r="GR54" s="333"/>
      <c r="GS54" s="333"/>
      <c r="GT54" s="333"/>
      <c r="GU54" s="333"/>
      <c r="GV54" s="333"/>
      <c r="GW54" s="333"/>
      <c r="GX54" s="333"/>
      <c r="GY54" s="333"/>
      <c r="GZ54" s="333"/>
      <c r="HA54" s="333"/>
      <c r="HB54" s="333"/>
      <c r="HC54" s="333"/>
      <c r="HD54" s="333"/>
      <c r="HE54" s="333"/>
      <c r="HF54" s="333"/>
      <c r="HG54" s="333"/>
      <c r="HH54" s="333"/>
      <c r="HI54" s="333"/>
      <c r="HJ54" s="333"/>
      <c r="HK54" s="333"/>
      <c r="HL54" s="333"/>
      <c r="HM54" s="333"/>
    </row>
    <row r="55" spans="1:236" x14ac:dyDescent="0.2">
      <c r="A55" s="407" t="s">
        <v>71</v>
      </c>
      <c r="B55" s="344"/>
      <c r="C55" s="344"/>
      <c r="D55" s="408"/>
      <c r="E55" s="409"/>
      <c r="F55" s="410"/>
      <c r="G55" s="410"/>
      <c r="H55" s="410"/>
      <c r="I55" s="410"/>
      <c r="J55" s="410"/>
      <c r="K55" s="411"/>
      <c r="L55" s="412">
        <f>SUM(L27:L54)</f>
        <v>0</v>
      </c>
      <c r="M55" s="412">
        <f t="shared" ref="M55:O55" si="3">SUM(M27:M54)</f>
        <v>0</v>
      </c>
      <c r="N55" s="412">
        <f t="shared" si="3"/>
        <v>25</v>
      </c>
      <c r="O55" s="412">
        <f t="shared" si="3"/>
        <v>25</v>
      </c>
      <c r="P55" s="413"/>
      <c r="Q55" s="383"/>
      <c r="R55" s="380"/>
      <c r="S55" s="374"/>
      <c r="T55" s="375"/>
      <c r="U55" s="333"/>
      <c r="V55" s="376"/>
      <c r="W55" s="333"/>
      <c r="X55" s="333"/>
      <c r="Y55" s="333"/>
      <c r="Z55" s="333"/>
      <c r="AA55" s="333"/>
      <c r="AB55" s="333"/>
      <c r="AC55" s="333"/>
      <c r="AD55" s="333"/>
      <c r="AE55" s="333"/>
      <c r="AF55" s="333"/>
      <c r="AG55" s="333"/>
      <c r="AH55" s="333"/>
      <c r="AI55" s="333"/>
      <c r="AJ55" s="333"/>
      <c r="AK55" s="333"/>
      <c r="AL55" s="333"/>
      <c r="AM55" s="333"/>
      <c r="AN55" s="333"/>
      <c r="AO55" s="333"/>
      <c r="AP55" s="333"/>
      <c r="AQ55" s="333"/>
      <c r="AR55" s="333"/>
      <c r="AS55" s="333"/>
      <c r="AT55" s="333"/>
      <c r="AU55" s="333"/>
      <c r="AV55" s="333"/>
      <c r="AW55" s="333"/>
      <c r="AX55" s="333"/>
      <c r="AY55" s="333"/>
      <c r="AZ55" s="333"/>
      <c r="BA55" s="333"/>
      <c r="BB55" s="333"/>
      <c r="BC55" s="333"/>
      <c r="BD55" s="333"/>
      <c r="BE55" s="333"/>
      <c r="BF55" s="333"/>
      <c r="BG55" s="333"/>
      <c r="BH55" s="333"/>
      <c r="BI55" s="333"/>
      <c r="BJ55" s="333"/>
      <c r="BK55" s="333"/>
      <c r="BL55" s="333"/>
      <c r="BM55" s="333"/>
      <c r="BN55" s="333"/>
      <c r="BO55" s="333"/>
      <c r="BP55" s="333"/>
      <c r="BQ55" s="333"/>
      <c r="BR55" s="333"/>
      <c r="BS55" s="333"/>
      <c r="BT55" s="333"/>
      <c r="BU55" s="333"/>
      <c r="BV55" s="333"/>
      <c r="BW55" s="333"/>
      <c r="BX55" s="333"/>
      <c r="BY55" s="333"/>
      <c r="BZ55" s="333"/>
      <c r="CA55" s="333"/>
      <c r="CB55" s="333"/>
      <c r="CC55" s="333"/>
      <c r="CD55" s="333"/>
      <c r="CE55" s="333"/>
      <c r="CF55" s="333"/>
      <c r="CG55" s="333"/>
      <c r="CH55" s="333"/>
      <c r="CI55" s="333"/>
      <c r="CJ55" s="333"/>
      <c r="CK55" s="333"/>
      <c r="CL55" s="333"/>
      <c r="CM55" s="333"/>
      <c r="CN55" s="333"/>
      <c r="CO55" s="333"/>
      <c r="CP55" s="333"/>
      <c r="CQ55" s="333"/>
      <c r="CR55" s="333"/>
      <c r="CS55" s="333"/>
      <c r="CT55" s="333"/>
      <c r="CU55" s="333"/>
      <c r="CV55" s="333"/>
      <c r="CW55" s="333"/>
      <c r="CX55" s="333"/>
      <c r="CY55" s="333"/>
      <c r="CZ55" s="333"/>
      <c r="DA55" s="333"/>
      <c r="DB55" s="333"/>
      <c r="DC55" s="333"/>
      <c r="DD55" s="333"/>
      <c r="DE55" s="333"/>
      <c r="DF55" s="333"/>
      <c r="DG55" s="333"/>
      <c r="DH55" s="333"/>
      <c r="DI55" s="333"/>
      <c r="DJ55" s="333"/>
      <c r="DK55" s="333"/>
      <c r="DL55" s="333"/>
      <c r="DM55" s="333"/>
      <c r="DN55" s="333"/>
      <c r="DO55" s="333"/>
      <c r="DP55" s="333"/>
      <c r="DQ55" s="333"/>
      <c r="DR55" s="333"/>
      <c r="DS55" s="333"/>
      <c r="DT55" s="333"/>
      <c r="DU55" s="333"/>
      <c r="DV55" s="333"/>
      <c r="DW55" s="333"/>
      <c r="DX55" s="333"/>
      <c r="DY55" s="333"/>
      <c r="DZ55" s="333"/>
      <c r="EA55" s="333"/>
      <c r="EB55" s="333"/>
      <c r="EC55" s="333"/>
      <c r="ED55" s="333"/>
      <c r="EE55" s="333"/>
      <c r="EF55" s="333"/>
      <c r="EG55" s="333"/>
      <c r="EH55" s="333"/>
      <c r="EI55" s="333"/>
      <c r="EJ55" s="333"/>
      <c r="EK55" s="333"/>
      <c r="EL55" s="333"/>
      <c r="EM55" s="333"/>
      <c r="EN55" s="333"/>
      <c r="EO55" s="333"/>
      <c r="EP55" s="333"/>
      <c r="EQ55" s="333"/>
      <c r="ER55" s="333"/>
      <c r="ES55" s="333"/>
      <c r="ET55" s="333"/>
      <c r="EU55" s="333"/>
      <c r="EV55" s="333"/>
      <c r="EW55" s="333"/>
      <c r="EX55" s="333"/>
      <c r="EY55" s="333"/>
      <c r="EZ55" s="333"/>
      <c r="FA55" s="333"/>
      <c r="FB55" s="333"/>
      <c r="FC55" s="333"/>
      <c r="FD55" s="333"/>
      <c r="FE55" s="333"/>
      <c r="FF55" s="333"/>
      <c r="FG55" s="333"/>
      <c r="FH55" s="333"/>
      <c r="FI55" s="333"/>
      <c r="FJ55" s="333"/>
      <c r="FK55" s="333"/>
      <c r="FL55" s="333"/>
      <c r="FM55" s="333"/>
      <c r="FN55" s="333"/>
      <c r="FO55" s="333"/>
      <c r="FP55" s="333"/>
      <c r="FQ55" s="333"/>
      <c r="FR55" s="333"/>
      <c r="FS55" s="333"/>
      <c r="FT55" s="333"/>
      <c r="FU55" s="333"/>
      <c r="FV55" s="333"/>
      <c r="FW55" s="333"/>
      <c r="FX55" s="333"/>
      <c r="FY55" s="333"/>
      <c r="FZ55" s="333"/>
      <c r="GA55" s="333"/>
      <c r="GB55" s="333"/>
      <c r="GC55" s="333"/>
      <c r="GD55" s="333"/>
      <c r="GE55" s="333"/>
      <c r="GF55" s="333"/>
      <c r="GG55" s="333"/>
      <c r="GH55" s="333"/>
      <c r="GI55" s="333"/>
      <c r="GJ55" s="333"/>
      <c r="GK55" s="333"/>
      <c r="GL55" s="333"/>
      <c r="GM55" s="333"/>
      <c r="GN55" s="333"/>
      <c r="GO55" s="333"/>
      <c r="GP55" s="333"/>
      <c r="GQ55" s="333"/>
      <c r="GR55" s="333"/>
      <c r="GS55" s="333"/>
      <c r="GT55" s="333"/>
      <c r="GU55" s="333"/>
      <c r="GV55" s="333"/>
      <c r="GW55" s="333"/>
      <c r="GX55" s="333"/>
      <c r="GY55" s="333"/>
      <c r="GZ55" s="333"/>
      <c r="HA55" s="333"/>
      <c r="HB55" s="333"/>
      <c r="HC55" s="333"/>
      <c r="HD55" s="333"/>
      <c r="HE55" s="333"/>
      <c r="HF55" s="333"/>
      <c r="HG55" s="333"/>
      <c r="HH55" s="333"/>
      <c r="HI55" s="333"/>
      <c r="HJ55" s="333"/>
      <c r="HK55" s="333"/>
      <c r="HL55" s="333"/>
      <c r="HM55" s="333"/>
    </row>
    <row r="56" spans="1:236" x14ac:dyDescent="0.2">
      <c r="A56" s="333"/>
      <c r="B56" s="333"/>
      <c r="C56" s="333"/>
      <c r="D56" s="360"/>
      <c r="E56" s="395"/>
      <c r="F56" s="383"/>
      <c r="G56" s="383"/>
      <c r="H56" s="383"/>
      <c r="I56" s="383"/>
      <c r="J56" s="380"/>
      <c r="K56" s="364"/>
      <c r="L56" s="383"/>
      <c r="M56" s="383"/>
      <c r="N56" s="383"/>
      <c r="O56" s="383"/>
      <c r="P56" s="415"/>
      <c r="Q56" s="383"/>
      <c r="R56" s="380"/>
      <c r="S56" s="374"/>
      <c r="T56" s="375"/>
      <c r="U56" s="333"/>
      <c r="V56" s="376"/>
      <c r="W56" s="333"/>
      <c r="X56" s="333"/>
      <c r="Y56" s="333"/>
      <c r="Z56" s="333"/>
      <c r="AA56" s="333"/>
      <c r="AB56" s="333"/>
      <c r="AC56" s="333"/>
      <c r="AD56" s="333"/>
      <c r="AE56" s="333"/>
      <c r="AF56" s="333"/>
      <c r="AG56" s="333"/>
      <c r="AH56" s="333"/>
      <c r="AI56" s="333"/>
      <c r="AJ56" s="333"/>
      <c r="AK56" s="333"/>
      <c r="AL56" s="333"/>
      <c r="AM56" s="333"/>
      <c r="AN56" s="333"/>
      <c r="AO56" s="333"/>
      <c r="AP56" s="333"/>
      <c r="AQ56" s="333"/>
      <c r="AR56" s="333"/>
      <c r="AS56" s="333"/>
      <c r="AT56" s="333"/>
      <c r="AU56" s="333"/>
      <c r="AV56" s="333"/>
      <c r="AW56" s="333"/>
      <c r="AX56" s="333"/>
      <c r="AY56" s="333"/>
      <c r="AZ56" s="333"/>
      <c r="BA56" s="333"/>
      <c r="BB56" s="333"/>
      <c r="BC56" s="333"/>
      <c r="BD56" s="333"/>
      <c r="BE56" s="333"/>
      <c r="BF56" s="333"/>
      <c r="BG56" s="333"/>
      <c r="BH56" s="333"/>
      <c r="BI56" s="333"/>
      <c r="BJ56" s="333"/>
      <c r="BK56" s="333"/>
      <c r="BL56" s="333"/>
      <c r="BM56" s="333"/>
      <c r="BN56" s="333"/>
      <c r="BO56" s="333"/>
      <c r="BP56" s="333"/>
      <c r="BQ56" s="333"/>
      <c r="BR56" s="333"/>
      <c r="BS56" s="333"/>
      <c r="BT56" s="333"/>
      <c r="BU56" s="333"/>
      <c r="BV56" s="333"/>
      <c r="BW56" s="333"/>
      <c r="BX56" s="333"/>
      <c r="BY56" s="333"/>
      <c r="BZ56" s="333"/>
      <c r="CA56" s="333"/>
      <c r="CB56" s="333"/>
      <c r="CC56" s="333"/>
      <c r="CD56" s="333"/>
      <c r="CE56" s="333"/>
      <c r="CF56" s="333"/>
      <c r="CG56" s="333"/>
      <c r="CH56" s="333"/>
      <c r="CI56" s="333"/>
      <c r="CJ56" s="333"/>
      <c r="CK56" s="333"/>
      <c r="CL56" s="333"/>
      <c r="CM56" s="333"/>
      <c r="CN56" s="333"/>
      <c r="CO56" s="333"/>
      <c r="CP56" s="333"/>
      <c r="CQ56" s="333"/>
      <c r="CR56" s="333"/>
      <c r="CS56" s="333"/>
      <c r="CT56" s="333"/>
      <c r="CU56" s="333"/>
      <c r="CV56" s="333"/>
      <c r="CW56" s="333"/>
      <c r="CX56" s="333"/>
      <c r="CY56" s="333"/>
      <c r="CZ56" s="333"/>
      <c r="DA56" s="333"/>
      <c r="DB56" s="333"/>
      <c r="DC56" s="333"/>
      <c r="DD56" s="333"/>
      <c r="DE56" s="333"/>
      <c r="DF56" s="333"/>
      <c r="DG56" s="333"/>
      <c r="DH56" s="333"/>
      <c r="DI56" s="333"/>
      <c r="DJ56" s="333"/>
      <c r="DK56" s="333"/>
      <c r="DL56" s="333"/>
      <c r="DM56" s="333"/>
      <c r="DN56" s="333"/>
      <c r="DO56" s="333"/>
      <c r="DP56" s="333"/>
      <c r="DQ56" s="333"/>
      <c r="DR56" s="333"/>
      <c r="DS56" s="333"/>
      <c r="DT56" s="333"/>
      <c r="DU56" s="333"/>
      <c r="DV56" s="333"/>
      <c r="DW56" s="333"/>
      <c r="DX56" s="333"/>
      <c r="DY56" s="333"/>
      <c r="DZ56" s="333"/>
      <c r="EA56" s="333"/>
      <c r="EB56" s="333"/>
      <c r="EC56" s="333"/>
      <c r="ED56" s="333"/>
      <c r="EE56" s="333"/>
      <c r="EF56" s="333"/>
      <c r="EG56" s="333"/>
      <c r="EH56" s="333"/>
      <c r="EI56" s="333"/>
      <c r="EJ56" s="333"/>
      <c r="EK56" s="333"/>
      <c r="EL56" s="333"/>
      <c r="EM56" s="333"/>
      <c r="EN56" s="333"/>
      <c r="EO56" s="333"/>
      <c r="EP56" s="333"/>
      <c r="EQ56" s="333"/>
      <c r="ER56" s="333"/>
      <c r="ES56" s="333"/>
      <c r="ET56" s="333"/>
      <c r="EU56" s="333"/>
      <c r="EV56" s="333"/>
      <c r="EW56" s="333"/>
      <c r="EX56" s="333"/>
      <c r="EY56" s="333"/>
      <c r="EZ56" s="333"/>
      <c r="FA56" s="333"/>
      <c r="FB56" s="333"/>
      <c r="FC56" s="333"/>
      <c r="FD56" s="333"/>
      <c r="FE56" s="333"/>
      <c r="FF56" s="333"/>
      <c r="FG56" s="333"/>
      <c r="FH56" s="333"/>
      <c r="FI56" s="333"/>
      <c r="FJ56" s="333"/>
      <c r="FK56" s="333"/>
      <c r="FL56" s="333"/>
      <c r="FM56" s="333"/>
      <c r="FN56" s="333"/>
      <c r="FO56" s="333"/>
      <c r="FP56" s="333"/>
      <c r="FQ56" s="333"/>
      <c r="FR56" s="333"/>
      <c r="FS56" s="333"/>
      <c r="FT56" s="333"/>
      <c r="FU56" s="333"/>
      <c r="FV56" s="333"/>
      <c r="FW56" s="333"/>
      <c r="FX56" s="333"/>
      <c r="FY56" s="333"/>
      <c r="FZ56" s="333"/>
      <c r="GA56" s="333"/>
      <c r="GB56" s="333"/>
      <c r="GC56" s="333"/>
      <c r="GD56" s="333"/>
      <c r="GE56" s="333"/>
      <c r="GF56" s="333"/>
      <c r="GG56" s="333"/>
      <c r="GH56" s="333"/>
      <c r="GI56" s="333"/>
      <c r="GJ56" s="333"/>
      <c r="GK56" s="333"/>
      <c r="GL56" s="333"/>
      <c r="GM56" s="333"/>
      <c r="GN56" s="333"/>
      <c r="GO56" s="333"/>
      <c r="GP56" s="333"/>
      <c r="GQ56" s="333"/>
      <c r="GR56" s="333"/>
      <c r="GS56" s="333"/>
      <c r="GT56" s="333"/>
      <c r="GU56" s="333"/>
      <c r="GV56" s="333"/>
      <c r="GW56" s="333"/>
      <c r="GX56" s="333"/>
      <c r="GY56" s="333"/>
      <c r="GZ56" s="333"/>
      <c r="HA56" s="333"/>
      <c r="HB56" s="333"/>
      <c r="HC56" s="333"/>
      <c r="HD56" s="333"/>
      <c r="HE56" s="333"/>
      <c r="HF56" s="333"/>
      <c r="HG56" s="333"/>
      <c r="HH56" s="333"/>
      <c r="HI56" s="333"/>
      <c r="HJ56" s="333"/>
      <c r="HK56" s="333"/>
      <c r="HL56" s="333"/>
      <c r="HM56" s="333"/>
    </row>
    <row r="57" spans="1:236" x14ac:dyDescent="0.2">
      <c r="A57" s="444" t="s">
        <v>94</v>
      </c>
      <c r="B57" s="377"/>
      <c r="C57" s="377"/>
      <c r="D57" s="377"/>
      <c r="E57" s="377"/>
      <c r="F57" s="377"/>
      <c r="G57" s="377"/>
      <c r="H57" s="377"/>
      <c r="I57" s="377"/>
      <c r="J57" s="377"/>
      <c r="K57" s="377"/>
      <c r="L57" s="416">
        <f>L23+L55</f>
        <v>0</v>
      </c>
      <c r="M57" s="416">
        <f>M23+M55</f>
        <v>0</v>
      </c>
      <c r="N57" s="416">
        <f>N23+N55</f>
        <v>34.4</v>
      </c>
      <c r="O57" s="417">
        <f>O23+O55</f>
        <v>34.4</v>
      </c>
      <c r="P57" s="417"/>
      <c r="Q57" s="383"/>
      <c r="R57" s="440"/>
      <c r="S57" s="374"/>
      <c r="T57" s="375"/>
      <c r="U57" s="333"/>
      <c r="V57" s="374"/>
      <c r="W57" s="333"/>
      <c r="X57" s="333"/>
      <c r="Y57" s="333"/>
      <c r="Z57" s="333"/>
      <c r="AA57" s="333"/>
      <c r="AB57" s="333"/>
      <c r="AC57" s="333"/>
      <c r="AD57" s="333"/>
      <c r="AE57" s="333"/>
      <c r="AF57" s="333"/>
      <c r="AG57" s="333"/>
      <c r="AH57" s="333"/>
      <c r="AI57" s="333"/>
      <c r="AJ57" s="333"/>
      <c r="AK57" s="333"/>
      <c r="AL57" s="333"/>
      <c r="AM57" s="333"/>
      <c r="AN57" s="333"/>
      <c r="AO57" s="333"/>
      <c r="AP57" s="333"/>
      <c r="AQ57" s="333"/>
      <c r="AR57" s="333"/>
      <c r="AS57" s="333"/>
      <c r="AT57" s="333"/>
      <c r="AU57" s="333"/>
      <c r="AV57" s="333"/>
      <c r="AW57" s="333"/>
      <c r="AX57" s="333"/>
      <c r="AY57" s="333"/>
      <c r="AZ57" s="333"/>
      <c r="BA57" s="333"/>
      <c r="BB57" s="333"/>
      <c r="BC57" s="333"/>
      <c r="BD57" s="333"/>
      <c r="BE57" s="333"/>
      <c r="BF57" s="333"/>
      <c r="BG57" s="333"/>
      <c r="BH57" s="333"/>
      <c r="BI57" s="333"/>
      <c r="BJ57" s="333"/>
      <c r="BK57" s="333"/>
      <c r="BL57" s="333"/>
      <c r="BM57" s="333"/>
      <c r="BN57" s="333"/>
      <c r="BO57" s="333"/>
      <c r="BP57" s="333"/>
      <c r="BQ57" s="333"/>
      <c r="BR57" s="333"/>
      <c r="BS57" s="333"/>
      <c r="BT57" s="333"/>
      <c r="BU57" s="333"/>
      <c r="BV57" s="333"/>
      <c r="BW57" s="333"/>
      <c r="BX57" s="333"/>
      <c r="BY57" s="333"/>
      <c r="BZ57" s="333"/>
      <c r="CA57" s="333"/>
      <c r="CB57" s="333"/>
      <c r="CC57" s="333"/>
      <c r="CD57" s="333"/>
      <c r="CE57" s="333"/>
      <c r="CF57" s="333"/>
      <c r="CG57" s="333"/>
      <c r="CH57" s="333"/>
      <c r="CI57" s="333"/>
      <c r="CJ57" s="333"/>
      <c r="CK57" s="333"/>
      <c r="CL57" s="333"/>
      <c r="CM57" s="333"/>
      <c r="CN57" s="333"/>
      <c r="CO57" s="333"/>
      <c r="CP57" s="333"/>
      <c r="CQ57" s="333"/>
      <c r="CR57" s="333"/>
      <c r="CS57" s="333"/>
      <c r="CT57" s="333"/>
      <c r="CU57" s="333"/>
      <c r="CV57" s="333"/>
      <c r="CW57" s="333"/>
      <c r="CX57" s="333"/>
      <c r="CY57" s="333"/>
      <c r="CZ57" s="333"/>
      <c r="DA57" s="333"/>
      <c r="DB57" s="333"/>
      <c r="DC57" s="333"/>
      <c r="DD57" s="333"/>
      <c r="DE57" s="333"/>
      <c r="DF57" s="333"/>
      <c r="DG57" s="333"/>
      <c r="DH57" s="333"/>
      <c r="DI57" s="333"/>
      <c r="DJ57" s="333"/>
      <c r="DK57" s="333"/>
      <c r="DL57" s="333"/>
      <c r="DM57" s="333"/>
      <c r="DN57" s="333"/>
      <c r="DO57" s="333"/>
      <c r="DP57" s="333"/>
      <c r="DQ57" s="333"/>
      <c r="DR57" s="333"/>
      <c r="DS57" s="333"/>
      <c r="DT57" s="333"/>
      <c r="DU57" s="333"/>
      <c r="DV57" s="333"/>
      <c r="DW57" s="333"/>
      <c r="DX57" s="333"/>
      <c r="DY57" s="333"/>
      <c r="DZ57" s="333"/>
      <c r="EA57" s="333"/>
      <c r="EB57" s="333"/>
      <c r="EC57" s="333"/>
      <c r="ED57" s="333"/>
      <c r="EE57" s="333"/>
      <c r="EF57" s="333"/>
      <c r="EG57" s="333"/>
      <c r="EH57" s="333"/>
      <c r="EI57" s="333"/>
      <c r="EJ57" s="333"/>
      <c r="EK57" s="333"/>
      <c r="EL57" s="333"/>
      <c r="EM57" s="333"/>
      <c r="EN57" s="333"/>
      <c r="EO57" s="333"/>
      <c r="EP57" s="333"/>
      <c r="EQ57" s="333"/>
      <c r="ER57" s="333"/>
      <c r="ES57" s="333"/>
      <c r="ET57" s="333"/>
      <c r="EU57" s="333"/>
      <c r="EV57" s="333"/>
      <c r="EW57" s="333"/>
      <c r="EX57" s="333"/>
      <c r="EY57" s="333"/>
      <c r="EZ57" s="333"/>
      <c r="FA57" s="333"/>
      <c r="FB57" s="333"/>
      <c r="FC57" s="333"/>
      <c r="FD57" s="333"/>
      <c r="FE57" s="333"/>
      <c r="FF57" s="333"/>
      <c r="FG57" s="333"/>
      <c r="FH57" s="333"/>
      <c r="FI57" s="333"/>
      <c r="FJ57" s="333"/>
      <c r="FK57" s="333"/>
      <c r="FL57" s="333"/>
      <c r="FM57" s="333"/>
      <c r="FN57" s="333"/>
      <c r="FO57" s="333"/>
      <c r="FP57" s="333"/>
      <c r="FQ57" s="333"/>
      <c r="FR57" s="333"/>
      <c r="FS57" s="333"/>
      <c r="FT57" s="333"/>
      <c r="FU57" s="333"/>
      <c r="FV57" s="333"/>
      <c r="FW57" s="333"/>
      <c r="FX57" s="333"/>
      <c r="FY57" s="333"/>
      <c r="FZ57" s="333"/>
      <c r="GA57" s="333"/>
      <c r="GB57" s="333"/>
      <c r="GC57" s="333"/>
      <c r="GD57" s="333"/>
      <c r="GE57" s="333"/>
      <c r="GF57" s="333"/>
      <c r="GG57" s="333"/>
      <c r="GH57" s="333"/>
      <c r="GI57" s="333"/>
      <c r="GJ57" s="333"/>
      <c r="GK57" s="333"/>
      <c r="GL57" s="333"/>
      <c r="GM57" s="333"/>
      <c r="GN57" s="333"/>
      <c r="GO57" s="333"/>
      <c r="GP57" s="333"/>
      <c r="GQ57" s="333"/>
      <c r="GR57" s="333"/>
      <c r="GS57" s="333"/>
      <c r="GT57" s="333"/>
      <c r="GU57" s="333"/>
      <c r="GV57" s="333"/>
      <c r="GW57" s="333"/>
      <c r="GX57" s="333"/>
      <c r="GY57" s="333"/>
      <c r="GZ57" s="333"/>
      <c r="HA57" s="333"/>
      <c r="HB57" s="333"/>
      <c r="HC57" s="333"/>
      <c r="HD57" s="333"/>
      <c r="HE57" s="333"/>
      <c r="HF57" s="333"/>
      <c r="HG57" s="333"/>
      <c r="HH57" s="333"/>
      <c r="HI57" s="333"/>
      <c r="HJ57" s="333"/>
      <c r="HK57" s="333"/>
      <c r="HL57" s="333"/>
      <c r="HM57" s="333"/>
    </row>
    <row r="58" spans="1:236" x14ac:dyDescent="0.2">
      <c r="A58" s="333"/>
      <c r="B58" s="333"/>
      <c r="C58" s="333"/>
      <c r="D58" s="333"/>
      <c r="E58" s="333"/>
      <c r="F58" s="333"/>
      <c r="G58" s="333"/>
      <c r="H58" s="333"/>
      <c r="I58" s="333"/>
      <c r="J58" s="333"/>
      <c r="K58" s="333"/>
      <c r="L58" s="333"/>
      <c r="M58" s="333"/>
      <c r="Q58" s="381"/>
      <c r="R58" s="381"/>
      <c r="S58" s="381"/>
      <c r="T58" s="414"/>
      <c r="U58" s="333"/>
      <c r="V58" s="333"/>
      <c r="W58" s="333"/>
      <c r="X58" s="333"/>
      <c r="Y58" s="333"/>
      <c r="Z58" s="333"/>
      <c r="AA58" s="333"/>
      <c r="AB58" s="333"/>
      <c r="AC58" s="333"/>
      <c r="AD58" s="333"/>
      <c r="AE58" s="333"/>
      <c r="AF58" s="333"/>
      <c r="AG58" s="333"/>
      <c r="AH58" s="333"/>
      <c r="AI58" s="333"/>
      <c r="AJ58" s="333"/>
      <c r="AK58" s="333"/>
      <c r="AL58" s="333"/>
      <c r="AM58" s="333"/>
      <c r="AN58" s="333"/>
      <c r="AO58" s="333"/>
      <c r="AP58" s="333"/>
      <c r="AQ58" s="333"/>
      <c r="AR58" s="333"/>
      <c r="AS58" s="333"/>
      <c r="AT58" s="333"/>
      <c r="AU58" s="333"/>
      <c r="AV58" s="333"/>
      <c r="AW58" s="333"/>
      <c r="AX58" s="333"/>
      <c r="AY58" s="333"/>
      <c r="AZ58" s="333"/>
      <c r="BA58" s="333"/>
      <c r="BB58" s="333"/>
      <c r="BC58" s="333"/>
      <c r="BD58" s="333"/>
      <c r="BE58" s="333"/>
      <c r="BF58" s="333"/>
      <c r="BG58" s="333"/>
      <c r="BH58" s="333"/>
      <c r="BI58" s="333"/>
      <c r="BJ58" s="333"/>
      <c r="BK58" s="333"/>
      <c r="BL58" s="333"/>
      <c r="BM58" s="333"/>
      <c r="BN58" s="333"/>
      <c r="BO58" s="333"/>
      <c r="BP58" s="333"/>
      <c r="BQ58" s="333"/>
      <c r="BR58" s="333"/>
      <c r="BS58" s="333"/>
      <c r="BT58" s="333"/>
      <c r="BU58" s="333"/>
      <c r="BV58" s="333"/>
      <c r="BW58" s="333"/>
      <c r="BX58" s="333"/>
      <c r="BY58" s="333"/>
      <c r="BZ58" s="333"/>
      <c r="CA58" s="333"/>
      <c r="CB58" s="333"/>
      <c r="CC58" s="333"/>
      <c r="CD58" s="333"/>
      <c r="CE58" s="333"/>
      <c r="CF58" s="333"/>
      <c r="CG58" s="333"/>
      <c r="CH58" s="333"/>
      <c r="CI58" s="333"/>
      <c r="CJ58" s="333"/>
      <c r="CK58" s="333"/>
      <c r="CL58" s="333"/>
      <c r="CM58" s="333"/>
      <c r="CN58" s="333"/>
      <c r="CO58" s="333"/>
      <c r="CP58" s="333"/>
      <c r="CQ58" s="333"/>
      <c r="CR58" s="333"/>
      <c r="CS58" s="333"/>
      <c r="CT58" s="333"/>
      <c r="CU58" s="333"/>
      <c r="CV58" s="333"/>
      <c r="CW58" s="333"/>
      <c r="CX58" s="333"/>
      <c r="CY58" s="333"/>
      <c r="CZ58" s="333"/>
      <c r="DA58" s="333"/>
      <c r="DB58" s="333"/>
      <c r="DC58" s="333"/>
      <c r="DD58" s="333"/>
      <c r="DE58" s="333"/>
      <c r="DF58" s="333"/>
      <c r="DG58" s="333"/>
      <c r="DH58" s="333"/>
      <c r="DI58" s="333"/>
      <c r="DJ58" s="333"/>
      <c r="DK58" s="333"/>
      <c r="DL58" s="333"/>
      <c r="DM58" s="333"/>
      <c r="DN58" s="333"/>
      <c r="DO58" s="333"/>
      <c r="DP58" s="333"/>
      <c r="DQ58" s="333"/>
      <c r="DR58" s="333"/>
      <c r="DS58" s="333"/>
      <c r="DT58" s="333"/>
      <c r="DU58" s="333"/>
      <c r="DV58" s="333"/>
      <c r="DW58" s="333"/>
      <c r="DX58" s="333"/>
      <c r="DY58" s="333"/>
      <c r="DZ58" s="333"/>
      <c r="EA58" s="333"/>
      <c r="EB58" s="333"/>
      <c r="EC58" s="333"/>
      <c r="ED58" s="333"/>
      <c r="EE58" s="333"/>
      <c r="EF58" s="333"/>
      <c r="EG58" s="333"/>
      <c r="EH58" s="333"/>
      <c r="EI58" s="333"/>
      <c r="EJ58" s="333"/>
      <c r="EK58" s="333"/>
      <c r="EL58" s="333"/>
      <c r="EM58" s="333"/>
      <c r="EN58" s="333"/>
      <c r="EO58" s="333"/>
      <c r="EP58" s="333"/>
      <c r="EQ58" s="333"/>
      <c r="ER58" s="333"/>
      <c r="ES58" s="333"/>
      <c r="ET58" s="333"/>
      <c r="EU58" s="333"/>
      <c r="EV58" s="333"/>
      <c r="EW58" s="333"/>
      <c r="EX58" s="333"/>
      <c r="EY58" s="333"/>
      <c r="EZ58" s="333"/>
      <c r="FA58" s="333"/>
      <c r="FB58" s="333"/>
      <c r="FC58" s="333"/>
      <c r="FD58" s="333"/>
      <c r="FE58" s="333"/>
      <c r="FF58" s="333"/>
      <c r="FG58" s="333"/>
      <c r="FH58" s="333"/>
      <c r="FI58" s="333"/>
      <c r="FJ58" s="333"/>
      <c r="FK58" s="333"/>
      <c r="FL58" s="333"/>
      <c r="FM58" s="333"/>
      <c r="FN58" s="333"/>
      <c r="FO58" s="333"/>
      <c r="FP58" s="333"/>
      <c r="FQ58" s="333"/>
      <c r="FR58" s="333"/>
      <c r="FS58" s="333"/>
      <c r="FT58" s="333"/>
      <c r="FU58" s="333"/>
      <c r="FV58" s="333"/>
      <c r="FW58" s="333"/>
      <c r="FX58" s="333"/>
      <c r="FY58" s="333"/>
      <c r="FZ58" s="333"/>
      <c r="GA58" s="333"/>
      <c r="GB58" s="333"/>
      <c r="GC58" s="333"/>
      <c r="GD58" s="333"/>
      <c r="GE58" s="333"/>
      <c r="GF58" s="333"/>
      <c r="GG58" s="333"/>
      <c r="GH58" s="333"/>
      <c r="GI58" s="333"/>
      <c r="GJ58" s="333"/>
      <c r="GK58" s="333"/>
      <c r="GL58" s="333"/>
      <c r="GM58" s="333"/>
      <c r="GN58" s="333"/>
      <c r="GO58" s="333"/>
      <c r="GP58" s="333"/>
      <c r="GQ58" s="333"/>
      <c r="GR58" s="333"/>
      <c r="GS58" s="333"/>
      <c r="GT58" s="333"/>
      <c r="GU58" s="333"/>
      <c r="GV58" s="333"/>
      <c r="GW58" s="333"/>
      <c r="GX58" s="333"/>
      <c r="GY58" s="333"/>
      <c r="GZ58" s="333"/>
      <c r="HA58" s="333"/>
      <c r="HB58" s="333"/>
      <c r="HC58" s="333"/>
      <c r="HD58" s="333"/>
      <c r="HE58" s="333"/>
      <c r="HF58" s="333"/>
      <c r="HG58" s="333"/>
      <c r="HH58" s="333"/>
      <c r="HI58" s="333"/>
      <c r="HJ58" s="333"/>
      <c r="HK58" s="333"/>
      <c r="HL58" s="333"/>
      <c r="HM58" s="333"/>
    </row>
    <row r="59" spans="1:236" x14ac:dyDescent="0.2">
      <c r="A59" s="333"/>
      <c r="B59" s="333"/>
      <c r="C59" s="333"/>
      <c r="D59" s="333"/>
      <c r="E59" s="333"/>
      <c r="F59" s="333"/>
      <c r="G59" s="333"/>
      <c r="H59" s="333"/>
      <c r="I59" s="333"/>
      <c r="J59" s="333"/>
      <c r="K59" s="333"/>
      <c r="L59" s="333"/>
      <c r="M59" s="333"/>
      <c r="Q59" s="381"/>
      <c r="R59" s="381"/>
      <c r="S59" s="381"/>
      <c r="T59" s="414"/>
      <c r="U59" s="333"/>
      <c r="V59" s="333"/>
      <c r="W59" s="333"/>
      <c r="X59" s="333"/>
      <c r="Y59" s="333"/>
      <c r="Z59" s="333"/>
      <c r="AA59" s="333"/>
      <c r="AB59" s="333"/>
      <c r="AC59" s="333"/>
      <c r="AD59" s="333"/>
      <c r="AE59" s="333"/>
      <c r="AF59" s="333"/>
      <c r="AG59" s="333"/>
      <c r="AH59" s="333"/>
      <c r="AI59" s="333"/>
      <c r="AJ59" s="333"/>
      <c r="AK59" s="333"/>
      <c r="AL59" s="333"/>
      <c r="AM59" s="333"/>
      <c r="AN59" s="333"/>
      <c r="AO59" s="333"/>
      <c r="AP59" s="333"/>
      <c r="AQ59" s="333"/>
      <c r="AR59" s="333"/>
      <c r="AS59" s="333"/>
      <c r="AT59" s="333"/>
      <c r="AU59" s="333"/>
      <c r="AV59" s="333"/>
      <c r="AW59" s="333"/>
      <c r="AX59" s="333"/>
      <c r="AY59" s="333"/>
      <c r="AZ59" s="333"/>
      <c r="BA59" s="333"/>
      <c r="BB59" s="333"/>
      <c r="BC59" s="333"/>
      <c r="BD59" s="333"/>
      <c r="BE59" s="333"/>
      <c r="BF59" s="333"/>
      <c r="BG59" s="333"/>
      <c r="BH59" s="333"/>
      <c r="BI59" s="333"/>
      <c r="BJ59" s="333"/>
      <c r="BK59" s="333"/>
      <c r="BL59" s="333"/>
      <c r="BM59" s="333"/>
      <c r="BN59" s="333"/>
      <c r="BO59" s="333"/>
      <c r="BP59" s="333"/>
      <c r="BQ59" s="333"/>
      <c r="BR59" s="333"/>
      <c r="BS59" s="333"/>
      <c r="BT59" s="333"/>
      <c r="BU59" s="333"/>
      <c r="BV59" s="333"/>
      <c r="BW59" s="333"/>
      <c r="BX59" s="333"/>
      <c r="BY59" s="333"/>
      <c r="BZ59" s="333"/>
      <c r="CA59" s="333"/>
      <c r="CB59" s="333"/>
      <c r="CC59" s="333"/>
      <c r="CD59" s="333"/>
      <c r="CE59" s="333"/>
      <c r="CF59" s="333"/>
      <c r="CG59" s="333"/>
      <c r="CH59" s="333"/>
      <c r="CI59" s="333"/>
      <c r="CJ59" s="333"/>
      <c r="CK59" s="333"/>
      <c r="CL59" s="333"/>
      <c r="CM59" s="333"/>
      <c r="CN59" s="333"/>
      <c r="CO59" s="333"/>
      <c r="CP59" s="333"/>
      <c r="CQ59" s="333"/>
      <c r="CR59" s="333"/>
      <c r="CS59" s="333"/>
      <c r="CT59" s="333"/>
      <c r="CU59" s="333"/>
      <c r="CV59" s="333"/>
      <c r="CW59" s="333"/>
      <c r="CX59" s="333"/>
      <c r="CY59" s="333"/>
      <c r="CZ59" s="333"/>
      <c r="DA59" s="333"/>
      <c r="DB59" s="333"/>
      <c r="DC59" s="333"/>
      <c r="DD59" s="333"/>
      <c r="DE59" s="333"/>
      <c r="DF59" s="333"/>
      <c r="DG59" s="333"/>
      <c r="DH59" s="333"/>
      <c r="DI59" s="333"/>
      <c r="DJ59" s="333"/>
      <c r="DK59" s="333"/>
      <c r="DL59" s="333"/>
      <c r="DM59" s="333"/>
      <c r="DN59" s="333"/>
      <c r="DO59" s="333"/>
      <c r="DP59" s="333"/>
      <c r="DQ59" s="333"/>
      <c r="DR59" s="333"/>
      <c r="DS59" s="333"/>
      <c r="DT59" s="333"/>
      <c r="DU59" s="333"/>
      <c r="DV59" s="333"/>
      <c r="DW59" s="333"/>
      <c r="DX59" s="333"/>
      <c r="DY59" s="333"/>
      <c r="DZ59" s="333"/>
      <c r="EA59" s="333"/>
      <c r="EB59" s="333"/>
      <c r="EC59" s="333"/>
      <c r="ED59" s="333"/>
      <c r="EE59" s="333"/>
      <c r="EF59" s="333"/>
      <c r="EG59" s="333"/>
      <c r="EH59" s="333"/>
      <c r="EI59" s="333"/>
      <c r="EJ59" s="333"/>
      <c r="EK59" s="333"/>
      <c r="EL59" s="333"/>
      <c r="EM59" s="333"/>
      <c r="EN59" s="333"/>
      <c r="EO59" s="333"/>
      <c r="EP59" s="333"/>
      <c r="EQ59" s="333"/>
      <c r="ER59" s="333"/>
      <c r="ES59" s="333"/>
      <c r="ET59" s="333"/>
      <c r="EU59" s="333"/>
      <c r="EV59" s="333"/>
      <c r="EW59" s="333"/>
      <c r="EX59" s="333"/>
      <c r="EY59" s="333"/>
      <c r="EZ59" s="333"/>
      <c r="FA59" s="333"/>
      <c r="FB59" s="333"/>
      <c r="FC59" s="333"/>
      <c r="FD59" s="333"/>
      <c r="FE59" s="333"/>
      <c r="FF59" s="333"/>
      <c r="FG59" s="333"/>
      <c r="FH59" s="333"/>
      <c r="FI59" s="333"/>
      <c r="FJ59" s="333"/>
      <c r="FK59" s="333"/>
      <c r="FL59" s="333"/>
      <c r="FM59" s="333"/>
      <c r="FN59" s="333"/>
      <c r="FO59" s="333"/>
      <c r="FP59" s="333"/>
      <c r="FQ59" s="333"/>
      <c r="FR59" s="333"/>
      <c r="FS59" s="333"/>
      <c r="FT59" s="333"/>
      <c r="FU59" s="333"/>
      <c r="FV59" s="333"/>
      <c r="FW59" s="333"/>
      <c r="FX59" s="333"/>
      <c r="FY59" s="333"/>
      <c r="FZ59" s="333"/>
      <c r="GA59" s="333"/>
      <c r="GB59" s="333"/>
      <c r="GC59" s="333"/>
      <c r="GD59" s="333"/>
      <c r="GE59" s="333"/>
      <c r="GF59" s="333"/>
      <c r="GG59" s="333"/>
      <c r="GH59" s="333"/>
      <c r="GI59" s="333"/>
      <c r="GJ59" s="333"/>
      <c r="GK59" s="333"/>
      <c r="GL59" s="333"/>
      <c r="GM59" s="333"/>
      <c r="GN59" s="333"/>
      <c r="GO59" s="333"/>
      <c r="GP59" s="333"/>
      <c r="GQ59" s="333"/>
      <c r="GR59" s="333"/>
      <c r="GS59" s="333"/>
      <c r="GT59" s="333"/>
      <c r="GU59" s="333"/>
      <c r="GV59" s="333"/>
      <c r="GW59" s="333"/>
      <c r="GX59" s="333"/>
      <c r="GY59" s="333"/>
      <c r="GZ59" s="333"/>
      <c r="HA59" s="333"/>
      <c r="HB59" s="333"/>
      <c r="HC59" s="333"/>
      <c r="HD59" s="333"/>
      <c r="HE59" s="333"/>
      <c r="HF59" s="333"/>
      <c r="HG59" s="333"/>
      <c r="HH59" s="333"/>
      <c r="HI59" s="333"/>
      <c r="HJ59" s="333"/>
      <c r="HK59" s="333"/>
      <c r="HL59" s="333"/>
      <c r="HM59" s="333"/>
    </row>
    <row r="60" spans="1:236" x14ac:dyDescent="0.2">
      <c r="A60" s="381" t="s">
        <v>93</v>
      </c>
      <c r="B60" s="333"/>
      <c r="C60" s="333"/>
      <c r="D60" s="333"/>
      <c r="E60" s="333"/>
      <c r="F60" s="333"/>
      <c r="G60" s="333"/>
      <c r="H60" s="333"/>
      <c r="I60" s="333"/>
      <c r="J60" s="333"/>
      <c r="K60" s="333"/>
      <c r="L60" s="333"/>
      <c r="M60" s="333"/>
      <c r="N60" s="333"/>
      <c r="O60" s="375">
        <f>O21+O55</f>
        <v>34.4</v>
      </c>
      <c r="Q60" s="381"/>
      <c r="R60" s="381"/>
      <c r="S60" s="381"/>
      <c r="T60" s="414"/>
      <c r="U60" s="333"/>
      <c r="V60" s="333"/>
      <c r="W60" s="333"/>
      <c r="X60" s="333"/>
      <c r="Y60" s="333"/>
      <c r="Z60" s="333"/>
      <c r="AA60" s="333"/>
      <c r="AB60" s="333"/>
      <c r="AC60" s="333"/>
      <c r="AD60" s="333"/>
      <c r="AE60" s="333"/>
      <c r="AF60" s="333"/>
      <c r="AG60" s="333"/>
      <c r="AH60" s="333"/>
      <c r="AI60" s="333"/>
      <c r="AJ60" s="333"/>
      <c r="AK60" s="333"/>
      <c r="AL60" s="333"/>
      <c r="AM60" s="333"/>
      <c r="AN60" s="333"/>
      <c r="AO60" s="333"/>
      <c r="AP60" s="333"/>
      <c r="AQ60" s="333"/>
      <c r="AR60" s="333"/>
      <c r="AS60" s="333"/>
      <c r="AT60" s="333"/>
      <c r="AU60" s="333"/>
      <c r="AV60" s="333"/>
      <c r="AW60" s="333"/>
      <c r="AX60" s="333"/>
      <c r="AY60" s="333"/>
      <c r="AZ60" s="333"/>
      <c r="BA60" s="333"/>
      <c r="BB60" s="333"/>
      <c r="BC60" s="333"/>
      <c r="BD60" s="333"/>
      <c r="BE60" s="333"/>
      <c r="BF60" s="333"/>
      <c r="BG60" s="333"/>
      <c r="BH60" s="333"/>
      <c r="BI60" s="333"/>
      <c r="BJ60" s="333"/>
      <c r="BK60" s="333"/>
      <c r="BL60" s="333"/>
      <c r="BM60" s="333"/>
      <c r="BN60" s="333"/>
      <c r="BO60" s="333"/>
      <c r="BP60" s="333"/>
      <c r="BQ60" s="333"/>
      <c r="BR60" s="333"/>
      <c r="BS60" s="333"/>
      <c r="BT60" s="333"/>
      <c r="BU60" s="333"/>
      <c r="BV60" s="333"/>
      <c r="BW60" s="333"/>
      <c r="BX60" s="333"/>
      <c r="BY60" s="333"/>
      <c r="BZ60" s="333"/>
      <c r="CA60" s="333"/>
      <c r="CB60" s="333"/>
      <c r="CC60" s="333"/>
      <c r="CD60" s="333"/>
      <c r="CE60" s="333"/>
      <c r="CF60" s="333"/>
      <c r="CG60" s="333"/>
      <c r="CH60" s="333"/>
      <c r="CI60" s="333"/>
      <c r="CJ60" s="333"/>
      <c r="CK60" s="333"/>
      <c r="CL60" s="333"/>
      <c r="CM60" s="333"/>
      <c r="CN60" s="333"/>
      <c r="CO60" s="333"/>
      <c r="CP60" s="333"/>
      <c r="CQ60" s="333"/>
      <c r="CR60" s="333"/>
      <c r="CS60" s="333"/>
      <c r="CT60" s="333"/>
      <c r="CU60" s="333"/>
      <c r="CV60" s="333"/>
      <c r="CW60" s="333"/>
      <c r="CX60" s="333"/>
      <c r="CY60" s="333"/>
      <c r="CZ60" s="333"/>
      <c r="DA60" s="333"/>
      <c r="DB60" s="333"/>
      <c r="DC60" s="333"/>
      <c r="DD60" s="333"/>
      <c r="DE60" s="333"/>
      <c r="DF60" s="333"/>
      <c r="DG60" s="333"/>
      <c r="DH60" s="333"/>
      <c r="DI60" s="333"/>
      <c r="DJ60" s="333"/>
      <c r="DK60" s="333"/>
      <c r="DL60" s="333"/>
      <c r="DM60" s="333"/>
      <c r="DN60" s="333"/>
      <c r="DO60" s="333"/>
      <c r="DP60" s="333"/>
      <c r="DQ60" s="333"/>
      <c r="DR60" s="333"/>
      <c r="DS60" s="333"/>
      <c r="DT60" s="333"/>
      <c r="DU60" s="333"/>
      <c r="DV60" s="333"/>
      <c r="DW60" s="333"/>
      <c r="DX60" s="333"/>
      <c r="DY60" s="333"/>
      <c r="DZ60" s="333"/>
      <c r="EA60" s="333"/>
      <c r="EB60" s="333"/>
      <c r="EC60" s="333"/>
      <c r="ED60" s="333"/>
      <c r="EE60" s="333"/>
      <c r="EF60" s="333"/>
      <c r="EG60" s="333"/>
      <c r="EH60" s="333"/>
      <c r="EI60" s="333"/>
      <c r="EJ60" s="333"/>
      <c r="EK60" s="333"/>
      <c r="EL60" s="333"/>
      <c r="EM60" s="333"/>
      <c r="EN60" s="333"/>
      <c r="EO60" s="333"/>
      <c r="EP60" s="333"/>
      <c r="EQ60" s="333"/>
      <c r="ER60" s="333"/>
      <c r="ES60" s="333"/>
      <c r="ET60" s="333"/>
      <c r="EU60" s="333"/>
      <c r="EV60" s="333"/>
      <c r="EW60" s="333"/>
      <c r="EX60" s="333"/>
      <c r="EY60" s="333"/>
      <c r="EZ60" s="333"/>
      <c r="FA60" s="333"/>
      <c r="FB60" s="333"/>
      <c r="FC60" s="333"/>
      <c r="FD60" s="333"/>
      <c r="FE60" s="333"/>
      <c r="FF60" s="333"/>
      <c r="FG60" s="333"/>
      <c r="FH60" s="333"/>
      <c r="FI60" s="333"/>
      <c r="FJ60" s="333"/>
      <c r="FK60" s="333"/>
      <c r="FL60" s="333"/>
      <c r="FM60" s="333"/>
      <c r="FN60" s="333"/>
      <c r="FO60" s="333"/>
      <c r="FP60" s="333"/>
      <c r="FQ60" s="333"/>
      <c r="FR60" s="333"/>
      <c r="FS60" s="333"/>
      <c r="FT60" s="333"/>
      <c r="FU60" s="333"/>
      <c r="FV60" s="333"/>
      <c r="FW60" s="333"/>
      <c r="FX60" s="333"/>
      <c r="FY60" s="333"/>
      <c r="FZ60" s="333"/>
      <c r="GA60" s="333"/>
      <c r="GB60" s="333"/>
      <c r="GC60" s="333"/>
      <c r="GD60" s="333"/>
      <c r="GE60" s="333"/>
      <c r="GF60" s="333"/>
      <c r="GG60" s="333"/>
      <c r="GH60" s="333"/>
      <c r="GI60" s="333"/>
      <c r="GJ60" s="333"/>
      <c r="GK60" s="333"/>
      <c r="GL60" s="333"/>
      <c r="GM60" s="333"/>
      <c r="GN60" s="333"/>
      <c r="GO60" s="333"/>
      <c r="GP60" s="333"/>
      <c r="GQ60" s="333"/>
      <c r="GR60" s="333"/>
      <c r="GS60" s="333"/>
      <c r="GT60" s="333"/>
      <c r="GU60" s="333"/>
      <c r="GV60" s="333"/>
      <c r="GW60" s="333"/>
      <c r="GX60" s="333"/>
      <c r="GY60" s="333"/>
      <c r="GZ60" s="333"/>
      <c r="HA60" s="333"/>
      <c r="HB60" s="333"/>
      <c r="HC60" s="333"/>
      <c r="HD60" s="333"/>
      <c r="HE60" s="333"/>
      <c r="HF60" s="333"/>
      <c r="HG60" s="333"/>
      <c r="HH60" s="333"/>
      <c r="HI60" s="333"/>
      <c r="HJ60" s="333"/>
      <c r="HK60" s="333"/>
      <c r="HL60" s="333"/>
      <c r="HM60" s="333"/>
    </row>
    <row r="61" spans="1:236" x14ac:dyDescent="0.2">
      <c r="A61" s="381" t="s">
        <v>15</v>
      </c>
      <c r="B61" s="381"/>
      <c r="C61" s="381"/>
      <c r="D61" s="381"/>
      <c r="E61" s="381"/>
      <c r="F61" s="381"/>
      <c r="G61" s="381"/>
      <c r="H61" s="381"/>
      <c r="I61" s="333"/>
      <c r="J61" s="333"/>
      <c r="K61" s="333"/>
      <c r="L61" s="333"/>
      <c r="M61" s="333"/>
      <c r="Q61" s="333"/>
      <c r="R61" s="333"/>
      <c r="S61" s="333"/>
      <c r="T61" s="333"/>
      <c r="U61" s="333"/>
      <c r="V61" s="333"/>
      <c r="W61" s="333"/>
      <c r="X61" s="333"/>
      <c r="Y61" s="333"/>
      <c r="Z61" s="333"/>
      <c r="AA61" s="333"/>
      <c r="AB61" s="333"/>
      <c r="AC61" s="333"/>
      <c r="AD61" s="333"/>
      <c r="AE61" s="333"/>
      <c r="AF61" s="333"/>
      <c r="AG61" s="333"/>
      <c r="AH61" s="333"/>
      <c r="AI61" s="333"/>
      <c r="AJ61" s="333"/>
      <c r="AK61" s="333"/>
      <c r="AL61" s="333"/>
      <c r="AM61" s="333"/>
      <c r="AN61" s="333"/>
      <c r="AO61" s="333"/>
      <c r="AP61" s="333"/>
      <c r="AQ61" s="333"/>
      <c r="AR61" s="333"/>
      <c r="AS61" s="333"/>
      <c r="AT61" s="333"/>
      <c r="AU61" s="333"/>
      <c r="AV61" s="333"/>
      <c r="AW61" s="333"/>
      <c r="AX61" s="333"/>
      <c r="AY61" s="333"/>
      <c r="AZ61" s="333"/>
      <c r="BA61" s="333"/>
      <c r="BB61" s="333"/>
      <c r="BC61" s="333"/>
      <c r="BD61" s="333"/>
      <c r="BE61" s="333"/>
      <c r="BF61" s="333"/>
      <c r="BG61" s="333"/>
      <c r="BH61" s="333"/>
      <c r="BI61" s="333"/>
      <c r="BJ61" s="333"/>
      <c r="BK61" s="333"/>
      <c r="BL61" s="333"/>
      <c r="BM61" s="333"/>
      <c r="BN61" s="333"/>
      <c r="BO61" s="333"/>
      <c r="BP61" s="333"/>
      <c r="BQ61" s="333"/>
      <c r="BR61" s="333"/>
      <c r="BS61" s="333"/>
      <c r="BT61" s="333"/>
      <c r="BU61" s="333"/>
      <c r="BV61" s="333"/>
      <c r="BW61" s="333"/>
      <c r="BX61" s="333"/>
      <c r="BY61" s="333"/>
      <c r="BZ61" s="333"/>
      <c r="CA61" s="333"/>
      <c r="CB61" s="333"/>
      <c r="CC61" s="333"/>
      <c r="CD61" s="333"/>
      <c r="CE61" s="333"/>
      <c r="CF61" s="333"/>
      <c r="CG61" s="333"/>
      <c r="CH61" s="333"/>
      <c r="CI61" s="333"/>
      <c r="CJ61" s="333"/>
      <c r="CK61" s="333"/>
      <c r="CL61" s="333"/>
      <c r="CM61" s="333"/>
      <c r="CN61" s="333"/>
      <c r="CO61" s="333"/>
      <c r="CP61" s="333"/>
      <c r="CQ61" s="333"/>
      <c r="CR61" s="333"/>
      <c r="CS61" s="333"/>
      <c r="CT61" s="333"/>
      <c r="CU61" s="333"/>
      <c r="CV61" s="333"/>
      <c r="CW61" s="333"/>
      <c r="CX61" s="333"/>
      <c r="CY61" s="333"/>
      <c r="CZ61" s="333"/>
      <c r="DA61" s="333"/>
      <c r="DB61" s="333"/>
      <c r="DC61" s="333"/>
      <c r="DD61" s="333"/>
      <c r="DE61" s="333"/>
      <c r="DF61" s="333"/>
      <c r="DG61" s="333"/>
      <c r="DH61" s="333"/>
      <c r="DI61" s="333"/>
      <c r="DJ61" s="333"/>
      <c r="DK61" s="333"/>
      <c r="DL61" s="333"/>
      <c r="DM61" s="333"/>
      <c r="DN61" s="333"/>
      <c r="DO61" s="333"/>
      <c r="DP61" s="333"/>
      <c r="DQ61" s="333"/>
      <c r="DR61" s="333"/>
      <c r="DS61" s="333"/>
      <c r="DT61" s="333"/>
      <c r="DU61" s="333"/>
      <c r="DV61" s="333"/>
      <c r="DW61" s="333"/>
      <c r="DX61" s="333"/>
      <c r="DY61" s="333"/>
      <c r="DZ61" s="333"/>
      <c r="EA61" s="333"/>
      <c r="EB61" s="333"/>
      <c r="EC61" s="333"/>
      <c r="ED61" s="333"/>
      <c r="EE61" s="333"/>
      <c r="EF61" s="333"/>
      <c r="EG61" s="333"/>
      <c r="EH61" s="333"/>
      <c r="EI61" s="333"/>
      <c r="EJ61" s="333"/>
      <c r="EK61" s="333"/>
      <c r="EL61" s="333"/>
      <c r="EM61" s="333"/>
      <c r="EN61" s="333"/>
      <c r="EO61" s="333"/>
      <c r="EP61" s="333"/>
      <c r="EQ61" s="333"/>
      <c r="ER61" s="333"/>
      <c r="ES61" s="333"/>
      <c r="ET61" s="333"/>
      <c r="EU61" s="333"/>
      <c r="EV61" s="333"/>
      <c r="EW61" s="333"/>
      <c r="EX61" s="333"/>
      <c r="EY61" s="333"/>
      <c r="EZ61" s="333"/>
      <c r="FA61" s="333"/>
      <c r="FB61" s="333"/>
      <c r="FC61" s="333"/>
      <c r="FD61" s="333"/>
      <c r="FE61" s="333"/>
      <c r="FF61" s="333"/>
      <c r="FG61" s="333"/>
      <c r="FH61" s="333"/>
      <c r="FI61" s="333"/>
      <c r="FJ61" s="333"/>
      <c r="FK61" s="333"/>
      <c r="FL61" s="333"/>
      <c r="FM61" s="333"/>
      <c r="FN61" s="333"/>
      <c r="FO61" s="333"/>
      <c r="FP61" s="333"/>
      <c r="FQ61" s="333"/>
      <c r="FR61" s="333"/>
      <c r="FS61" s="333"/>
      <c r="FT61" s="333"/>
      <c r="FU61" s="333"/>
      <c r="FV61" s="333"/>
      <c r="FW61" s="333"/>
      <c r="FX61" s="333"/>
      <c r="FY61" s="333"/>
      <c r="FZ61" s="333"/>
      <c r="GA61" s="333"/>
      <c r="GB61" s="333"/>
      <c r="GC61" s="333"/>
      <c r="GD61" s="333"/>
      <c r="GE61" s="333"/>
      <c r="GF61" s="333"/>
      <c r="GG61" s="333"/>
      <c r="GH61" s="333"/>
      <c r="GI61" s="333"/>
      <c r="GJ61" s="333"/>
      <c r="GK61" s="333"/>
      <c r="GL61" s="333"/>
      <c r="GM61" s="333"/>
      <c r="GN61" s="333"/>
      <c r="GO61" s="333"/>
      <c r="GP61" s="333"/>
      <c r="GQ61" s="333"/>
      <c r="GR61" s="333"/>
      <c r="GS61" s="333"/>
      <c r="GT61" s="333"/>
      <c r="GU61" s="333"/>
      <c r="GV61" s="333"/>
      <c r="GW61" s="333"/>
      <c r="GX61" s="333"/>
      <c r="GY61" s="333"/>
      <c r="GZ61" s="333"/>
      <c r="HA61" s="333"/>
      <c r="HB61" s="333"/>
      <c r="HC61" s="333"/>
      <c r="HD61" s="333"/>
      <c r="HE61" s="333"/>
      <c r="HF61" s="333"/>
      <c r="HG61" s="333"/>
      <c r="HH61" s="333"/>
      <c r="HI61" s="333"/>
      <c r="HJ61" s="333"/>
      <c r="HK61" s="333"/>
      <c r="HL61" s="333"/>
      <c r="HM61" s="333"/>
    </row>
    <row r="62" spans="1:236" x14ac:dyDescent="0.2">
      <c r="A62" s="344" t="s">
        <v>117</v>
      </c>
      <c r="O62" s="420">
        <f>IF($D$17&lt;0,O57,IF(O57&gt;O60,O57,O60))</f>
        <v>34.4</v>
      </c>
      <c r="P62" s="421"/>
      <c r="Q62" s="333"/>
      <c r="R62" s="333"/>
      <c r="S62" s="333"/>
      <c r="T62" s="333"/>
      <c r="U62" s="333"/>
      <c r="V62" s="333"/>
      <c r="W62" s="333"/>
      <c r="X62" s="333"/>
      <c r="Y62" s="333"/>
      <c r="Z62" s="333"/>
      <c r="AA62" s="333"/>
      <c r="AB62" s="333"/>
      <c r="AC62" s="333"/>
      <c r="AD62" s="333"/>
      <c r="AE62" s="333"/>
      <c r="AF62" s="333"/>
      <c r="AG62" s="333"/>
      <c r="AH62" s="333"/>
      <c r="AI62" s="333"/>
      <c r="AJ62" s="333"/>
      <c r="AK62" s="333"/>
      <c r="AL62" s="333"/>
      <c r="AM62" s="333"/>
      <c r="AN62" s="333"/>
      <c r="AO62" s="333"/>
      <c r="AP62" s="333"/>
      <c r="AQ62" s="333"/>
      <c r="AR62" s="333"/>
      <c r="AS62" s="333"/>
      <c r="AT62" s="333"/>
      <c r="AU62" s="333"/>
      <c r="AV62" s="333"/>
      <c r="AW62" s="333"/>
      <c r="AX62" s="333"/>
      <c r="AY62" s="333"/>
      <c r="AZ62" s="333"/>
      <c r="BA62" s="333"/>
      <c r="BB62" s="333"/>
      <c r="BC62" s="333"/>
      <c r="BD62" s="333"/>
      <c r="BE62" s="333"/>
      <c r="BF62" s="333"/>
      <c r="BG62" s="333"/>
      <c r="BH62" s="333"/>
      <c r="BI62" s="333"/>
      <c r="BJ62" s="333"/>
      <c r="BK62" s="333"/>
      <c r="BL62" s="333"/>
      <c r="BM62" s="333"/>
      <c r="BN62" s="333"/>
      <c r="BO62" s="333"/>
      <c r="BP62" s="333"/>
      <c r="BQ62" s="333"/>
      <c r="BR62" s="333"/>
      <c r="BS62" s="333"/>
      <c r="BT62" s="333"/>
      <c r="BU62" s="333"/>
      <c r="BV62" s="333"/>
      <c r="BW62" s="333"/>
      <c r="BX62" s="333"/>
      <c r="BY62" s="333"/>
      <c r="BZ62" s="333"/>
      <c r="CA62" s="333"/>
      <c r="CB62" s="333"/>
      <c r="CC62" s="333"/>
      <c r="CD62" s="333"/>
      <c r="CE62" s="333"/>
      <c r="CF62" s="333"/>
      <c r="CG62" s="333"/>
      <c r="CH62" s="333"/>
      <c r="CI62" s="333"/>
      <c r="CJ62" s="333"/>
      <c r="CK62" s="333"/>
      <c r="CL62" s="333"/>
      <c r="CM62" s="333"/>
      <c r="CN62" s="333"/>
      <c r="CO62" s="333"/>
      <c r="CP62" s="333"/>
      <c r="CQ62" s="333"/>
      <c r="CR62" s="333"/>
      <c r="CS62" s="333"/>
      <c r="CT62" s="333"/>
      <c r="CU62" s="333"/>
      <c r="CV62" s="333"/>
      <c r="CW62" s="333"/>
      <c r="CX62" s="333"/>
      <c r="CY62" s="333"/>
      <c r="CZ62" s="333"/>
      <c r="DA62" s="333"/>
      <c r="DB62" s="333"/>
      <c r="DC62" s="333"/>
      <c r="DD62" s="333"/>
      <c r="DE62" s="333"/>
      <c r="DF62" s="333"/>
      <c r="DG62" s="333"/>
      <c r="DH62" s="333"/>
      <c r="DI62" s="333"/>
      <c r="DJ62" s="333"/>
      <c r="DK62" s="333"/>
      <c r="DL62" s="333"/>
      <c r="DM62" s="333"/>
      <c r="DN62" s="333"/>
      <c r="DO62" s="333"/>
      <c r="DP62" s="333"/>
      <c r="DQ62" s="333"/>
      <c r="DR62" s="333"/>
      <c r="DS62" s="333"/>
      <c r="DT62" s="333"/>
      <c r="DU62" s="333"/>
      <c r="DV62" s="333"/>
      <c r="DW62" s="333"/>
      <c r="DX62" s="333"/>
      <c r="DY62" s="333"/>
      <c r="DZ62" s="333"/>
      <c r="EA62" s="333"/>
      <c r="EB62" s="333"/>
      <c r="EC62" s="333"/>
      <c r="ED62" s="333"/>
      <c r="EE62" s="333"/>
      <c r="EF62" s="333"/>
      <c r="EG62" s="333"/>
      <c r="EH62" s="333"/>
      <c r="EI62" s="333"/>
      <c r="EJ62" s="333"/>
      <c r="EK62" s="333"/>
      <c r="EL62" s="333"/>
      <c r="EM62" s="333"/>
      <c r="EN62" s="333"/>
      <c r="EO62" s="333"/>
      <c r="EP62" s="333"/>
      <c r="EQ62" s="333"/>
      <c r="ER62" s="333"/>
      <c r="ES62" s="333"/>
      <c r="ET62" s="333"/>
      <c r="EU62" s="333"/>
      <c r="EV62" s="333"/>
      <c r="EW62" s="333"/>
      <c r="EX62" s="333"/>
      <c r="EY62" s="333"/>
      <c r="EZ62" s="333"/>
      <c r="FA62" s="333"/>
      <c r="FB62" s="333"/>
      <c r="FC62" s="333"/>
      <c r="FD62" s="333"/>
      <c r="FE62" s="333"/>
      <c r="FF62" s="333"/>
      <c r="FG62" s="333"/>
      <c r="FH62" s="333"/>
      <c r="FI62" s="333"/>
      <c r="FJ62" s="333"/>
      <c r="FK62" s="333"/>
      <c r="FL62" s="333"/>
      <c r="FM62" s="333"/>
      <c r="FN62" s="333"/>
      <c r="FO62" s="333"/>
      <c r="FP62" s="333"/>
      <c r="FQ62" s="333"/>
      <c r="FR62" s="333"/>
      <c r="FS62" s="333"/>
      <c r="FT62" s="333"/>
      <c r="FU62" s="333"/>
      <c r="FV62" s="333"/>
      <c r="FW62" s="333"/>
      <c r="FX62" s="333"/>
      <c r="FY62" s="333"/>
      <c r="FZ62" s="333"/>
      <c r="GA62" s="333"/>
      <c r="GB62" s="333"/>
      <c r="GC62" s="333"/>
      <c r="GD62" s="333"/>
      <c r="GE62" s="333"/>
      <c r="GF62" s="333"/>
      <c r="GG62" s="333"/>
      <c r="GH62" s="333"/>
      <c r="GI62" s="333"/>
      <c r="GJ62" s="333"/>
      <c r="GK62" s="333"/>
      <c r="GL62" s="333"/>
      <c r="GM62" s="333"/>
      <c r="GN62" s="333"/>
      <c r="GO62" s="333"/>
      <c r="GP62" s="333"/>
      <c r="GQ62" s="333"/>
      <c r="GR62" s="333"/>
      <c r="GS62" s="333"/>
      <c r="GT62" s="333"/>
      <c r="GU62" s="333"/>
      <c r="GV62" s="333"/>
      <c r="GW62" s="333"/>
      <c r="GX62" s="333"/>
      <c r="GY62" s="333"/>
      <c r="GZ62" s="333"/>
      <c r="HA62" s="333"/>
      <c r="HB62" s="333"/>
      <c r="HC62" s="333"/>
      <c r="HD62" s="333"/>
      <c r="HE62" s="333"/>
      <c r="HF62" s="333"/>
      <c r="HG62" s="333"/>
      <c r="HH62" s="333"/>
      <c r="HI62" s="333"/>
      <c r="HJ62" s="333"/>
      <c r="HK62" s="333"/>
      <c r="HL62" s="333"/>
      <c r="HM62" s="333"/>
    </row>
    <row r="63" spans="1:236" ht="15" customHeight="1" x14ac:dyDescent="0.2">
      <c r="A63" s="344"/>
      <c r="O63" s="420"/>
      <c r="P63" s="421"/>
      <c r="Q63" s="333"/>
      <c r="R63" s="333"/>
      <c r="S63" s="333"/>
      <c r="T63" s="333"/>
      <c r="U63" s="333"/>
      <c r="V63" s="333"/>
      <c r="W63" s="333"/>
      <c r="X63" s="333"/>
      <c r="Y63" s="333"/>
      <c r="Z63" s="333"/>
      <c r="AA63" s="333"/>
      <c r="AB63" s="333"/>
      <c r="AC63" s="333"/>
      <c r="AD63" s="333"/>
      <c r="AE63" s="333"/>
      <c r="AF63" s="333"/>
      <c r="AG63" s="333"/>
      <c r="AH63" s="333"/>
      <c r="AI63" s="333"/>
      <c r="AJ63" s="333"/>
      <c r="AK63" s="333"/>
      <c r="AL63" s="333"/>
      <c r="AM63" s="333"/>
      <c r="AN63" s="333"/>
      <c r="AO63" s="333"/>
      <c r="AP63" s="333"/>
      <c r="AQ63" s="333"/>
      <c r="AR63" s="333"/>
      <c r="AS63" s="333"/>
      <c r="AT63" s="333"/>
      <c r="AU63" s="333"/>
      <c r="AV63" s="333"/>
      <c r="AW63" s="333"/>
      <c r="AX63" s="333"/>
      <c r="AY63" s="333"/>
      <c r="AZ63" s="333"/>
      <c r="BA63" s="333"/>
      <c r="BB63" s="333"/>
      <c r="BC63" s="333"/>
      <c r="BD63" s="333"/>
      <c r="BE63" s="333"/>
      <c r="BF63" s="333"/>
      <c r="BG63" s="333"/>
      <c r="BH63" s="333"/>
      <c r="BI63" s="333"/>
      <c r="BJ63" s="333"/>
      <c r="BK63" s="333"/>
      <c r="BL63" s="333"/>
      <c r="BM63" s="333"/>
      <c r="BN63" s="333"/>
      <c r="BO63" s="333"/>
      <c r="BP63" s="333"/>
      <c r="BQ63" s="333"/>
      <c r="BR63" s="333"/>
      <c r="BS63" s="333"/>
      <c r="BT63" s="333"/>
      <c r="BU63" s="333"/>
      <c r="BV63" s="333"/>
      <c r="BW63" s="333"/>
      <c r="BX63" s="333"/>
      <c r="BY63" s="333"/>
      <c r="BZ63" s="333"/>
      <c r="CA63" s="333"/>
      <c r="CB63" s="333"/>
      <c r="CC63" s="333"/>
      <c r="CD63" s="333"/>
      <c r="CE63" s="333"/>
      <c r="CF63" s="333"/>
      <c r="CG63" s="333"/>
      <c r="CH63" s="333"/>
      <c r="CI63" s="333"/>
      <c r="CJ63" s="333"/>
      <c r="CK63" s="333"/>
      <c r="CL63" s="333"/>
      <c r="CM63" s="333"/>
      <c r="CN63" s="333"/>
      <c r="CO63" s="333"/>
      <c r="CP63" s="333"/>
      <c r="CQ63" s="333"/>
      <c r="CR63" s="333"/>
      <c r="CS63" s="333"/>
      <c r="CT63" s="333"/>
      <c r="CU63" s="333"/>
      <c r="CV63" s="333"/>
      <c r="CW63" s="333"/>
      <c r="CX63" s="333"/>
      <c r="CY63" s="333"/>
      <c r="CZ63" s="333"/>
      <c r="DA63" s="333"/>
      <c r="DB63" s="333"/>
      <c r="DC63" s="333"/>
      <c r="DD63" s="333"/>
      <c r="DE63" s="333"/>
      <c r="DF63" s="333"/>
      <c r="DG63" s="333"/>
      <c r="DH63" s="333"/>
      <c r="DI63" s="333"/>
      <c r="DJ63" s="333"/>
      <c r="DK63" s="333"/>
      <c r="DL63" s="333"/>
      <c r="DM63" s="333"/>
      <c r="DN63" s="333"/>
      <c r="DO63" s="333"/>
      <c r="DP63" s="333"/>
      <c r="DQ63" s="333"/>
      <c r="DR63" s="333"/>
      <c r="DS63" s="333"/>
      <c r="DT63" s="333"/>
      <c r="DU63" s="333"/>
      <c r="DV63" s="333"/>
      <c r="DW63" s="333"/>
      <c r="DX63" s="333"/>
      <c r="DY63" s="333"/>
      <c r="DZ63" s="333"/>
      <c r="EA63" s="333"/>
      <c r="EB63" s="333"/>
      <c r="EC63" s="333"/>
      <c r="ED63" s="333"/>
      <c r="EE63" s="333"/>
      <c r="EF63" s="333"/>
      <c r="EG63" s="333"/>
      <c r="EH63" s="333"/>
      <c r="EI63" s="333"/>
      <c r="EJ63" s="333"/>
      <c r="EK63" s="333"/>
      <c r="EL63" s="333"/>
      <c r="EM63" s="333"/>
      <c r="EN63" s="333"/>
      <c r="EO63" s="333"/>
      <c r="EP63" s="333"/>
      <c r="EQ63" s="333"/>
      <c r="ER63" s="333"/>
      <c r="ES63" s="333"/>
      <c r="ET63" s="333"/>
      <c r="EU63" s="333"/>
      <c r="EV63" s="333"/>
      <c r="EW63" s="333"/>
      <c r="EX63" s="333"/>
      <c r="EY63" s="333"/>
      <c r="EZ63" s="333"/>
      <c r="FA63" s="333"/>
      <c r="FB63" s="333"/>
      <c r="FC63" s="333"/>
      <c r="FD63" s="333"/>
      <c r="FE63" s="333"/>
      <c r="FF63" s="333"/>
      <c r="FG63" s="333"/>
      <c r="FH63" s="333"/>
      <c r="FI63" s="333"/>
      <c r="FJ63" s="333"/>
      <c r="FK63" s="333"/>
      <c r="FL63" s="333"/>
      <c r="FM63" s="333"/>
      <c r="FN63" s="333"/>
      <c r="FO63" s="333"/>
      <c r="FP63" s="333"/>
      <c r="FQ63" s="333"/>
      <c r="FR63" s="333"/>
      <c r="FS63" s="333"/>
      <c r="FT63" s="333"/>
      <c r="FU63" s="333"/>
      <c r="FV63" s="333"/>
      <c r="FW63" s="333"/>
      <c r="FX63" s="333"/>
      <c r="FY63" s="333"/>
      <c r="FZ63" s="333"/>
      <c r="GA63" s="333"/>
      <c r="GB63" s="333"/>
      <c r="GC63" s="333"/>
      <c r="GD63" s="333"/>
      <c r="GE63" s="333"/>
      <c r="GF63" s="333"/>
      <c r="GG63" s="333"/>
      <c r="GH63" s="333"/>
      <c r="GI63" s="333"/>
      <c r="GJ63" s="333"/>
      <c r="GK63" s="333"/>
      <c r="GL63" s="333"/>
      <c r="GM63" s="333"/>
      <c r="GN63" s="333"/>
      <c r="GO63" s="333"/>
      <c r="GP63" s="333"/>
      <c r="GQ63" s="333"/>
      <c r="GR63" s="333"/>
      <c r="GS63" s="333"/>
      <c r="GT63" s="333"/>
      <c r="GU63" s="333"/>
      <c r="GV63" s="333"/>
      <c r="GW63" s="333"/>
      <c r="GX63" s="333"/>
      <c r="GY63" s="333"/>
      <c r="GZ63" s="333"/>
      <c r="HA63" s="333"/>
      <c r="HB63" s="333"/>
      <c r="HC63" s="333"/>
      <c r="HD63" s="333"/>
      <c r="HE63" s="333"/>
      <c r="HF63" s="333"/>
      <c r="HG63" s="333"/>
      <c r="HH63" s="333"/>
      <c r="HI63" s="333"/>
      <c r="HJ63" s="333"/>
      <c r="HK63" s="333"/>
      <c r="HL63" s="333"/>
      <c r="HM63" s="333"/>
      <c r="HN63" s="333"/>
      <c r="HO63" s="333"/>
      <c r="HP63" s="333"/>
      <c r="HQ63" s="333"/>
      <c r="HR63" s="333"/>
      <c r="HS63" s="333"/>
      <c r="HT63" s="333"/>
      <c r="HU63" s="333"/>
      <c r="HV63" s="333"/>
      <c r="HW63" s="333"/>
      <c r="HX63" s="333"/>
      <c r="HY63" s="333"/>
      <c r="HZ63" s="333"/>
      <c r="IA63" s="333"/>
      <c r="IB63" s="333"/>
    </row>
    <row r="64" spans="1:236" x14ac:dyDescent="0.2">
      <c r="A64" s="344"/>
      <c r="B64" s="381"/>
      <c r="C64" s="381"/>
      <c r="D64" s="381"/>
      <c r="E64" s="381"/>
      <c r="F64" s="381"/>
      <c r="G64" s="381"/>
      <c r="H64" s="381"/>
      <c r="I64" s="381" t="s">
        <v>121</v>
      </c>
      <c r="J64" s="381"/>
      <c r="K64" s="381"/>
      <c r="L64" s="422"/>
      <c r="M64" s="422"/>
      <c r="N64" s="422"/>
      <c r="O64" s="422">
        <f>ROUND(IF($C$15&lt;1,0,O57/($C$15*100)*10000),2)</f>
        <v>0</v>
      </c>
      <c r="P64" s="367" t="s">
        <v>87</v>
      </c>
      <c r="Q64" s="333"/>
      <c r="R64" s="333"/>
      <c r="S64" s="333"/>
      <c r="T64" s="333"/>
      <c r="U64" s="333"/>
      <c r="V64" s="333"/>
      <c r="W64" s="333"/>
      <c r="X64" s="333"/>
      <c r="Y64" s="333"/>
      <c r="Z64" s="333"/>
      <c r="AA64" s="333"/>
      <c r="AB64" s="333"/>
      <c r="AC64" s="333"/>
      <c r="AD64" s="333"/>
      <c r="AE64" s="333"/>
      <c r="AF64" s="333"/>
      <c r="AG64" s="333"/>
      <c r="AH64" s="333"/>
      <c r="AI64" s="333"/>
      <c r="AJ64" s="333"/>
      <c r="AK64" s="333"/>
      <c r="AL64" s="333"/>
      <c r="AM64" s="333"/>
      <c r="AN64" s="333"/>
      <c r="AO64" s="333"/>
      <c r="AP64" s="333"/>
      <c r="AQ64" s="333"/>
      <c r="AR64" s="333"/>
      <c r="AS64" s="333"/>
      <c r="AT64" s="333"/>
      <c r="HE64" s="333"/>
      <c r="HF64" s="333"/>
      <c r="HG64" s="333"/>
      <c r="HH64" s="333"/>
      <c r="HI64" s="333"/>
      <c r="HJ64" s="333"/>
      <c r="HK64" s="333"/>
      <c r="HL64" s="333"/>
      <c r="HM64" s="333"/>
      <c r="HN64" s="333"/>
    </row>
    <row r="65" spans="2:37" x14ac:dyDescent="0.2">
      <c r="B65" s="333"/>
      <c r="C65" s="333"/>
      <c r="D65" s="333"/>
      <c r="E65" s="333"/>
      <c r="F65" s="333"/>
      <c r="G65" s="333"/>
      <c r="H65" s="441"/>
      <c r="I65" s="423" t="s">
        <v>190</v>
      </c>
      <c r="J65" s="333"/>
      <c r="K65" s="333"/>
      <c r="L65" s="333"/>
      <c r="M65" s="333"/>
      <c r="N65" s="333"/>
      <c r="O65" s="424">
        <f>ROUND(IF($C$15&lt;1,0,(L57)/($C$15*100)*10000),2)</f>
        <v>0</v>
      </c>
      <c r="P65" s="336" t="s">
        <v>87</v>
      </c>
      <c r="Q65" s="333"/>
      <c r="R65" s="333"/>
      <c r="S65" s="333"/>
      <c r="T65" s="333"/>
      <c r="U65" s="333"/>
      <c r="V65" s="333"/>
      <c r="W65" s="333"/>
      <c r="X65" s="333"/>
      <c r="Y65" s="333"/>
      <c r="Z65" s="333"/>
      <c r="AA65" s="333"/>
      <c r="AB65" s="333"/>
      <c r="AC65" s="333"/>
      <c r="AD65" s="333"/>
      <c r="AE65" s="333"/>
      <c r="AF65" s="333"/>
      <c r="AG65" s="333"/>
      <c r="AH65" s="333"/>
      <c r="AI65" s="333"/>
      <c r="AJ65" s="333"/>
      <c r="AK65" s="333"/>
    </row>
  </sheetData>
  <sheetProtection algorithmName="SHA-512" hashValue="viKnQYxaVrjAIDZHtvqUjmeVAHQoOiTD3R36zUFKPawU2ePr4m/hAVJw4IzjsQAGMFNOJfcW0tBxZDn1dQPNAw==" saltValue="Oi7FqNf6RpEOoettNBPOEg=="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65889" r:id="rId3" name="Button 1">
              <controlPr defaultSize="0" print="0" autoFill="0" autoPict="0" macro="[0]!Info">
                <anchor moveWithCells="1">
                  <from>
                    <xdr:col>0</xdr:col>
                    <xdr:colOff>66675</xdr:colOff>
                    <xdr:row>0</xdr:row>
                    <xdr:rowOff>38100</xdr:rowOff>
                  </from>
                  <to>
                    <xdr:col>0</xdr:col>
                    <xdr:colOff>571500</xdr:colOff>
                    <xdr:row>1</xdr:row>
                    <xdr:rowOff>85725</xdr:rowOff>
                  </to>
                </anchor>
              </controlPr>
            </control>
          </mc:Choice>
        </mc:AlternateContent>
        <mc:AlternateContent xmlns:mc="http://schemas.openxmlformats.org/markup-compatibility/2006">
          <mc:Choice Requires="x14">
            <control shapeId="165890" r:id="rId4" name="Button 2">
              <controlPr defaultSize="0" print="0" autoFill="0" autoPict="0" macro="[0]!Info">
                <anchor moveWithCells="1">
                  <from>
                    <xdr:col>15</xdr:col>
                    <xdr:colOff>295275</xdr:colOff>
                    <xdr:row>72</xdr:row>
                    <xdr:rowOff>76200</xdr:rowOff>
                  </from>
                  <to>
                    <xdr:col>15</xdr:col>
                    <xdr:colOff>809625</xdr:colOff>
                    <xdr:row>73</xdr:row>
                    <xdr:rowOff>152400</xdr:rowOff>
                  </to>
                </anchor>
              </controlPr>
            </control>
          </mc:Choice>
        </mc:AlternateContent>
        <mc:AlternateContent xmlns:mc="http://schemas.openxmlformats.org/markup-compatibility/2006">
          <mc:Choice Requires="x14">
            <control shapeId="165891" r:id="rId5" name="Button 3">
              <controlPr defaultSize="0" print="0" autoFill="0" autoPict="0" macro="[0]!Info">
                <anchor moveWithCells="1">
                  <from>
                    <xdr:col>0</xdr:col>
                    <xdr:colOff>66675</xdr:colOff>
                    <xdr:row>0</xdr:row>
                    <xdr:rowOff>76200</xdr:rowOff>
                  </from>
                  <to>
                    <xdr:col>0</xdr:col>
                    <xdr:colOff>581025</xdr:colOff>
                    <xdr:row>1</xdr:row>
                    <xdr:rowOff>152400</xdr:rowOff>
                  </to>
                </anchor>
              </controlPr>
            </control>
          </mc:Choice>
        </mc:AlternateContent>
        <mc:AlternateContent xmlns:mc="http://schemas.openxmlformats.org/markup-compatibility/2006">
          <mc:Choice Requires="x14">
            <control shapeId="165892" r:id="rId6" name="Button 4">
              <controlPr defaultSize="0" print="0" autoFill="0" autoPict="0" macro="[0]!Info">
                <anchor moveWithCells="1">
                  <from>
                    <xdr:col>0</xdr:col>
                    <xdr:colOff>66675</xdr:colOff>
                    <xdr:row>0</xdr:row>
                    <xdr:rowOff>76200</xdr:rowOff>
                  </from>
                  <to>
                    <xdr:col>0</xdr:col>
                    <xdr:colOff>581025</xdr:colOff>
                    <xdr:row>1</xdr:row>
                    <xdr:rowOff>152400</xdr:rowOff>
                  </to>
                </anchor>
              </controlPr>
            </control>
          </mc:Choice>
        </mc:AlternateContent>
        <mc:AlternateContent xmlns:mc="http://schemas.openxmlformats.org/markup-compatibility/2006">
          <mc:Choice Requires="x14">
            <control shapeId="165893" r:id="rId7" name="Button 5">
              <controlPr defaultSize="0" print="0" autoFill="0" autoPict="0" macro="[0]!Info">
                <anchor moveWithCells="1">
                  <from>
                    <xdr:col>0</xdr:col>
                    <xdr:colOff>66675</xdr:colOff>
                    <xdr:row>0</xdr:row>
                    <xdr:rowOff>76200</xdr:rowOff>
                  </from>
                  <to>
                    <xdr:col>0</xdr:col>
                    <xdr:colOff>581025</xdr:colOff>
                    <xdr:row>1</xdr:row>
                    <xdr:rowOff>152400</xdr:rowOff>
                  </to>
                </anchor>
              </controlPr>
            </control>
          </mc:Choice>
        </mc:AlternateContent>
        <mc:AlternateContent xmlns:mc="http://schemas.openxmlformats.org/markup-compatibility/2006">
          <mc:Choice Requires="x14">
            <control shapeId="165894" r:id="rId8" name="Button 6">
              <controlPr defaultSize="0" print="0" autoFill="0" autoPict="0" macro="[0]!Info">
                <anchor moveWithCells="1">
                  <from>
                    <xdr:col>0</xdr:col>
                    <xdr:colOff>66675</xdr:colOff>
                    <xdr:row>0</xdr:row>
                    <xdr:rowOff>76200</xdr:rowOff>
                  </from>
                  <to>
                    <xdr:col>0</xdr:col>
                    <xdr:colOff>581025</xdr:colOff>
                    <xdr:row>1</xdr:row>
                    <xdr:rowOff>152400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65BC7-6B63-4A61-9CAA-EC0A0EC0320E}">
  <dimension ref="A1:IB65"/>
  <sheetViews>
    <sheetView topLeftCell="A24" zoomScale="85" zoomScaleNormal="85" workbookViewId="0">
      <selection sqref="A1:P1"/>
    </sheetView>
  </sheetViews>
  <sheetFormatPr defaultColWidth="8.5703125" defaultRowHeight="12.75" x14ac:dyDescent="0.2"/>
  <cols>
    <col min="1" max="1" width="31" style="329" customWidth="1"/>
    <col min="2" max="2" width="2.140625" style="329" customWidth="1"/>
    <col min="3" max="3" width="21.140625" style="329" customWidth="1"/>
    <col min="4" max="4" width="15.42578125" style="329" customWidth="1"/>
    <col min="5" max="5" width="10.140625" style="329" customWidth="1"/>
    <col min="6" max="6" width="5.5703125" style="329" customWidth="1"/>
    <col min="7" max="8" width="13.42578125" style="329" customWidth="1"/>
    <col min="9" max="9" width="14.5703125" style="329" customWidth="1"/>
    <col min="10" max="10" width="13.42578125" style="329" customWidth="1"/>
    <col min="11" max="11" width="7" style="329" customWidth="1"/>
    <col min="12" max="12" width="15.140625" style="329" customWidth="1"/>
    <col min="13" max="13" width="17.42578125" style="329" bestFit="1" customWidth="1"/>
    <col min="14" max="14" width="16.5703125" style="329" customWidth="1"/>
    <col min="15" max="15" width="19.140625" style="329" bestFit="1" customWidth="1"/>
    <col min="16" max="16" width="12.85546875" style="329" bestFit="1" customWidth="1"/>
    <col min="17" max="17" width="8.5703125" style="329"/>
    <col min="18" max="18" width="9.140625" style="329" hidden="1" customWidth="1"/>
    <col min="19" max="26" width="10.42578125" style="329" hidden="1" customWidth="1"/>
    <col min="27" max="27" width="10.5703125" style="329" hidden="1" customWidth="1"/>
    <col min="28" max="30" width="10.42578125" style="329" hidden="1" customWidth="1"/>
    <col min="31" max="16384" width="8.5703125" style="329"/>
  </cols>
  <sheetData>
    <row r="1" spans="1:30" ht="20.25" x14ac:dyDescent="0.3">
      <c r="A1" s="504" t="s">
        <v>120</v>
      </c>
      <c r="B1" s="504"/>
      <c r="C1" s="504"/>
      <c r="D1" s="504"/>
      <c r="E1" s="504"/>
      <c r="F1" s="504"/>
      <c r="G1" s="504"/>
      <c r="H1" s="504"/>
      <c r="I1" s="504"/>
      <c r="J1" s="504"/>
      <c r="K1" s="504"/>
      <c r="L1" s="504"/>
      <c r="M1" s="504"/>
      <c r="N1" s="504"/>
      <c r="O1" s="504"/>
      <c r="P1" s="504"/>
    </row>
    <row r="2" spans="1:30" ht="20.25" x14ac:dyDescent="0.3">
      <c r="A2" s="504" t="s">
        <v>277</v>
      </c>
      <c r="B2" s="504"/>
      <c r="C2" s="504"/>
      <c r="D2" s="504"/>
      <c r="E2" s="504"/>
      <c r="F2" s="504"/>
      <c r="G2" s="504"/>
      <c r="H2" s="504"/>
      <c r="I2" s="504"/>
      <c r="J2" s="504"/>
      <c r="K2" s="504"/>
      <c r="L2" s="504"/>
      <c r="M2" s="504"/>
      <c r="N2" s="504"/>
      <c r="O2" s="504"/>
      <c r="P2" s="504"/>
    </row>
    <row r="3" spans="1:30" ht="18" x14ac:dyDescent="0.25">
      <c r="A3" s="505" t="s">
        <v>327</v>
      </c>
      <c r="B3" s="505"/>
      <c r="C3" s="505"/>
      <c r="D3" s="505"/>
      <c r="E3" s="505"/>
      <c r="F3" s="505"/>
      <c r="G3" s="505"/>
      <c r="H3" s="505"/>
      <c r="I3" s="505"/>
      <c r="J3" s="505"/>
      <c r="K3" s="505"/>
      <c r="L3" s="505"/>
      <c r="M3" s="505"/>
      <c r="N3" s="505"/>
      <c r="O3" s="505"/>
      <c r="P3" s="505"/>
    </row>
    <row r="4" spans="1:30" ht="15.75" x14ac:dyDescent="0.25">
      <c r="A4" s="506" t="str">
        <f>'Customer Info'!B11</f>
        <v>Breakdown of Charges Based on Entered Information</v>
      </c>
      <c r="B4" s="506"/>
      <c r="C4" s="506"/>
      <c r="D4" s="506"/>
      <c r="E4" s="506"/>
      <c r="F4" s="506"/>
      <c r="G4" s="506"/>
      <c r="H4" s="506"/>
      <c r="I4" s="506"/>
      <c r="J4" s="506"/>
      <c r="K4" s="506"/>
      <c r="L4" s="506"/>
      <c r="M4" s="506"/>
      <c r="N4" s="506"/>
      <c r="O4" s="506"/>
      <c r="P4" s="506"/>
    </row>
    <row r="5" spans="1:30" ht="15" x14ac:dyDescent="0.2">
      <c r="A5" s="330"/>
      <c r="B5" s="330"/>
      <c r="C5" s="330"/>
      <c r="D5" s="330"/>
      <c r="E5" s="330"/>
      <c r="F5" s="330"/>
      <c r="G5" s="330"/>
      <c r="H5" s="330"/>
      <c r="I5" s="330"/>
      <c r="J5" s="330"/>
      <c r="K5" s="330"/>
    </row>
    <row r="6" spans="1:30" x14ac:dyDescent="0.2">
      <c r="A6" s="331">
        <f ca="1">TODAY()</f>
        <v>45944</v>
      </c>
      <c r="B6" s="384" t="s">
        <v>325</v>
      </c>
      <c r="C6" s="331"/>
      <c r="D6" s="331"/>
      <c r="E6" s="331"/>
      <c r="F6" s="331"/>
      <c r="G6" s="331"/>
      <c r="H6" s="331"/>
      <c r="I6" s="331"/>
    </row>
    <row r="7" spans="1:30" ht="26.25" x14ac:dyDescent="0.4">
      <c r="A7" s="512"/>
      <c r="B7" s="512"/>
      <c r="C7" s="512"/>
      <c r="D7" s="512"/>
      <c r="E7" s="512"/>
      <c r="F7" s="512"/>
      <c r="G7" s="512"/>
      <c r="H7" s="512"/>
      <c r="I7" s="512"/>
      <c r="J7" s="512"/>
      <c r="K7" s="512"/>
      <c r="L7" s="512"/>
      <c r="M7" s="512"/>
      <c r="N7" s="512"/>
      <c r="O7" s="512"/>
      <c r="P7" s="512"/>
    </row>
    <row r="8" spans="1:30" x14ac:dyDescent="0.2">
      <c r="C8" s="333"/>
      <c r="D8" s="333"/>
      <c r="E8" s="333"/>
      <c r="F8" s="333"/>
      <c r="G8" s="333"/>
      <c r="H8" s="333"/>
      <c r="I8" s="333"/>
      <c r="J8" s="333"/>
      <c r="K8" s="333"/>
    </row>
    <row r="9" spans="1:30" ht="15" x14ac:dyDescent="0.2">
      <c r="A9" s="334" t="s">
        <v>2</v>
      </c>
      <c r="B9" s="335"/>
      <c r="C9" s="336">
        <f>'Customer Info'!B7</f>
        <v>0</v>
      </c>
      <c r="I9" s="337"/>
    </row>
    <row r="10" spans="1:30" ht="15" x14ac:dyDescent="0.2">
      <c r="A10" s="338" t="s">
        <v>26</v>
      </c>
      <c r="B10" s="335"/>
      <c r="C10" s="336">
        <f>'Customer Info'!B8</f>
        <v>0</v>
      </c>
    </row>
    <row r="11" spans="1:30" x14ac:dyDescent="0.2">
      <c r="A11" s="334" t="s">
        <v>3</v>
      </c>
      <c r="B11" s="339">
        <f>'Customer Info'!B9</f>
        <v>11</v>
      </c>
      <c r="C11" s="340" t="str">
        <f>LOOKUP(B11,R11:AD11,R12:AD12)</f>
        <v>November</v>
      </c>
      <c r="D11" s="341">
        <f>'Customer Info'!C9</f>
        <v>2025</v>
      </c>
      <c r="S11" s="329">
        <v>1</v>
      </c>
      <c r="T11" s="329">
        <v>2</v>
      </c>
      <c r="U11" s="329">
        <v>3</v>
      </c>
      <c r="V11" s="329">
        <v>4</v>
      </c>
      <c r="W11" s="329">
        <v>5</v>
      </c>
      <c r="X11" s="329">
        <v>6</v>
      </c>
      <c r="Y11" s="329">
        <v>7</v>
      </c>
      <c r="Z11" s="329">
        <v>8</v>
      </c>
      <c r="AA11" s="329">
        <v>9</v>
      </c>
      <c r="AB11" s="329">
        <v>10</v>
      </c>
      <c r="AC11" s="329">
        <v>11</v>
      </c>
      <c r="AD11" s="329">
        <v>12</v>
      </c>
    </row>
    <row r="12" spans="1:30" x14ac:dyDescent="0.2">
      <c r="A12" s="508"/>
      <c r="B12" s="508"/>
      <c r="C12" s="508"/>
      <c r="D12" s="508"/>
      <c r="E12" s="508"/>
      <c r="F12" s="508"/>
      <c r="G12" s="508"/>
      <c r="H12" s="508"/>
      <c r="I12" s="508"/>
      <c r="J12" s="377"/>
      <c r="K12" s="377"/>
      <c r="L12" s="425"/>
      <c r="M12" s="425"/>
      <c r="N12" s="425"/>
      <c r="O12" s="425"/>
      <c r="P12" s="425"/>
      <c r="R12" s="329" t="s">
        <v>115</v>
      </c>
      <c r="S12" s="343" t="s">
        <v>102</v>
      </c>
      <c r="T12" s="343" t="s">
        <v>103</v>
      </c>
      <c r="U12" s="343" t="s">
        <v>104</v>
      </c>
      <c r="V12" s="343" t="s">
        <v>105</v>
      </c>
      <c r="W12" s="343" t="s">
        <v>106</v>
      </c>
      <c r="X12" s="343" t="s">
        <v>107</v>
      </c>
      <c r="Y12" s="343" t="s">
        <v>108</v>
      </c>
      <c r="Z12" s="343" t="s">
        <v>109</v>
      </c>
      <c r="AA12" s="343" t="s">
        <v>110</v>
      </c>
      <c r="AB12" s="343" t="s">
        <v>112</v>
      </c>
      <c r="AC12" s="343" t="s">
        <v>111</v>
      </c>
      <c r="AD12" s="343" t="s">
        <v>113</v>
      </c>
    </row>
    <row r="13" spans="1:30" x14ac:dyDescent="0.2">
      <c r="A13" s="350" t="s">
        <v>27</v>
      </c>
      <c r="B13" s="351"/>
      <c r="C13" s="351"/>
      <c r="D13" s="351"/>
      <c r="E13" s="351"/>
      <c r="F13" s="351"/>
      <c r="G13" s="351"/>
      <c r="H13" s="351"/>
      <c r="I13" s="351"/>
      <c r="R13" s="349" t="s">
        <v>187</v>
      </c>
      <c r="S13" s="329">
        <f>'Rider Rates'!$C$22</f>
        <v>7.6880000000000004E-2</v>
      </c>
      <c r="T13" s="329">
        <f>'Rider Rates'!$C$22</f>
        <v>7.6880000000000004E-2</v>
      </c>
      <c r="U13" s="329">
        <f>'Rider Rates'!$C$22</f>
        <v>7.6880000000000004E-2</v>
      </c>
      <c r="V13" s="329">
        <f>'Rider Rates'!$C$22</f>
        <v>7.6880000000000004E-2</v>
      </c>
      <c r="W13" s="329">
        <f>'Rider Rates'!$C$22</f>
        <v>7.6880000000000004E-2</v>
      </c>
      <c r="X13" s="329">
        <f>'Rider Rates'!$B$22</f>
        <v>7.6880000000000004E-2</v>
      </c>
      <c r="Y13" s="329">
        <f>'Rider Rates'!$B$22</f>
        <v>7.6880000000000004E-2</v>
      </c>
      <c r="Z13" s="329">
        <f>'Rider Rates'!$B$22</f>
        <v>7.6880000000000004E-2</v>
      </c>
      <c r="AA13" s="329">
        <f>'Rider Rates'!$B$22</f>
        <v>7.6880000000000004E-2</v>
      </c>
      <c r="AB13" s="329">
        <f>'Rider Rates'!$C$22</f>
        <v>7.6880000000000004E-2</v>
      </c>
      <c r="AC13" s="329">
        <f>'Rider Rates'!$C$22</f>
        <v>7.6880000000000004E-2</v>
      </c>
      <c r="AD13" s="329">
        <f>'Rider Rates'!$C$22</f>
        <v>7.6880000000000004E-2</v>
      </c>
    </row>
    <row r="14" spans="1:30" x14ac:dyDescent="0.2">
      <c r="A14" s="333"/>
      <c r="B14" s="333"/>
      <c r="C14" s="333"/>
      <c r="D14" s="333"/>
      <c r="E14" s="333"/>
      <c r="F14" s="333"/>
      <c r="G14" s="333"/>
      <c r="H14" s="333"/>
      <c r="I14" s="333"/>
      <c r="R14" s="333"/>
      <c r="S14" s="345"/>
      <c r="T14" s="345"/>
      <c r="U14" s="345"/>
      <c r="V14" s="345"/>
      <c r="W14" s="345"/>
      <c r="X14" s="345"/>
      <c r="Y14" s="345"/>
      <c r="Z14" s="345"/>
      <c r="AA14" s="345"/>
      <c r="AB14" s="345"/>
      <c r="AC14" s="345"/>
      <c r="AD14" s="345"/>
    </row>
    <row r="15" spans="1:30" x14ac:dyDescent="0.2">
      <c r="A15" s="347" t="s">
        <v>52</v>
      </c>
      <c r="B15" s="347"/>
      <c r="C15" s="426">
        <f>IF('Customer Info'!B21+'Customer Info'!B22-'Customer Info'!B23&lt;0,0,'Customer Info'!B21+'Customer Info'!B22-'Customer Info'!B23)</f>
        <v>0</v>
      </c>
      <c r="D15" s="347" t="s">
        <v>41</v>
      </c>
      <c r="E15" s="347"/>
      <c r="F15" s="348"/>
      <c r="G15" s="347"/>
      <c r="H15" s="347"/>
      <c r="I15" s="347"/>
      <c r="R15" s="333"/>
      <c r="S15" s="345"/>
      <c r="T15" s="345"/>
      <c r="U15" s="345"/>
      <c r="V15" s="345"/>
      <c r="W15" s="345"/>
      <c r="X15" s="345"/>
      <c r="Y15" s="345"/>
      <c r="Z15" s="345"/>
      <c r="AA15" s="345"/>
      <c r="AB15" s="345"/>
      <c r="AC15" s="345"/>
      <c r="AD15" s="345"/>
    </row>
    <row r="16" spans="1:30" x14ac:dyDescent="0.2">
      <c r="A16" s="347" t="s">
        <v>225</v>
      </c>
      <c r="B16" s="347"/>
      <c r="C16" s="426">
        <f>'Customer Info'!B21</f>
        <v>0</v>
      </c>
      <c r="D16" s="347" t="s">
        <v>41</v>
      </c>
      <c r="E16" s="347"/>
      <c r="F16" s="348"/>
      <c r="G16" s="334" t="s">
        <v>15</v>
      </c>
      <c r="H16" s="347"/>
    </row>
    <row r="17" spans="1:221" x14ac:dyDescent="0.2">
      <c r="A17" s="347" t="s">
        <v>226</v>
      </c>
      <c r="B17" s="347"/>
      <c r="C17" s="426">
        <f>'Customer Info'!B22</f>
        <v>0</v>
      </c>
      <c r="D17" s="427" t="s">
        <v>41</v>
      </c>
      <c r="E17" s="348"/>
      <c r="F17" s="348"/>
      <c r="G17" s="334" t="s">
        <v>15</v>
      </c>
      <c r="H17" s="347"/>
      <c r="I17" s="428" t="s">
        <v>15</v>
      </c>
    </row>
    <row r="19" spans="1:221" x14ac:dyDescent="0.2">
      <c r="A19" s="350" t="s">
        <v>31</v>
      </c>
      <c r="B19" s="351"/>
      <c r="C19" s="351"/>
      <c r="D19" s="351"/>
      <c r="E19" s="351"/>
      <c r="F19" s="351"/>
      <c r="G19" s="500" t="s">
        <v>68</v>
      </c>
      <c r="H19" s="501"/>
      <c r="I19" s="501"/>
      <c r="J19" s="502"/>
      <c r="K19" s="351"/>
      <c r="L19" s="503" t="s">
        <v>69</v>
      </c>
      <c r="M19" s="503"/>
      <c r="N19" s="503"/>
      <c r="O19" s="503"/>
    </row>
    <row r="20" spans="1:221" x14ac:dyDescent="0.2">
      <c r="A20" s="333"/>
      <c r="B20" s="333"/>
      <c r="C20" s="333"/>
      <c r="D20" s="333"/>
      <c r="E20" s="333"/>
      <c r="F20" s="333"/>
      <c r="G20" s="352" t="s">
        <v>65</v>
      </c>
      <c r="H20" s="352" t="s">
        <v>66</v>
      </c>
      <c r="I20" s="352" t="s">
        <v>67</v>
      </c>
      <c r="J20" s="353" t="s">
        <v>34</v>
      </c>
      <c r="K20" s="333"/>
      <c r="L20" s="443" t="s">
        <v>65</v>
      </c>
      <c r="M20" s="443" t="s">
        <v>66</v>
      </c>
      <c r="N20" s="443" t="s">
        <v>67</v>
      </c>
      <c r="O20" s="443" t="s">
        <v>34</v>
      </c>
      <c r="P20" s="355" t="s">
        <v>57</v>
      </c>
    </row>
    <row r="21" spans="1:221" x14ac:dyDescent="0.2">
      <c r="A21" s="329" t="s">
        <v>32</v>
      </c>
      <c r="G21" s="429"/>
      <c r="H21" s="429"/>
      <c r="I21" s="429">
        <f>'Rider Rates'!B145</f>
        <v>138.5</v>
      </c>
      <c r="J21" s="429">
        <f>SUM(G21:I21)</f>
        <v>138.5</v>
      </c>
      <c r="L21" s="430"/>
      <c r="M21" s="430"/>
      <c r="N21" s="430">
        <f>I21</f>
        <v>138.5</v>
      </c>
      <c r="O21" s="405">
        <f>SUM(L21:N21)</f>
        <v>138.5</v>
      </c>
      <c r="P21" s="358">
        <v>44531</v>
      </c>
    </row>
    <row r="22" spans="1:221" x14ac:dyDescent="0.2">
      <c r="A22" s="431" t="s">
        <v>132</v>
      </c>
      <c r="D22" s="360">
        <f>C15</f>
        <v>0</v>
      </c>
      <c r="E22" s="361" t="s">
        <v>41</v>
      </c>
      <c r="F22" s="362" t="s">
        <v>8</v>
      </c>
      <c r="G22" s="404"/>
      <c r="H22" s="404"/>
      <c r="I22" s="442">
        <f>'Rider Rates'!C145</f>
        <v>1.3832199999999999E-2</v>
      </c>
      <c r="J22" s="404">
        <f>SUM(G22:I22)</f>
        <v>1.3832199999999999E-2</v>
      </c>
      <c r="K22" s="364" t="s">
        <v>42</v>
      </c>
      <c r="L22" s="405"/>
      <c r="M22" s="405"/>
      <c r="N22" s="405">
        <f>IF(C15&lt;0,0,ROUND($D22*I22,2))</f>
        <v>0</v>
      </c>
      <c r="O22" s="405">
        <f>SUM(L22:N22)</f>
        <v>0</v>
      </c>
      <c r="P22" s="358">
        <f>'Rider Rates'!H145</f>
        <v>45444</v>
      </c>
    </row>
    <row r="23" spans="1:221" x14ac:dyDescent="0.2">
      <c r="A23" s="367" t="s">
        <v>50</v>
      </c>
      <c r="B23" s="367"/>
      <c r="C23" s="367"/>
      <c r="D23" s="368"/>
      <c r="E23" s="368"/>
      <c r="F23" s="367"/>
      <c r="G23" s="367"/>
      <c r="H23" s="367"/>
      <c r="I23" s="367"/>
      <c r="J23" s="367"/>
      <c r="K23" s="370"/>
      <c r="L23" s="369"/>
      <c r="M23" s="369"/>
      <c r="N23" s="369">
        <f>SUM(N21:N22)</f>
        <v>138.5</v>
      </c>
      <c r="O23" s="369">
        <f>SUM(O21:O22)</f>
        <v>138.5</v>
      </c>
    </row>
    <row r="24" spans="1:221" x14ac:dyDescent="0.2">
      <c r="A24" s="432"/>
      <c r="B24" s="432"/>
      <c r="C24" s="433"/>
      <c r="D24" s="433"/>
      <c r="E24" s="433"/>
      <c r="F24" s="433"/>
      <c r="G24" s="434"/>
      <c r="H24" s="434"/>
      <c r="I24" s="434"/>
      <c r="J24" s="434"/>
      <c r="K24" s="432"/>
      <c r="L24" s="432"/>
      <c r="M24" s="432"/>
      <c r="N24" s="432"/>
      <c r="O24" s="432"/>
      <c r="P24" s="432"/>
    </row>
    <row r="25" spans="1:221" x14ac:dyDescent="0.2">
      <c r="A25" s="344" t="s">
        <v>70</v>
      </c>
      <c r="B25" s="381"/>
      <c r="C25" s="381"/>
      <c r="D25" s="382"/>
      <c r="E25" s="382"/>
      <c r="F25" s="381"/>
      <c r="G25" s="382"/>
      <c r="H25" s="382"/>
      <c r="I25" s="382"/>
      <c r="J25" s="382"/>
      <c r="K25" s="382"/>
      <c r="L25" s="382"/>
      <c r="M25" s="382"/>
      <c r="N25" s="382"/>
      <c r="O25" s="382"/>
      <c r="P25" s="421"/>
      <c r="Q25" s="333"/>
      <c r="R25" s="333"/>
      <c r="S25" s="333"/>
      <c r="T25" s="333"/>
      <c r="U25" s="333"/>
      <c r="V25" s="333"/>
      <c r="W25" s="333"/>
      <c r="X25" s="333"/>
      <c r="Y25" s="333"/>
      <c r="Z25" s="333"/>
      <c r="AA25" s="333"/>
      <c r="AB25" s="333"/>
      <c r="AC25" s="333"/>
      <c r="AD25" s="333"/>
      <c r="AE25" s="333"/>
      <c r="AF25" s="333"/>
      <c r="AG25" s="333"/>
      <c r="AH25" s="333"/>
      <c r="AI25" s="333"/>
      <c r="AJ25" s="333"/>
      <c r="AK25" s="333"/>
      <c r="AL25" s="333"/>
      <c r="AM25" s="333"/>
      <c r="AN25" s="333"/>
      <c r="AO25" s="333"/>
      <c r="AP25" s="333"/>
      <c r="AQ25" s="333"/>
      <c r="AR25" s="333"/>
      <c r="AS25" s="333"/>
      <c r="AT25" s="333"/>
      <c r="AU25" s="333"/>
      <c r="AV25" s="333"/>
      <c r="AW25" s="333"/>
      <c r="AX25" s="333"/>
      <c r="AY25" s="333"/>
      <c r="AZ25" s="333"/>
      <c r="BA25" s="333"/>
      <c r="BB25" s="333"/>
      <c r="BC25" s="333"/>
      <c r="BD25" s="333"/>
      <c r="BE25" s="333"/>
      <c r="BF25" s="333"/>
      <c r="BG25" s="333"/>
      <c r="BH25" s="333"/>
      <c r="BI25" s="333"/>
      <c r="BJ25" s="333"/>
      <c r="BK25" s="333"/>
      <c r="BL25" s="333"/>
      <c r="BM25" s="333"/>
      <c r="BN25" s="333"/>
      <c r="BO25" s="333"/>
      <c r="BP25" s="333"/>
      <c r="BQ25" s="333"/>
      <c r="BR25" s="333"/>
      <c r="BS25" s="333"/>
      <c r="BT25" s="333"/>
      <c r="BU25" s="333"/>
      <c r="BV25" s="333"/>
      <c r="BW25" s="333"/>
      <c r="BX25" s="333"/>
      <c r="BY25" s="333"/>
      <c r="BZ25" s="333"/>
      <c r="CA25" s="333"/>
      <c r="CB25" s="333"/>
      <c r="CC25" s="333"/>
      <c r="CD25" s="333"/>
      <c r="CE25" s="333"/>
      <c r="CF25" s="333"/>
      <c r="CG25" s="333"/>
      <c r="CH25" s="333"/>
      <c r="CI25" s="333"/>
      <c r="CJ25" s="333"/>
      <c r="CK25" s="333"/>
      <c r="CL25" s="333"/>
      <c r="CM25" s="333"/>
      <c r="CN25" s="333"/>
      <c r="CO25" s="333"/>
      <c r="CP25" s="333"/>
      <c r="CQ25" s="333"/>
      <c r="CR25" s="333"/>
      <c r="CS25" s="333"/>
      <c r="CT25" s="333"/>
      <c r="CU25" s="333"/>
      <c r="CV25" s="333"/>
      <c r="CW25" s="333"/>
      <c r="CX25" s="333"/>
      <c r="CY25" s="333"/>
      <c r="CZ25" s="333"/>
      <c r="DA25" s="333"/>
      <c r="DB25" s="333"/>
      <c r="DC25" s="333"/>
      <c r="DD25" s="333"/>
      <c r="DE25" s="333"/>
      <c r="DF25" s="333"/>
      <c r="DG25" s="333"/>
      <c r="DH25" s="333"/>
      <c r="DI25" s="333"/>
      <c r="DJ25" s="333"/>
      <c r="DK25" s="333"/>
      <c r="DL25" s="333"/>
      <c r="DM25" s="333"/>
      <c r="DN25" s="333"/>
      <c r="DO25" s="333"/>
      <c r="DP25" s="333"/>
      <c r="DQ25" s="333"/>
      <c r="DR25" s="333"/>
      <c r="DS25" s="333"/>
      <c r="DT25" s="333"/>
      <c r="DU25" s="333"/>
      <c r="DV25" s="333"/>
      <c r="DW25" s="333"/>
      <c r="DX25" s="333"/>
      <c r="DY25" s="333"/>
      <c r="DZ25" s="333"/>
      <c r="EA25" s="333"/>
      <c r="EB25" s="333"/>
      <c r="EC25" s="333"/>
      <c r="ED25" s="333"/>
      <c r="EE25" s="333"/>
      <c r="EF25" s="333"/>
      <c r="EG25" s="333"/>
      <c r="EH25" s="333"/>
      <c r="EI25" s="333"/>
      <c r="EJ25" s="333"/>
      <c r="EK25" s="333"/>
      <c r="EL25" s="333"/>
      <c r="EM25" s="333"/>
      <c r="EN25" s="333"/>
      <c r="EO25" s="333"/>
      <c r="EP25" s="333"/>
      <c r="EQ25" s="333"/>
      <c r="ER25" s="333"/>
      <c r="ES25" s="333"/>
      <c r="ET25" s="333"/>
      <c r="EU25" s="333"/>
      <c r="EV25" s="333"/>
      <c r="EW25" s="333"/>
      <c r="EX25" s="333"/>
      <c r="EY25" s="333"/>
      <c r="EZ25" s="333"/>
      <c r="FA25" s="333"/>
      <c r="FB25" s="333"/>
      <c r="FC25" s="333"/>
      <c r="FD25" s="333"/>
      <c r="FE25" s="333"/>
      <c r="FF25" s="333"/>
      <c r="FG25" s="333"/>
      <c r="FH25" s="333"/>
      <c r="FI25" s="333"/>
      <c r="FJ25" s="333"/>
      <c r="FK25" s="333"/>
      <c r="FL25" s="333"/>
      <c r="FM25" s="333"/>
      <c r="FN25" s="333"/>
      <c r="FO25" s="333"/>
      <c r="FP25" s="333"/>
      <c r="FQ25" s="333"/>
      <c r="FR25" s="333"/>
      <c r="FS25" s="333"/>
      <c r="FT25" s="333"/>
      <c r="FU25" s="333"/>
      <c r="FV25" s="333"/>
      <c r="FW25" s="333"/>
      <c r="FX25" s="333"/>
      <c r="FY25" s="333"/>
      <c r="FZ25" s="333"/>
      <c r="GA25" s="333"/>
      <c r="GB25" s="333"/>
      <c r="GC25" s="333"/>
      <c r="GD25" s="333"/>
      <c r="GE25" s="333"/>
      <c r="GF25" s="333"/>
      <c r="GG25" s="333"/>
      <c r="GH25" s="333"/>
      <c r="GI25" s="333"/>
      <c r="GJ25" s="333"/>
      <c r="GK25" s="333"/>
      <c r="GL25" s="333"/>
      <c r="GM25" s="333"/>
      <c r="GN25" s="333"/>
      <c r="GO25" s="333"/>
      <c r="GP25" s="333"/>
      <c r="GQ25" s="333"/>
      <c r="GR25" s="333"/>
      <c r="GS25" s="333"/>
      <c r="GT25" s="333"/>
      <c r="GU25" s="333"/>
      <c r="GV25" s="333"/>
      <c r="GW25" s="333"/>
      <c r="GX25" s="333"/>
      <c r="GY25" s="333"/>
      <c r="GZ25" s="333"/>
      <c r="HA25" s="333"/>
      <c r="HB25" s="333"/>
      <c r="HC25" s="333"/>
      <c r="HD25" s="333"/>
      <c r="HE25" s="333"/>
      <c r="HF25" s="333"/>
      <c r="HG25" s="333"/>
      <c r="HH25" s="333"/>
      <c r="HI25" s="333"/>
      <c r="HJ25" s="333"/>
      <c r="HK25" s="333"/>
      <c r="HL25" s="333"/>
      <c r="HM25" s="333"/>
    </row>
    <row r="26" spans="1:221" x14ac:dyDescent="0.2">
      <c r="P26" s="435"/>
      <c r="Q26" s="383"/>
      <c r="R26" s="373"/>
      <c r="S26" s="374"/>
      <c r="T26" s="375"/>
      <c r="U26" s="333"/>
      <c r="V26" s="376"/>
      <c r="W26" s="333"/>
      <c r="X26" s="333"/>
      <c r="Y26" s="333"/>
      <c r="Z26" s="333"/>
      <c r="AA26" s="333"/>
      <c r="AB26" s="333"/>
      <c r="AC26" s="333"/>
      <c r="AD26" s="333"/>
      <c r="AE26" s="333"/>
      <c r="AF26" s="333"/>
      <c r="AG26" s="333"/>
      <c r="AH26" s="333"/>
      <c r="AI26" s="333"/>
      <c r="AJ26" s="333"/>
      <c r="AK26" s="333"/>
      <c r="AL26" s="333"/>
      <c r="AM26" s="333"/>
      <c r="AN26" s="333"/>
      <c r="AO26" s="333"/>
      <c r="AP26" s="333"/>
      <c r="AQ26" s="333"/>
      <c r="AR26" s="333"/>
      <c r="AS26" s="333"/>
      <c r="AT26" s="333"/>
      <c r="AU26" s="333"/>
      <c r="AV26" s="333"/>
      <c r="AW26" s="333"/>
      <c r="AX26" s="333"/>
      <c r="AY26" s="333"/>
      <c r="AZ26" s="333"/>
      <c r="BA26" s="333"/>
      <c r="BB26" s="333"/>
      <c r="BC26" s="333"/>
      <c r="BD26" s="333"/>
      <c r="BE26" s="333"/>
      <c r="BF26" s="333"/>
      <c r="BG26" s="333"/>
      <c r="BH26" s="333"/>
      <c r="BI26" s="333"/>
      <c r="BJ26" s="333"/>
      <c r="BK26" s="333"/>
      <c r="BL26" s="333"/>
      <c r="BM26" s="333"/>
      <c r="BN26" s="333"/>
      <c r="BO26" s="333"/>
      <c r="BP26" s="333"/>
      <c r="BQ26" s="333"/>
      <c r="BR26" s="333"/>
      <c r="BS26" s="333"/>
      <c r="BT26" s="333"/>
      <c r="BU26" s="333"/>
      <c r="BV26" s="333"/>
      <c r="BW26" s="333"/>
      <c r="BX26" s="333"/>
      <c r="BY26" s="333"/>
      <c r="BZ26" s="333"/>
      <c r="CA26" s="333"/>
      <c r="CB26" s="333"/>
      <c r="CC26" s="333"/>
      <c r="CD26" s="333"/>
      <c r="CE26" s="333"/>
      <c r="CF26" s="333"/>
      <c r="CG26" s="333"/>
      <c r="CH26" s="333"/>
      <c r="CI26" s="333"/>
      <c r="CJ26" s="333"/>
      <c r="CK26" s="333"/>
      <c r="CL26" s="333"/>
      <c r="CM26" s="333"/>
      <c r="CN26" s="333"/>
      <c r="CO26" s="333"/>
      <c r="CP26" s="333"/>
      <c r="CQ26" s="333"/>
      <c r="CR26" s="333"/>
      <c r="CS26" s="333"/>
      <c r="CT26" s="333"/>
      <c r="CU26" s="333"/>
      <c r="CV26" s="333"/>
      <c r="CW26" s="333"/>
      <c r="CX26" s="333"/>
      <c r="CY26" s="333"/>
      <c r="CZ26" s="333"/>
      <c r="DA26" s="333"/>
      <c r="DB26" s="333"/>
      <c r="DC26" s="333"/>
      <c r="DD26" s="333"/>
      <c r="DE26" s="333"/>
      <c r="DF26" s="333"/>
      <c r="DG26" s="333"/>
      <c r="DH26" s="333"/>
      <c r="DI26" s="333"/>
      <c r="DJ26" s="333"/>
      <c r="DK26" s="333"/>
      <c r="DL26" s="333"/>
      <c r="DM26" s="333"/>
      <c r="DN26" s="333"/>
      <c r="DO26" s="333"/>
      <c r="DP26" s="333"/>
      <c r="DQ26" s="333"/>
      <c r="DR26" s="333"/>
      <c r="DS26" s="333"/>
      <c r="DT26" s="333"/>
      <c r="DU26" s="333"/>
      <c r="DV26" s="333"/>
      <c r="DW26" s="333"/>
      <c r="DX26" s="333"/>
      <c r="DY26" s="333"/>
      <c r="DZ26" s="333"/>
      <c r="EA26" s="333"/>
      <c r="EB26" s="333"/>
      <c r="EC26" s="333"/>
      <c r="ED26" s="333"/>
      <c r="EE26" s="333"/>
      <c r="EF26" s="333"/>
      <c r="EG26" s="333"/>
      <c r="EH26" s="333"/>
      <c r="EI26" s="333"/>
      <c r="EJ26" s="333"/>
      <c r="EK26" s="333"/>
      <c r="EL26" s="333"/>
      <c r="EM26" s="333"/>
      <c r="EN26" s="333"/>
      <c r="EO26" s="333"/>
      <c r="EP26" s="333"/>
      <c r="EQ26" s="333"/>
      <c r="ER26" s="333"/>
      <c r="ES26" s="333"/>
      <c r="ET26" s="333"/>
      <c r="EU26" s="333"/>
      <c r="EV26" s="333"/>
      <c r="EW26" s="333"/>
      <c r="EX26" s="333"/>
      <c r="EY26" s="333"/>
      <c r="EZ26" s="333"/>
      <c r="FA26" s="333"/>
      <c r="FB26" s="333"/>
      <c r="FC26" s="333"/>
      <c r="FD26" s="333"/>
      <c r="FE26" s="333"/>
      <c r="FF26" s="333"/>
      <c r="FG26" s="333"/>
      <c r="FH26" s="333"/>
      <c r="FI26" s="333"/>
      <c r="FJ26" s="333"/>
      <c r="FK26" s="333"/>
      <c r="FL26" s="333"/>
      <c r="FM26" s="333"/>
      <c r="FN26" s="333"/>
      <c r="FO26" s="333"/>
      <c r="FP26" s="333"/>
      <c r="FQ26" s="333"/>
      <c r="FR26" s="333"/>
      <c r="FS26" s="333"/>
      <c r="FT26" s="333"/>
      <c r="FU26" s="333"/>
      <c r="FV26" s="333"/>
      <c r="FW26" s="333"/>
      <c r="FX26" s="333"/>
      <c r="FY26" s="333"/>
      <c r="FZ26" s="333"/>
      <c r="GA26" s="333"/>
      <c r="GB26" s="333"/>
      <c r="GC26" s="333"/>
      <c r="GD26" s="333"/>
      <c r="GE26" s="333"/>
      <c r="GF26" s="333"/>
      <c r="GG26" s="333"/>
      <c r="GH26" s="333"/>
      <c r="GI26" s="333"/>
      <c r="GJ26" s="333"/>
      <c r="GK26" s="333"/>
      <c r="GL26" s="333"/>
      <c r="GM26" s="333"/>
      <c r="GN26" s="333"/>
      <c r="GO26" s="333"/>
      <c r="GP26" s="333"/>
      <c r="GQ26" s="333"/>
      <c r="GR26" s="333"/>
      <c r="GS26" s="333"/>
      <c r="GT26" s="333"/>
      <c r="GU26" s="333"/>
      <c r="GV26" s="333"/>
      <c r="GW26" s="333"/>
      <c r="GX26" s="333"/>
      <c r="GY26" s="333"/>
      <c r="GZ26" s="333"/>
      <c r="HA26" s="333"/>
      <c r="HB26" s="333"/>
      <c r="HC26" s="333"/>
      <c r="HD26" s="333"/>
      <c r="HE26" s="333"/>
      <c r="HF26" s="333"/>
      <c r="HG26" s="333"/>
      <c r="HH26" s="333"/>
      <c r="HI26" s="333"/>
      <c r="HJ26" s="333"/>
      <c r="HK26" s="333"/>
      <c r="HL26" s="333"/>
      <c r="HM26" s="333"/>
    </row>
    <row r="27" spans="1:221" x14ac:dyDescent="0.2">
      <c r="A27" s="384" t="s">
        <v>79</v>
      </c>
      <c r="B27" s="385"/>
      <c r="C27" s="385"/>
      <c r="D27" s="360">
        <f>IF($C$15&lt;0,0,IF($C$15&gt;833000,833000,$C$15))</f>
        <v>0</v>
      </c>
      <c r="E27" s="361" t="s">
        <v>41</v>
      </c>
      <c r="F27" s="362" t="s">
        <v>8</v>
      </c>
      <c r="G27" s="386"/>
      <c r="H27" s="386"/>
      <c r="I27" s="386">
        <f>'Rider Rates'!$B$4</f>
        <v>4.6278999999999999E-3</v>
      </c>
      <c r="J27" s="386">
        <f t="shared" ref="J27:J47" si="0">SUM(G27:I27)</f>
        <v>4.6278999999999999E-3</v>
      </c>
      <c r="K27" s="364" t="s">
        <v>42</v>
      </c>
      <c r="L27" s="250"/>
      <c r="M27" s="250"/>
      <c r="N27" s="250">
        <f t="shared" ref="N27:N32" si="1">ROUND(D27*I27,2)</f>
        <v>0</v>
      </c>
      <c r="O27" s="250">
        <f t="shared" ref="O27:O48" si="2">SUM(L27:N27)</f>
        <v>0</v>
      </c>
      <c r="P27" s="358">
        <f>'Rider Rates'!$D$4</f>
        <v>45657</v>
      </c>
      <c r="Q27" s="383"/>
      <c r="R27" s="380"/>
      <c r="S27" s="374"/>
      <c r="T27" s="375"/>
      <c r="U27" s="333"/>
      <c r="V27" s="376"/>
      <c r="W27" s="333"/>
      <c r="X27" s="333"/>
      <c r="Y27" s="333"/>
      <c r="Z27" s="333"/>
      <c r="AA27" s="333"/>
      <c r="AB27" s="333"/>
      <c r="AC27" s="333"/>
      <c r="AD27" s="333"/>
      <c r="AE27" s="333"/>
      <c r="AF27" s="333"/>
      <c r="AG27" s="333"/>
      <c r="AH27" s="333"/>
      <c r="AI27" s="333"/>
      <c r="AJ27" s="333"/>
      <c r="AK27" s="333"/>
      <c r="AL27" s="333"/>
      <c r="AM27" s="333"/>
      <c r="AN27" s="333"/>
      <c r="AO27" s="333"/>
      <c r="AP27" s="333"/>
      <c r="AQ27" s="333"/>
      <c r="AR27" s="333"/>
      <c r="AS27" s="333"/>
      <c r="AT27" s="333"/>
      <c r="AU27" s="333"/>
      <c r="AV27" s="333"/>
      <c r="AW27" s="333"/>
      <c r="AX27" s="333"/>
      <c r="AY27" s="333"/>
      <c r="AZ27" s="333"/>
      <c r="BA27" s="333"/>
      <c r="BB27" s="333"/>
      <c r="BC27" s="333"/>
      <c r="BD27" s="333"/>
      <c r="BE27" s="333"/>
      <c r="BF27" s="333"/>
      <c r="BG27" s="333"/>
      <c r="BH27" s="333"/>
      <c r="BI27" s="333"/>
      <c r="BJ27" s="333"/>
      <c r="BK27" s="333"/>
      <c r="BL27" s="333"/>
      <c r="BM27" s="333"/>
      <c r="BN27" s="333"/>
      <c r="BO27" s="333"/>
      <c r="BP27" s="333"/>
      <c r="BQ27" s="333"/>
      <c r="BR27" s="333"/>
      <c r="BS27" s="333"/>
      <c r="BT27" s="333"/>
      <c r="BU27" s="333"/>
      <c r="BV27" s="333"/>
      <c r="BW27" s="333"/>
      <c r="BX27" s="333"/>
      <c r="BY27" s="333"/>
      <c r="BZ27" s="333"/>
      <c r="CA27" s="333"/>
      <c r="CB27" s="333"/>
      <c r="CC27" s="333"/>
      <c r="CD27" s="333"/>
      <c r="CE27" s="333"/>
      <c r="CF27" s="333"/>
      <c r="CG27" s="333"/>
      <c r="CH27" s="333"/>
      <c r="CI27" s="333"/>
      <c r="CJ27" s="333"/>
      <c r="CK27" s="333"/>
      <c r="CL27" s="333"/>
      <c r="CM27" s="333"/>
      <c r="CN27" s="333"/>
      <c r="CO27" s="333"/>
      <c r="CP27" s="333"/>
      <c r="CQ27" s="333"/>
      <c r="CR27" s="333"/>
      <c r="CS27" s="333"/>
      <c r="CT27" s="333"/>
      <c r="CU27" s="333"/>
      <c r="CV27" s="333"/>
      <c r="CW27" s="333"/>
      <c r="CX27" s="333"/>
      <c r="CY27" s="333"/>
      <c r="CZ27" s="333"/>
      <c r="DA27" s="333"/>
      <c r="DB27" s="333"/>
      <c r="DC27" s="333"/>
      <c r="DD27" s="333"/>
      <c r="DE27" s="333"/>
      <c r="DF27" s="333"/>
      <c r="DG27" s="333"/>
      <c r="DH27" s="333"/>
      <c r="DI27" s="333"/>
      <c r="DJ27" s="333"/>
      <c r="DK27" s="333"/>
      <c r="DL27" s="333"/>
      <c r="DM27" s="333"/>
      <c r="DN27" s="333"/>
      <c r="DO27" s="333"/>
      <c r="DP27" s="333"/>
      <c r="DQ27" s="333"/>
      <c r="DR27" s="333"/>
      <c r="DS27" s="333"/>
      <c r="DT27" s="333"/>
      <c r="DU27" s="333"/>
      <c r="DV27" s="333"/>
      <c r="DW27" s="333"/>
      <c r="DX27" s="333"/>
      <c r="DY27" s="333"/>
      <c r="DZ27" s="333"/>
      <c r="EA27" s="333"/>
      <c r="EB27" s="333"/>
      <c r="EC27" s="333"/>
      <c r="ED27" s="333"/>
      <c r="EE27" s="333"/>
      <c r="EF27" s="333"/>
      <c r="EG27" s="333"/>
      <c r="EH27" s="333"/>
      <c r="EI27" s="333"/>
      <c r="EJ27" s="333"/>
      <c r="EK27" s="333"/>
      <c r="EL27" s="333"/>
      <c r="EM27" s="333"/>
      <c r="EN27" s="333"/>
      <c r="EO27" s="333"/>
      <c r="EP27" s="333"/>
      <c r="EQ27" s="333"/>
      <c r="ER27" s="333"/>
      <c r="ES27" s="333"/>
      <c r="ET27" s="333"/>
      <c r="EU27" s="333"/>
      <c r="EV27" s="333"/>
      <c r="EW27" s="333"/>
      <c r="EX27" s="333"/>
      <c r="EY27" s="333"/>
      <c r="EZ27" s="333"/>
      <c r="FA27" s="333"/>
      <c r="FB27" s="333"/>
      <c r="FC27" s="333"/>
      <c r="FD27" s="333"/>
      <c r="FE27" s="333"/>
      <c r="FF27" s="333"/>
      <c r="FG27" s="333"/>
      <c r="FH27" s="333"/>
      <c r="FI27" s="333"/>
      <c r="FJ27" s="333"/>
      <c r="FK27" s="333"/>
      <c r="FL27" s="333"/>
      <c r="FM27" s="333"/>
      <c r="FN27" s="333"/>
      <c r="FO27" s="333"/>
      <c r="FP27" s="333"/>
      <c r="FQ27" s="333"/>
      <c r="FR27" s="333"/>
      <c r="FS27" s="333"/>
      <c r="FT27" s="333"/>
      <c r="FU27" s="333"/>
      <c r="FV27" s="333"/>
      <c r="FW27" s="333"/>
      <c r="FX27" s="333"/>
      <c r="FY27" s="333"/>
      <c r="FZ27" s="333"/>
      <c r="GA27" s="333"/>
      <c r="GB27" s="333"/>
      <c r="GC27" s="333"/>
      <c r="GD27" s="333"/>
      <c r="GE27" s="333"/>
      <c r="GF27" s="333"/>
      <c r="GG27" s="333"/>
      <c r="GH27" s="333"/>
      <c r="GI27" s="333"/>
      <c r="GJ27" s="333"/>
      <c r="GK27" s="333"/>
      <c r="GL27" s="333"/>
      <c r="GM27" s="333"/>
      <c r="GN27" s="333"/>
      <c r="GO27" s="333"/>
      <c r="GP27" s="333"/>
      <c r="GQ27" s="333"/>
      <c r="GR27" s="333"/>
      <c r="GS27" s="333"/>
      <c r="GT27" s="333"/>
      <c r="GU27" s="333"/>
      <c r="GV27" s="333"/>
      <c r="GW27" s="333"/>
      <c r="GX27" s="333"/>
      <c r="GY27" s="333"/>
      <c r="GZ27" s="333"/>
      <c r="HA27" s="333"/>
      <c r="HB27" s="333"/>
      <c r="HC27" s="333"/>
      <c r="HD27" s="333"/>
      <c r="HE27" s="333"/>
      <c r="HF27" s="333"/>
      <c r="HG27" s="333"/>
      <c r="HH27" s="333"/>
      <c r="HI27" s="333"/>
      <c r="HJ27" s="333"/>
      <c r="HK27" s="333"/>
      <c r="HL27" s="333"/>
      <c r="HM27" s="333"/>
    </row>
    <row r="28" spans="1:221" x14ac:dyDescent="0.2">
      <c r="A28" s="384" t="s">
        <v>80</v>
      </c>
      <c r="B28" s="333"/>
      <c r="C28" s="333"/>
      <c r="D28" s="388">
        <f>IF($C$15&gt;833000,$C$15-833000,0)</f>
        <v>0</v>
      </c>
      <c r="E28" s="361" t="s">
        <v>41</v>
      </c>
      <c r="F28" s="362" t="s">
        <v>8</v>
      </c>
      <c r="G28" s="386"/>
      <c r="H28" s="386"/>
      <c r="I28" s="386">
        <f>'Rider Rates'!$B$5</f>
        <v>1.7560000000000001E-4</v>
      </c>
      <c r="J28" s="386">
        <f t="shared" si="0"/>
        <v>1.7560000000000001E-4</v>
      </c>
      <c r="K28" s="364" t="s">
        <v>42</v>
      </c>
      <c r="L28" s="250"/>
      <c r="M28" s="250"/>
      <c r="N28" s="250">
        <f t="shared" si="1"/>
        <v>0</v>
      </c>
      <c r="O28" s="250">
        <f t="shared" si="2"/>
        <v>0</v>
      </c>
      <c r="P28" s="358">
        <f>'Rider Rates'!$D$4</f>
        <v>45657</v>
      </c>
      <c r="Q28" s="383"/>
      <c r="R28" s="380"/>
      <c r="S28" s="374"/>
      <c r="T28" s="375"/>
      <c r="U28" s="333"/>
      <c r="V28" s="376"/>
      <c r="W28" s="333"/>
      <c r="X28" s="333"/>
      <c r="Y28" s="333"/>
      <c r="Z28" s="333"/>
      <c r="AA28" s="333"/>
      <c r="AB28" s="333"/>
      <c r="AC28" s="333"/>
      <c r="AD28" s="333"/>
      <c r="AE28" s="333"/>
      <c r="AF28" s="333"/>
      <c r="AG28" s="333"/>
      <c r="AH28" s="333"/>
      <c r="AI28" s="333"/>
      <c r="AJ28" s="333"/>
      <c r="AK28" s="333"/>
      <c r="AL28" s="333"/>
      <c r="AM28" s="333"/>
      <c r="AN28" s="333"/>
      <c r="AO28" s="333"/>
      <c r="AP28" s="333"/>
      <c r="AQ28" s="333"/>
      <c r="AR28" s="333"/>
      <c r="AS28" s="333"/>
      <c r="AT28" s="333"/>
      <c r="AU28" s="333"/>
      <c r="AV28" s="333"/>
      <c r="AW28" s="333"/>
      <c r="AX28" s="333"/>
      <c r="AY28" s="333"/>
      <c r="AZ28" s="333"/>
      <c r="BA28" s="333"/>
      <c r="BB28" s="333"/>
      <c r="BC28" s="333"/>
      <c r="BD28" s="333"/>
      <c r="BE28" s="333"/>
      <c r="BF28" s="333"/>
      <c r="BG28" s="333"/>
      <c r="BH28" s="333"/>
      <c r="BI28" s="333"/>
      <c r="BJ28" s="333"/>
      <c r="BK28" s="333"/>
      <c r="BL28" s="333"/>
      <c r="BM28" s="333"/>
      <c r="BN28" s="333"/>
      <c r="BO28" s="333"/>
      <c r="BP28" s="333"/>
      <c r="BQ28" s="333"/>
      <c r="BR28" s="333"/>
      <c r="BS28" s="333"/>
      <c r="BT28" s="333"/>
      <c r="BU28" s="333"/>
      <c r="BV28" s="333"/>
      <c r="BW28" s="333"/>
      <c r="BX28" s="333"/>
      <c r="BY28" s="333"/>
      <c r="BZ28" s="333"/>
      <c r="CA28" s="333"/>
      <c r="CB28" s="333"/>
      <c r="CC28" s="333"/>
      <c r="CD28" s="333"/>
      <c r="CE28" s="333"/>
      <c r="CF28" s="333"/>
      <c r="CG28" s="333"/>
      <c r="CH28" s="333"/>
      <c r="CI28" s="333"/>
      <c r="CJ28" s="333"/>
      <c r="CK28" s="333"/>
      <c r="CL28" s="333"/>
      <c r="CM28" s="333"/>
      <c r="CN28" s="333"/>
      <c r="CO28" s="333"/>
      <c r="CP28" s="333"/>
      <c r="CQ28" s="333"/>
      <c r="CR28" s="333"/>
      <c r="CS28" s="333"/>
      <c r="CT28" s="333"/>
      <c r="CU28" s="333"/>
      <c r="CV28" s="333"/>
      <c r="CW28" s="333"/>
      <c r="CX28" s="333"/>
      <c r="CY28" s="333"/>
      <c r="CZ28" s="333"/>
      <c r="DA28" s="333"/>
      <c r="DB28" s="333"/>
      <c r="DC28" s="333"/>
      <c r="DD28" s="333"/>
      <c r="DE28" s="333"/>
      <c r="DF28" s="333"/>
      <c r="DG28" s="333"/>
      <c r="DH28" s="333"/>
      <c r="DI28" s="333"/>
      <c r="DJ28" s="333"/>
      <c r="DK28" s="333"/>
      <c r="DL28" s="333"/>
      <c r="DM28" s="333"/>
      <c r="DN28" s="333"/>
      <c r="DO28" s="333"/>
      <c r="DP28" s="333"/>
      <c r="DQ28" s="333"/>
      <c r="DR28" s="333"/>
      <c r="DS28" s="333"/>
      <c r="DT28" s="333"/>
      <c r="DU28" s="333"/>
      <c r="DV28" s="333"/>
      <c r="DW28" s="333"/>
      <c r="DX28" s="333"/>
      <c r="DY28" s="333"/>
      <c r="DZ28" s="333"/>
      <c r="EA28" s="333"/>
      <c r="EB28" s="333"/>
      <c r="EC28" s="333"/>
      <c r="ED28" s="333"/>
      <c r="EE28" s="333"/>
      <c r="EF28" s="333"/>
      <c r="EG28" s="333"/>
      <c r="EH28" s="333"/>
      <c r="EI28" s="333"/>
      <c r="EJ28" s="333"/>
      <c r="EK28" s="333"/>
      <c r="EL28" s="333"/>
      <c r="EM28" s="333"/>
      <c r="EN28" s="333"/>
      <c r="EO28" s="333"/>
      <c r="EP28" s="333"/>
      <c r="EQ28" s="333"/>
      <c r="ER28" s="333"/>
      <c r="ES28" s="333"/>
      <c r="ET28" s="333"/>
      <c r="EU28" s="333"/>
      <c r="EV28" s="333"/>
      <c r="EW28" s="333"/>
      <c r="EX28" s="333"/>
      <c r="EY28" s="333"/>
      <c r="EZ28" s="333"/>
      <c r="FA28" s="333"/>
      <c r="FB28" s="333"/>
      <c r="FC28" s="333"/>
      <c r="FD28" s="333"/>
      <c r="FE28" s="333"/>
      <c r="FF28" s="333"/>
      <c r="FG28" s="333"/>
      <c r="FH28" s="333"/>
      <c r="FI28" s="333"/>
      <c r="FJ28" s="333"/>
      <c r="FK28" s="333"/>
      <c r="FL28" s="333"/>
      <c r="FM28" s="333"/>
      <c r="FN28" s="333"/>
      <c r="FO28" s="333"/>
      <c r="FP28" s="333"/>
      <c r="FQ28" s="333"/>
      <c r="FR28" s="333"/>
      <c r="FS28" s="333"/>
      <c r="FT28" s="333"/>
      <c r="FU28" s="333"/>
      <c r="FV28" s="333"/>
      <c r="FW28" s="333"/>
      <c r="FX28" s="333"/>
      <c r="FY28" s="333"/>
      <c r="FZ28" s="333"/>
      <c r="GA28" s="333"/>
      <c r="GB28" s="333"/>
      <c r="GC28" s="333"/>
      <c r="GD28" s="333"/>
      <c r="GE28" s="333"/>
      <c r="GF28" s="333"/>
      <c r="GG28" s="333"/>
      <c r="GH28" s="333"/>
      <c r="GI28" s="333"/>
      <c r="GJ28" s="333"/>
      <c r="GK28" s="333"/>
      <c r="GL28" s="333"/>
      <c r="GM28" s="333"/>
      <c r="GN28" s="333"/>
      <c r="GO28" s="333"/>
      <c r="GP28" s="333"/>
      <c r="GQ28" s="333"/>
      <c r="GR28" s="333"/>
      <c r="GS28" s="333"/>
      <c r="GT28" s="333"/>
      <c r="GU28" s="333"/>
      <c r="GV28" s="333"/>
      <c r="GW28" s="333"/>
      <c r="GX28" s="333"/>
      <c r="GY28" s="333"/>
      <c r="GZ28" s="333"/>
      <c r="HA28" s="333"/>
      <c r="HB28" s="333"/>
      <c r="HC28" s="333"/>
      <c r="HD28" s="333"/>
      <c r="HE28" s="333"/>
      <c r="HF28" s="333"/>
      <c r="HG28" s="333"/>
      <c r="HH28" s="333"/>
      <c r="HI28" s="333"/>
      <c r="HJ28" s="333"/>
      <c r="HK28" s="333"/>
      <c r="HL28" s="333"/>
      <c r="HM28" s="333"/>
    </row>
    <row r="29" spans="1:221" x14ac:dyDescent="0.2">
      <c r="A29" s="384" t="s">
        <v>97</v>
      </c>
      <c r="B29" s="333"/>
      <c r="C29" s="333"/>
      <c r="D29" s="360">
        <f>IF('Customer Info'!$C$32=TRUE,0,IF($C$15&lt;0,0,IF($C$15&gt;2000,2000,$C$15)))</f>
        <v>0</v>
      </c>
      <c r="E29" s="361" t="s">
        <v>41</v>
      </c>
      <c r="F29" s="362" t="s">
        <v>8</v>
      </c>
      <c r="G29" s="386"/>
      <c r="H29" s="386"/>
      <c r="I29" s="389">
        <f>'Rider Rates'!$B$8</f>
        <v>4.6499999999999996E-3</v>
      </c>
      <c r="J29" s="389">
        <f t="shared" si="0"/>
        <v>4.6499999999999996E-3</v>
      </c>
      <c r="K29" s="364" t="s">
        <v>42</v>
      </c>
      <c r="L29" s="250"/>
      <c r="M29" s="250"/>
      <c r="N29" s="250">
        <f t="shared" si="1"/>
        <v>0</v>
      </c>
      <c r="O29" s="250">
        <f t="shared" si="2"/>
        <v>0</v>
      </c>
      <c r="P29" s="358">
        <f>'Rider Rates'!$D$7</f>
        <v>44531</v>
      </c>
      <c r="Q29" s="383"/>
      <c r="R29" s="380"/>
      <c r="S29" s="374"/>
      <c r="T29" s="375"/>
      <c r="U29" s="333"/>
      <c r="V29" s="376"/>
      <c r="W29" s="333"/>
      <c r="X29" s="333"/>
      <c r="Y29" s="333"/>
      <c r="Z29" s="333"/>
      <c r="AA29" s="333"/>
      <c r="AB29" s="333"/>
      <c r="AC29" s="333"/>
      <c r="AD29" s="333"/>
      <c r="AE29" s="333"/>
      <c r="AF29" s="333"/>
      <c r="AG29" s="333"/>
      <c r="AH29" s="333"/>
      <c r="AI29" s="333"/>
      <c r="AJ29" s="333"/>
      <c r="AK29" s="333"/>
      <c r="AL29" s="333"/>
      <c r="AM29" s="333"/>
      <c r="AN29" s="333"/>
      <c r="AO29" s="333"/>
      <c r="AP29" s="333"/>
      <c r="AQ29" s="333"/>
      <c r="AR29" s="333"/>
      <c r="AS29" s="333"/>
      <c r="AT29" s="333"/>
      <c r="AU29" s="333"/>
      <c r="AV29" s="333"/>
      <c r="AW29" s="333"/>
      <c r="AX29" s="333"/>
      <c r="AY29" s="333"/>
      <c r="AZ29" s="333"/>
      <c r="BA29" s="333"/>
      <c r="BB29" s="333"/>
      <c r="BC29" s="333"/>
      <c r="BD29" s="333"/>
      <c r="BE29" s="333"/>
      <c r="BF29" s="333"/>
      <c r="BG29" s="333"/>
      <c r="BH29" s="333"/>
      <c r="BI29" s="333"/>
      <c r="BJ29" s="333"/>
      <c r="BK29" s="333"/>
      <c r="BL29" s="333"/>
      <c r="BM29" s="333"/>
      <c r="BN29" s="333"/>
      <c r="BO29" s="333"/>
      <c r="BP29" s="333"/>
      <c r="BQ29" s="333"/>
      <c r="BR29" s="333"/>
      <c r="BS29" s="333"/>
      <c r="BT29" s="333"/>
      <c r="BU29" s="333"/>
      <c r="BV29" s="333"/>
      <c r="BW29" s="333"/>
      <c r="BX29" s="333"/>
      <c r="BY29" s="333"/>
      <c r="BZ29" s="333"/>
      <c r="CA29" s="333"/>
      <c r="CB29" s="333"/>
      <c r="CC29" s="333"/>
      <c r="CD29" s="333"/>
      <c r="CE29" s="333"/>
      <c r="CF29" s="333"/>
      <c r="CG29" s="333"/>
      <c r="CH29" s="333"/>
      <c r="CI29" s="333"/>
      <c r="CJ29" s="333"/>
      <c r="CK29" s="333"/>
      <c r="CL29" s="333"/>
      <c r="CM29" s="333"/>
      <c r="CN29" s="333"/>
      <c r="CO29" s="333"/>
      <c r="CP29" s="333"/>
      <c r="CQ29" s="333"/>
      <c r="CR29" s="333"/>
      <c r="CS29" s="333"/>
      <c r="CT29" s="333"/>
      <c r="CU29" s="333"/>
      <c r="CV29" s="333"/>
      <c r="CW29" s="333"/>
      <c r="CX29" s="333"/>
      <c r="CY29" s="333"/>
      <c r="CZ29" s="333"/>
      <c r="DA29" s="333"/>
      <c r="DB29" s="333"/>
      <c r="DC29" s="333"/>
      <c r="DD29" s="333"/>
      <c r="DE29" s="333"/>
      <c r="DF29" s="333"/>
      <c r="DG29" s="333"/>
      <c r="DH29" s="333"/>
      <c r="DI29" s="333"/>
      <c r="DJ29" s="333"/>
      <c r="DK29" s="333"/>
      <c r="DL29" s="333"/>
      <c r="DM29" s="333"/>
      <c r="DN29" s="333"/>
      <c r="DO29" s="333"/>
      <c r="DP29" s="333"/>
      <c r="DQ29" s="333"/>
      <c r="DR29" s="333"/>
      <c r="DS29" s="333"/>
      <c r="DT29" s="333"/>
      <c r="DU29" s="333"/>
      <c r="DV29" s="333"/>
      <c r="DW29" s="333"/>
      <c r="DX29" s="333"/>
      <c r="DY29" s="333"/>
      <c r="DZ29" s="333"/>
      <c r="EA29" s="333"/>
      <c r="EB29" s="333"/>
      <c r="EC29" s="333"/>
      <c r="ED29" s="333"/>
      <c r="EE29" s="333"/>
      <c r="EF29" s="333"/>
      <c r="EG29" s="333"/>
      <c r="EH29" s="333"/>
      <c r="EI29" s="333"/>
      <c r="EJ29" s="333"/>
      <c r="EK29" s="333"/>
      <c r="EL29" s="333"/>
      <c r="EM29" s="333"/>
      <c r="EN29" s="333"/>
      <c r="EO29" s="333"/>
      <c r="EP29" s="333"/>
      <c r="EQ29" s="333"/>
      <c r="ER29" s="333"/>
      <c r="ES29" s="333"/>
      <c r="ET29" s="333"/>
      <c r="EU29" s="333"/>
      <c r="EV29" s="333"/>
      <c r="EW29" s="333"/>
      <c r="EX29" s="333"/>
      <c r="EY29" s="333"/>
      <c r="EZ29" s="333"/>
      <c r="FA29" s="333"/>
      <c r="FB29" s="333"/>
      <c r="FC29" s="333"/>
      <c r="FD29" s="333"/>
      <c r="FE29" s="333"/>
      <c r="FF29" s="333"/>
      <c r="FG29" s="333"/>
      <c r="FH29" s="333"/>
      <c r="FI29" s="333"/>
      <c r="FJ29" s="333"/>
      <c r="FK29" s="333"/>
      <c r="FL29" s="333"/>
      <c r="FM29" s="333"/>
      <c r="FN29" s="333"/>
      <c r="FO29" s="333"/>
      <c r="FP29" s="333"/>
      <c r="FQ29" s="333"/>
      <c r="FR29" s="333"/>
      <c r="FS29" s="333"/>
      <c r="FT29" s="333"/>
      <c r="FU29" s="333"/>
      <c r="FV29" s="333"/>
      <c r="FW29" s="333"/>
      <c r="FX29" s="333"/>
      <c r="FY29" s="333"/>
      <c r="FZ29" s="333"/>
      <c r="GA29" s="333"/>
      <c r="GB29" s="333"/>
      <c r="GC29" s="333"/>
      <c r="GD29" s="333"/>
      <c r="GE29" s="333"/>
      <c r="GF29" s="333"/>
      <c r="GG29" s="333"/>
      <c r="GH29" s="333"/>
      <c r="GI29" s="333"/>
      <c r="GJ29" s="333"/>
      <c r="GK29" s="333"/>
      <c r="GL29" s="333"/>
      <c r="GM29" s="333"/>
      <c r="GN29" s="333"/>
      <c r="GO29" s="333"/>
      <c r="GP29" s="333"/>
      <c r="GQ29" s="333"/>
      <c r="GR29" s="333"/>
      <c r="GS29" s="333"/>
      <c r="GT29" s="333"/>
      <c r="GU29" s="333"/>
      <c r="GV29" s="333"/>
      <c r="GW29" s="333"/>
      <c r="GX29" s="333"/>
      <c r="GY29" s="333"/>
      <c r="GZ29" s="333"/>
      <c r="HA29" s="333"/>
      <c r="HB29" s="333"/>
      <c r="HC29" s="333"/>
      <c r="HD29" s="333"/>
      <c r="HE29" s="333"/>
      <c r="HF29" s="333"/>
      <c r="HG29" s="333"/>
      <c r="HH29" s="333"/>
      <c r="HI29" s="333"/>
      <c r="HJ29" s="333"/>
      <c r="HK29" s="333"/>
      <c r="HL29" s="333"/>
      <c r="HM29" s="333"/>
    </row>
    <row r="30" spans="1:221" x14ac:dyDescent="0.2">
      <c r="A30" s="384" t="s">
        <v>98</v>
      </c>
      <c r="B30" s="333"/>
      <c r="C30" s="333"/>
      <c r="D30" s="360">
        <f>IF('Customer Info'!$C$32=TRUE,0,IF($C$15&lt;=2000,0,IF($C$15=0,0,IF($C$15-2000&gt;13000,13000,$C$15-2000))))</f>
        <v>0</v>
      </c>
      <c r="E30" s="361" t="s">
        <v>41</v>
      </c>
      <c r="F30" s="362" t="s">
        <v>8</v>
      </c>
      <c r="G30" s="386"/>
      <c r="H30" s="386"/>
      <c r="I30" s="389">
        <f>'Rider Rates'!$B$9</f>
        <v>4.1900000000000001E-3</v>
      </c>
      <c r="J30" s="389">
        <f t="shared" si="0"/>
        <v>4.1900000000000001E-3</v>
      </c>
      <c r="K30" s="364" t="s">
        <v>42</v>
      </c>
      <c r="L30" s="250"/>
      <c r="M30" s="250"/>
      <c r="N30" s="250">
        <f t="shared" si="1"/>
        <v>0</v>
      </c>
      <c r="O30" s="250">
        <f t="shared" si="2"/>
        <v>0</v>
      </c>
      <c r="P30" s="358">
        <f>'Rider Rates'!$D$7</f>
        <v>44531</v>
      </c>
      <c r="Q30" s="383"/>
      <c r="R30" s="380"/>
      <c r="S30" s="374"/>
      <c r="T30" s="375"/>
      <c r="U30" s="333"/>
      <c r="V30" s="376"/>
      <c r="W30" s="333"/>
      <c r="X30" s="333"/>
      <c r="Y30" s="333"/>
      <c r="Z30" s="333"/>
      <c r="AA30" s="333"/>
      <c r="AB30" s="333"/>
      <c r="AC30" s="333"/>
      <c r="AD30" s="333"/>
      <c r="AE30" s="333"/>
      <c r="AF30" s="333"/>
      <c r="AG30" s="333"/>
      <c r="AH30" s="333"/>
      <c r="AI30" s="333"/>
      <c r="AJ30" s="333"/>
      <c r="AK30" s="333"/>
      <c r="AL30" s="333"/>
      <c r="AM30" s="333"/>
      <c r="AN30" s="333"/>
      <c r="AO30" s="333"/>
      <c r="AP30" s="333"/>
      <c r="AQ30" s="333"/>
      <c r="AR30" s="333"/>
      <c r="AS30" s="333"/>
      <c r="AT30" s="333"/>
      <c r="AU30" s="333"/>
      <c r="AV30" s="333"/>
      <c r="AW30" s="333"/>
      <c r="AX30" s="333"/>
      <c r="AY30" s="333"/>
      <c r="AZ30" s="333"/>
      <c r="BA30" s="333"/>
      <c r="BB30" s="333"/>
      <c r="BC30" s="333"/>
      <c r="BD30" s="333"/>
      <c r="BE30" s="333"/>
      <c r="BF30" s="333"/>
      <c r="BG30" s="333"/>
      <c r="BH30" s="333"/>
      <c r="BI30" s="333"/>
      <c r="BJ30" s="333"/>
      <c r="BK30" s="333"/>
      <c r="BL30" s="333"/>
      <c r="BM30" s="333"/>
      <c r="BN30" s="333"/>
      <c r="BO30" s="333"/>
      <c r="BP30" s="333"/>
      <c r="BQ30" s="333"/>
      <c r="BR30" s="333"/>
      <c r="BS30" s="333"/>
      <c r="BT30" s="333"/>
      <c r="BU30" s="333"/>
      <c r="BV30" s="333"/>
      <c r="BW30" s="333"/>
      <c r="BX30" s="333"/>
      <c r="BY30" s="333"/>
      <c r="BZ30" s="333"/>
      <c r="CA30" s="333"/>
      <c r="CB30" s="333"/>
      <c r="CC30" s="333"/>
      <c r="CD30" s="333"/>
      <c r="CE30" s="333"/>
      <c r="CF30" s="333"/>
      <c r="CG30" s="333"/>
      <c r="CH30" s="333"/>
      <c r="CI30" s="333"/>
      <c r="CJ30" s="333"/>
      <c r="CK30" s="333"/>
      <c r="CL30" s="333"/>
      <c r="CM30" s="333"/>
      <c r="CN30" s="333"/>
      <c r="CO30" s="333"/>
      <c r="CP30" s="333"/>
      <c r="CQ30" s="333"/>
      <c r="CR30" s="333"/>
      <c r="CS30" s="333"/>
      <c r="CT30" s="333"/>
      <c r="CU30" s="333"/>
      <c r="CV30" s="333"/>
      <c r="CW30" s="333"/>
      <c r="CX30" s="333"/>
      <c r="CY30" s="333"/>
      <c r="CZ30" s="333"/>
      <c r="DA30" s="333"/>
      <c r="DB30" s="333"/>
      <c r="DC30" s="333"/>
      <c r="DD30" s="333"/>
      <c r="DE30" s="333"/>
      <c r="DF30" s="333"/>
      <c r="DG30" s="333"/>
      <c r="DH30" s="333"/>
      <c r="DI30" s="333"/>
      <c r="DJ30" s="333"/>
      <c r="DK30" s="333"/>
      <c r="DL30" s="333"/>
      <c r="DM30" s="333"/>
      <c r="DN30" s="333"/>
      <c r="DO30" s="333"/>
      <c r="DP30" s="333"/>
      <c r="DQ30" s="333"/>
      <c r="DR30" s="333"/>
      <c r="DS30" s="333"/>
      <c r="DT30" s="333"/>
      <c r="DU30" s="333"/>
      <c r="DV30" s="333"/>
      <c r="DW30" s="333"/>
      <c r="DX30" s="333"/>
      <c r="DY30" s="333"/>
      <c r="DZ30" s="333"/>
      <c r="EA30" s="333"/>
      <c r="EB30" s="333"/>
      <c r="EC30" s="333"/>
      <c r="ED30" s="333"/>
      <c r="EE30" s="333"/>
      <c r="EF30" s="333"/>
      <c r="EG30" s="333"/>
      <c r="EH30" s="333"/>
      <c r="EI30" s="333"/>
      <c r="EJ30" s="333"/>
      <c r="EK30" s="333"/>
      <c r="EL30" s="333"/>
      <c r="EM30" s="333"/>
      <c r="EN30" s="333"/>
      <c r="EO30" s="333"/>
      <c r="EP30" s="333"/>
      <c r="EQ30" s="333"/>
      <c r="ER30" s="333"/>
      <c r="ES30" s="333"/>
      <c r="ET30" s="333"/>
      <c r="EU30" s="333"/>
      <c r="EV30" s="333"/>
      <c r="EW30" s="333"/>
      <c r="EX30" s="333"/>
      <c r="EY30" s="333"/>
      <c r="EZ30" s="333"/>
      <c r="FA30" s="333"/>
      <c r="FB30" s="333"/>
      <c r="FC30" s="333"/>
      <c r="FD30" s="333"/>
      <c r="FE30" s="333"/>
      <c r="FF30" s="333"/>
      <c r="FG30" s="333"/>
      <c r="FH30" s="333"/>
      <c r="FI30" s="333"/>
      <c r="FJ30" s="333"/>
      <c r="FK30" s="333"/>
      <c r="FL30" s="333"/>
      <c r="FM30" s="333"/>
      <c r="FN30" s="333"/>
      <c r="FO30" s="333"/>
      <c r="FP30" s="333"/>
      <c r="FQ30" s="333"/>
      <c r="FR30" s="333"/>
      <c r="FS30" s="333"/>
      <c r="FT30" s="333"/>
      <c r="FU30" s="333"/>
      <c r="FV30" s="333"/>
      <c r="FW30" s="333"/>
      <c r="FX30" s="333"/>
      <c r="FY30" s="333"/>
      <c r="FZ30" s="333"/>
      <c r="GA30" s="333"/>
      <c r="GB30" s="333"/>
      <c r="GC30" s="333"/>
      <c r="GD30" s="333"/>
      <c r="GE30" s="333"/>
      <c r="GF30" s="333"/>
      <c r="GG30" s="333"/>
      <c r="GH30" s="333"/>
      <c r="GI30" s="333"/>
      <c r="GJ30" s="333"/>
      <c r="GK30" s="333"/>
      <c r="GL30" s="333"/>
      <c r="GM30" s="333"/>
      <c r="GN30" s="333"/>
      <c r="GO30" s="333"/>
      <c r="GP30" s="333"/>
      <c r="GQ30" s="333"/>
      <c r="GR30" s="333"/>
      <c r="GS30" s="333"/>
      <c r="GT30" s="333"/>
      <c r="GU30" s="333"/>
      <c r="GV30" s="333"/>
      <c r="GW30" s="333"/>
      <c r="GX30" s="333"/>
      <c r="GY30" s="333"/>
      <c r="GZ30" s="333"/>
      <c r="HA30" s="333"/>
      <c r="HB30" s="333"/>
      <c r="HC30" s="333"/>
      <c r="HD30" s="333"/>
      <c r="HE30" s="333"/>
      <c r="HF30" s="333"/>
      <c r="HG30" s="333"/>
      <c r="HH30" s="333"/>
      <c r="HI30" s="333"/>
      <c r="HJ30" s="333"/>
      <c r="HK30" s="333"/>
      <c r="HL30" s="333"/>
      <c r="HM30" s="333"/>
    </row>
    <row r="31" spans="1:221" x14ac:dyDescent="0.2">
      <c r="A31" s="384" t="s">
        <v>99</v>
      </c>
      <c r="B31" s="333"/>
      <c r="C31" s="333"/>
      <c r="D31" s="360">
        <f>IF('Customer Info'!$C$32=TRUE,0,IF($C$15=0,0,IF($C$15-15000&gt;=0,$C$15-15000,0)))</f>
        <v>0</v>
      </c>
      <c r="E31" s="361" t="s">
        <v>41</v>
      </c>
      <c r="F31" s="362" t="s">
        <v>8</v>
      </c>
      <c r="G31" s="386"/>
      <c r="H31" s="386"/>
      <c r="I31" s="389">
        <f>'Rider Rates'!$B$10</f>
        <v>3.63E-3</v>
      </c>
      <c r="J31" s="389">
        <f t="shared" si="0"/>
        <v>3.63E-3</v>
      </c>
      <c r="K31" s="364" t="s">
        <v>42</v>
      </c>
      <c r="L31" s="250"/>
      <c r="M31" s="250"/>
      <c r="N31" s="250">
        <f t="shared" si="1"/>
        <v>0</v>
      </c>
      <c r="O31" s="250">
        <f t="shared" si="2"/>
        <v>0</v>
      </c>
      <c r="P31" s="358">
        <f>'Rider Rates'!$D$7</f>
        <v>44531</v>
      </c>
      <c r="Q31" s="383"/>
      <c r="R31" s="380"/>
      <c r="S31" s="374"/>
      <c r="T31" s="375"/>
      <c r="U31" s="333"/>
      <c r="V31" s="376"/>
      <c r="W31" s="333"/>
      <c r="X31" s="333"/>
      <c r="Y31" s="333"/>
      <c r="Z31" s="333"/>
      <c r="AA31" s="333"/>
      <c r="AB31" s="333"/>
      <c r="AC31" s="333"/>
      <c r="AD31" s="333"/>
      <c r="AE31" s="333"/>
      <c r="AF31" s="333"/>
      <c r="AG31" s="333"/>
      <c r="AH31" s="333"/>
      <c r="AI31" s="333"/>
      <c r="AJ31" s="333"/>
      <c r="AK31" s="333"/>
      <c r="AL31" s="333"/>
      <c r="AM31" s="333"/>
      <c r="AN31" s="333"/>
      <c r="AO31" s="333"/>
      <c r="AP31" s="333"/>
      <c r="AQ31" s="333"/>
      <c r="AR31" s="333"/>
      <c r="AS31" s="333"/>
      <c r="AT31" s="333"/>
      <c r="AU31" s="333"/>
      <c r="AV31" s="333"/>
      <c r="AW31" s="333"/>
      <c r="AX31" s="333"/>
      <c r="AY31" s="333"/>
      <c r="AZ31" s="333"/>
      <c r="BA31" s="333"/>
      <c r="BB31" s="333"/>
      <c r="BC31" s="333"/>
      <c r="BD31" s="333"/>
      <c r="BE31" s="333"/>
      <c r="BF31" s="333"/>
      <c r="BG31" s="333"/>
      <c r="BH31" s="333"/>
      <c r="BI31" s="333"/>
      <c r="BJ31" s="333"/>
      <c r="BK31" s="333"/>
      <c r="BL31" s="333"/>
      <c r="BM31" s="333"/>
      <c r="BN31" s="333"/>
      <c r="BO31" s="333"/>
      <c r="BP31" s="333"/>
      <c r="BQ31" s="333"/>
      <c r="BR31" s="333"/>
      <c r="BS31" s="333"/>
      <c r="BT31" s="333"/>
      <c r="BU31" s="333"/>
      <c r="BV31" s="333"/>
      <c r="BW31" s="333"/>
      <c r="BX31" s="333"/>
      <c r="BY31" s="333"/>
      <c r="BZ31" s="333"/>
      <c r="CA31" s="333"/>
      <c r="CB31" s="333"/>
      <c r="CC31" s="333"/>
      <c r="CD31" s="333"/>
      <c r="CE31" s="333"/>
      <c r="CF31" s="333"/>
      <c r="CG31" s="333"/>
      <c r="CH31" s="333"/>
      <c r="CI31" s="333"/>
      <c r="CJ31" s="333"/>
      <c r="CK31" s="333"/>
      <c r="CL31" s="333"/>
      <c r="CM31" s="333"/>
      <c r="CN31" s="333"/>
      <c r="CO31" s="333"/>
      <c r="CP31" s="333"/>
      <c r="CQ31" s="333"/>
      <c r="CR31" s="333"/>
      <c r="CS31" s="333"/>
      <c r="CT31" s="333"/>
      <c r="CU31" s="333"/>
      <c r="CV31" s="333"/>
      <c r="CW31" s="333"/>
      <c r="CX31" s="333"/>
      <c r="CY31" s="333"/>
      <c r="CZ31" s="333"/>
      <c r="DA31" s="333"/>
      <c r="DB31" s="333"/>
      <c r="DC31" s="333"/>
      <c r="DD31" s="333"/>
      <c r="DE31" s="333"/>
      <c r="DF31" s="333"/>
      <c r="DG31" s="333"/>
      <c r="DH31" s="333"/>
      <c r="DI31" s="333"/>
      <c r="DJ31" s="333"/>
      <c r="DK31" s="333"/>
      <c r="DL31" s="333"/>
      <c r="DM31" s="333"/>
      <c r="DN31" s="333"/>
      <c r="DO31" s="333"/>
      <c r="DP31" s="333"/>
      <c r="DQ31" s="333"/>
      <c r="DR31" s="333"/>
      <c r="DS31" s="333"/>
      <c r="DT31" s="333"/>
      <c r="DU31" s="333"/>
      <c r="DV31" s="333"/>
      <c r="DW31" s="333"/>
      <c r="DX31" s="333"/>
      <c r="DY31" s="333"/>
      <c r="DZ31" s="333"/>
      <c r="EA31" s="333"/>
      <c r="EB31" s="333"/>
      <c r="EC31" s="333"/>
      <c r="ED31" s="333"/>
      <c r="EE31" s="333"/>
      <c r="EF31" s="333"/>
      <c r="EG31" s="333"/>
      <c r="EH31" s="333"/>
      <c r="EI31" s="333"/>
      <c r="EJ31" s="333"/>
      <c r="EK31" s="333"/>
      <c r="EL31" s="333"/>
      <c r="EM31" s="333"/>
      <c r="EN31" s="333"/>
      <c r="EO31" s="333"/>
      <c r="EP31" s="333"/>
      <c r="EQ31" s="333"/>
      <c r="ER31" s="333"/>
      <c r="ES31" s="333"/>
      <c r="ET31" s="333"/>
      <c r="EU31" s="333"/>
      <c r="EV31" s="333"/>
      <c r="EW31" s="333"/>
      <c r="EX31" s="333"/>
      <c r="EY31" s="333"/>
      <c r="EZ31" s="333"/>
      <c r="FA31" s="333"/>
      <c r="FB31" s="333"/>
      <c r="FC31" s="333"/>
      <c r="FD31" s="333"/>
      <c r="FE31" s="333"/>
      <c r="FF31" s="333"/>
      <c r="FG31" s="333"/>
      <c r="FH31" s="333"/>
      <c r="FI31" s="333"/>
      <c r="FJ31" s="333"/>
      <c r="FK31" s="333"/>
      <c r="FL31" s="333"/>
      <c r="FM31" s="333"/>
      <c r="FN31" s="333"/>
      <c r="FO31" s="333"/>
      <c r="FP31" s="333"/>
      <c r="FQ31" s="333"/>
      <c r="FR31" s="333"/>
      <c r="FS31" s="333"/>
      <c r="FT31" s="333"/>
      <c r="FU31" s="333"/>
      <c r="FV31" s="333"/>
      <c r="FW31" s="333"/>
      <c r="FX31" s="333"/>
      <c r="FY31" s="333"/>
      <c r="FZ31" s="333"/>
      <c r="GA31" s="333"/>
      <c r="GB31" s="333"/>
      <c r="GC31" s="333"/>
      <c r="GD31" s="333"/>
      <c r="GE31" s="333"/>
      <c r="GF31" s="333"/>
      <c r="GG31" s="333"/>
      <c r="GH31" s="333"/>
      <c r="GI31" s="333"/>
      <c r="GJ31" s="333"/>
      <c r="GK31" s="333"/>
      <c r="GL31" s="333"/>
      <c r="GM31" s="333"/>
      <c r="GN31" s="333"/>
      <c r="GO31" s="333"/>
      <c r="GP31" s="333"/>
      <c r="GQ31" s="333"/>
      <c r="GR31" s="333"/>
      <c r="GS31" s="333"/>
      <c r="GT31" s="333"/>
      <c r="GU31" s="333"/>
      <c r="GV31" s="333"/>
      <c r="GW31" s="333"/>
      <c r="GX31" s="333"/>
      <c r="GY31" s="333"/>
      <c r="GZ31" s="333"/>
      <c r="HA31" s="333"/>
      <c r="HB31" s="333"/>
      <c r="HC31" s="333"/>
      <c r="HD31" s="333"/>
      <c r="HE31" s="333"/>
      <c r="HF31" s="333"/>
      <c r="HG31" s="333"/>
      <c r="HH31" s="333"/>
      <c r="HI31" s="333"/>
      <c r="HJ31" s="333"/>
      <c r="HK31" s="333"/>
      <c r="HL31" s="333"/>
      <c r="HM31" s="333"/>
    </row>
    <row r="32" spans="1:221" x14ac:dyDescent="0.2">
      <c r="A32" s="392" t="s">
        <v>159</v>
      </c>
      <c r="B32" s="333"/>
      <c r="C32" s="333"/>
      <c r="D32" s="360">
        <f>IF($C$15&lt;0,0,$C$15)</f>
        <v>0</v>
      </c>
      <c r="E32" s="361" t="s">
        <v>41</v>
      </c>
      <c r="F32" s="362" t="s">
        <v>8</v>
      </c>
      <c r="G32" s="386"/>
      <c r="H32" s="386"/>
      <c r="I32" s="386">
        <f>'Rider Rates'!$B$16</f>
        <v>0</v>
      </c>
      <c r="J32" s="386">
        <f>SUM(G32:I32)</f>
        <v>0</v>
      </c>
      <c r="K32" s="364" t="s">
        <v>42</v>
      </c>
      <c r="L32" s="250"/>
      <c r="M32" s="250"/>
      <c r="N32" s="250">
        <f t="shared" si="1"/>
        <v>0</v>
      </c>
      <c r="O32" s="250">
        <f t="shared" si="2"/>
        <v>0</v>
      </c>
      <c r="P32" s="358">
        <f>'Rider Rates'!$D$16</f>
        <v>45322</v>
      </c>
      <c r="Q32" s="383"/>
      <c r="R32" s="380"/>
      <c r="S32" s="374"/>
      <c r="T32" s="375"/>
      <c r="U32" s="333"/>
      <c r="V32" s="376"/>
      <c r="W32" s="333"/>
      <c r="X32" s="333"/>
      <c r="Y32" s="333"/>
      <c r="Z32" s="333"/>
      <c r="AA32" s="333"/>
      <c r="AB32" s="333"/>
      <c r="AC32" s="333"/>
      <c r="AD32" s="333"/>
      <c r="AE32" s="333"/>
      <c r="AF32" s="333"/>
      <c r="AG32" s="333"/>
      <c r="AH32" s="333"/>
      <c r="AI32" s="333"/>
      <c r="AJ32" s="333"/>
      <c r="AK32" s="333"/>
      <c r="AL32" s="333"/>
      <c r="AM32" s="333"/>
      <c r="AN32" s="333"/>
      <c r="AO32" s="333"/>
      <c r="AP32" s="333"/>
      <c r="AQ32" s="333"/>
      <c r="AR32" s="333"/>
      <c r="AS32" s="333"/>
      <c r="AT32" s="333"/>
      <c r="AU32" s="333"/>
      <c r="AV32" s="333"/>
      <c r="AW32" s="333"/>
      <c r="AX32" s="333"/>
      <c r="AY32" s="333"/>
      <c r="AZ32" s="333"/>
      <c r="BA32" s="333"/>
      <c r="BB32" s="333"/>
      <c r="BC32" s="333"/>
      <c r="BD32" s="333"/>
      <c r="BE32" s="333"/>
      <c r="BF32" s="333"/>
      <c r="BG32" s="333"/>
      <c r="BH32" s="333"/>
      <c r="BI32" s="333"/>
      <c r="BJ32" s="333"/>
      <c r="BK32" s="333"/>
      <c r="BL32" s="333"/>
      <c r="BM32" s="333"/>
      <c r="BN32" s="333"/>
      <c r="BO32" s="333"/>
      <c r="BP32" s="333"/>
      <c r="BQ32" s="333"/>
      <c r="BR32" s="333"/>
      <c r="BS32" s="333"/>
      <c r="BT32" s="333"/>
      <c r="BU32" s="333"/>
      <c r="BV32" s="333"/>
      <c r="BW32" s="333"/>
      <c r="BX32" s="333"/>
      <c r="BY32" s="333"/>
      <c r="BZ32" s="333"/>
      <c r="CA32" s="333"/>
      <c r="CB32" s="333"/>
      <c r="CC32" s="333"/>
      <c r="CD32" s="333"/>
      <c r="CE32" s="333"/>
      <c r="CF32" s="333"/>
      <c r="CG32" s="333"/>
      <c r="CH32" s="333"/>
      <c r="CI32" s="333"/>
      <c r="CJ32" s="333"/>
      <c r="CK32" s="333"/>
      <c r="CL32" s="333"/>
      <c r="CM32" s="333"/>
      <c r="CN32" s="333"/>
      <c r="CO32" s="333"/>
      <c r="CP32" s="333"/>
      <c r="CQ32" s="333"/>
      <c r="CR32" s="333"/>
      <c r="CS32" s="333"/>
      <c r="CT32" s="333"/>
      <c r="CU32" s="333"/>
      <c r="CV32" s="333"/>
      <c r="CW32" s="333"/>
      <c r="CX32" s="333"/>
      <c r="CY32" s="333"/>
      <c r="CZ32" s="333"/>
      <c r="DA32" s="333"/>
      <c r="DB32" s="333"/>
      <c r="DC32" s="333"/>
      <c r="DD32" s="333"/>
      <c r="DE32" s="333"/>
      <c r="DF32" s="333"/>
      <c r="DG32" s="333"/>
      <c r="DH32" s="333"/>
      <c r="DI32" s="333"/>
      <c r="DJ32" s="333"/>
      <c r="DK32" s="333"/>
      <c r="DL32" s="333"/>
      <c r="DM32" s="333"/>
      <c r="DN32" s="333"/>
      <c r="DO32" s="333"/>
      <c r="DP32" s="333"/>
      <c r="DQ32" s="333"/>
      <c r="DR32" s="333"/>
      <c r="DS32" s="333"/>
      <c r="DT32" s="333"/>
      <c r="DU32" s="333"/>
      <c r="DV32" s="333"/>
      <c r="DW32" s="333"/>
      <c r="DX32" s="333"/>
      <c r="DY32" s="333"/>
      <c r="DZ32" s="333"/>
      <c r="EA32" s="333"/>
      <c r="EB32" s="333"/>
      <c r="EC32" s="333"/>
      <c r="ED32" s="333"/>
      <c r="EE32" s="333"/>
      <c r="EF32" s="333"/>
      <c r="EG32" s="333"/>
      <c r="EH32" s="333"/>
      <c r="EI32" s="333"/>
      <c r="EJ32" s="333"/>
      <c r="EK32" s="333"/>
      <c r="EL32" s="333"/>
      <c r="EM32" s="333"/>
      <c r="EN32" s="333"/>
      <c r="EO32" s="333"/>
      <c r="EP32" s="333"/>
      <c r="EQ32" s="333"/>
      <c r="ER32" s="333"/>
      <c r="ES32" s="333"/>
      <c r="ET32" s="333"/>
      <c r="EU32" s="333"/>
      <c r="EV32" s="333"/>
      <c r="EW32" s="333"/>
      <c r="EX32" s="333"/>
      <c r="EY32" s="333"/>
      <c r="EZ32" s="333"/>
      <c r="FA32" s="333"/>
      <c r="FB32" s="333"/>
      <c r="FC32" s="333"/>
      <c r="FD32" s="333"/>
      <c r="FE32" s="333"/>
      <c r="FF32" s="333"/>
      <c r="FG32" s="333"/>
      <c r="FH32" s="333"/>
      <c r="FI32" s="333"/>
      <c r="FJ32" s="333"/>
      <c r="FK32" s="333"/>
      <c r="FL32" s="333"/>
      <c r="FM32" s="333"/>
      <c r="FN32" s="333"/>
      <c r="FO32" s="333"/>
      <c r="FP32" s="333"/>
      <c r="FQ32" s="333"/>
      <c r="FR32" s="333"/>
      <c r="FS32" s="333"/>
      <c r="FT32" s="333"/>
      <c r="FU32" s="333"/>
      <c r="FV32" s="333"/>
      <c r="FW32" s="333"/>
      <c r="FX32" s="333"/>
      <c r="FY32" s="333"/>
      <c r="FZ32" s="333"/>
      <c r="GA32" s="333"/>
      <c r="GB32" s="333"/>
      <c r="GC32" s="333"/>
      <c r="GD32" s="333"/>
      <c r="GE32" s="333"/>
      <c r="GF32" s="333"/>
      <c r="GG32" s="333"/>
      <c r="GH32" s="333"/>
      <c r="GI32" s="333"/>
      <c r="GJ32" s="333"/>
      <c r="GK32" s="333"/>
      <c r="GL32" s="333"/>
      <c r="GM32" s="333"/>
      <c r="GN32" s="333"/>
      <c r="GO32" s="333"/>
      <c r="GP32" s="333"/>
      <c r="GQ32" s="333"/>
      <c r="GR32" s="333"/>
      <c r="GS32" s="333"/>
      <c r="GT32" s="333"/>
      <c r="GU32" s="333"/>
      <c r="GV32" s="333"/>
      <c r="GW32" s="333"/>
      <c r="GX32" s="333"/>
      <c r="GY32" s="333"/>
      <c r="GZ32" s="333"/>
      <c r="HA32" s="333"/>
      <c r="HB32" s="333"/>
      <c r="HC32" s="333"/>
      <c r="HD32" s="333"/>
      <c r="HE32" s="333"/>
      <c r="HF32" s="333"/>
      <c r="HG32" s="333"/>
      <c r="HH32" s="333"/>
      <c r="HI32" s="333"/>
      <c r="HJ32" s="333"/>
      <c r="HK32" s="333"/>
      <c r="HL32" s="333"/>
      <c r="HM32" s="333"/>
    </row>
    <row r="33" spans="1:221" x14ac:dyDescent="0.2">
      <c r="A33" s="392" t="s">
        <v>237</v>
      </c>
      <c r="B33" s="333"/>
      <c r="C33" s="333"/>
      <c r="D33" s="390">
        <f>$N$23</f>
        <v>138.5</v>
      </c>
      <c r="E33" s="361" t="s">
        <v>122</v>
      </c>
      <c r="F33" s="362" t="s">
        <v>8</v>
      </c>
      <c r="G33" s="386"/>
      <c r="H33" s="386"/>
      <c r="I33" s="391">
        <f>'Rider Rates'!$B$18+'Rider Rates'!$E$18</f>
        <v>0</v>
      </c>
      <c r="J33" s="391">
        <f>SUM(G33:I33)</f>
        <v>0</v>
      </c>
      <c r="K33" s="364"/>
      <c r="L33" s="250"/>
      <c r="M33" s="250"/>
      <c r="N33" s="250">
        <f>ROUND($D$33*'Rider Rates'!$B$18,2)+ROUND($D$33*'Rider Rates'!$E$18,2)</f>
        <v>0</v>
      </c>
      <c r="O33" s="250">
        <f t="shared" si="2"/>
        <v>0</v>
      </c>
      <c r="P33" s="358">
        <f>MAX('Rider Rates'!$D$18,'Rider Rates'!$F$18)</f>
        <v>44531</v>
      </c>
      <c r="Q33" s="383"/>
      <c r="R33" s="380"/>
      <c r="S33" s="374"/>
      <c r="T33" s="375"/>
      <c r="U33" s="333"/>
      <c r="V33" s="376"/>
      <c r="W33" s="333"/>
      <c r="X33" s="333"/>
      <c r="Y33" s="333"/>
      <c r="Z33" s="333"/>
      <c r="AA33" s="333"/>
      <c r="AB33" s="333"/>
      <c r="AC33" s="333"/>
      <c r="AD33" s="333"/>
      <c r="AE33" s="333"/>
      <c r="AF33" s="333"/>
      <c r="AG33" s="333"/>
      <c r="AH33" s="333"/>
      <c r="AI33" s="333"/>
      <c r="AJ33" s="333"/>
      <c r="AK33" s="333"/>
      <c r="AL33" s="333"/>
      <c r="AM33" s="333"/>
      <c r="AN33" s="333"/>
      <c r="AO33" s="333"/>
      <c r="AP33" s="333"/>
      <c r="AQ33" s="333"/>
      <c r="AR33" s="333"/>
      <c r="AS33" s="333"/>
      <c r="AT33" s="333"/>
      <c r="AU33" s="333"/>
      <c r="AV33" s="333"/>
      <c r="AW33" s="333"/>
      <c r="AX33" s="333"/>
      <c r="AY33" s="333"/>
      <c r="AZ33" s="333"/>
      <c r="BA33" s="333"/>
      <c r="BB33" s="333"/>
      <c r="BC33" s="333"/>
      <c r="BD33" s="333"/>
      <c r="BE33" s="333"/>
      <c r="BF33" s="333"/>
      <c r="BG33" s="333"/>
      <c r="BH33" s="333"/>
      <c r="BI33" s="333"/>
      <c r="BJ33" s="333"/>
      <c r="BK33" s="333"/>
      <c r="BL33" s="333"/>
      <c r="BM33" s="333"/>
      <c r="BN33" s="333"/>
      <c r="BO33" s="333"/>
      <c r="BP33" s="333"/>
      <c r="BQ33" s="333"/>
      <c r="BR33" s="333"/>
      <c r="BS33" s="333"/>
      <c r="BT33" s="333"/>
      <c r="BU33" s="333"/>
      <c r="BV33" s="333"/>
      <c r="BW33" s="333"/>
      <c r="BX33" s="333"/>
      <c r="BY33" s="333"/>
      <c r="BZ33" s="333"/>
      <c r="CA33" s="333"/>
      <c r="CB33" s="333"/>
      <c r="CC33" s="333"/>
      <c r="CD33" s="333"/>
      <c r="CE33" s="333"/>
      <c r="CF33" s="333"/>
      <c r="CG33" s="333"/>
      <c r="CH33" s="333"/>
      <c r="CI33" s="333"/>
      <c r="CJ33" s="333"/>
      <c r="CK33" s="333"/>
      <c r="CL33" s="333"/>
      <c r="CM33" s="333"/>
      <c r="CN33" s="333"/>
      <c r="CO33" s="333"/>
      <c r="CP33" s="333"/>
      <c r="CQ33" s="333"/>
      <c r="CR33" s="333"/>
      <c r="CS33" s="333"/>
      <c r="CT33" s="333"/>
      <c r="CU33" s="333"/>
      <c r="CV33" s="333"/>
      <c r="CW33" s="333"/>
      <c r="CX33" s="333"/>
      <c r="CY33" s="333"/>
      <c r="CZ33" s="333"/>
      <c r="DA33" s="333"/>
      <c r="DB33" s="333"/>
      <c r="DC33" s="333"/>
      <c r="DD33" s="333"/>
      <c r="DE33" s="333"/>
      <c r="DF33" s="333"/>
      <c r="DG33" s="333"/>
      <c r="DH33" s="333"/>
      <c r="DI33" s="333"/>
      <c r="DJ33" s="333"/>
      <c r="DK33" s="333"/>
      <c r="DL33" s="333"/>
      <c r="DM33" s="333"/>
      <c r="DN33" s="333"/>
      <c r="DO33" s="333"/>
      <c r="DP33" s="333"/>
      <c r="DQ33" s="333"/>
      <c r="DR33" s="333"/>
      <c r="DS33" s="333"/>
      <c r="DT33" s="333"/>
      <c r="DU33" s="333"/>
      <c r="DV33" s="333"/>
      <c r="DW33" s="333"/>
      <c r="DX33" s="333"/>
      <c r="DY33" s="333"/>
      <c r="DZ33" s="333"/>
      <c r="EA33" s="333"/>
      <c r="EB33" s="333"/>
      <c r="EC33" s="333"/>
      <c r="ED33" s="333"/>
      <c r="EE33" s="333"/>
      <c r="EF33" s="333"/>
      <c r="EG33" s="333"/>
      <c r="EH33" s="333"/>
      <c r="EI33" s="333"/>
      <c r="EJ33" s="333"/>
      <c r="EK33" s="333"/>
      <c r="EL33" s="333"/>
      <c r="EM33" s="333"/>
      <c r="EN33" s="333"/>
      <c r="EO33" s="333"/>
      <c r="EP33" s="333"/>
      <c r="EQ33" s="333"/>
      <c r="ER33" s="333"/>
      <c r="ES33" s="333"/>
      <c r="ET33" s="333"/>
      <c r="EU33" s="333"/>
      <c r="EV33" s="333"/>
      <c r="EW33" s="333"/>
      <c r="EX33" s="333"/>
      <c r="EY33" s="333"/>
      <c r="EZ33" s="333"/>
      <c r="FA33" s="333"/>
      <c r="FB33" s="333"/>
      <c r="FC33" s="333"/>
      <c r="FD33" s="333"/>
      <c r="FE33" s="333"/>
      <c r="FF33" s="333"/>
      <c r="FG33" s="333"/>
      <c r="FH33" s="333"/>
      <c r="FI33" s="333"/>
      <c r="FJ33" s="333"/>
      <c r="FK33" s="333"/>
      <c r="FL33" s="333"/>
      <c r="FM33" s="333"/>
      <c r="FN33" s="333"/>
      <c r="FO33" s="333"/>
      <c r="FP33" s="333"/>
      <c r="FQ33" s="333"/>
      <c r="FR33" s="333"/>
      <c r="FS33" s="333"/>
      <c r="FT33" s="333"/>
      <c r="FU33" s="333"/>
      <c r="FV33" s="333"/>
      <c r="FW33" s="333"/>
      <c r="FX33" s="333"/>
      <c r="FY33" s="333"/>
      <c r="FZ33" s="333"/>
      <c r="GA33" s="333"/>
      <c r="GB33" s="333"/>
      <c r="GC33" s="333"/>
      <c r="GD33" s="333"/>
      <c r="GE33" s="333"/>
      <c r="GF33" s="333"/>
      <c r="GG33" s="333"/>
      <c r="GH33" s="333"/>
      <c r="GI33" s="333"/>
      <c r="GJ33" s="333"/>
      <c r="GK33" s="333"/>
      <c r="GL33" s="333"/>
      <c r="GM33" s="333"/>
      <c r="GN33" s="333"/>
      <c r="GO33" s="333"/>
      <c r="GP33" s="333"/>
      <c r="GQ33" s="333"/>
      <c r="GR33" s="333"/>
      <c r="GS33" s="333"/>
      <c r="GT33" s="333"/>
      <c r="GU33" s="333"/>
      <c r="GV33" s="333"/>
      <c r="GW33" s="333"/>
      <c r="GX33" s="333"/>
      <c r="GY33" s="333"/>
      <c r="GZ33" s="333"/>
      <c r="HA33" s="333"/>
      <c r="HB33" s="333"/>
      <c r="HC33" s="333"/>
      <c r="HD33" s="333"/>
      <c r="HE33" s="333"/>
      <c r="HF33" s="333"/>
      <c r="HG33" s="333"/>
      <c r="HH33" s="333"/>
      <c r="HI33" s="333"/>
      <c r="HJ33" s="333"/>
      <c r="HK33" s="333"/>
      <c r="HL33" s="333"/>
      <c r="HM33" s="333"/>
    </row>
    <row r="34" spans="1:221" x14ac:dyDescent="0.2">
      <c r="A34" s="392" t="s">
        <v>186</v>
      </c>
      <c r="B34" s="333"/>
      <c r="C34" s="333"/>
      <c r="D34" s="360">
        <f>C15</f>
        <v>0</v>
      </c>
      <c r="E34" s="361" t="s">
        <v>41</v>
      </c>
      <c r="F34" s="362" t="s">
        <v>8</v>
      </c>
      <c r="G34" s="386"/>
      <c r="H34" s="386"/>
      <c r="I34" s="386"/>
      <c r="J34" s="393">
        <f>SUM(G34:H34)</f>
        <v>0</v>
      </c>
      <c r="K34" s="364" t="s">
        <v>42</v>
      </c>
      <c r="L34" s="250">
        <f>ROUND(D34*G34,2)</f>
        <v>0</v>
      </c>
      <c r="M34" s="250"/>
      <c r="N34" s="250"/>
      <c r="O34" s="250">
        <f t="shared" si="2"/>
        <v>0</v>
      </c>
      <c r="P34" s="358">
        <f>'Rider Rates'!$D$22</f>
        <v>45809</v>
      </c>
      <c r="Q34" s="383"/>
      <c r="R34" s="380"/>
      <c r="S34" s="374"/>
      <c r="T34" s="375"/>
      <c r="U34" s="333"/>
      <c r="V34" s="376"/>
      <c r="W34" s="333"/>
      <c r="X34" s="333"/>
      <c r="Y34" s="333"/>
      <c r="Z34" s="333"/>
      <c r="AA34" s="333"/>
      <c r="AB34" s="333"/>
      <c r="AC34" s="333"/>
      <c r="AD34" s="333"/>
      <c r="AE34" s="333"/>
      <c r="AF34" s="333"/>
      <c r="AG34" s="333"/>
      <c r="AH34" s="333"/>
      <c r="AI34" s="333"/>
      <c r="AJ34" s="333"/>
      <c r="AK34" s="333"/>
      <c r="AL34" s="333"/>
      <c r="AM34" s="333"/>
      <c r="AN34" s="333"/>
      <c r="AO34" s="333"/>
      <c r="AP34" s="333"/>
      <c r="AQ34" s="333"/>
      <c r="AR34" s="333"/>
      <c r="AS34" s="333"/>
      <c r="AT34" s="333"/>
      <c r="AU34" s="333"/>
      <c r="AV34" s="333"/>
      <c r="AW34" s="333"/>
      <c r="AX34" s="333"/>
      <c r="AY34" s="333"/>
      <c r="AZ34" s="333"/>
      <c r="BA34" s="333"/>
      <c r="BB34" s="333"/>
      <c r="BC34" s="333"/>
      <c r="BD34" s="333"/>
      <c r="BE34" s="333"/>
      <c r="BF34" s="333"/>
      <c r="BG34" s="333"/>
      <c r="BH34" s="333"/>
      <c r="BI34" s="333"/>
      <c r="BJ34" s="333"/>
      <c r="BK34" s="333"/>
      <c r="BL34" s="333"/>
      <c r="BM34" s="333"/>
      <c r="BN34" s="333"/>
      <c r="BO34" s="333"/>
      <c r="BP34" s="333"/>
      <c r="BQ34" s="333"/>
      <c r="BR34" s="333"/>
      <c r="BS34" s="333"/>
      <c r="BT34" s="333"/>
      <c r="BU34" s="333"/>
      <c r="BV34" s="333"/>
      <c r="BW34" s="333"/>
      <c r="BX34" s="333"/>
      <c r="BY34" s="333"/>
      <c r="BZ34" s="333"/>
      <c r="CA34" s="333"/>
      <c r="CB34" s="333"/>
      <c r="CC34" s="333"/>
      <c r="CD34" s="333"/>
      <c r="CE34" s="333"/>
      <c r="CF34" s="333"/>
      <c r="CG34" s="333"/>
      <c r="CH34" s="333"/>
      <c r="CI34" s="333"/>
      <c r="CJ34" s="333"/>
      <c r="CK34" s="333"/>
      <c r="CL34" s="333"/>
      <c r="CM34" s="333"/>
      <c r="CN34" s="333"/>
      <c r="CO34" s="333"/>
      <c r="CP34" s="333"/>
      <c r="CQ34" s="333"/>
      <c r="CR34" s="333"/>
      <c r="CS34" s="333"/>
      <c r="CT34" s="333"/>
      <c r="CU34" s="333"/>
      <c r="CV34" s="333"/>
      <c r="CW34" s="333"/>
      <c r="CX34" s="333"/>
      <c r="CY34" s="333"/>
      <c r="CZ34" s="333"/>
      <c r="DA34" s="333"/>
      <c r="DB34" s="333"/>
      <c r="DC34" s="333"/>
      <c r="DD34" s="333"/>
      <c r="DE34" s="333"/>
      <c r="DF34" s="333"/>
      <c r="DG34" s="333"/>
      <c r="DH34" s="333"/>
      <c r="DI34" s="333"/>
      <c r="DJ34" s="333"/>
      <c r="DK34" s="333"/>
      <c r="DL34" s="333"/>
      <c r="DM34" s="333"/>
      <c r="DN34" s="333"/>
      <c r="DO34" s="333"/>
      <c r="DP34" s="333"/>
      <c r="DQ34" s="333"/>
      <c r="DR34" s="333"/>
      <c r="DS34" s="333"/>
      <c r="DT34" s="333"/>
      <c r="DU34" s="333"/>
      <c r="DV34" s="333"/>
      <c r="DW34" s="333"/>
      <c r="DX34" s="333"/>
      <c r="DY34" s="333"/>
      <c r="DZ34" s="333"/>
      <c r="EA34" s="333"/>
      <c r="EB34" s="333"/>
      <c r="EC34" s="333"/>
      <c r="ED34" s="333"/>
      <c r="EE34" s="333"/>
      <c r="EF34" s="333"/>
      <c r="EG34" s="333"/>
      <c r="EH34" s="333"/>
      <c r="EI34" s="333"/>
      <c r="EJ34" s="333"/>
      <c r="EK34" s="333"/>
      <c r="EL34" s="333"/>
      <c r="EM34" s="333"/>
      <c r="EN34" s="333"/>
      <c r="EO34" s="333"/>
      <c r="EP34" s="333"/>
      <c r="EQ34" s="333"/>
      <c r="ER34" s="333"/>
      <c r="ES34" s="333"/>
      <c r="ET34" s="333"/>
      <c r="EU34" s="333"/>
      <c r="EV34" s="333"/>
      <c r="EW34" s="333"/>
      <c r="EX34" s="333"/>
      <c r="EY34" s="333"/>
      <c r="EZ34" s="333"/>
      <c r="FA34" s="333"/>
      <c r="FB34" s="333"/>
      <c r="FC34" s="333"/>
      <c r="FD34" s="333"/>
      <c r="FE34" s="333"/>
      <c r="FF34" s="333"/>
      <c r="FG34" s="333"/>
      <c r="FH34" s="333"/>
      <c r="FI34" s="333"/>
      <c r="FJ34" s="333"/>
      <c r="FK34" s="333"/>
      <c r="FL34" s="333"/>
      <c r="FM34" s="333"/>
      <c r="FN34" s="333"/>
      <c r="FO34" s="333"/>
      <c r="FP34" s="333"/>
      <c r="FQ34" s="333"/>
      <c r="FR34" s="333"/>
      <c r="FS34" s="333"/>
      <c r="FT34" s="333"/>
      <c r="FU34" s="333"/>
      <c r="FV34" s="333"/>
      <c r="FW34" s="333"/>
      <c r="FX34" s="333"/>
      <c r="FY34" s="333"/>
      <c r="FZ34" s="333"/>
      <c r="GA34" s="333"/>
      <c r="GB34" s="333"/>
      <c r="GC34" s="333"/>
      <c r="GD34" s="333"/>
      <c r="GE34" s="333"/>
      <c r="GF34" s="333"/>
      <c r="GG34" s="333"/>
      <c r="GH34" s="333"/>
      <c r="GI34" s="333"/>
      <c r="GJ34" s="333"/>
      <c r="GK34" s="333"/>
      <c r="GL34" s="333"/>
      <c r="GM34" s="333"/>
      <c r="GN34" s="333"/>
      <c r="GO34" s="333"/>
      <c r="GP34" s="333"/>
      <c r="GQ34" s="333"/>
      <c r="GR34" s="333"/>
      <c r="GS34" s="333"/>
      <c r="GT34" s="333"/>
      <c r="GU34" s="333"/>
      <c r="GV34" s="333"/>
      <c r="GW34" s="333"/>
      <c r="GX34" s="333"/>
      <c r="GY34" s="333"/>
      <c r="GZ34" s="333"/>
      <c r="HA34" s="333"/>
      <c r="HB34" s="333"/>
      <c r="HC34" s="333"/>
      <c r="HD34" s="333"/>
      <c r="HE34" s="333"/>
      <c r="HF34" s="333"/>
      <c r="HG34" s="333"/>
      <c r="HH34" s="333"/>
      <c r="HI34" s="333"/>
      <c r="HJ34" s="333"/>
      <c r="HK34" s="333"/>
      <c r="HL34" s="333"/>
      <c r="HM34" s="333"/>
    </row>
    <row r="35" spans="1:221" x14ac:dyDescent="0.2">
      <c r="A35" s="392" t="s">
        <v>162</v>
      </c>
      <c r="B35" s="333"/>
      <c r="C35" s="333"/>
      <c r="D35" s="360">
        <f t="shared" ref="D35:D36" si="3">C16</f>
        <v>0</v>
      </c>
      <c r="E35" s="361" t="s">
        <v>41</v>
      </c>
      <c r="F35" s="362" t="s">
        <v>8</v>
      </c>
      <c r="G35" s="386"/>
      <c r="H35" s="386"/>
      <c r="I35" s="386"/>
      <c r="J35" s="393">
        <f>SUM(G35:H35)</f>
        <v>0</v>
      </c>
      <c r="K35" s="364" t="s">
        <v>42</v>
      </c>
      <c r="L35" s="250">
        <f>ROUND(D35*G35,2)</f>
        <v>0</v>
      </c>
      <c r="M35" s="250"/>
      <c r="N35" s="250"/>
      <c r="O35" s="250">
        <f t="shared" si="2"/>
        <v>0</v>
      </c>
      <c r="P35" s="358">
        <f>'Rider Rates'!$D$35</f>
        <v>45809</v>
      </c>
      <c r="Q35" s="383"/>
      <c r="R35" s="380"/>
      <c r="S35" s="374"/>
      <c r="T35" s="375"/>
      <c r="U35" s="333"/>
      <c r="V35" s="376"/>
      <c r="W35" s="333"/>
      <c r="X35" s="333"/>
      <c r="Y35" s="333"/>
      <c r="Z35" s="333"/>
      <c r="AA35" s="333"/>
      <c r="AB35" s="333"/>
      <c r="AC35" s="333"/>
      <c r="AD35" s="333"/>
      <c r="AE35" s="333"/>
      <c r="AF35" s="333"/>
      <c r="AG35" s="333"/>
      <c r="AH35" s="333"/>
      <c r="AI35" s="333"/>
      <c r="AJ35" s="333"/>
      <c r="AK35" s="333"/>
      <c r="AL35" s="333"/>
      <c r="AM35" s="333"/>
      <c r="AN35" s="333"/>
      <c r="AO35" s="333"/>
      <c r="AP35" s="333"/>
      <c r="AQ35" s="333"/>
      <c r="AR35" s="333"/>
      <c r="AS35" s="333"/>
      <c r="AT35" s="333"/>
      <c r="AU35" s="333"/>
      <c r="AV35" s="333"/>
      <c r="AW35" s="333"/>
      <c r="AX35" s="333"/>
      <c r="AY35" s="333"/>
      <c r="AZ35" s="333"/>
      <c r="BA35" s="333"/>
      <c r="BB35" s="333"/>
      <c r="BC35" s="333"/>
      <c r="BD35" s="333"/>
      <c r="BE35" s="333"/>
      <c r="BF35" s="333"/>
      <c r="BG35" s="333"/>
      <c r="BH35" s="333"/>
      <c r="BI35" s="333"/>
      <c r="BJ35" s="333"/>
      <c r="BK35" s="333"/>
      <c r="BL35" s="333"/>
      <c r="BM35" s="333"/>
      <c r="BN35" s="333"/>
      <c r="BO35" s="333"/>
      <c r="BP35" s="333"/>
      <c r="BQ35" s="333"/>
      <c r="BR35" s="333"/>
      <c r="BS35" s="333"/>
      <c r="BT35" s="333"/>
      <c r="BU35" s="333"/>
      <c r="BV35" s="333"/>
      <c r="BW35" s="333"/>
      <c r="BX35" s="333"/>
      <c r="BY35" s="333"/>
      <c r="BZ35" s="333"/>
      <c r="CA35" s="333"/>
      <c r="CB35" s="333"/>
      <c r="CC35" s="333"/>
      <c r="CD35" s="333"/>
      <c r="CE35" s="333"/>
      <c r="CF35" s="333"/>
      <c r="CG35" s="333"/>
      <c r="CH35" s="333"/>
      <c r="CI35" s="333"/>
      <c r="CJ35" s="333"/>
      <c r="CK35" s="333"/>
      <c r="CL35" s="333"/>
      <c r="CM35" s="333"/>
      <c r="CN35" s="333"/>
      <c r="CO35" s="333"/>
      <c r="CP35" s="333"/>
      <c r="CQ35" s="333"/>
      <c r="CR35" s="333"/>
      <c r="CS35" s="333"/>
      <c r="CT35" s="333"/>
      <c r="CU35" s="333"/>
      <c r="CV35" s="333"/>
      <c r="CW35" s="333"/>
      <c r="CX35" s="333"/>
      <c r="CY35" s="333"/>
      <c r="CZ35" s="333"/>
      <c r="DA35" s="333"/>
      <c r="DB35" s="333"/>
      <c r="DC35" s="333"/>
      <c r="DD35" s="333"/>
      <c r="DE35" s="333"/>
      <c r="DF35" s="333"/>
      <c r="DG35" s="333"/>
      <c r="DH35" s="333"/>
      <c r="DI35" s="333"/>
      <c r="DJ35" s="333"/>
      <c r="DK35" s="333"/>
      <c r="DL35" s="333"/>
      <c r="DM35" s="333"/>
      <c r="DN35" s="333"/>
      <c r="DO35" s="333"/>
      <c r="DP35" s="333"/>
      <c r="DQ35" s="333"/>
      <c r="DR35" s="333"/>
      <c r="DS35" s="333"/>
      <c r="DT35" s="333"/>
      <c r="DU35" s="333"/>
      <c r="DV35" s="333"/>
      <c r="DW35" s="333"/>
      <c r="DX35" s="333"/>
      <c r="DY35" s="333"/>
      <c r="DZ35" s="333"/>
      <c r="EA35" s="333"/>
      <c r="EB35" s="333"/>
      <c r="EC35" s="333"/>
      <c r="ED35" s="333"/>
      <c r="EE35" s="333"/>
      <c r="EF35" s="333"/>
      <c r="EG35" s="333"/>
      <c r="EH35" s="333"/>
      <c r="EI35" s="333"/>
      <c r="EJ35" s="333"/>
      <c r="EK35" s="333"/>
      <c r="EL35" s="333"/>
      <c r="EM35" s="333"/>
      <c r="EN35" s="333"/>
      <c r="EO35" s="333"/>
      <c r="EP35" s="333"/>
      <c r="EQ35" s="333"/>
      <c r="ER35" s="333"/>
      <c r="ES35" s="333"/>
      <c r="ET35" s="333"/>
      <c r="EU35" s="333"/>
      <c r="EV35" s="333"/>
      <c r="EW35" s="333"/>
      <c r="EX35" s="333"/>
      <c r="EY35" s="333"/>
      <c r="EZ35" s="333"/>
      <c r="FA35" s="333"/>
      <c r="FB35" s="333"/>
      <c r="FC35" s="333"/>
      <c r="FD35" s="333"/>
      <c r="FE35" s="333"/>
      <c r="FF35" s="333"/>
      <c r="FG35" s="333"/>
      <c r="FH35" s="333"/>
      <c r="FI35" s="333"/>
      <c r="FJ35" s="333"/>
      <c r="FK35" s="333"/>
      <c r="FL35" s="333"/>
      <c r="FM35" s="333"/>
      <c r="FN35" s="333"/>
      <c r="FO35" s="333"/>
      <c r="FP35" s="333"/>
      <c r="FQ35" s="333"/>
      <c r="FR35" s="333"/>
      <c r="FS35" s="333"/>
      <c r="FT35" s="333"/>
      <c r="FU35" s="333"/>
      <c r="FV35" s="333"/>
      <c r="FW35" s="333"/>
      <c r="FX35" s="333"/>
      <c r="FY35" s="333"/>
      <c r="FZ35" s="333"/>
      <c r="GA35" s="333"/>
      <c r="GB35" s="333"/>
      <c r="GC35" s="333"/>
      <c r="GD35" s="333"/>
      <c r="GE35" s="333"/>
      <c r="GF35" s="333"/>
      <c r="GG35" s="333"/>
      <c r="GH35" s="333"/>
      <c r="GI35" s="333"/>
      <c r="GJ35" s="333"/>
      <c r="GK35" s="333"/>
      <c r="GL35" s="333"/>
      <c r="GM35" s="333"/>
      <c r="GN35" s="333"/>
      <c r="GO35" s="333"/>
      <c r="GP35" s="333"/>
      <c r="GQ35" s="333"/>
      <c r="GR35" s="333"/>
      <c r="GS35" s="333"/>
      <c r="GT35" s="333"/>
      <c r="GU35" s="333"/>
      <c r="GV35" s="333"/>
      <c r="GW35" s="333"/>
      <c r="GX35" s="333"/>
      <c r="GY35" s="333"/>
      <c r="GZ35" s="333"/>
      <c r="HA35" s="333"/>
      <c r="HB35" s="333"/>
      <c r="HC35" s="333"/>
      <c r="HD35" s="333"/>
      <c r="HE35" s="333"/>
      <c r="HF35" s="333"/>
      <c r="HG35" s="333"/>
      <c r="HH35" s="333"/>
      <c r="HI35" s="333"/>
      <c r="HJ35" s="333"/>
      <c r="HK35" s="333"/>
      <c r="HL35" s="333"/>
      <c r="HM35" s="333"/>
    </row>
    <row r="36" spans="1:221" x14ac:dyDescent="0.2">
      <c r="A36" s="392" t="s">
        <v>219</v>
      </c>
      <c r="B36" s="333"/>
      <c r="C36" s="333"/>
      <c r="D36" s="360">
        <f t="shared" si="3"/>
        <v>0</v>
      </c>
      <c r="E36" s="361" t="s">
        <v>41</v>
      </c>
      <c r="F36" s="355" t="s">
        <v>8</v>
      </c>
      <c r="G36" s="386"/>
      <c r="H36" s="386"/>
      <c r="I36" s="386"/>
      <c r="J36" s="393">
        <f>SUM(G36:H36)</f>
        <v>0</v>
      </c>
      <c r="K36" s="364" t="s">
        <v>42</v>
      </c>
      <c r="L36" s="250">
        <f>ROUND(D36*G36,2)</f>
        <v>0</v>
      </c>
      <c r="M36" s="250"/>
      <c r="N36" s="250"/>
      <c r="O36" s="250">
        <f t="shared" si="2"/>
        <v>0</v>
      </c>
      <c r="P36" s="358">
        <f>'Rider Rates'!D36</f>
        <v>45809</v>
      </c>
      <c r="Q36" s="383"/>
      <c r="R36" s="380"/>
      <c r="S36" s="374"/>
      <c r="T36" s="375"/>
      <c r="U36" s="333"/>
      <c r="V36" s="376"/>
      <c r="W36" s="333"/>
      <c r="X36" s="333"/>
      <c r="Y36" s="333"/>
      <c r="Z36" s="333"/>
      <c r="AA36" s="333"/>
      <c r="AB36" s="333"/>
      <c r="AC36" s="333"/>
      <c r="AD36" s="333"/>
      <c r="AE36" s="333"/>
      <c r="AF36" s="333"/>
      <c r="AG36" s="333"/>
      <c r="AH36" s="333"/>
      <c r="AI36" s="333"/>
      <c r="AJ36" s="333"/>
      <c r="AK36" s="333"/>
      <c r="AL36" s="333"/>
      <c r="AM36" s="333"/>
      <c r="AN36" s="333"/>
      <c r="AO36" s="333"/>
      <c r="AP36" s="333"/>
      <c r="AQ36" s="333"/>
      <c r="AR36" s="333"/>
      <c r="AS36" s="333"/>
      <c r="AT36" s="333"/>
      <c r="AU36" s="333"/>
      <c r="AV36" s="333"/>
      <c r="AW36" s="333"/>
      <c r="AX36" s="333"/>
      <c r="AY36" s="333"/>
      <c r="AZ36" s="333"/>
      <c r="BA36" s="333"/>
      <c r="BB36" s="333"/>
      <c r="BC36" s="333"/>
      <c r="BD36" s="333"/>
      <c r="BE36" s="333"/>
      <c r="BF36" s="333"/>
      <c r="BG36" s="333"/>
      <c r="BH36" s="333"/>
      <c r="BI36" s="333"/>
      <c r="BJ36" s="333"/>
      <c r="BK36" s="333"/>
      <c r="BL36" s="333"/>
      <c r="BM36" s="333"/>
      <c r="BN36" s="333"/>
      <c r="BO36" s="333"/>
      <c r="BP36" s="333"/>
      <c r="BQ36" s="333"/>
      <c r="BR36" s="333"/>
      <c r="BS36" s="333"/>
      <c r="BT36" s="333"/>
      <c r="BU36" s="333"/>
      <c r="BV36" s="333"/>
      <c r="BW36" s="333"/>
      <c r="BX36" s="333"/>
      <c r="BY36" s="333"/>
      <c r="BZ36" s="333"/>
      <c r="CA36" s="333"/>
      <c r="CB36" s="333"/>
      <c r="CC36" s="333"/>
      <c r="CD36" s="333"/>
      <c r="CE36" s="333"/>
      <c r="CF36" s="333"/>
      <c r="CG36" s="333"/>
      <c r="CH36" s="333"/>
      <c r="CI36" s="333"/>
      <c r="CJ36" s="333"/>
      <c r="CK36" s="333"/>
      <c r="CL36" s="333"/>
      <c r="CM36" s="333"/>
      <c r="CN36" s="333"/>
      <c r="CO36" s="333"/>
      <c r="CP36" s="333"/>
      <c r="CQ36" s="333"/>
      <c r="CR36" s="333"/>
      <c r="CS36" s="333"/>
      <c r="CT36" s="333"/>
      <c r="CU36" s="333"/>
      <c r="CV36" s="333"/>
      <c r="CW36" s="333"/>
      <c r="CX36" s="333"/>
      <c r="CY36" s="333"/>
      <c r="CZ36" s="333"/>
      <c r="DA36" s="333"/>
      <c r="DB36" s="333"/>
      <c r="DC36" s="333"/>
      <c r="DD36" s="333"/>
      <c r="DE36" s="333"/>
      <c r="DF36" s="333"/>
      <c r="DG36" s="333"/>
      <c r="DH36" s="333"/>
      <c r="DI36" s="333"/>
      <c r="DJ36" s="333"/>
      <c r="DK36" s="333"/>
      <c r="DL36" s="333"/>
      <c r="DM36" s="333"/>
      <c r="DN36" s="333"/>
      <c r="DO36" s="333"/>
      <c r="DP36" s="333"/>
      <c r="DQ36" s="333"/>
      <c r="DR36" s="333"/>
      <c r="DS36" s="333"/>
      <c r="DT36" s="333"/>
      <c r="DU36" s="333"/>
      <c r="DV36" s="333"/>
      <c r="DW36" s="333"/>
      <c r="DX36" s="333"/>
      <c r="DY36" s="333"/>
      <c r="DZ36" s="333"/>
      <c r="EA36" s="333"/>
      <c r="EB36" s="333"/>
      <c r="EC36" s="333"/>
      <c r="ED36" s="333"/>
      <c r="EE36" s="333"/>
      <c r="EF36" s="333"/>
      <c r="EG36" s="333"/>
      <c r="EH36" s="333"/>
      <c r="EI36" s="333"/>
      <c r="EJ36" s="333"/>
      <c r="EK36" s="333"/>
      <c r="EL36" s="333"/>
      <c r="EM36" s="333"/>
      <c r="EN36" s="333"/>
      <c r="EO36" s="333"/>
      <c r="EP36" s="333"/>
      <c r="EQ36" s="333"/>
      <c r="ER36" s="333"/>
      <c r="ES36" s="333"/>
      <c r="ET36" s="333"/>
      <c r="EU36" s="333"/>
      <c r="EV36" s="333"/>
      <c r="EW36" s="333"/>
      <c r="EX36" s="333"/>
      <c r="EY36" s="333"/>
      <c r="EZ36" s="333"/>
      <c r="FA36" s="333"/>
      <c r="FB36" s="333"/>
      <c r="FC36" s="333"/>
      <c r="FD36" s="333"/>
      <c r="FE36" s="333"/>
      <c r="FF36" s="333"/>
      <c r="FG36" s="333"/>
      <c r="FH36" s="333"/>
      <c r="FI36" s="333"/>
      <c r="FJ36" s="333"/>
      <c r="FK36" s="333"/>
      <c r="FL36" s="333"/>
      <c r="FM36" s="333"/>
      <c r="FN36" s="333"/>
      <c r="FO36" s="333"/>
      <c r="FP36" s="333"/>
      <c r="FQ36" s="333"/>
      <c r="FR36" s="333"/>
      <c r="FS36" s="333"/>
      <c r="FT36" s="333"/>
      <c r="FU36" s="333"/>
      <c r="FV36" s="333"/>
      <c r="FW36" s="333"/>
      <c r="FX36" s="333"/>
      <c r="FY36" s="333"/>
      <c r="FZ36" s="333"/>
      <c r="GA36" s="333"/>
      <c r="GB36" s="333"/>
      <c r="GC36" s="333"/>
      <c r="GD36" s="333"/>
      <c r="GE36" s="333"/>
      <c r="GF36" s="333"/>
      <c r="GG36" s="333"/>
      <c r="GH36" s="333"/>
      <c r="GI36" s="333"/>
      <c r="GJ36" s="333"/>
      <c r="GK36" s="333"/>
      <c r="GL36" s="333"/>
      <c r="GM36" s="333"/>
      <c r="GN36" s="333"/>
      <c r="GO36" s="333"/>
      <c r="GP36" s="333"/>
      <c r="GQ36" s="333"/>
      <c r="GR36" s="333"/>
      <c r="GS36" s="333"/>
      <c r="GT36" s="333"/>
      <c r="GU36" s="333"/>
      <c r="GV36" s="333"/>
      <c r="GW36" s="333"/>
      <c r="GX36" s="333"/>
      <c r="GY36" s="333"/>
      <c r="GZ36" s="333"/>
      <c r="HA36" s="333"/>
      <c r="HB36" s="333"/>
      <c r="HC36" s="333"/>
      <c r="HD36" s="333"/>
      <c r="HE36" s="333"/>
      <c r="HF36" s="333"/>
      <c r="HG36" s="333"/>
      <c r="HH36" s="333"/>
      <c r="HI36" s="333"/>
      <c r="HJ36" s="333"/>
      <c r="HK36" s="333"/>
      <c r="HL36" s="333"/>
      <c r="HM36" s="333"/>
    </row>
    <row r="37" spans="1:221" x14ac:dyDescent="0.2">
      <c r="A37" s="392" t="s">
        <v>193</v>
      </c>
      <c r="B37" s="333"/>
      <c r="C37" s="333"/>
      <c r="D37" s="360">
        <f>C16+C17</f>
        <v>0</v>
      </c>
      <c r="E37" s="361" t="s">
        <v>41</v>
      </c>
      <c r="F37" s="362" t="s">
        <v>8</v>
      </c>
      <c r="G37" s="386"/>
      <c r="H37" s="386"/>
      <c r="I37" s="386"/>
      <c r="J37" s="393">
        <f>SUM(G37:H37)</f>
        <v>0</v>
      </c>
      <c r="K37" s="364" t="s">
        <v>42</v>
      </c>
      <c r="L37" s="250">
        <f>ROUND(D37*G37,2)</f>
        <v>0</v>
      </c>
      <c r="M37" s="250"/>
      <c r="N37" s="250"/>
      <c r="O37" s="250">
        <f t="shared" si="2"/>
        <v>0</v>
      </c>
      <c r="P37" s="358">
        <f>'Rider Rates'!$D$45</f>
        <v>45929</v>
      </c>
      <c r="Q37" s="383"/>
      <c r="R37" s="380"/>
      <c r="S37" s="374"/>
      <c r="T37" s="375"/>
      <c r="U37" s="333"/>
      <c r="V37" s="376"/>
      <c r="W37" s="333"/>
      <c r="X37" s="333"/>
      <c r="Y37" s="333"/>
      <c r="Z37" s="333"/>
      <c r="AA37" s="333"/>
      <c r="AB37" s="333"/>
      <c r="AC37" s="333"/>
      <c r="AD37" s="333"/>
      <c r="AE37" s="333"/>
      <c r="AF37" s="333"/>
      <c r="AG37" s="333"/>
      <c r="AH37" s="333"/>
      <c r="AI37" s="333"/>
      <c r="AJ37" s="333"/>
      <c r="AK37" s="333"/>
      <c r="AL37" s="333"/>
      <c r="AM37" s="333"/>
      <c r="AN37" s="333"/>
      <c r="AO37" s="333"/>
      <c r="AP37" s="333"/>
      <c r="AQ37" s="333"/>
      <c r="AR37" s="333"/>
      <c r="AS37" s="333"/>
      <c r="AT37" s="333"/>
      <c r="AU37" s="333"/>
      <c r="AV37" s="333"/>
      <c r="AW37" s="333"/>
      <c r="AX37" s="333"/>
      <c r="AY37" s="333"/>
      <c r="AZ37" s="333"/>
      <c r="BA37" s="333"/>
      <c r="BB37" s="333"/>
      <c r="BC37" s="333"/>
      <c r="BD37" s="333"/>
      <c r="BE37" s="333"/>
      <c r="BF37" s="333"/>
      <c r="BG37" s="333"/>
      <c r="BH37" s="333"/>
      <c r="BI37" s="333"/>
      <c r="BJ37" s="333"/>
      <c r="BK37" s="333"/>
      <c r="BL37" s="333"/>
      <c r="BM37" s="333"/>
      <c r="BN37" s="333"/>
      <c r="BO37" s="333"/>
      <c r="BP37" s="333"/>
      <c r="BQ37" s="333"/>
      <c r="BR37" s="333"/>
      <c r="BS37" s="333"/>
      <c r="BT37" s="333"/>
      <c r="BU37" s="333"/>
      <c r="BV37" s="333"/>
      <c r="BW37" s="333"/>
      <c r="BX37" s="333"/>
      <c r="BY37" s="333"/>
      <c r="BZ37" s="333"/>
      <c r="CA37" s="333"/>
      <c r="CB37" s="333"/>
      <c r="CC37" s="333"/>
      <c r="CD37" s="333"/>
      <c r="CE37" s="333"/>
      <c r="CF37" s="333"/>
      <c r="CG37" s="333"/>
      <c r="CH37" s="333"/>
      <c r="CI37" s="333"/>
      <c r="CJ37" s="333"/>
      <c r="CK37" s="333"/>
      <c r="CL37" s="333"/>
      <c r="CM37" s="333"/>
      <c r="CN37" s="333"/>
      <c r="CO37" s="333"/>
      <c r="CP37" s="333"/>
      <c r="CQ37" s="333"/>
      <c r="CR37" s="333"/>
      <c r="CS37" s="333"/>
      <c r="CT37" s="333"/>
      <c r="CU37" s="333"/>
      <c r="CV37" s="333"/>
      <c r="CW37" s="333"/>
      <c r="CX37" s="333"/>
      <c r="CY37" s="333"/>
      <c r="CZ37" s="333"/>
      <c r="DA37" s="333"/>
      <c r="DB37" s="333"/>
      <c r="DC37" s="333"/>
      <c r="DD37" s="333"/>
      <c r="DE37" s="333"/>
      <c r="DF37" s="333"/>
      <c r="DG37" s="333"/>
      <c r="DH37" s="333"/>
      <c r="DI37" s="333"/>
      <c r="DJ37" s="333"/>
      <c r="DK37" s="333"/>
      <c r="DL37" s="333"/>
      <c r="DM37" s="333"/>
      <c r="DN37" s="333"/>
      <c r="DO37" s="333"/>
      <c r="DP37" s="333"/>
      <c r="DQ37" s="333"/>
      <c r="DR37" s="333"/>
      <c r="DS37" s="333"/>
      <c r="DT37" s="333"/>
      <c r="DU37" s="333"/>
      <c r="DV37" s="333"/>
      <c r="DW37" s="333"/>
      <c r="DX37" s="333"/>
      <c r="DY37" s="333"/>
      <c r="DZ37" s="333"/>
      <c r="EA37" s="333"/>
      <c r="EB37" s="333"/>
      <c r="EC37" s="333"/>
      <c r="ED37" s="333"/>
      <c r="EE37" s="333"/>
      <c r="EF37" s="333"/>
      <c r="EG37" s="333"/>
      <c r="EH37" s="333"/>
      <c r="EI37" s="333"/>
      <c r="EJ37" s="333"/>
      <c r="EK37" s="333"/>
      <c r="EL37" s="333"/>
      <c r="EM37" s="333"/>
      <c r="EN37" s="333"/>
      <c r="EO37" s="333"/>
      <c r="EP37" s="333"/>
      <c r="EQ37" s="333"/>
      <c r="ER37" s="333"/>
      <c r="ES37" s="333"/>
      <c r="ET37" s="333"/>
      <c r="EU37" s="333"/>
      <c r="EV37" s="333"/>
      <c r="EW37" s="333"/>
      <c r="EX37" s="333"/>
      <c r="EY37" s="333"/>
      <c r="EZ37" s="333"/>
      <c r="FA37" s="333"/>
      <c r="FB37" s="333"/>
      <c r="FC37" s="333"/>
      <c r="FD37" s="333"/>
      <c r="FE37" s="333"/>
      <c r="FF37" s="333"/>
      <c r="FG37" s="333"/>
      <c r="FH37" s="333"/>
      <c r="FI37" s="333"/>
      <c r="FJ37" s="333"/>
      <c r="FK37" s="333"/>
      <c r="FL37" s="333"/>
      <c r="FM37" s="333"/>
      <c r="FN37" s="333"/>
      <c r="FO37" s="333"/>
      <c r="FP37" s="333"/>
      <c r="FQ37" s="333"/>
      <c r="FR37" s="333"/>
      <c r="FS37" s="333"/>
      <c r="FT37" s="333"/>
      <c r="FU37" s="333"/>
      <c r="FV37" s="333"/>
      <c r="FW37" s="333"/>
      <c r="FX37" s="333"/>
      <c r="FY37" s="333"/>
      <c r="FZ37" s="333"/>
      <c r="GA37" s="333"/>
      <c r="GB37" s="333"/>
      <c r="GC37" s="333"/>
      <c r="GD37" s="333"/>
      <c r="GE37" s="333"/>
      <c r="GF37" s="333"/>
      <c r="GG37" s="333"/>
      <c r="GH37" s="333"/>
      <c r="GI37" s="333"/>
      <c r="GJ37" s="333"/>
      <c r="GK37" s="333"/>
      <c r="GL37" s="333"/>
      <c r="GM37" s="333"/>
      <c r="GN37" s="333"/>
      <c r="GO37" s="333"/>
      <c r="GP37" s="333"/>
      <c r="GQ37" s="333"/>
      <c r="GR37" s="333"/>
      <c r="GS37" s="333"/>
      <c r="GT37" s="333"/>
      <c r="GU37" s="333"/>
      <c r="GV37" s="333"/>
      <c r="GW37" s="333"/>
      <c r="GX37" s="333"/>
      <c r="GY37" s="333"/>
      <c r="GZ37" s="333"/>
      <c r="HA37" s="333"/>
      <c r="HB37" s="333"/>
      <c r="HC37" s="333"/>
      <c r="HD37" s="333"/>
      <c r="HE37" s="333"/>
      <c r="HF37" s="333"/>
      <c r="HG37" s="333"/>
      <c r="HH37" s="333"/>
      <c r="HI37" s="333"/>
      <c r="HJ37" s="333"/>
      <c r="HK37" s="333"/>
      <c r="HL37" s="333"/>
      <c r="HM37" s="333"/>
    </row>
    <row r="38" spans="1:221" x14ac:dyDescent="0.2">
      <c r="A38" s="394" t="s">
        <v>210</v>
      </c>
      <c r="B38" s="333"/>
      <c r="C38" s="333"/>
      <c r="D38" s="360">
        <f>IF($C$15&lt;0,0,IF($C$15&gt;833000,833000,$C$15))</f>
        <v>0</v>
      </c>
      <c r="E38" s="361" t="s">
        <v>41</v>
      </c>
      <c r="F38" s="362" t="s">
        <v>8</v>
      </c>
      <c r="G38" s="386"/>
      <c r="H38" s="386"/>
      <c r="I38" s="386">
        <f>'Rider Rates'!D49</f>
        <v>0</v>
      </c>
      <c r="J38" s="386">
        <f>SUM(G38:I38)</f>
        <v>0</v>
      </c>
      <c r="K38" s="364" t="s">
        <v>42</v>
      </c>
      <c r="L38" s="250"/>
      <c r="M38" s="250"/>
      <c r="N38" s="250">
        <f>D38*J38</f>
        <v>0</v>
      </c>
      <c r="O38" s="250">
        <f t="shared" si="2"/>
        <v>0</v>
      </c>
      <c r="P38" s="358">
        <f>'Rider Rates'!E49</f>
        <v>45883</v>
      </c>
      <c r="Q38" s="383"/>
      <c r="R38" s="380"/>
      <c r="S38" s="374"/>
      <c r="T38" s="375"/>
      <c r="U38" s="333"/>
      <c r="V38" s="376"/>
      <c r="W38" s="333"/>
      <c r="X38" s="333"/>
      <c r="Y38" s="333"/>
      <c r="Z38" s="333"/>
      <c r="AA38" s="333"/>
      <c r="AB38" s="333"/>
      <c r="AC38" s="333"/>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333"/>
      <c r="BB38" s="333"/>
      <c r="BC38" s="333"/>
      <c r="BD38" s="333"/>
      <c r="BE38" s="333"/>
      <c r="BF38" s="333"/>
      <c r="BG38" s="333"/>
      <c r="BH38" s="333"/>
      <c r="BI38" s="333"/>
      <c r="BJ38" s="333"/>
      <c r="BK38" s="333"/>
      <c r="BL38" s="333"/>
      <c r="BM38" s="333"/>
      <c r="BN38" s="333"/>
      <c r="BO38" s="333"/>
      <c r="BP38" s="333"/>
      <c r="BQ38" s="333"/>
      <c r="BR38" s="333"/>
      <c r="BS38" s="333"/>
      <c r="BT38" s="333"/>
      <c r="BU38" s="333"/>
      <c r="BV38" s="333"/>
      <c r="BW38" s="333"/>
      <c r="BX38" s="333"/>
      <c r="BY38" s="333"/>
      <c r="BZ38" s="333"/>
      <c r="CA38" s="333"/>
      <c r="CB38" s="333"/>
      <c r="CC38" s="333"/>
      <c r="CD38" s="333"/>
      <c r="CE38" s="333"/>
      <c r="CF38" s="333"/>
      <c r="CG38" s="333"/>
      <c r="CH38" s="333"/>
      <c r="CI38" s="333"/>
      <c r="CJ38" s="333"/>
      <c r="CK38" s="333"/>
      <c r="CL38" s="333"/>
      <c r="CM38" s="333"/>
      <c r="CN38" s="333"/>
      <c r="CO38" s="333"/>
      <c r="CP38" s="333"/>
      <c r="CQ38" s="333"/>
      <c r="CR38" s="333"/>
      <c r="CS38" s="333"/>
      <c r="CT38" s="333"/>
      <c r="CU38" s="333"/>
      <c r="CV38" s="333"/>
      <c r="CW38" s="333"/>
      <c r="CX38" s="333"/>
      <c r="CY38" s="333"/>
      <c r="CZ38" s="333"/>
      <c r="DA38" s="333"/>
      <c r="DB38" s="333"/>
      <c r="DC38" s="333"/>
      <c r="DD38" s="333"/>
      <c r="DE38" s="333"/>
      <c r="DF38" s="333"/>
      <c r="DG38" s="333"/>
      <c r="DH38" s="333"/>
      <c r="DI38" s="333"/>
      <c r="DJ38" s="333"/>
      <c r="DK38" s="333"/>
      <c r="DL38" s="333"/>
      <c r="DM38" s="333"/>
      <c r="DN38" s="333"/>
      <c r="DO38" s="333"/>
      <c r="DP38" s="333"/>
      <c r="DQ38" s="333"/>
      <c r="DR38" s="333"/>
      <c r="DS38" s="333"/>
      <c r="DT38" s="333"/>
      <c r="DU38" s="333"/>
      <c r="DV38" s="333"/>
      <c r="DW38" s="333"/>
      <c r="DX38" s="333"/>
      <c r="DY38" s="333"/>
      <c r="DZ38" s="333"/>
      <c r="EA38" s="333"/>
      <c r="EB38" s="333"/>
      <c r="EC38" s="333"/>
      <c r="ED38" s="333"/>
      <c r="EE38" s="333"/>
      <c r="EF38" s="333"/>
      <c r="EG38" s="333"/>
      <c r="EH38" s="333"/>
      <c r="EI38" s="333"/>
      <c r="EJ38" s="333"/>
      <c r="EK38" s="333"/>
      <c r="EL38" s="333"/>
      <c r="EM38" s="333"/>
      <c r="EN38" s="333"/>
      <c r="EO38" s="333"/>
      <c r="EP38" s="333"/>
      <c r="EQ38" s="333"/>
      <c r="ER38" s="333"/>
      <c r="ES38" s="333"/>
      <c r="ET38" s="333"/>
      <c r="EU38" s="333"/>
      <c r="EV38" s="333"/>
      <c r="EW38" s="333"/>
      <c r="EX38" s="333"/>
      <c r="EY38" s="333"/>
      <c r="EZ38" s="333"/>
      <c r="FA38" s="333"/>
      <c r="FB38" s="333"/>
      <c r="FC38" s="333"/>
      <c r="FD38" s="333"/>
      <c r="FE38" s="333"/>
      <c r="FF38" s="333"/>
      <c r="FG38" s="333"/>
      <c r="FH38" s="333"/>
      <c r="FI38" s="333"/>
      <c r="FJ38" s="333"/>
      <c r="FK38" s="333"/>
      <c r="FL38" s="333"/>
      <c r="FM38" s="333"/>
      <c r="FN38" s="333"/>
      <c r="FO38" s="333"/>
      <c r="FP38" s="333"/>
      <c r="FQ38" s="333"/>
      <c r="FR38" s="333"/>
      <c r="FS38" s="333"/>
      <c r="FT38" s="333"/>
      <c r="FU38" s="333"/>
      <c r="FV38" s="333"/>
      <c r="FW38" s="333"/>
      <c r="FX38" s="333"/>
      <c r="FY38" s="333"/>
      <c r="FZ38" s="333"/>
      <c r="GA38" s="333"/>
      <c r="GB38" s="333"/>
      <c r="GC38" s="333"/>
      <c r="GD38" s="333"/>
      <c r="GE38" s="333"/>
      <c r="GF38" s="333"/>
      <c r="GG38" s="333"/>
      <c r="GH38" s="333"/>
      <c r="GI38" s="333"/>
      <c r="GJ38" s="333"/>
      <c r="GK38" s="333"/>
      <c r="GL38" s="333"/>
      <c r="GM38" s="333"/>
      <c r="GN38" s="333"/>
      <c r="GO38" s="333"/>
      <c r="GP38" s="333"/>
      <c r="GQ38" s="333"/>
      <c r="GR38" s="333"/>
      <c r="GS38" s="333"/>
      <c r="GT38" s="333"/>
      <c r="GU38" s="333"/>
      <c r="GV38" s="333"/>
      <c r="GW38" s="333"/>
      <c r="GX38" s="333"/>
      <c r="GY38" s="333"/>
      <c r="GZ38" s="333"/>
      <c r="HA38" s="333"/>
      <c r="HB38" s="333"/>
      <c r="HC38" s="333"/>
      <c r="HD38" s="333"/>
      <c r="HE38" s="333"/>
      <c r="HF38" s="333"/>
      <c r="HG38" s="333"/>
      <c r="HH38" s="333"/>
      <c r="HI38" s="333"/>
      <c r="HJ38" s="333"/>
      <c r="HK38" s="333"/>
      <c r="HL38" s="333"/>
      <c r="HM38" s="333"/>
    </row>
    <row r="39" spans="1:221" x14ac:dyDescent="0.2">
      <c r="A39" s="392" t="s">
        <v>189</v>
      </c>
      <c r="B39" s="333"/>
      <c r="C39" s="333"/>
      <c r="D39" s="360">
        <f>IF($C$15&lt;0,0,$C$15)</f>
        <v>0</v>
      </c>
      <c r="E39" s="395" t="s">
        <v>41</v>
      </c>
      <c r="F39" s="362" t="s">
        <v>8</v>
      </c>
      <c r="G39" s="386"/>
      <c r="H39" s="386">
        <f>'Rider Rates'!$B$56</f>
        <v>2.1561400000000001E-2</v>
      </c>
      <c r="I39" s="386"/>
      <c r="J39" s="386">
        <f>SUM(G39:I39)</f>
        <v>2.1561400000000001E-2</v>
      </c>
      <c r="K39" s="364" t="s">
        <v>42</v>
      </c>
      <c r="L39" s="250"/>
      <c r="M39" s="250">
        <f>ROUND(D39*H39,2)</f>
        <v>0</v>
      </c>
      <c r="N39" s="396"/>
      <c r="O39" s="250">
        <f t="shared" si="2"/>
        <v>0</v>
      </c>
      <c r="P39" s="358">
        <f>'Rider Rates'!$D$56</f>
        <v>45929</v>
      </c>
      <c r="Q39" s="383"/>
      <c r="R39" s="380"/>
      <c r="S39" s="374"/>
      <c r="T39" s="375"/>
      <c r="U39" s="333"/>
      <c r="V39" s="376"/>
      <c r="W39" s="333"/>
      <c r="X39" s="333"/>
      <c r="Y39" s="333"/>
      <c r="Z39" s="333"/>
      <c r="AA39" s="333"/>
      <c r="AB39" s="333"/>
      <c r="AC39" s="333"/>
      <c r="AD39" s="333"/>
      <c r="AE39" s="333"/>
      <c r="AF39" s="333"/>
      <c r="AG39" s="333"/>
      <c r="AH39" s="333"/>
      <c r="AI39" s="333"/>
      <c r="AJ39" s="333"/>
      <c r="AK39" s="333"/>
      <c r="AL39" s="333"/>
      <c r="AM39" s="333"/>
      <c r="AN39" s="333"/>
      <c r="AO39" s="333"/>
      <c r="AP39" s="333"/>
      <c r="AQ39" s="333"/>
      <c r="AR39" s="333"/>
      <c r="AS39" s="333"/>
      <c r="AT39" s="333"/>
      <c r="AU39" s="333"/>
      <c r="AV39" s="333"/>
      <c r="AW39" s="333"/>
      <c r="AX39" s="333"/>
      <c r="AY39" s="333"/>
      <c r="AZ39" s="333"/>
      <c r="BA39" s="333"/>
      <c r="BB39" s="333"/>
      <c r="BC39" s="333"/>
      <c r="BD39" s="333"/>
      <c r="BE39" s="333"/>
      <c r="BF39" s="333"/>
      <c r="BG39" s="333"/>
      <c r="BH39" s="333"/>
      <c r="BI39" s="333"/>
      <c r="BJ39" s="333"/>
      <c r="BK39" s="333"/>
      <c r="BL39" s="333"/>
      <c r="BM39" s="333"/>
      <c r="BN39" s="333"/>
      <c r="BO39" s="333"/>
      <c r="BP39" s="333"/>
      <c r="BQ39" s="333"/>
      <c r="BR39" s="333"/>
      <c r="BS39" s="333"/>
      <c r="BT39" s="333"/>
      <c r="BU39" s="333"/>
      <c r="BV39" s="333"/>
      <c r="BW39" s="333"/>
      <c r="BX39" s="333"/>
      <c r="BY39" s="333"/>
      <c r="BZ39" s="333"/>
      <c r="CA39" s="333"/>
      <c r="CB39" s="333"/>
      <c r="CC39" s="333"/>
      <c r="CD39" s="333"/>
      <c r="CE39" s="333"/>
      <c r="CF39" s="333"/>
      <c r="CG39" s="333"/>
      <c r="CH39" s="333"/>
      <c r="CI39" s="333"/>
      <c r="CJ39" s="333"/>
      <c r="CK39" s="333"/>
      <c r="CL39" s="333"/>
      <c r="CM39" s="333"/>
      <c r="CN39" s="333"/>
      <c r="CO39" s="333"/>
      <c r="CP39" s="333"/>
      <c r="CQ39" s="333"/>
      <c r="CR39" s="333"/>
      <c r="CS39" s="333"/>
      <c r="CT39" s="333"/>
      <c r="CU39" s="333"/>
      <c r="CV39" s="333"/>
      <c r="CW39" s="333"/>
      <c r="CX39" s="333"/>
      <c r="CY39" s="333"/>
      <c r="CZ39" s="333"/>
      <c r="DA39" s="333"/>
      <c r="DB39" s="333"/>
      <c r="DC39" s="333"/>
      <c r="DD39" s="333"/>
      <c r="DE39" s="333"/>
      <c r="DF39" s="333"/>
      <c r="DG39" s="333"/>
      <c r="DH39" s="333"/>
      <c r="DI39" s="333"/>
      <c r="DJ39" s="333"/>
      <c r="DK39" s="333"/>
      <c r="DL39" s="333"/>
      <c r="DM39" s="333"/>
      <c r="DN39" s="333"/>
      <c r="DO39" s="333"/>
      <c r="DP39" s="333"/>
      <c r="DQ39" s="333"/>
      <c r="DR39" s="333"/>
      <c r="DS39" s="333"/>
      <c r="DT39" s="333"/>
      <c r="DU39" s="333"/>
      <c r="DV39" s="333"/>
      <c r="DW39" s="333"/>
      <c r="DX39" s="333"/>
      <c r="DY39" s="333"/>
      <c r="DZ39" s="333"/>
      <c r="EA39" s="333"/>
      <c r="EB39" s="333"/>
      <c r="EC39" s="333"/>
      <c r="ED39" s="333"/>
      <c r="EE39" s="333"/>
      <c r="EF39" s="333"/>
      <c r="EG39" s="333"/>
      <c r="EH39" s="333"/>
      <c r="EI39" s="333"/>
      <c r="EJ39" s="333"/>
      <c r="EK39" s="333"/>
      <c r="EL39" s="333"/>
      <c r="EM39" s="333"/>
      <c r="EN39" s="333"/>
      <c r="EO39" s="333"/>
      <c r="EP39" s="333"/>
      <c r="EQ39" s="333"/>
      <c r="ER39" s="333"/>
      <c r="ES39" s="333"/>
      <c r="ET39" s="333"/>
      <c r="EU39" s="333"/>
      <c r="EV39" s="333"/>
      <c r="EW39" s="333"/>
      <c r="EX39" s="333"/>
      <c r="EY39" s="333"/>
      <c r="EZ39" s="333"/>
      <c r="FA39" s="333"/>
      <c r="FB39" s="333"/>
      <c r="FC39" s="333"/>
      <c r="FD39" s="333"/>
      <c r="FE39" s="333"/>
      <c r="FF39" s="333"/>
      <c r="FG39" s="333"/>
      <c r="FH39" s="333"/>
      <c r="FI39" s="333"/>
      <c r="FJ39" s="333"/>
      <c r="FK39" s="333"/>
      <c r="FL39" s="333"/>
      <c r="FM39" s="333"/>
      <c r="FN39" s="333"/>
      <c r="FO39" s="333"/>
      <c r="FP39" s="333"/>
      <c r="FQ39" s="333"/>
      <c r="FR39" s="333"/>
      <c r="FS39" s="333"/>
      <c r="FT39" s="333"/>
      <c r="FU39" s="333"/>
      <c r="FV39" s="333"/>
      <c r="FW39" s="333"/>
      <c r="FX39" s="333"/>
      <c r="FY39" s="333"/>
      <c r="FZ39" s="333"/>
      <c r="GA39" s="333"/>
      <c r="GB39" s="333"/>
      <c r="GC39" s="333"/>
      <c r="GD39" s="333"/>
      <c r="GE39" s="333"/>
      <c r="GF39" s="333"/>
      <c r="GG39" s="333"/>
      <c r="GH39" s="333"/>
      <c r="GI39" s="333"/>
      <c r="GJ39" s="333"/>
      <c r="GK39" s="333"/>
      <c r="GL39" s="333"/>
      <c r="GM39" s="333"/>
      <c r="GN39" s="333"/>
      <c r="GO39" s="333"/>
      <c r="GP39" s="333"/>
      <c r="GQ39" s="333"/>
      <c r="GR39" s="333"/>
      <c r="GS39" s="333"/>
      <c r="GT39" s="333"/>
      <c r="GU39" s="333"/>
      <c r="GV39" s="333"/>
      <c r="GW39" s="333"/>
      <c r="GX39" s="333"/>
      <c r="GY39" s="333"/>
      <c r="GZ39" s="333"/>
      <c r="HA39" s="333"/>
      <c r="HB39" s="333"/>
      <c r="HC39" s="333"/>
      <c r="HD39" s="333"/>
      <c r="HE39" s="333"/>
      <c r="HF39" s="333"/>
      <c r="HG39" s="333"/>
      <c r="HH39" s="333"/>
      <c r="HI39" s="333"/>
      <c r="HJ39" s="333"/>
      <c r="HK39" s="333"/>
      <c r="HL39" s="333"/>
      <c r="HM39" s="333"/>
    </row>
    <row r="40" spans="1:221" x14ac:dyDescent="0.2">
      <c r="A40" s="384" t="s">
        <v>96</v>
      </c>
      <c r="B40" s="333"/>
      <c r="C40" s="333"/>
      <c r="D40" s="360">
        <f>IF('Customer Info'!C34=TRUE,0,IF($C$15&lt;0,0,$C$15))</f>
        <v>0</v>
      </c>
      <c r="E40" s="361" t="s">
        <v>41</v>
      </c>
      <c r="F40" s="362" t="s">
        <v>8</v>
      </c>
      <c r="G40" s="386"/>
      <c r="H40" s="386"/>
      <c r="I40" s="386">
        <f>'Rider Rates'!$B$70+'Rider Rates'!$C$70</f>
        <v>0</v>
      </c>
      <c r="J40" s="386">
        <f t="shared" si="0"/>
        <v>0</v>
      </c>
      <c r="K40" s="364" t="s">
        <v>42</v>
      </c>
      <c r="L40" s="250"/>
      <c r="M40" s="250"/>
      <c r="N40" s="250">
        <f>ROUND($D$40*'Rider Rates'!$B$70,2)+ROUND($D$40*'Rider Rates'!$C$70,2)</f>
        <v>0</v>
      </c>
      <c r="O40" s="250">
        <f t="shared" si="2"/>
        <v>0</v>
      </c>
      <c r="P40" s="358">
        <f>'Rider Rates'!$D$70</f>
        <v>45444</v>
      </c>
      <c r="Q40" s="383"/>
      <c r="R40" s="380"/>
      <c r="S40" s="374"/>
      <c r="T40" s="375"/>
      <c r="U40" s="333"/>
      <c r="V40" s="376"/>
      <c r="W40" s="333"/>
      <c r="X40" s="333"/>
      <c r="Y40" s="333"/>
      <c r="Z40" s="333"/>
      <c r="AA40" s="333"/>
      <c r="AB40" s="333"/>
      <c r="AC40" s="333"/>
      <c r="AD40" s="333"/>
      <c r="AE40" s="333"/>
      <c r="AF40" s="333"/>
      <c r="AG40" s="333"/>
      <c r="AH40" s="333"/>
      <c r="AI40" s="333"/>
      <c r="AJ40" s="333"/>
      <c r="AK40" s="333"/>
      <c r="AL40" s="333"/>
      <c r="AM40" s="333"/>
      <c r="AN40" s="333"/>
      <c r="AO40" s="333"/>
      <c r="AP40" s="333"/>
      <c r="AQ40" s="333"/>
      <c r="AR40" s="333"/>
      <c r="AS40" s="333"/>
      <c r="AT40" s="333"/>
      <c r="AU40" s="333"/>
      <c r="AV40" s="333"/>
      <c r="AW40" s="333"/>
      <c r="AX40" s="333"/>
      <c r="AY40" s="333"/>
      <c r="AZ40" s="333"/>
      <c r="BA40" s="333"/>
      <c r="BB40" s="333"/>
      <c r="BC40" s="333"/>
      <c r="BD40" s="333"/>
      <c r="BE40" s="333"/>
      <c r="BF40" s="333"/>
      <c r="BG40" s="333"/>
      <c r="BH40" s="333"/>
      <c r="BI40" s="333"/>
      <c r="BJ40" s="333"/>
      <c r="BK40" s="333"/>
      <c r="BL40" s="333"/>
      <c r="BM40" s="333"/>
      <c r="BN40" s="333"/>
      <c r="BO40" s="333"/>
      <c r="BP40" s="333"/>
      <c r="BQ40" s="333"/>
      <c r="BR40" s="333"/>
      <c r="BS40" s="333"/>
      <c r="BT40" s="333"/>
      <c r="BU40" s="333"/>
      <c r="BV40" s="333"/>
      <c r="BW40" s="333"/>
      <c r="BX40" s="333"/>
      <c r="BY40" s="333"/>
      <c r="BZ40" s="333"/>
      <c r="CA40" s="333"/>
      <c r="CB40" s="333"/>
      <c r="CC40" s="333"/>
      <c r="CD40" s="333"/>
      <c r="CE40" s="333"/>
      <c r="CF40" s="333"/>
      <c r="CG40" s="333"/>
      <c r="CH40" s="333"/>
      <c r="CI40" s="333"/>
      <c r="CJ40" s="333"/>
      <c r="CK40" s="333"/>
      <c r="CL40" s="333"/>
      <c r="CM40" s="333"/>
      <c r="CN40" s="333"/>
      <c r="CO40" s="333"/>
      <c r="CP40" s="333"/>
      <c r="CQ40" s="333"/>
      <c r="CR40" s="333"/>
      <c r="CS40" s="333"/>
      <c r="CT40" s="333"/>
      <c r="CU40" s="333"/>
      <c r="CV40" s="333"/>
      <c r="CW40" s="333"/>
      <c r="CX40" s="333"/>
      <c r="CY40" s="333"/>
      <c r="CZ40" s="333"/>
      <c r="DA40" s="333"/>
      <c r="DB40" s="333"/>
      <c r="DC40" s="333"/>
      <c r="DD40" s="333"/>
      <c r="DE40" s="333"/>
      <c r="DF40" s="333"/>
      <c r="DG40" s="333"/>
      <c r="DH40" s="333"/>
      <c r="DI40" s="333"/>
      <c r="DJ40" s="333"/>
      <c r="DK40" s="333"/>
      <c r="DL40" s="333"/>
      <c r="DM40" s="333"/>
      <c r="DN40" s="333"/>
      <c r="DO40" s="333"/>
      <c r="DP40" s="333"/>
      <c r="DQ40" s="333"/>
      <c r="DR40" s="333"/>
      <c r="DS40" s="333"/>
      <c r="DT40" s="333"/>
      <c r="DU40" s="333"/>
      <c r="DV40" s="333"/>
      <c r="DW40" s="333"/>
      <c r="DX40" s="333"/>
      <c r="DY40" s="333"/>
      <c r="DZ40" s="333"/>
      <c r="EA40" s="333"/>
      <c r="EB40" s="333"/>
      <c r="EC40" s="333"/>
      <c r="ED40" s="333"/>
      <c r="EE40" s="333"/>
      <c r="EF40" s="333"/>
      <c r="EG40" s="333"/>
      <c r="EH40" s="333"/>
      <c r="EI40" s="333"/>
      <c r="EJ40" s="333"/>
      <c r="EK40" s="333"/>
      <c r="EL40" s="333"/>
      <c r="EM40" s="333"/>
      <c r="EN40" s="333"/>
      <c r="EO40" s="333"/>
      <c r="EP40" s="333"/>
      <c r="EQ40" s="333"/>
      <c r="ER40" s="333"/>
      <c r="ES40" s="333"/>
      <c r="ET40" s="333"/>
      <c r="EU40" s="333"/>
      <c r="EV40" s="333"/>
      <c r="EW40" s="333"/>
      <c r="EX40" s="333"/>
      <c r="EY40" s="333"/>
      <c r="EZ40" s="333"/>
      <c r="FA40" s="333"/>
      <c r="FB40" s="333"/>
      <c r="FC40" s="333"/>
      <c r="FD40" s="333"/>
      <c r="FE40" s="333"/>
      <c r="FF40" s="333"/>
      <c r="FG40" s="333"/>
      <c r="FH40" s="333"/>
      <c r="FI40" s="333"/>
      <c r="FJ40" s="333"/>
      <c r="FK40" s="333"/>
      <c r="FL40" s="333"/>
      <c r="FM40" s="333"/>
      <c r="FN40" s="333"/>
      <c r="FO40" s="333"/>
      <c r="FP40" s="333"/>
      <c r="FQ40" s="333"/>
      <c r="FR40" s="333"/>
      <c r="FS40" s="333"/>
      <c r="FT40" s="333"/>
      <c r="FU40" s="333"/>
      <c r="FV40" s="333"/>
      <c r="FW40" s="333"/>
      <c r="FX40" s="333"/>
      <c r="FY40" s="333"/>
      <c r="FZ40" s="333"/>
      <c r="GA40" s="333"/>
      <c r="GB40" s="333"/>
      <c r="GC40" s="333"/>
      <c r="GD40" s="333"/>
      <c r="GE40" s="333"/>
      <c r="GF40" s="333"/>
      <c r="GG40" s="333"/>
      <c r="GH40" s="333"/>
      <c r="GI40" s="333"/>
      <c r="GJ40" s="333"/>
      <c r="GK40" s="333"/>
      <c r="GL40" s="333"/>
      <c r="GM40" s="333"/>
      <c r="GN40" s="333"/>
      <c r="GO40" s="333"/>
      <c r="GP40" s="333"/>
      <c r="GQ40" s="333"/>
      <c r="GR40" s="333"/>
      <c r="GS40" s="333"/>
      <c r="GT40" s="333"/>
      <c r="GU40" s="333"/>
      <c r="GV40" s="333"/>
      <c r="GW40" s="333"/>
      <c r="GX40" s="333"/>
      <c r="GY40" s="333"/>
      <c r="GZ40" s="333"/>
      <c r="HA40" s="333"/>
      <c r="HB40" s="333"/>
      <c r="HC40" s="333"/>
      <c r="HD40" s="333"/>
      <c r="HE40" s="333"/>
      <c r="HF40" s="333"/>
      <c r="HG40" s="333"/>
      <c r="HH40" s="333"/>
      <c r="HI40" s="333"/>
      <c r="HJ40" s="333"/>
      <c r="HK40" s="333"/>
      <c r="HL40" s="333"/>
      <c r="HM40" s="333"/>
    </row>
    <row r="41" spans="1:221" x14ac:dyDescent="0.2">
      <c r="A41" s="384" t="s">
        <v>96</v>
      </c>
      <c r="B41" s="333"/>
      <c r="C41" s="333"/>
      <c r="D41" s="360"/>
      <c r="E41" s="361" t="s">
        <v>115</v>
      </c>
      <c r="F41" s="362"/>
      <c r="G41" s="386"/>
      <c r="H41" s="386"/>
      <c r="I41" s="400">
        <f>'Rider Rates'!$B$77</f>
        <v>0</v>
      </c>
      <c r="J41" s="400">
        <f>IF('Customer Info'!C34=TRUE,0,SUM(G41:I41))</f>
        <v>0</v>
      </c>
      <c r="K41" s="364"/>
      <c r="L41" s="250"/>
      <c r="M41" s="250"/>
      <c r="N41" s="250">
        <f>J41</f>
        <v>0</v>
      </c>
      <c r="O41" s="250">
        <f>SUM(L41:N41)</f>
        <v>0</v>
      </c>
      <c r="P41" s="358">
        <f>'Rider Rates'!$D$77</f>
        <v>45444</v>
      </c>
      <c r="Q41" s="383"/>
      <c r="R41" s="380"/>
      <c r="S41" s="374"/>
      <c r="T41" s="375"/>
      <c r="U41" s="333"/>
      <c r="V41" s="376"/>
      <c r="W41" s="333"/>
      <c r="X41" s="333"/>
      <c r="Y41" s="333"/>
      <c r="Z41" s="333"/>
      <c r="AA41" s="333"/>
      <c r="AB41" s="333"/>
      <c r="AC41" s="333"/>
      <c r="AD41" s="333"/>
      <c r="AE41" s="333"/>
      <c r="AF41" s="333"/>
      <c r="AG41" s="333"/>
      <c r="AH41" s="333"/>
      <c r="AI41" s="333"/>
      <c r="AJ41" s="333"/>
      <c r="AK41" s="333"/>
      <c r="AL41" s="333"/>
      <c r="AM41" s="333"/>
      <c r="AN41" s="333"/>
      <c r="AO41" s="333"/>
      <c r="AP41" s="333"/>
      <c r="AQ41" s="333"/>
      <c r="AR41" s="333"/>
      <c r="AS41" s="333"/>
      <c r="AT41" s="333"/>
      <c r="AU41" s="333"/>
      <c r="AV41" s="333"/>
      <c r="AW41" s="333"/>
      <c r="AX41" s="333"/>
      <c r="AY41" s="333"/>
      <c r="AZ41" s="333"/>
      <c r="BA41" s="333"/>
      <c r="BB41" s="333"/>
      <c r="BC41" s="333"/>
      <c r="BD41" s="333"/>
      <c r="BE41" s="333"/>
      <c r="BF41" s="333"/>
      <c r="BG41" s="333"/>
      <c r="BH41" s="333"/>
      <c r="BI41" s="333"/>
      <c r="BJ41" s="333"/>
      <c r="BK41" s="333"/>
      <c r="BL41" s="333"/>
      <c r="BM41" s="333"/>
      <c r="BN41" s="333"/>
      <c r="BO41" s="333"/>
      <c r="BP41" s="333"/>
      <c r="BQ41" s="333"/>
      <c r="BR41" s="333"/>
      <c r="BS41" s="333"/>
      <c r="BT41" s="333"/>
      <c r="BU41" s="333"/>
      <c r="BV41" s="333"/>
      <c r="BW41" s="333"/>
      <c r="BX41" s="333"/>
      <c r="BY41" s="333"/>
      <c r="BZ41" s="333"/>
      <c r="CA41" s="333"/>
      <c r="CB41" s="333"/>
      <c r="CC41" s="333"/>
      <c r="CD41" s="333"/>
      <c r="CE41" s="333"/>
      <c r="CF41" s="333"/>
      <c r="CG41" s="333"/>
      <c r="CH41" s="333"/>
      <c r="CI41" s="333"/>
      <c r="CJ41" s="333"/>
      <c r="CK41" s="333"/>
      <c r="CL41" s="333"/>
      <c r="CM41" s="333"/>
      <c r="CN41" s="333"/>
      <c r="CO41" s="333"/>
      <c r="CP41" s="333"/>
      <c r="CQ41" s="333"/>
      <c r="CR41" s="333"/>
      <c r="CS41" s="333"/>
      <c r="CT41" s="333"/>
      <c r="CU41" s="333"/>
      <c r="CV41" s="333"/>
      <c r="CW41" s="333"/>
      <c r="CX41" s="333"/>
      <c r="CY41" s="333"/>
      <c r="CZ41" s="333"/>
      <c r="DA41" s="333"/>
      <c r="DB41" s="333"/>
      <c r="DC41" s="333"/>
      <c r="DD41" s="333"/>
      <c r="DE41" s="333"/>
      <c r="DF41" s="333"/>
      <c r="DG41" s="333"/>
      <c r="DH41" s="333"/>
      <c r="DI41" s="333"/>
      <c r="DJ41" s="333"/>
      <c r="DK41" s="333"/>
      <c r="DL41" s="333"/>
      <c r="DM41" s="333"/>
      <c r="DN41" s="333"/>
      <c r="DO41" s="333"/>
      <c r="DP41" s="333"/>
      <c r="DQ41" s="333"/>
      <c r="DR41" s="333"/>
      <c r="DS41" s="333"/>
      <c r="DT41" s="333"/>
      <c r="DU41" s="333"/>
      <c r="DV41" s="333"/>
      <c r="DW41" s="333"/>
      <c r="DX41" s="333"/>
      <c r="DY41" s="333"/>
      <c r="DZ41" s="333"/>
      <c r="EA41" s="333"/>
      <c r="EB41" s="333"/>
      <c r="EC41" s="333"/>
      <c r="ED41" s="333"/>
      <c r="EE41" s="333"/>
      <c r="EF41" s="333"/>
      <c r="EG41" s="333"/>
      <c r="EH41" s="333"/>
      <c r="EI41" s="333"/>
      <c r="EJ41" s="333"/>
      <c r="EK41" s="333"/>
      <c r="EL41" s="333"/>
      <c r="EM41" s="333"/>
      <c r="EN41" s="333"/>
      <c r="EO41" s="333"/>
      <c r="EP41" s="333"/>
      <c r="EQ41" s="333"/>
      <c r="ER41" s="333"/>
      <c r="ES41" s="333"/>
      <c r="ET41" s="333"/>
      <c r="EU41" s="333"/>
      <c r="EV41" s="333"/>
      <c r="EW41" s="333"/>
      <c r="EX41" s="333"/>
      <c r="EY41" s="333"/>
      <c r="EZ41" s="333"/>
      <c r="FA41" s="333"/>
      <c r="FB41" s="333"/>
      <c r="FC41" s="333"/>
      <c r="FD41" s="333"/>
      <c r="FE41" s="333"/>
      <c r="FF41" s="333"/>
      <c r="FG41" s="333"/>
      <c r="FH41" s="333"/>
      <c r="FI41" s="333"/>
      <c r="FJ41" s="333"/>
      <c r="FK41" s="333"/>
      <c r="FL41" s="333"/>
      <c r="FM41" s="333"/>
      <c r="FN41" s="333"/>
      <c r="FO41" s="333"/>
      <c r="FP41" s="333"/>
      <c r="FQ41" s="333"/>
      <c r="FR41" s="333"/>
      <c r="FS41" s="333"/>
      <c r="FT41" s="333"/>
      <c r="FU41" s="333"/>
      <c r="FV41" s="333"/>
      <c r="FW41" s="333"/>
      <c r="FX41" s="333"/>
      <c r="FY41" s="333"/>
      <c r="FZ41" s="333"/>
      <c r="GA41" s="333"/>
      <c r="GB41" s="333"/>
      <c r="GC41" s="333"/>
      <c r="GD41" s="333"/>
      <c r="GE41" s="333"/>
      <c r="GF41" s="333"/>
      <c r="GG41" s="333"/>
      <c r="GH41" s="333"/>
      <c r="GI41" s="333"/>
      <c r="GJ41" s="333"/>
      <c r="GK41" s="333"/>
      <c r="GL41" s="333"/>
      <c r="GM41" s="333"/>
      <c r="GN41" s="333"/>
      <c r="GO41" s="333"/>
      <c r="GP41" s="333"/>
      <c r="GQ41" s="333"/>
      <c r="GR41" s="333"/>
      <c r="GS41" s="333"/>
      <c r="GT41" s="333"/>
      <c r="GU41" s="333"/>
      <c r="GV41" s="333"/>
      <c r="GW41" s="333"/>
      <c r="GX41" s="333"/>
      <c r="GY41" s="333"/>
      <c r="GZ41" s="333"/>
      <c r="HA41" s="333"/>
      <c r="HB41" s="333"/>
      <c r="HC41" s="333"/>
      <c r="HD41" s="333"/>
      <c r="HE41" s="333"/>
      <c r="HF41" s="333"/>
      <c r="HG41" s="333"/>
      <c r="HH41" s="333"/>
      <c r="HI41" s="333"/>
      <c r="HJ41" s="333"/>
      <c r="HK41" s="333"/>
      <c r="HL41" s="333"/>
      <c r="HM41" s="333"/>
    </row>
    <row r="42" spans="1:221" x14ac:dyDescent="0.2">
      <c r="A42" s="384" t="s">
        <v>81</v>
      </c>
      <c r="B42" s="333"/>
      <c r="C42" s="333"/>
      <c r="D42" s="390">
        <f>$N$23</f>
        <v>138.5</v>
      </c>
      <c r="E42" s="361" t="s">
        <v>122</v>
      </c>
      <c r="F42" s="362" t="s">
        <v>8</v>
      </c>
      <c r="G42" s="397"/>
      <c r="H42" s="353"/>
      <c r="I42" s="398">
        <f>'Rider Rates'!$B$85</f>
        <v>3.5344300000000002E-2</v>
      </c>
      <c r="J42" s="398">
        <f t="shared" si="0"/>
        <v>3.5344300000000002E-2</v>
      </c>
      <c r="K42" s="364"/>
      <c r="L42" s="250"/>
      <c r="M42" s="250"/>
      <c r="N42" s="250">
        <f>ROUND(D42*I42,2)</f>
        <v>4.9000000000000004</v>
      </c>
      <c r="O42" s="250">
        <f t="shared" si="2"/>
        <v>4.9000000000000004</v>
      </c>
      <c r="P42" s="358">
        <f>'Rider Rates'!$D$85</f>
        <v>45929</v>
      </c>
      <c r="Q42" s="383"/>
      <c r="R42" s="380"/>
      <c r="S42" s="374"/>
      <c r="T42" s="375"/>
      <c r="U42" s="333"/>
      <c r="V42" s="376"/>
      <c r="W42" s="333"/>
      <c r="X42" s="333"/>
      <c r="Y42" s="333"/>
      <c r="Z42" s="333"/>
      <c r="AA42" s="333"/>
      <c r="AB42" s="333"/>
      <c r="AC42" s="333"/>
      <c r="AD42" s="333"/>
      <c r="AE42" s="333"/>
      <c r="AF42" s="333"/>
      <c r="AG42" s="333"/>
      <c r="AH42" s="333"/>
      <c r="AI42" s="333"/>
      <c r="AJ42" s="333"/>
      <c r="AK42" s="333"/>
      <c r="AL42" s="333"/>
      <c r="AM42" s="333"/>
      <c r="AN42" s="333"/>
      <c r="AO42" s="333"/>
      <c r="AP42" s="333"/>
      <c r="AQ42" s="333"/>
      <c r="AR42" s="333"/>
      <c r="AS42" s="333"/>
      <c r="AT42" s="333"/>
      <c r="AU42" s="333"/>
      <c r="AV42" s="333"/>
      <c r="AW42" s="333"/>
      <c r="AX42" s="333"/>
      <c r="AY42" s="333"/>
      <c r="AZ42" s="333"/>
      <c r="BA42" s="333"/>
      <c r="BB42" s="333"/>
      <c r="BC42" s="333"/>
      <c r="BD42" s="333"/>
      <c r="BE42" s="333"/>
      <c r="BF42" s="333"/>
      <c r="BG42" s="333"/>
      <c r="BH42" s="333"/>
      <c r="BI42" s="333"/>
      <c r="BJ42" s="333"/>
      <c r="BK42" s="333"/>
      <c r="BL42" s="333"/>
      <c r="BM42" s="333"/>
      <c r="BN42" s="333"/>
      <c r="BO42" s="333"/>
      <c r="BP42" s="333"/>
      <c r="BQ42" s="333"/>
      <c r="BR42" s="333"/>
      <c r="BS42" s="333"/>
      <c r="BT42" s="333"/>
      <c r="BU42" s="333"/>
      <c r="BV42" s="333"/>
      <c r="BW42" s="333"/>
      <c r="BX42" s="333"/>
      <c r="BY42" s="333"/>
      <c r="BZ42" s="333"/>
      <c r="CA42" s="333"/>
      <c r="CB42" s="333"/>
      <c r="CC42" s="333"/>
      <c r="CD42" s="333"/>
      <c r="CE42" s="333"/>
      <c r="CF42" s="333"/>
      <c r="CG42" s="333"/>
      <c r="CH42" s="333"/>
      <c r="CI42" s="333"/>
      <c r="CJ42" s="333"/>
      <c r="CK42" s="333"/>
      <c r="CL42" s="333"/>
      <c r="CM42" s="333"/>
      <c r="CN42" s="333"/>
      <c r="CO42" s="333"/>
      <c r="CP42" s="333"/>
      <c r="CQ42" s="333"/>
      <c r="CR42" s="333"/>
      <c r="CS42" s="333"/>
      <c r="CT42" s="333"/>
      <c r="CU42" s="333"/>
      <c r="CV42" s="333"/>
      <c r="CW42" s="333"/>
      <c r="CX42" s="333"/>
      <c r="CY42" s="333"/>
      <c r="CZ42" s="333"/>
      <c r="DA42" s="333"/>
      <c r="DB42" s="333"/>
      <c r="DC42" s="333"/>
      <c r="DD42" s="333"/>
      <c r="DE42" s="333"/>
      <c r="DF42" s="333"/>
      <c r="DG42" s="333"/>
      <c r="DH42" s="333"/>
      <c r="DI42" s="333"/>
      <c r="DJ42" s="333"/>
      <c r="DK42" s="333"/>
      <c r="DL42" s="333"/>
      <c r="DM42" s="333"/>
      <c r="DN42" s="333"/>
      <c r="DO42" s="333"/>
      <c r="DP42" s="333"/>
      <c r="DQ42" s="333"/>
      <c r="DR42" s="333"/>
      <c r="DS42" s="333"/>
      <c r="DT42" s="333"/>
      <c r="DU42" s="333"/>
      <c r="DV42" s="333"/>
      <c r="DW42" s="333"/>
      <c r="DX42" s="333"/>
      <c r="DY42" s="333"/>
      <c r="DZ42" s="333"/>
      <c r="EA42" s="333"/>
      <c r="EB42" s="333"/>
      <c r="EC42" s="333"/>
      <c r="ED42" s="333"/>
      <c r="EE42" s="333"/>
      <c r="EF42" s="333"/>
      <c r="EG42" s="333"/>
      <c r="EH42" s="333"/>
      <c r="EI42" s="333"/>
      <c r="EJ42" s="333"/>
      <c r="EK42" s="333"/>
      <c r="EL42" s="333"/>
      <c r="EM42" s="333"/>
      <c r="EN42" s="333"/>
      <c r="EO42" s="333"/>
      <c r="EP42" s="333"/>
      <c r="EQ42" s="333"/>
      <c r="ER42" s="333"/>
      <c r="ES42" s="333"/>
      <c r="ET42" s="333"/>
      <c r="EU42" s="333"/>
      <c r="EV42" s="333"/>
      <c r="EW42" s="333"/>
      <c r="EX42" s="333"/>
      <c r="EY42" s="333"/>
      <c r="EZ42" s="333"/>
      <c r="FA42" s="333"/>
      <c r="FB42" s="333"/>
      <c r="FC42" s="333"/>
      <c r="FD42" s="333"/>
      <c r="FE42" s="333"/>
      <c r="FF42" s="333"/>
      <c r="FG42" s="333"/>
      <c r="FH42" s="333"/>
      <c r="FI42" s="333"/>
      <c r="FJ42" s="333"/>
      <c r="FK42" s="333"/>
      <c r="FL42" s="333"/>
      <c r="FM42" s="333"/>
      <c r="FN42" s="333"/>
      <c r="FO42" s="333"/>
      <c r="FP42" s="333"/>
      <c r="FQ42" s="333"/>
      <c r="FR42" s="333"/>
      <c r="FS42" s="333"/>
      <c r="FT42" s="333"/>
      <c r="FU42" s="333"/>
      <c r="FV42" s="333"/>
      <c r="FW42" s="333"/>
      <c r="FX42" s="333"/>
      <c r="FY42" s="333"/>
      <c r="FZ42" s="333"/>
      <c r="GA42" s="333"/>
      <c r="GB42" s="333"/>
      <c r="GC42" s="333"/>
      <c r="GD42" s="333"/>
      <c r="GE42" s="333"/>
      <c r="GF42" s="333"/>
      <c r="GG42" s="333"/>
      <c r="GH42" s="333"/>
      <c r="GI42" s="333"/>
      <c r="GJ42" s="333"/>
      <c r="GK42" s="333"/>
      <c r="GL42" s="333"/>
      <c r="GM42" s="333"/>
      <c r="GN42" s="333"/>
      <c r="GO42" s="333"/>
      <c r="GP42" s="333"/>
      <c r="GQ42" s="333"/>
      <c r="GR42" s="333"/>
      <c r="GS42" s="333"/>
      <c r="GT42" s="333"/>
      <c r="GU42" s="333"/>
      <c r="GV42" s="333"/>
      <c r="GW42" s="333"/>
      <c r="GX42" s="333"/>
      <c r="GY42" s="333"/>
      <c r="GZ42" s="333"/>
      <c r="HA42" s="333"/>
      <c r="HB42" s="333"/>
      <c r="HC42" s="333"/>
      <c r="HD42" s="333"/>
      <c r="HE42" s="333"/>
      <c r="HF42" s="333"/>
      <c r="HG42" s="333"/>
      <c r="HH42" s="333"/>
      <c r="HI42" s="333"/>
      <c r="HJ42" s="333"/>
      <c r="HK42" s="333"/>
      <c r="HL42" s="333"/>
      <c r="HM42" s="333"/>
    </row>
    <row r="43" spans="1:221" x14ac:dyDescent="0.2">
      <c r="A43" s="384" t="s">
        <v>82</v>
      </c>
      <c r="B43" s="333"/>
      <c r="C43" s="333"/>
      <c r="D43" s="390">
        <f>$N$23</f>
        <v>138.5</v>
      </c>
      <c r="E43" s="361" t="s">
        <v>122</v>
      </c>
      <c r="F43" s="362" t="s">
        <v>8</v>
      </c>
      <c r="G43" s="399"/>
      <c r="H43" s="353"/>
      <c r="I43" s="398">
        <f>'Rider Rates'!$B$87</f>
        <v>6.6985699999999995E-2</v>
      </c>
      <c r="J43" s="398">
        <f t="shared" si="0"/>
        <v>6.6985699999999995E-2</v>
      </c>
      <c r="K43" s="364"/>
      <c r="L43" s="250"/>
      <c r="M43" s="250"/>
      <c r="N43" s="250">
        <f>ROUND(D43*I43,2)</f>
        <v>9.2799999999999994</v>
      </c>
      <c r="O43" s="250">
        <f t="shared" si="2"/>
        <v>9.2799999999999994</v>
      </c>
      <c r="P43" s="358">
        <f>'Rider Rates'!$D$87</f>
        <v>45167</v>
      </c>
      <c r="Q43" s="383"/>
      <c r="R43" s="380"/>
      <c r="S43" s="374"/>
      <c r="T43" s="375"/>
      <c r="U43" s="333"/>
      <c r="V43" s="376"/>
      <c r="W43" s="333"/>
      <c r="X43" s="333"/>
      <c r="Y43" s="333"/>
      <c r="Z43" s="333"/>
      <c r="AA43" s="333"/>
      <c r="AB43" s="333"/>
      <c r="AC43" s="333"/>
      <c r="AD43" s="333"/>
      <c r="AE43" s="333"/>
      <c r="AF43" s="333"/>
      <c r="AG43" s="333"/>
      <c r="AH43" s="333"/>
      <c r="AI43" s="333"/>
      <c r="AJ43" s="333"/>
      <c r="AK43" s="333"/>
      <c r="AL43" s="333"/>
      <c r="AM43" s="333"/>
      <c r="AN43" s="333"/>
      <c r="AO43" s="333"/>
      <c r="AP43" s="333"/>
      <c r="AQ43" s="333"/>
      <c r="AR43" s="333"/>
      <c r="AS43" s="333"/>
      <c r="AT43" s="333"/>
      <c r="AU43" s="333"/>
      <c r="AV43" s="333"/>
      <c r="AW43" s="333"/>
      <c r="AX43" s="333"/>
      <c r="AY43" s="333"/>
      <c r="AZ43" s="333"/>
      <c r="BA43" s="333"/>
      <c r="BB43" s="333"/>
      <c r="BC43" s="333"/>
      <c r="BD43" s="333"/>
      <c r="BE43" s="333"/>
      <c r="BF43" s="333"/>
      <c r="BG43" s="333"/>
      <c r="BH43" s="333"/>
      <c r="BI43" s="333"/>
      <c r="BJ43" s="333"/>
      <c r="BK43" s="333"/>
      <c r="BL43" s="333"/>
      <c r="BM43" s="333"/>
      <c r="BN43" s="333"/>
      <c r="BO43" s="333"/>
      <c r="BP43" s="333"/>
      <c r="BQ43" s="333"/>
      <c r="BR43" s="333"/>
      <c r="BS43" s="333"/>
      <c r="BT43" s="333"/>
      <c r="BU43" s="333"/>
      <c r="BV43" s="333"/>
      <c r="BW43" s="333"/>
      <c r="BX43" s="333"/>
      <c r="BY43" s="333"/>
      <c r="BZ43" s="333"/>
      <c r="CA43" s="333"/>
      <c r="CB43" s="333"/>
      <c r="CC43" s="333"/>
      <c r="CD43" s="333"/>
      <c r="CE43" s="333"/>
      <c r="CF43" s="333"/>
      <c r="CG43" s="333"/>
      <c r="CH43" s="333"/>
      <c r="CI43" s="333"/>
      <c r="CJ43" s="333"/>
      <c r="CK43" s="333"/>
      <c r="CL43" s="333"/>
      <c r="CM43" s="333"/>
      <c r="CN43" s="333"/>
      <c r="CO43" s="333"/>
      <c r="CP43" s="333"/>
      <c r="CQ43" s="333"/>
      <c r="CR43" s="333"/>
      <c r="CS43" s="333"/>
      <c r="CT43" s="333"/>
      <c r="CU43" s="333"/>
      <c r="CV43" s="333"/>
      <c r="CW43" s="333"/>
      <c r="CX43" s="333"/>
      <c r="CY43" s="333"/>
      <c r="CZ43" s="333"/>
      <c r="DA43" s="333"/>
      <c r="DB43" s="333"/>
      <c r="DC43" s="333"/>
      <c r="DD43" s="333"/>
      <c r="DE43" s="333"/>
      <c r="DF43" s="333"/>
      <c r="DG43" s="333"/>
      <c r="DH43" s="333"/>
      <c r="DI43" s="333"/>
      <c r="DJ43" s="333"/>
      <c r="DK43" s="333"/>
      <c r="DL43" s="333"/>
      <c r="DM43" s="333"/>
      <c r="DN43" s="333"/>
      <c r="DO43" s="333"/>
      <c r="DP43" s="333"/>
      <c r="DQ43" s="333"/>
      <c r="DR43" s="333"/>
      <c r="DS43" s="333"/>
      <c r="DT43" s="333"/>
      <c r="DU43" s="333"/>
      <c r="DV43" s="333"/>
      <c r="DW43" s="333"/>
      <c r="DX43" s="333"/>
      <c r="DY43" s="333"/>
      <c r="DZ43" s="333"/>
      <c r="EA43" s="333"/>
      <c r="EB43" s="333"/>
      <c r="EC43" s="333"/>
      <c r="ED43" s="333"/>
      <c r="EE43" s="333"/>
      <c r="EF43" s="333"/>
      <c r="EG43" s="333"/>
      <c r="EH43" s="333"/>
      <c r="EI43" s="333"/>
      <c r="EJ43" s="333"/>
      <c r="EK43" s="333"/>
      <c r="EL43" s="333"/>
      <c r="EM43" s="333"/>
      <c r="EN43" s="333"/>
      <c r="EO43" s="333"/>
      <c r="EP43" s="333"/>
      <c r="EQ43" s="333"/>
      <c r="ER43" s="333"/>
      <c r="ES43" s="333"/>
      <c r="ET43" s="333"/>
      <c r="EU43" s="333"/>
      <c r="EV43" s="333"/>
      <c r="EW43" s="333"/>
      <c r="EX43" s="333"/>
      <c r="EY43" s="333"/>
      <c r="EZ43" s="333"/>
      <c r="FA43" s="333"/>
      <c r="FB43" s="333"/>
      <c r="FC43" s="333"/>
      <c r="FD43" s="333"/>
      <c r="FE43" s="333"/>
      <c r="FF43" s="333"/>
      <c r="FG43" s="333"/>
      <c r="FH43" s="333"/>
      <c r="FI43" s="333"/>
      <c r="FJ43" s="333"/>
      <c r="FK43" s="333"/>
      <c r="FL43" s="333"/>
      <c r="FM43" s="333"/>
      <c r="FN43" s="333"/>
      <c r="FO43" s="333"/>
      <c r="FP43" s="333"/>
      <c r="FQ43" s="333"/>
      <c r="FR43" s="333"/>
      <c r="FS43" s="333"/>
      <c r="FT43" s="333"/>
      <c r="FU43" s="333"/>
      <c r="FV43" s="333"/>
      <c r="FW43" s="333"/>
      <c r="FX43" s="333"/>
      <c r="FY43" s="333"/>
      <c r="FZ43" s="333"/>
      <c r="GA43" s="333"/>
      <c r="GB43" s="333"/>
      <c r="GC43" s="333"/>
      <c r="GD43" s="333"/>
      <c r="GE43" s="333"/>
      <c r="GF43" s="333"/>
      <c r="GG43" s="333"/>
      <c r="GH43" s="333"/>
      <c r="GI43" s="333"/>
      <c r="GJ43" s="333"/>
      <c r="GK43" s="333"/>
      <c r="GL43" s="333"/>
      <c r="GM43" s="333"/>
      <c r="GN43" s="333"/>
      <c r="GO43" s="333"/>
      <c r="GP43" s="333"/>
      <c r="GQ43" s="333"/>
      <c r="GR43" s="333"/>
      <c r="GS43" s="333"/>
      <c r="GT43" s="333"/>
      <c r="GU43" s="333"/>
      <c r="GV43" s="333"/>
      <c r="GW43" s="333"/>
      <c r="GX43" s="333"/>
      <c r="GY43" s="333"/>
      <c r="GZ43" s="333"/>
      <c r="HA43" s="333"/>
      <c r="HB43" s="333"/>
      <c r="HC43" s="333"/>
      <c r="HD43" s="333"/>
      <c r="HE43" s="333"/>
      <c r="HF43" s="333"/>
      <c r="HG43" s="333"/>
      <c r="HH43" s="333"/>
      <c r="HI43" s="333"/>
      <c r="HJ43" s="333"/>
      <c r="HK43" s="333"/>
      <c r="HL43" s="333"/>
      <c r="HM43" s="333"/>
    </row>
    <row r="44" spans="1:221" x14ac:dyDescent="0.2">
      <c r="A44" s="392" t="s">
        <v>206</v>
      </c>
      <c r="B44" s="333"/>
      <c r="C44" s="333"/>
      <c r="D44" s="390"/>
      <c r="E44" s="395" t="s">
        <v>115</v>
      </c>
      <c r="F44" s="383"/>
      <c r="G44" s="399"/>
      <c r="H44" s="353"/>
      <c r="I44" s="400">
        <f>'Rider Rates'!$B$91</f>
        <v>20.75</v>
      </c>
      <c r="J44" s="400">
        <f t="shared" si="0"/>
        <v>20.75</v>
      </c>
      <c r="K44" s="364"/>
      <c r="L44" s="250"/>
      <c r="M44" s="250"/>
      <c r="N44" s="250">
        <f>I44</f>
        <v>20.75</v>
      </c>
      <c r="O44" s="250">
        <f t="shared" si="2"/>
        <v>20.75</v>
      </c>
      <c r="P44" s="358">
        <f>'Rider Rates'!$D$91</f>
        <v>45929</v>
      </c>
      <c r="Q44" s="383"/>
      <c r="R44" s="380"/>
      <c r="S44" s="374"/>
      <c r="T44" s="375"/>
      <c r="U44" s="333"/>
      <c r="V44" s="376"/>
      <c r="W44" s="333"/>
      <c r="X44" s="333"/>
      <c r="Y44" s="333"/>
      <c r="Z44" s="333"/>
      <c r="AA44" s="333"/>
      <c r="AB44" s="333"/>
      <c r="AC44" s="333"/>
      <c r="AD44" s="333"/>
      <c r="AE44" s="333"/>
      <c r="AF44" s="333"/>
      <c r="AG44" s="333"/>
      <c r="AH44" s="333"/>
      <c r="AI44" s="333"/>
      <c r="AJ44" s="333"/>
      <c r="AK44" s="333"/>
      <c r="AL44" s="333"/>
      <c r="AM44" s="333"/>
      <c r="AN44" s="333"/>
      <c r="AO44" s="333"/>
      <c r="AP44" s="333"/>
      <c r="AQ44" s="333"/>
      <c r="AR44" s="333"/>
      <c r="AS44" s="333"/>
      <c r="AT44" s="333"/>
      <c r="AU44" s="333"/>
      <c r="AV44" s="333"/>
      <c r="AW44" s="333"/>
      <c r="AX44" s="333"/>
      <c r="AY44" s="333"/>
      <c r="AZ44" s="333"/>
      <c r="BA44" s="333"/>
      <c r="BB44" s="333"/>
      <c r="BC44" s="333"/>
      <c r="BD44" s="333"/>
      <c r="BE44" s="333"/>
      <c r="BF44" s="333"/>
      <c r="BG44" s="333"/>
      <c r="BH44" s="333"/>
      <c r="BI44" s="333"/>
      <c r="BJ44" s="333"/>
      <c r="BK44" s="333"/>
      <c r="BL44" s="333"/>
      <c r="BM44" s="333"/>
      <c r="BN44" s="333"/>
      <c r="BO44" s="333"/>
      <c r="BP44" s="333"/>
      <c r="BQ44" s="333"/>
      <c r="BR44" s="333"/>
      <c r="BS44" s="333"/>
      <c r="BT44" s="333"/>
      <c r="BU44" s="333"/>
      <c r="BV44" s="333"/>
      <c r="BW44" s="333"/>
      <c r="BX44" s="333"/>
      <c r="BY44" s="333"/>
      <c r="BZ44" s="333"/>
      <c r="CA44" s="333"/>
      <c r="CB44" s="333"/>
      <c r="CC44" s="333"/>
      <c r="CD44" s="333"/>
      <c r="CE44" s="333"/>
      <c r="CF44" s="333"/>
      <c r="CG44" s="333"/>
      <c r="CH44" s="333"/>
      <c r="CI44" s="333"/>
      <c r="CJ44" s="333"/>
      <c r="CK44" s="333"/>
      <c r="CL44" s="333"/>
      <c r="CM44" s="333"/>
      <c r="CN44" s="333"/>
      <c r="CO44" s="333"/>
      <c r="CP44" s="333"/>
      <c r="CQ44" s="333"/>
      <c r="CR44" s="333"/>
      <c r="CS44" s="333"/>
      <c r="CT44" s="333"/>
      <c r="CU44" s="333"/>
      <c r="CV44" s="333"/>
      <c r="CW44" s="333"/>
      <c r="CX44" s="333"/>
      <c r="CY44" s="333"/>
      <c r="CZ44" s="333"/>
      <c r="DA44" s="333"/>
      <c r="DB44" s="333"/>
      <c r="DC44" s="333"/>
      <c r="DD44" s="333"/>
      <c r="DE44" s="333"/>
      <c r="DF44" s="333"/>
      <c r="DG44" s="333"/>
      <c r="DH44" s="333"/>
      <c r="DI44" s="333"/>
      <c r="DJ44" s="333"/>
      <c r="DK44" s="333"/>
      <c r="DL44" s="333"/>
      <c r="DM44" s="333"/>
      <c r="DN44" s="333"/>
      <c r="DO44" s="333"/>
      <c r="DP44" s="333"/>
      <c r="DQ44" s="333"/>
      <c r="DR44" s="333"/>
      <c r="DS44" s="333"/>
      <c r="DT44" s="333"/>
      <c r="DU44" s="333"/>
      <c r="DV44" s="333"/>
      <c r="DW44" s="333"/>
      <c r="DX44" s="333"/>
      <c r="DY44" s="333"/>
      <c r="DZ44" s="333"/>
      <c r="EA44" s="333"/>
      <c r="EB44" s="333"/>
      <c r="EC44" s="333"/>
      <c r="ED44" s="333"/>
      <c r="EE44" s="333"/>
      <c r="EF44" s="333"/>
      <c r="EG44" s="333"/>
      <c r="EH44" s="333"/>
      <c r="EI44" s="333"/>
      <c r="EJ44" s="333"/>
      <c r="EK44" s="333"/>
      <c r="EL44" s="333"/>
      <c r="EM44" s="333"/>
      <c r="EN44" s="333"/>
      <c r="EO44" s="333"/>
      <c r="EP44" s="333"/>
      <c r="EQ44" s="333"/>
      <c r="ER44" s="333"/>
      <c r="ES44" s="333"/>
      <c r="ET44" s="333"/>
      <c r="EU44" s="333"/>
      <c r="EV44" s="333"/>
      <c r="EW44" s="333"/>
      <c r="EX44" s="333"/>
      <c r="EY44" s="333"/>
      <c r="EZ44" s="333"/>
      <c r="FA44" s="333"/>
      <c r="FB44" s="333"/>
      <c r="FC44" s="333"/>
      <c r="FD44" s="333"/>
      <c r="FE44" s="333"/>
      <c r="FF44" s="333"/>
      <c r="FG44" s="333"/>
      <c r="FH44" s="333"/>
      <c r="FI44" s="333"/>
      <c r="FJ44" s="333"/>
      <c r="FK44" s="333"/>
      <c r="FL44" s="333"/>
      <c r="FM44" s="333"/>
      <c r="FN44" s="333"/>
      <c r="FO44" s="333"/>
      <c r="FP44" s="333"/>
      <c r="FQ44" s="333"/>
      <c r="FR44" s="333"/>
      <c r="FS44" s="333"/>
      <c r="FT44" s="333"/>
      <c r="FU44" s="333"/>
      <c r="FV44" s="333"/>
      <c r="FW44" s="333"/>
      <c r="FX44" s="333"/>
      <c r="FY44" s="333"/>
      <c r="FZ44" s="333"/>
      <c r="GA44" s="333"/>
      <c r="GB44" s="333"/>
      <c r="GC44" s="333"/>
      <c r="GD44" s="333"/>
      <c r="GE44" s="333"/>
      <c r="GF44" s="333"/>
      <c r="GG44" s="333"/>
      <c r="GH44" s="333"/>
      <c r="GI44" s="333"/>
      <c r="GJ44" s="333"/>
      <c r="GK44" s="333"/>
      <c r="GL44" s="333"/>
      <c r="GM44" s="333"/>
      <c r="GN44" s="333"/>
      <c r="GO44" s="333"/>
      <c r="GP44" s="333"/>
      <c r="GQ44" s="333"/>
      <c r="GR44" s="333"/>
      <c r="GS44" s="333"/>
      <c r="GT44" s="333"/>
      <c r="GU44" s="333"/>
      <c r="GV44" s="333"/>
      <c r="GW44" s="333"/>
      <c r="GX44" s="333"/>
      <c r="GY44" s="333"/>
      <c r="GZ44" s="333"/>
      <c r="HA44" s="333"/>
      <c r="HB44" s="333"/>
      <c r="HC44" s="333"/>
      <c r="HD44" s="333"/>
      <c r="HE44" s="333"/>
      <c r="HF44" s="333"/>
      <c r="HG44" s="333"/>
      <c r="HH44" s="333"/>
      <c r="HI44" s="333"/>
      <c r="HJ44" s="333"/>
      <c r="HK44" s="333"/>
      <c r="HL44" s="333"/>
      <c r="HM44" s="333"/>
    </row>
    <row r="45" spans="1:221" x14ac:dyDescent="0.2">
      <c r="A45" s="392" t="s">
        <v>239</v>
      </c>
      <c r="B45" s="333"/>
      <c r="C45" s="333"/>
      <c r="D45" s="360">
        <f>IF($C$15&lt;0,0,$C$15)</f>
        <v>0</v>
      </c>
      <c r="E45" s="361" t="s">
        <v>41</v>
      </c>
      <c r="F45" s="362" t="s">
        <v>8</v>
      </c>
      <c r="G45" s="386"/>
      <c r="H45" s="386"/>
      <c r="I45" s="386"/>
      <c r="J45" s="386">
        <f>'Rider Rates'!$B$95</f>
        <v>0</v>
      </c>
      <c r="K45" s="364" t="s">
        <v>42</v>
      </c>
      <c r="L45" s="250"/>
      <c r="M45" s="250"/>
      <c r="N45" s="250"/>
      <c r="O45" s="250">
        <f>ROUND($D45*('Rider Rates'!B$95),2)</f>
        <v>0</v>
      </c>
      <c r="P45" s="358">
        <f>'Rider Rates'!$D$95</f>
        <v>44531</v>
      </c>
      <c r="Q45" s="383"/>
      <c r="R45" s="380"/>
      <c r="S45" s="374"/>
      <c r="T45" s="375"/>
      <c r="U45" s="333"/>
      <c r="V45" s="376"/>
      <c r="W45" s="333"/>
      <c r="X45" s="333"/>
      <c r="Y45" s="333"/>
      <c r="Z45" s="333"/>
      <c r="AA45" s="333"/>
      <c r="AB45" s="333"/>
      <c r="AC45" s="333"/>
      <c r="AD45" s="333"/>
      <c r="AE45" s="333"/>
      <c r="AF45" s="333"/>
      <c r="AG45" s="333"/>
      <c r="AH45" s="333"/>
      <c r="AI45" s="333"/>
      <c r="AJ45" s="333"/>
      <c r="AK45" s="333"/>
      <c r="AL45" s="333"/>
      <c r="AM45" s="333"/>
      <c r="AN45" s="333"/>
      <c r="AO45" s="333"/>
      <c r="AP45" s="333"/>
      <c r="AQ45" s="333"/>
      <c r="AR45" s="333"/>
      <c r="AS45" s="333"/>
      <c r="AT45" s="333"/>
      <c r="AU45" s="333"/>
      <c r="AV45" s="333"/>
      <c r="AW45" s="333"/>
      <c r="AX45" s="333"/>
      <c r="AY45" s="333"/>
      <c r="AZ45" s="333"/>
      <c r="BA45" s="333"/>
      <c r="BB45" s="333"/>
      <c r="BC45" s="333"/>
      <c r="BD45" s="333"/>
      <c r="BE45" s="333"/>
      <c r="BF45" s="333"/>
      <c r="BG45" s="333"/>
      <c r="BH45" s="333"/>
      <c r="BI45" s="333"/>
      <c r="BJ45" s="333"/>
      <c r="BK45" s="333"/>
      <c r="BL45" s="333"/>
      <c r="BM45" s="333"/>
      <c r="BN45" s="333"/>
      <c r="BO45" s="333"/>
      <c r="BP45" s="333"/>
      <c r="BQ45" s="333"/>
      <c r="BR45" s="333"/>
      <c r="BS45" s="333"/>
      <c r="BT45" s="333"/>
      <c r="BU45" s="333"/>
      <c r="BV45" s="333"/>
      <c r="BW45" s="333"/>
      <c r="BX45" s="333"/>
      <c r="BY45" s="333"/>
      <c r="BZ45" s="333"/>
      <c r="CA45" s="333"/>
      <c r="CB45" s="333"/>
      <c r="CC45" s="333"/>
      <c r="CD45" s="333"/>
      <c r="CE45" s="333"/>
      <c r="CF45" s="333"/>
      <c r="CG45" s="333"/>
      <c r="CH45" s="333"/>
      <c r="CI45" s="333"/>
      <c r="CJ45" s="333"/>
      <c r="CK45" s="333"/>
      <c r="CL45" s="333"/>
      <c r="CM45" s="333"/>
      <c r="CN45" s="333"/>
      <c r="CO45" s="333"/>
      <c r="CP45" s="333"/>
      <c r="CQ45" s="333"/>
      <c r="CR45" s="333"/>
      <c r="CS45" s="333"/>
      <c r="CT45" s="333"/>
      <c r="CU45" s="333"/>
      <c r="CV45" s="333"/>
      <c r="CW45" s="333"/>
      <c r="CX45" s="333"/>
      <c r="CY45" s="333"/>
      <c r="CZ45" s="333"/>
      <c r="DA45" s="333"/>
      <c r="DB45" s="333"/>
      <c r="DC45" s="333"/>
      <c r="DD45" s="333"/>
      <c r="DE45" s="333"/>
      <c r="DF45" s="333"/>
      <c r="DG45" s="333"/>
      <c r="DH45" s="333"/>
      <c r="DI45" s="333"/>
      <c r="DJ45" s="333"/>
      <c r="DK45" s="333"/>
      <c r="DL45" s="333"/>
      <c r="DM45" s="333"/>
      <c r="DN45" s="333"/>
      <c r="DO45" s="333"/>
      <c r="DP45" s="333"/>
      <c r="DQ45" s="333"/>
      <c r="DR45" s="333"/>
      <c r="DS45" s="333"/>
      <c r="DT45" s="333"/>
      <c r="DU45" s="333"/>
      <c r="DV45" s="333"/>
      <c r="DW45" s="333"/>
      <c r="DX45" s="333"/>
      <c r="DY45" s="333"/>
      <c r="DZ45" s="333"/>
      <c r="EA45" s="333"/>
      <c r="EB45" s="333"/>
      <c r="EC45" s="333"/>
      <c r="ED45" s="333"/>
      <c r="EE45" s="333"/>
      <c r="EF45" s="333"/>
      <c r="EG45" s="333"/>
      <c r="EH45" s="333"/>
      <c r="EI45" s="333"/>
      <c r="EJ45" s="333"/>
      <c r="EK45" s="333"/>
      <c r="EL45" s="333"/>
      <c r="EM45" s="333"/>
      <c r="EN45" s="333"/>
      <c r="EO45" s="333"/>
      <c r="EP45" s="333"/>
      <c r="EQ45" s="333"/>
      <c r="ER45" s="333"/>
      <c r="ES45" s="333"/>
      <c r="ET45" s="333"/>
      <c r="EU45" s="333"/>
      <c r="EV45" s="333"/>
      <c r="EW45" s="333"/>
      <c r="EX45" s="333"/>
      <c r="EY45" s="333"/>
      <c r="EZ45" s="333"/>
      <c r="FA45" s="333"/>
      <c r="FB45" s="333"/>
      <c r="FC45" s="333"/>
      <c r="FD45" s="333"/>
      <c r="FE45" s="333"/>
      <c r="FF45" s="333"/>
      <c r="FG45" s="333"/>
      <c r="FH45" s="333"/>
      <c r="FI45" s="333"/>
      <c r="FJ45" s="333"/>
      <c r="FK45" s="333"/>
      <c r="FL45" s="333"/>
      <c r="FM45" s="333"/>
      <c r="FN45" s="333"/>
      <c r="FO45" s="333"/>
      <c r="FP45" s="333"/>
      <c r="FQ45" s="333"/>
      <c r="FR45" s="333"/>
      <c r="FS45" s="333"/>
      <c r="FT45" s="333"/>
      <c r="FU45" s="333"/>
      <c r="FV45" s="333"/>
      <c r="FW45" s="333"/>
      <c r="FX45" s="333"/>
      <c r="FY45" s="333"/>
      <c r="FZ45" s="333"/>
      <c r="GA45" s="333"/>
      <c r="GB45" s="333"/>
      <c r="GC45" s="333"/>
      <c r="GD45" s="333"/>
      <c r="GE45" s="333"/>
      <c r="GF45" s="333"/>
      <c r="GG45" s="333"/>
      <c r="GH45" s="333"/>
      <c r="GI45" s="333"/>
      <c r="GJ45" s="333"/>
      <c r="GK45" s="333"/>
      <c r="GL45" s="333"/>
      <c r="GM45" s="333"/>
      <c r="GN45" s="333"/>
      <c r="GO45" s="333"/>
      <c r="GP45" s="333"/>
      <c r="GQ45" s="333"/>
      <c r="GR45" s="333"/>
      <c r="GS45" s="333"/>
      <c r="GT45" s="333"/>
      <c r="GU45" s="333"/>
      <c r="GV45" s="333"/>
      <c r="GW45" s="333"/>
      <c r="GX45" s="333"/>
      <c r="GY45" s="333"/>
      <c r="GZ45" s="333"/>
      <c r="HA45" s="333"/>
      <c r="HB45" s="333"/>
      <c r="HC45" s="333"/>
      <c r="HD45" s="333"/>
      <c r="HE45" s="333"/>
      <c r="HF45" s="333"/>
      <c r="HG45" s="333"/>
      <c r="HH45" s="333"/>
      <c r="HI45" s="333"/>
      <c r="HJ45" s="333"/>
      <c r="HK45" s="333"/>
      <c r="HL45" s="333"/>
      <c r="HM45" s="333"/>
    </row>
    <row r="46" spans="1:221" x14ac:dyDescent="0.2">
      <c r="A46" s="384" t="s">
        <v>156</v>
      </c>
      <c r="B46" s="333"/>
      <c r="C46" s="333"/>
      <c r="D46" s="390">
        <f>$N$23</f>
        <v>138.5</v>
      </c>
      <c r="E46" s="361" t="s">
        <v>122</v>
      </c>
      <c r="F46" s="362" t="s">
        <v>8</v>
      </c>
      <c r="G46" s="399"/>
      <c r="H46" s="353"/>
      <c r="I46" s="398">
        <f>'Rider Rates'!$B$105</f>
        <v>0.24516379999999999</v>
      </c>
      <c r="J46" s="398">
        <f t="shared" si="0"/>
        <v>0.24516379999999999</v>
      </c>
      <c r="K46" s="364"/>
      <c r="L46" s="250"/>
      <c r="M46" s="250"/>
      <c r="N46" s="250">
        <f>ROUND(D46*I46,2)</f>
        <v>33.96</v>
      </c>
      <c r="O46" s="250">
        <f t="shared" si="2"/>
        <v>33.96</v>
      </c>
      <c r="P46" s="358">
        <f>'Rider Rates'!$D$105</f>
        <v>45897</v>
      </c>
      <c r="Q46" s="383"/>
      <c r="R46" s="380"/>
      <c r="S46" s="374"/>
      <c r="T46" s="375"/>
      <c r="U46" s="333"/>
      <c r="V46" s="376"/>
      <c r="W46" s="333"/>
      <c r="X46" s="333"/>
      <c r="Y46" s="333"/>
      <c r="Z46" s="333"/>
      <c r="AA46" s="333"/>
      <c r="AB46" s="333"/>
      <c r="AC46" s="333"/>
      <c r="AD46" s="333"/>
      <c r="AE46" s="333"/>
      <c r="AF46" s="333"/>
      <c r="AG46" s="333"/>
      <c r="AH46" s="333"/>
      <c r="AI46" s="333"/>
      <c r="AJ46" s="333"/>
      <c r="AK46" s="333"/>
      <c r="AL46" s="333"/>
      <c r="AM46" s="333"/>
      <c r="AN46" s="333"/>
      <c r="AO46" s="333"/>
      <c r="AP46" s="333"/>
      <c r="AQ46" s="333"/>
      <c r="AR46" s="333"/>
      <c r="AS46" s="333"/>
      <c r="AT46" s="333"/>
      <c r="AU46" s="333"/>
      <c r="AV46" s="333"/>
      <c r="AW46" s="333"/>
      <c r="AX46" s="333"/>
      <c r="AY46" s="333"/>
      <c r="AZ46" s="333"/>
      <c r="BA46" s="333"/>
      <c r="BB46" s="333"/>
      <c r="BC46" s="333"/>
      <c r="BD46" s="333"/>
      <c r="BE46" s="333"/>
      <c r="BF46" s="333"/>
      <c r="BG46" s="333"/>
      <c r="BH46" s="333"/>
      <c r="BI46" s="333"/>
      <c r="BJ46" s="333"/>
      <c r="BK46" s="333"/>
      <c r="BL46" s="333"/>
      <c r="BM46" s="333"/>
      <c r="BN46" s="333"/>
      <c r="BO46" s="333"/>
      <c r="BP46" s="333"/>
      <c r="BQ46" s="333"/>
      <c r="BR46" s="333"/>
      <c r="BS46" s="333"/>
      <c r="BT46" s="333"/>
      <c r="BU46" s="333"/>
      <c r="BV46" s="333"/>
      <c r="BW46" s="333"/>
      <c r="BX46" s="333"/>
      <c r="BY46" s="333"/>
      <c r="BZ46" s="333"/>
      <c r="CA46" s="333"/>
      <c r="CB46" s="333"/>
      <c r="CC46" s="333"/>
      <c r="CD46" s="333"/>
      <c r="CE46" s="333"/>
      <c r="CF46" s="333"/>
      <c r="CG46" s="333"/>
      <c r="CH46" s="333"/>
      <c r="CI46" s="333"/>
      <c r="CJ46" s="333"/>
      <c r="CK46" s="333"/>
      <c r="CL46" s="333"/>
      <c r="CM46" s="333"/>
      <c r="CN46" s="333"/>
      <c r="CO46" s="333"/>
      <c r="CP46" s="333"/>
      <c r="CQ46" s="333"/>
      <c r="CR46" s="333"/>
      <c r="CS46" s="333"/>
      <c r="CT46" s="333"/>
      <c r="CU46" s="333"/>
      <c r="CV46" s="333"/>
      <c r="CW46" s="333"/>
      <c r="CX46" s="333"/>
      <c r="CY46" s="333"/>
      <c r="CZ46" s="333"/>
      <c r="DA46" s="333"/>
      <c r="DB46" s="333"/>
      <c r="DC46" s="333"/>
      <c r="DD46" s="333"/>
      <c r="DE46" s="333"/>
      <c r="DF46" s="333"/>
      <c r="DG46" s="333"/>
      <c r="DH46" s="333"/>
      <c r="DI46" s="333"/>
      <c r="DJ46" s="333"/>
      <c r="DK46" s="333"/>
      <c r="DL46" s="333"/>
      <c r="DM46" s="333"/>
      <c r="DN46" s="333"/>
      <c r="DO46" s="333"/>
      <c r="DP46" s="333"/>
      <c r="DQ46" s="333"/>
      <c r="DR46" s="333"/>
      <c r="DS46" s="333"/>
      <c r="DT46" s="333"/>
      <c r="DU46" s="333"/>
      <c r="DV46" s="333"/>
      <c r="DW46" s="333"/>
      <c r="DX46" s="333"/>
      <c r="DY46" s="333"/>
      <c r="DZ46" s="333"/>
      <c r="EA46" s="333"/>
      <c r="EB46" s="333"/>
      <c r="EC46" s="333"/>
      <c r="ED46" s="333"/>
      <c r="EE46" s="333"/>
      <c r="EF46" s="333"/>
      <c r="EG46" s="333"/>
      <c r="EH46" s="333"/>
      <c r="EI46" s="333"/>
      <c r="EJ46" s="333"/>
      <c r="EK46" s="333"/>
      <c r="EL46" s="333"/>
      <c r="EM46" s="333"/>
      <c r="EN46" s="333"/>
      <c r="EO46" s="333"/>
      <c r="EP46" s="333"/>
      <c r="EQ46" s="333"/>
      <c r="ER46" s="333"/>
      <c r="ES46" s="333"/>
      <c r="ET46" s="333"/>
      <c r="EU46" s="333"/>
      <c r="EV46" s="333"/>
      <c r="EW46" s="333"/>
      <c r="EX46" s="333"/>
      <c r="EY46" s="333"/>
      <c r="EZ46" s="333"/>
      <c r="FA46" s="333"/>
      <c r="FB46" s="333"/>
      <c r="FC46" s="333"/>
      <c r="FD46" s="333"/>
      <c r="FE46" s="333"/>
      <c r="FF46" s="333"/>
      <c r="FG46" s="333"/>
      <c r="FH46" s="333"/>
      <c r="FI46" s="333"/>
      <c r="FJ46" s="333"/>
      <c r="FK46" s="333"/>
      <c r="FL46" s="333"/>
      <c r="FM46" s="333"/>
      <c r="FN46" s="333"/>
      <c r="FO46" s="333"/>
      <c r="FP46" s="333"/>
      <c r="FQ46" s="333"/>
      <c r="FR46" s="333"/>
      <c r="FS46" s="333"/>
      <c r="FT46" s="333"/>
      <c r="FU46" s="333"/>
      <c r="FV46" s="333"/>
      <c r="FW46" s="333"/>
      <c r="FX46" s="333"/>
      <c r="FY46" s="333"/>
      <c r="FZ46" s="333"/>
      <c r="GA46" s="333"/>
      <c r="GB46" s="333"/>
      <c r="GC46" s="333"/>
      <c r="GD46" s="333"/>
      <c r="GE46" s="333"/>
      <c r="GF46" s="333"/>
      <c r="GG46" s="333"/>
      <c r="GH46" s="333"/>
      <c r="GI46" s="333"/>
      <c r="GJ46" s="333"/>
      <c r="GK46" s="333"/>
      <c r="GL46" s="333"/>
      <c r="GM46" s="333"/>
      <c r="GN46" s="333"/>
      <c r="GO46" s="333"/>
      <c r="GP46" s="333"/>
      <c r="GQ46" s="333"/>
      <c r="GR46" s="333"/>
      <c r="GS46" s="333"/>
      <c r="GT46" s="333"/>
      <c r="GU46" s="333"/>
      <c r="GV46" s="333"/>
      <c r="GW46" s="333"/>
      <c r="GX46" s="333"/>
      <c r="GY46" s="333"/>
      <c r="GZ46" s="333"/>
      <c r="HA46" s="333"/>
      <c r="HB46" s="333"/>
      <c r="HC46" s="333"/>
      <c r="HD46" s="333"/>
      <c r="HE46" s="333"/>
      <c r="HF46" s="333"/>
      <c r="HG46" s="333"/>
      <c r="HH46" s="333"/>
      <c r="HI46" s="333"/>
      <c r="HJ46" s="333"/>
      <c r="HK46" s="333"/>
      <c r="HL46" s="333"/>
      <c r="HM46" s="333"/>
    </row>
    <row r="47" spans="1:221" x14ac:dyDescent="0.2">
      <c r="A47" s="392" t="s">
        <v>217</v>
      </c>
      <c r="B47" s="333"/>
      <c r="C47" s="333"/>
      <c r="D47" s="390"/>
      <c r="E47" s="395" t="s">
        <v>115</v>
      </c>
      <c r="F47" s="383"/>
      <c r="G47" s="399"/>
      <c r="H47" s="353"/>
      <c r="I47" s="401">
        <f>'Rider Rates'!B122</f>
        <v>0.99</v>
      </c>
      <c r="J47" s="400">
        <f t="shared" si="0"/>
        <v>0.99</v>
      </c>
      <c r="K47" s="364"/>
      <c r="L47" s="250"/>
      <c r="M47" s="250"/>
      <c r="N47" s="402">
        <f>I47</f>
        <v>0.99</v>
      </c>
      <c r="O47" s="250">
        <f t="shared" si="2"/>
        <v>0.99</v>
      </c>
      <c r="P47" s="358">
        <f>'Rider Rates'!D122</f>
        <v>45958</v>
      </c>
      <c r="Q47" s="383"/>
      <c r="R47" s="380"/>
      <c r="S47" s="374"/>
      <c r="T47" s="375"/>
      <c r="U47" s="333"/>
      <c r="V47" s="376"/>
      <c r="W47" s="333"/>
      <c r="X47" s="333"/>
      <c r="Y47" s="333"/>
      <c r="Z47" s="333"/>
      <c r="AA47" s="333"/>
      <c r="AB47" s="333"/>
      <c r="AC47" s="333"/>
      <c r="AD47" s="333"/>
      <c r="AE47" s="333"/>
      <c r="AF47" s="333"/>
      <c r="AG47" s="333"/>
      <c r="AH47" s="333"/>
      <c r="AI47" s="333"/>
      <c r="AJ47" s="333"/>
      <c r="AK47" s="333"/>
      <c r="AL47" s="333"/>
      <c r="AM47" s="333"/>
      <c r="AN47" s="333"/>
      <c r="AO47" s="333"/>
      <c r="AP47" s="333"/>
      <c r="AQ47" s="333"/>
      <c r="AR47" s="333"/>
      <c r="AS47" s="333"/>
      <c r="AT47" s="333"/>
      <c r="AU47" s="333"/>
      <c r="AV47" s="333"/>
      <c r="AW47" s="333"/>
      <c r="AX47" s="333"/>
      <c r="AY47" s="333"/>
      <c r="AZ47" s="333"/>
      <c r="BA47" s="333"/>
      <c r="BB47" s="333"/>
      <c r="BC47" s="333"/>
      <c r="BD47" s="333"/>
      <c r="BE47" s="333"/>
      <c r="BF47" s="333"/>
      <c r="BG47" s="333"/>
      <c r="BH47" s="333"/>
      <c r="BI47" s="333"/>
      <c r="BJ47" s="333"/>
      <c r="BK47" s="333"/>
      <c r="BL47" s="333"/>
      <c r="BM47" s="333"/>
      <c r="BN47" s="333"/>
      <c r="BO47" s="333"/>
      <c r="BP47" s="333"/>
      <c r="BQ47" s="333"/>
      <c r="BR47" s="333"/>
      <c r="BS47" s="333"/>
      <c r="BT47" s="333"/>
      <c r="BU47" s="333"/>
      <c r="BV47" s="333"/>
      <c r="BW47" s="333"/>
      <c r="BX47" s="333"/>
      <c r="BY47" s="333"/>
      <c r="BZ47" s="333"/>
      <c r="CA47" s="333"/>
      <c r="CB47" s="333"/>
      <c r="CC47" s="333"/>
      <c r="CD47" s="333"/>
      <c r="CE47" s="333"/>
      <c r="CF47" s="333"/>
      <c r="CG47" s="333"/>
      <c r="CH47" s="333"/>
      <c r="CI47" s="333"/>
      <c r="CJ47" s="333"/>
      <c r="CK47" s="333"/>
      <c r="CL47" s="333"/>
      <c r="CM47" s="333"/>
      <c r="CN47" s="333"/>
      <c r="CO47" s="333"/>
      <c r="CP47" s="333"/>
      <c r="CQ47" s="333"/>
      <c r="CR47" s="333"/>
      <c r="CS47" s="333"/>
      <c r="CT47" s="333"/>
      <c r="CU47" s="333"/>
      <c r="CV47" s="333"/>
      <c r="CW47" s="333"/>
      <c r="CX47" s="333"/>
      <c r="CY47" s="333"/>
      <c r="CZ47" s="333"/>
      <c r="DA47" s="333"/>
      <c r="DB47" s="333"/>
      <c r="DC47" s="333"/>
      <c r="DD47" s="333"/>
      <c r="DE47" s="333"/>
      <c r="DF47" s="333"/>
      <c r="DG47" s="333"/>
      <c r="DH47" s="333"/>
      <c r="DI47" s="333"/>
      <c r="DJ47" s="333"/>
      <c r="DK47" s="333"/>
      <c r="DL47" s="333"/>
      <c r="DM47" s="333"/>
      <c r="DN47" s="333"/>
      <c r="DO47" s="333"/>
      <c r="DP47" s="333"/>
      <c r="DQ47" s="333"/>
      <c r="DR47" s="333"/>
      <c r="DS47" s="333"/>
      <c r="DT47" s="333"/>
      <c r="DU47" s="333"/>
      <c r="DV47" s="333"/>
      <c r="DW47" s="333"/>
      <c r="DX47" s="333"/>
      <c r="DY47" s="333"/>
      <c r="DZ47" s="333"/>
      <c r="EA47" s="333"/>
      <c r="EB47" s="333"/>
      <c r="EC47" s="333"/>
      <c r="ED47" s="333"/>
      <c r="EE47" s="333"/>
      <c r="EF47" s="333"/>
      <c r="EG47" s="333"/>
      <c r="EH47" s="333"/>
      <c r="EI47" s="333"/>
      <c r="EJ47" s="333"/>
      <c r="EK47" s="333"/>
      <c r="EL47" s="333"/>
      <c r="EM47" s="333"/>
      <c r="EN47" s="333"/>
      <c r="EO47" s="333"/>
      <c r="EP47" s="333"/>
      <c r="EQ47" s="333"/>
      <c r="ER47" s="333"/>
      <c r="ES47" s="333"/>
      <c r="ET47" s="333"/>
      <c r="EU47" s="333"/>
      <c r="EV47" s="333"/>
      <c r="EW47" s="333"/>
      <c r="EX47" s="333"/>
      <c r="EY47" s="333"/>
      <c r="EZ47" s="333"/>
      <c r="FA47" s="333"/>
      <c r="FB47" s="333"/>
      <c r="FC47" s="333"/>
      <c r="FD47" s="333"/>
      <c r="FE47" s="333"/>
      <c r="FF47" s="333"/>
      <c r="FG47" s="333"/>
      <c r="FH47" s="333"/>
      <c r="FI47" s="333"/>
      <c r="FJ47" s="333"/>
      <c r="FK47" s="333"/>
      <c r="FL47" s="333"/>
      <c r="FM47" s="333"/>
      <c r="FN47" s="333"/>
      <c r="FO47" s="333"/>
      <c r="FP47" s="333"/>
      <c r="FQ47" s="333"/>
      <c r="FR47" s="333"/>
      <c r="FS47" s="333"/>
      <c r="FT47" s="333"/>
      <c r="FU47" s="333"/>
      <c r="FV47" s="333"/>
      <c r="FW47" s="333"/>
      <c r="FX47" s="333"/>
      <c r="FY47" s="333"/>
      <c r="FZ47" s="333"/>
      <c r="GA47" s="333"/>
      <c r="GB47" s="333"/>
      <c r="GC47" s="333"/>
      <c r="GD47" s="333"/>
      <c r="GE47" s="333"/>
      <c r="GF47" s="333"/>
      <c r="GG47" s="333"/>
      <c r="GH47" s="333"/>
      <c r="GI47" s="333"/>
      <c r="GJ47" s="333"/>
      <c r="GK47" s="333"/>
      <c r="GL47" s="333"/>
      <c r="GM47" s="333"/>
      <c r="GN47" s="333"/>
      <c r="GO47" s="333"/>
      <c r="GP47" s="333"/>
      <c r="GQ47" s="333"/>
      <c r="GR47" s="333"/>
      <c r="GS47" s="333"/>
      <c r="GT47" s="333"/>
      <c r="GU47" s="333"/>
      <c r="GV47" s="333"/>
      <c r="GW47" s="333"/>
      <c r="GX47" s="333"/>
      <c r="GY47" s="333"/>
      <c r="GZ47" s="333"/>
      <c r="HA47" s="333"/>
      <c r="HB47" s="333"/>
      <c r="HC47" s="333"/>
      <c r="HD47" s="333"/>
      <c r="HE47" s="333"/>
      <c r="HF47" s="333"/>
      <c r="HG47" s="333"/>
      <c r="HH47" s="333"/>
      <c r="HI47" s="333"/>
      <c r="HJ47" s="333"/>
      <c r="HK47" s="333"/>
      <c r="HL47" s="333"/>
      <c r="HM47" s="333"/>
    </row>
    <row r="48" spans="1:221" x14ac:dyDescent="0.2">
      <c r="A48" s="384" t="s">
        <v>157</v>
      </c>
      <c r="B48" s="333"/>
      <c r="C48" s="333"/>
      <c r="D48" s="360">
        <f>C16+C17</f>
        <v>0</v>
      </c>
      <c r="E48" s="361" t="s">
        <v>41</v>
      </c>
      <c r="F48" s="362" t="s">
        <v>8</v>
      </c>
      <c r="G48" s="386"/>
      <c r="H48" s="386"/>
      <c r="I48" s="398"/>
      <c r="J48" s="393">
        <f>SUM(G48:H48)</f>
        <v>0</v>
      </c>
      <c r="K48" s="364" t="s">
        <v>42</v>
      </c>
      <c r="L48" s="250">
        <f>ROUND(D48*G48,2)</f>
        <v>0</v>
      </c>
      <c r="M48" s="250"/>
      <c r="N48" s="250"/>
      <c r="O48" s="250">
        <f t="shared" si="2"/>
        <v>0</v>
      </c>
      <c r="P48" s="358">
        <f>'Rider Rates'!$D$112</f>
        <v>44531</v>
      </c>
      <c r="Q48" s="383"/>
      <c r="R48" s="380"/>
      <c r="S48" s="374"/>
      <c r="T48" s="375"/>
      <c r="U48" s="333"/>
      <c r="V48" s="376"/>
      <c r="W48" s="333"/>
      <c r="X48" s="333"/>
      <c r="Y48" s="333"/>
      <c r="Z48" s="333"/>
      <c r="AA48" s="333"/>
      <c r="AB48" s="333"/>
      <c r="AC48" s="333"/>
      <c r="AD48" s="333"/>
      <c r="AE48" s="333"/>
      <c r="AF48" s="333"/>
      <c r="AG48" s="333"/>
      <c r="AH48" s="333"/>
      <c r="AI48" s="333"/>
      <c r="AJ48" s="333"/>
      <c r="AK48" s="333"/>
      <c r="AL48" s="333"/>
      <c r="AM48" s="333"/>
      <c r="AN48" s="333"/>
      <c r="AO48" s="333"/>
      <c r="AP48" s="333"/>
      <c r="AQ48" s="333"/>
      <c r="AR48" s="333"/>
      <c r="AS48" s="333"/>
      <c r="AT48" s="333"/>
      <c r="AU48" s="333"/>
      <c r="AV48" s="333"/>
      <c r="AW48" s="333"/>
      <c r="AX48" s="333"/>
      <c r="AY48" s="333"/>
      <c r="AZ48" s="333"/>
      <c r="BA48" s="333"/>
      <c r="BB48" s="333"/>
      <c r="BC48" s="333"/>
      <c r="BD48" s="333"/>
      <c r="BE48" s="333"/>
      <c r="BF48" s="333"/>
      <c r="BG48" s="333"/>
      <c r="BH48" s="333"/>
      <c r="BI48" s="333"/>
      <c r="BJ48" s="333"/>
      <c r="BK48" s="333"/>
      <c r="BL48" s="333"/>
      <c r="BM48" s="333"/>
      <c r="BN48" s="333"/>
      <c r="BO48" s="333"/>
      <c r="BP48" s="333"/>
      <c r="BQ48" s="333"/>
      <c r="BR48" s="333"/>
      <c r="BS48" s="333"/>
      <c r="BT48" s="333"/>
      <c r="BU48" s="333"/>
      <c r="BV48" s="333"/>
      <c r="BW48" s="333"/>
      <c r="BX48" s="333"/>
      <c r="BY48" s="333"/>
      <c r="BZ48" s="333"/>
      <c r="CA48" s="333"/>
      <c r="CB48" s="333"/>
      <c r="CC48" s="333"/>
      <c r="CD48" s="333"/>
      <c r="CE48" s="333"/>
      <c r="CF48" s="333"/>
      <c r="CG48" s="333"/>
      <c r="CH48" s="333"/>
      <c r="CI48" s="333"/>
      <c r="CJ48" s="333"/>
      <c r="CK48" s="333"/>
      <c r="CL48" s="333"/>
      <c r="CM48" s="333"/>
      <c r="CN48" s="333"/>
      <c r="CO48" s="333"/>
      <c r="CP48" s="333"/>
      <c r="CQ48" s="333"/>
      <c r="CR48" s="333"/>
      <c r="CS48" s="333"/>
      <c r="CT48" s="333"/>
      <c r="CU48" s="333"/>
      <c r="CV48" s="333"/>
      <c r="CW48" s="333"/>
      <c r="CX48" s="333"/>
      <c r="CY48" s="333"/>
      <c r="CZ48" s="333"/>
      <c r="DA48" s="333"/>
      <c r="DB48" s="333"/>
      <c r="DC48" s="333"/>
      <c r="DD48" s="333"/>
      <c r="DE48" s="333"/>
      <c r="DF48" s="333"/>
      <c r="DG48" s="333"/>
      <c r="DH48" s="333"/>
      <c r="DI48" s="333"/>
      <c r="DJ48" s="333"/>
      <c r="DK48" s="333"/>
      <c r="DL48" s="333"/>
      <c r="DM48" s="333"/>
      <c r="DN48" s="333"/>
      <c r="DO48" s="333"/>
      <c r="DP48" s="333"/>
      <c r="DQ48" s="333"/>
      <c r="DR48" s="333"/>
      <c r="DS48" s="333"/>
      <c r="DT48" s="333"/>
      <c r="DU48" s="333"/>
      <c r="DV48" s="333"/>
      <c r="DW48" s="333"/>
      <c r="DX48" s="333"/>
      <c r="DY48" s="333"/>
      <c r="DZ48" s="333"/>
      <c r="EA48" s="333"/>
      <c r="EB48" s="333"/>
      <c r="EC48" s="333"/>
      <c r="ED48" s="333"/>
      <c r="EE48" s="333"/>
      <c r="EF48" s="333"/>
      <c r="EG48" s="333"/>
      <c r="EH48" s="333"/>
      <c r="EI48" s="333"/>
      <c r="EJ48" s="333"/>
      <c r="EK48" s="333"/>
      <c r="EL48" s="333"/>
      <c r="EM48" s="333"/>
      <c r="EN48" s="333"/>
      <c r="EO48" s="333"/>
      <c r="EP48" s="333"/>
      <c r="EQ48" s="333"/>
      <c r="ER48" s="333"/>
      <c r="ES48" s="333"/>
      <c r="ET48" s="333"/>
      <c r="EU48" s="333"/>
      <c r="EV48" s="333"/>
      <c r="EW48" s="333"/>
      <c r="EX48" s="333"/>
      <c r="EY48" s="333"/>
      <c r="EZ48" s="333"/>
      <c r="FA48" s="333"/>
      <c r="FB48" s="333"/>
      <c r="FC48" s="333"/>
      <c r="FD48" s="333"/>
      <c r="FE48" s="333"/>
      <c r="FF48" s="333"/>
      <c r="FG48" s="333"/>
      <c r="FH48" s="333"/>
      <c r="FI48" s="333"/>
      <c r="FJ48" s="333"/>
      <c r="FK48" s="333"/>
      <c r="FL48" s="333"/>
      <c r="FM48" s="333"/>
      <c r="FN48" s="333"/>
      <c r="FO48" s="333"/>
      <c r="FP48" s="333"/>
      <c r="FQ48" s="333"/>
      <c r="FR48" s="333"/>
      <c r="FS48" s="333"/>
      <c r="FT48" s="333"/>
      <c r="FU48" s="333"/>
      <c r="FV48" s="333"/>
      <c r="FW48" s="333"/>
      <c r="FX48" s="333"/>
      <c r="FY48" s="333"/>
      <c r="FZ48" s="333"/>
      <c r="GA48" s="333"/>
      <c r="GB48" s="333"/>
      <c r="GC48" s="333"/>
      <c r="GD48" s="333"/>
      <c r="GE48" s="333"/>
      <c r="GF48" s="333"/>
      <c r="GG48" s="333"/>
      <c r="GH48" s="333"/>
      <c r="GI48" s="333"/>
      <c r="GJ48" s="333"/>
      <c r="GK48" s="333"/>
      <c r="GL48" s="333"/>
      <c r="GM48" s="333"/>
      <c r="GN48" s="333"/>
      <c r="GO48" s="333"/>
      <c r="GP48" s="333"/>
      <c r="GQ48" s="333"/>
      <c r="GR48" s="333"/>
      <c r="GS48" s="333"/>
      <c r="GT48" s="333"/>
      <c r="GU48" s="333"/>
      <c r="GV48" s="333"/>
      <c r="GW48" s="333"/>
      <c r="GX48" s="333"/>
      <c r="GY48" s="333"/>
      <c r="GZ48" s="333"/>
      <c r="HA48" s="333"/>
      <c r="HB48" s="333"/>
      <c r="HC48" s="333"/>
      <c r="HD48" s="333"/>
      <c r="HE48" s="333"/>
      <c r="HF48" s="333"/>
      <c r="HG48" s="333"/>
      <c r="HH48" s="333"/>
      <c r="HI48" s="333"/>
      <c r="HJ48" s="333"/>
      <c r="HK48" s="333"/>
      <c r="HL48" s="333"/>
      <c r="HM48" s="333"/>
    </row>
    <row r="49" spans="1:236" x14ac:dyDescent="0.2">
      <c r="A49" s="392" t="s">
        <v>208</v>
      </c>
      <c r="B49" s="333"/>
      <c r="C49" s="333"/>
      <c r="D49" s="360">
        <f>IF($C$15&lt;1,0,$C$15)</f>
        <v>0</v>
      </c>
      <c r="E49" s="361" t="s">
        <v>41</v>
      </c>
      <c r="F49" s="355" t="s">
        <v>8</v>
      </c>
      <c r="G49" s="363"/>
      <c r="H49" s="363"/>
      <c r="I49" s="403">
        <f>'Rider Rates'!B118</f>
        <v>0</v>
      </c>
      <c r="J49" s="403">
        <f>SUM(G49:I49)</f>
        <v>0</v>
      </c>
      <c r="K49" s="364" t="s">
        <v>42</v>
      </c>
      <c r="L49" s="250"/>
      <c r="M49" s="250"/>
      <c r="N49" s="250">
        <f>D49*J49</f>
        <v>0</v>
      </c>
      <c r="O49" s="250">
        <f>SUM(L49:N49)</f>
        <v>0</v>
      </c>
      <c r="P49" s="358">
        <f>'Rider Rates'!D118</f>
        <v>45657</v>
      </c>
      <c r="Q49" s="383"/>
      <c r="R49" s="380"/>
      <c r="S49" s="374"/>
      <c r="T49" s="375"/>
      <c r="U49" s="333"/>
      <c r="V49" s="376"/>
      <c r="W49" s="333"/>
      <c r="X49" s="333"/>
      <c r="Y49" s="333"/>
      <c r="Z49" s="333"/>
      <c r="AA49" s="333"/>
      <c r="AB49" s="333"/>
      <c r="AC49" s="333"/>
      <c r="AD49" s="333"/>
      <c r="AE49" s="333"/>
      <c r="AF49" s="333"/>
      <c r="AG49" s="333"/>
      <c r="AH49" s="333"/>
      <c r="AI49" s="333"/>
      <c r="AJ49" s="333"/>
      <c r="AK49" s="333"/>
      <c r="AL49" s="333"/>
      <c r="AM49" s="333"/>
      <c r="AN49" s="333"/>
      <c r="AO49" s="333"/>
      <c r="AP49" s="333"/>
      <c r="AQ49" s="333"/>
      <c r="AR49" s="333"/>
      <c r="AS49" s="333"/>
      <c r="AT49" s="333"/>
      <c r="AU49" s="333"/>
      <c r="AV49" s="333"/>
      <c r="AW49" s="333"/>
      <c r="AX49" s="333"/>
      <c r="AY49" s="333"/>
      <c r="AZ49" s="333"/>
      <c r="BA49" s="333"/>
      <c r="BB49" s="333"/>
      <c r="BC49" s="333"/>
      <c r="BD49" s="333"/>
      <c r="BE49" s="333"/>
      <c r="BF49" s="333"/>
      <c r="BG49" s="333"/>
      <c r="BH49" s="333"/>
      <c r="BI49" s="333"/>
      <c r="BJ49" s="333"/>
      <c r="BK49" s="333"/>
      <c r="BL49" s="333"/>
      <c r="BM49" s="333"/>
      <c r="BN49" s="333"/>
      <c r="BO49" s="333"/>
      <c r="BP49" s="333"/>
      <c r="BQ49" s="333"/>
      <c r="BR49" s="333"/>
      <c r="BS49" s="333"/>
      <c r="BT49" s="333"/>
      <c r="BU49" s="333"/>
      <c r="BV49" s="333"/>
      <c r="BW49" s="333"/>
      <c r="BX49" s="333"/>
      <c r="BY49" s="333"/>
      <c r="BZ49" s="333"/>
      <c r="CA49" s="333"/>
      <c r="CB49" s="333"/>
      <c r="CC49" s="333"/>
      <c r="CD49" s="333"/>
      <c r="CE49" s="333"/>
      <c r="CF49" s="333"/>
      <c r="CG49" s="333"/>
      <c r="CH49" s="333"/>
      <c r="CI49" s="333"/>
      <c r="CJ49" s="333"/>
      <c r="CK49" s="333"/>
      <c r="CL49" s="333"/>
      <c r="CM49" s="333"/>
      <c r="CN49" s="333"/>
      <c r="CO49" s="333"/>
      <c r="CP49" s="333"/>
      <c r="CQ49" s="333"/>
      <c r="CR49" s="333"/>
      <c r="CS49" s="333"/>
      <c r="CT49" s="333"/>
      <c r="CU49" s="333"/>
      <c r="CV49" s="333"/>
      <c r="CW49" s="333"/>
      <c r="CX49" s="333"/>
      <c r="CY49" s="333"/>
      <c r="CZ49" s="333"/>
      <c r="DA49" s="333"/>
      <c r="DB49" s="333"/>
      <c r="DC49" s="333"/>
      <c r="DD49" s="333"/>
      <c r="DE49" s="333"/>
      <c r="DF49" s="333"/>
      <c r="DG49" s="333"/>
      <c r="DH49" s="333"/>
      <c r="DI49" s="333"/>
      <c r="DJ49" s="333"/>
      <c r="DK49" s="333"/>
      <c r="DL49" s="333"/>
      <c r="DM49" s="333"/>
      <c r="DN49" s="333"/>
      <c r="DO49" s="333"/>
      <c r="DP49" s="333"/>
      <c r="DQ49" s="333"/>
      <c r="DR49" s="333"/>
      <c r="DS49" s="333"/>
      <c r="DT49" s="333"/>
      <c r="DU49" s="333"/>
      <c r="DV49" s="333"/>
      <c r="DW49" s="333"/>
      <c r="DX49" s="333"/>
      <c r="DY49" s="333"/>
      <c r="DZ49" s="333"/>
      <c r="EA49" s="333"/>
      <c r="EB49" s="333"/>
      <c r="EC49" s="333"/>
      <c r="ED49" s="333"/>
      <c r="EE49" s="333"/>
      <c r="EF49" s="333"/>
      <c r="EG49" s="333"/>
      <c r="EH49" s="333"/>
      <c r="EI49" s="333"/>
      <c r="EJ49" s="333"/>
      <c r="EK49" s="333"/>
      <c r="EL49" s="333"/>
      <c r="EM49" s="333"/>
      <c r="EN49" s="333"/>
      <c r="EO49" s="333"/>
      <c r="EP49" s="333"/>
      <c r="EQ49" s="333"/>
      <c r="ER49" s="333"/>
      <c r="ES49" s="333"/>
      <c r="ET49" s="333"/>
      <c r="EU49" s="333"/>
      <c r="EV49" s="333"/>
      <c r="EW49" s="333"/>
      <c r="EX49" s="333"/>
      <c r="EY49" s="333"/>
      <c r="EZ49" s="333"/>
      <c r="FA49" s="333"/>
      <c r="FB49" s="333"/>
      <c r="FC49" s="333"/>
      <c r="FD49" s="333"/>
      <c r="FE49" s="333"/>
      <c r="FF49" s="333"/>
      <c r="FG49" s="333"/>
      <c r="FH49" s="333"/>
      <c r="FI49" s="333"/>
      <c r="FJ49" s="333"/>
      <c r="FK49" s="333"/>
      <c r="FL49" s="333"/>
      <c r="FM49" s="333"/>
      <c r="FN49" s="333"/>
      <c r="FO49" s="333"/>
      <c r="FP49" s="333"/>
      <c r="FQ49" s="333"/>
      <c r="FR49" s="333"/>
      <c r="FS49" s="333"/>
      <c r="FT49" s="333"/>
      <c r="FU49" s="333"/>
      <c r="FV49" s="333"/>
      <c r="FW49" s="333"/>
      <c r="FX49" s="333"/>
      <c r="FY49" s="333"/>
      <c r="FZ49" s="333"/>
      <c r="GA49" s="333"/>
      <c r="GB49" s="333"/>
      <c r="GC49" s="333"/>
      <c r="GD49" s="333"/>
      <c r="GE49" s="333"/>
      <c r="GF49" s="333"/>
      <c r="GG49" s="333"/>
      <c r="GH49" s="333"/>
      <c r="GI49" s="333"/>
      <c r="GJ49" s="333"/>
      <c r="GK49" s="333"/>
      <c r="GL49" s="333"/>
      <c r="GM49" s="333"/>
      <c r="GN49" s="333"/>
      <c r="GO49" s="333"/>
      <c r="GP49" s="333"/>
      <c r="GQ49" s="333"/>
      <c r="GR49" s="333"/>
      <c r="GS49" s="333"/>
      <c r="GT49" s="333"/>
      <c r="GU49" s="333"/>
      <c r="GV49" s="333"/>
      <c r="GW49" s="333"/>
      <c r="GX49" s="333"/>
      <c r="GY49" s="333"/>
      <c r="GZ49" s="333"/>
      <c r="HA49" s="333"/>
      <c r="HB49" s="333"/>
      <c r="HC49" s="333"/>
      <c r="HD49" s="333"/>
      <c r="HE49" s="333"/>
      <c r="HF49" s="333"/>
      <c r="HG49" s="333"/>
      <c r="HH49" s="333"/>
      <c r="HI49" s="333"/>
      <c r="HJ49" s="333"/>
      <c r="HK49" s="333"/>
      <c r="HL49" s="333"/>
      <c r="HM49" s="333"/>
    </row>
    <row r="50" spans="1:236" x14ac:dyDescent="0.2">
      <c r="A50" s="333" t="s">
        <v>233</v>
      </c>
      <c r="B50" s="333"/>
      <c r="C50" s="333"/>
      <c r="D50" s="360">
        <f>IF(C15&lt;0,0,IF(C15&gt;833000,833000,C15))</f>
        <v>0</v>
      </c>
      <c r="E50" s="361" t="s">
        <v>41</v>
      </c>
      <c r="F50" s="362" t="s">
        <v>8</v>
      </c>
      <c r="G50" s="437"/>
      <c r="H50" s="437"/>
      <c r="I50" s="437">
        <f>'Rider Rates'!$B$126</f>
        <v>0</v>
      </c>
      <c r="J50" s="437">
        <f>SUM(G50:I50)</f>
        <v>0</v>
      </c>
      <c r="K50" s="364" t="s">
        <v>42</v>
      </c>
      <c r="L50" s="438"/>
      <c r="M50" s="438"/>
      <c r="N50" s="438">
        <f>IF(D50*J50&gt;'Rider Rates'!$C$126,'Rider Rates'!$C$126,D50*J50)</f>
        <v>0</v>
      </c>
      <c r="O50" s="438">
        <f>SUM(L50:N50)</f>
        <v>0</v>
      </c>
      <c r="P50" s="406">
        <f>'Rider Rates'!$E$126</f>
        <v>45883</v>
      </c>
      <c r="Q50" s="383"/>
      <c r="R50" s="380"/>
      <c r="S50" s="374"/>
      <c r="T50" s="375"/>
      <c r="U50" s="333"/>
      <c r="V50" s="376"/>
      <c r="W50" s="333"/>
      <c r="X50" s="333"/>
      <c r="Y50" s="333"/>
      <c r="Z50" s="333"/>
      <c r="AA50" s="333"/>
      <c r="AB50" s="333"/>
      <c r="AC50" s="333"/>
      <c r="AD50" s="333"/>
      <c r="AE50" s="333"/>
      <c r="AF50" s="333"/>
      <c r="AG50" s="333"/>
      <c r="AH50" s="333"/>
      <c r="AI50" s="333"/>
      <c r="AJ50" s="333"/>
      <c r="AK50" s="333"/>
      <c r="AL50" s="333"/>
      <c r="AM50" s="333"/>
      <c r="AN50" s="333"/>
      <c r="AO50" s="333"/>
      <c r="AP50" s="333"/>
      <c r="AQ50" s="333"/>
      <c r="AR50" s="333"/>
      <c r="AS50" s="333"/>
      <c r="AT50" s="333"/>
      <c r="AU50" s="333"/>
      <c r="AV50" s="333"/>
      <c r="AW50" s="333"/>
      <c r="AX50" s="333"/>
      <c r="AY50" s="333"/>
      <c r="AZ50" s="333"/>
      <c r="BA50" s="333"/>
      <c r="BB50" s="333"/>
      <c r="BC50" s="333"/>
      <c r="BD50" s="333"/>
      <c r="BE50" s="333"/>
      <c r="BF50" s="333"/>
      <c r="BG50" s="333"/>
      <c r="BH50" s="333"/>
      <c r="BI50" s="333"/>
      <c r="BJ50" s="333"/>
      <c r="BK50" s="333"/>
      <c r="BL50" s="333"/>
      <c r="BM50" s="333"/>
      <c r="BN50" s="333"/>
      <c r="BO50" s="333"/>
      <c r="BP50" s="333"/>
      <c r="BQ50" s="333"/>
      <c r="BR50" s="333"/>
      <c r="BS50" s="333"/>
      <c r="BT50" s="333"/>
      <c r="BU50" s="333"/>
      <c r="BV50" s="333"/>
      <c r="BW50" s="333"/>
      <c r="BX50" s="333"/>
      <c r="BY50" s="333"/>
      <c r="BZ50" s="333"/>
      <c r="CA50" s="333"/>
      <c r="CB50" s="333"/>
      <c r="CC50" s="333"/>
      <c r="CD50" s="333"/>
      <c r="CE50" s="333"/>
      <c r="CF50" s="333"/>
      <c r="CG50" s="333"/>
      <c r="CH50" s="333"/>
      <c r="CI50" s="333"/>
      <c r="CJ50" s="333"/>
      <c r="CK50" s="333"/>
      <c r="CL50" s="333"/>
      <c r="CM50" s="333"/>
      <c r="CN50" s="333"/>
      <c r="CO50" s="333"/>
      <c r="CP50" s="333"/>
      <c r="CQ50" s="333"/>
      <c r="CR50" s="333"/>
      <c r="CS50" s="333"/>
      <c r="CT50" s="333"/>
      <c r="CU50" s="333"/>
      <c r="CV50" s="333"/>
      <c r="CW50" s="333"/>
      <c r="CX50" s="333"/>
      <c r="CY50" s="333"/>
      <c r="CZ50" s="333"/>
      <c r="DA50" s="333"/>
      <c r="DB50" s="333"/>
      <c r="DC50" s="333"/>
      <c r="DD50" s="333"/>
      <c r="DE50" s="333"/>
      <c r="DF50" s="333"/>
      <c r="DG50" s="333"/>
      <c r="DH50" s="333"/>
      <c r="DI50" s="333"/>
      <c r="DJ50" s="333"/>
      <c r="DK50" s="333"/>
      <c r="DL50" s="333"/>
      <c r="DM50" s="333"/>
      <c r="DN50" s="333"/>
      <c r="DO50" s="333"/>
      <c r="DP50" s="333"/>
      <c r="DQ50" s="333"/>
      <c r="DR50" s="333"/>
      <c r="DS50" s="333"/>
      <c r="DT50" s="333"/>
      <c r="DU50" s="333"/>
      <c r="DV50" s="333"/>
      <c r="DW50" s="333"/>
      <c r="DX50" s="333"/>
      <c r="DY50" s="333"/>
      <c r="DZ50" s="333"/>
      <c r="EA50" s="333"/>
      <c r="EB50" s="333"/>
      <c r="EC50" s="333"/>
      <c r="ED50" s="333"/>
      <c r="EE50" s="333"/>
      <c r="EF50" s="333"/>
      <c r="EG50" s="333"/>
      <c r="EH50" s="333"/>
      <c r="EI50" s="333"/>
      <c r="EJ50" s="333"/>
      <c r="EK50" s="333"/>
      <c r="EL50" s="333"/>
      <c r="EM50" s="333"/>
      <c r="EN50" s="333"/>
      <c r="EO50" s="333"/>
      <c r="EP50" s="333"/>
      <c r="EQ50" s="333"/>
      <c r="ER50" s="333"/>
      <c r="ES50" s="333"/>
      <c r="ET50" s="333"/>
      <c r="EU50" s="333"/>
      <c r="EV50" s="333"/>
      <c r="EW50" s="333"/>
      <c r="EX50" s="333"/>
      <c r="EY50" s="333"/>
      <c r="EZ50" s="333"/>
      <c r="FA50" s="333"/>
      <c r="FB50" s="333"/>
      <c r="FC50" s="333"/>
      <c r="FD50" s="333"/>
      <c r="FE50" s="333"/>
      <c r="FF50" s="333"/>
      <c r="FG50" s="333"/>
      <c r="FH50" s="333"/>
      <c r="FI50" s="333"/>
      <c r="FJ50" s="333"/>
      <c r="FK50" s="333"/>
      <c r="FL50" s="333"/>
      <c r="FM50" s="333"/>
      <c r="FN50" s="333"/>
      <c r="FO50" s="333"/>
      <c r="FP50" s="333"/>
      <c r="FQ50" s="333"/>
      <c r="FR50" s="333"/>
      <c r="FS50" s="333"/>
      <c r="FT50" s="333"/>
      <c r="FU50" s="333"/>
      <c r="FV50" s="333"/>
      <c r="FW50" s="333"/>
      <c r="FX50" s="333"/>
      <c r="FY50" s="333"/>
      <c r="FZ50" s="333"/>
      <c r="GA50" s="333"/>
      <c r="GB50" s="333"/>
      <c r="GC50" s="333"/>
      <c r="GD50" s="333"/>
      <c r="GE50" s="333"/>
      <c r="GF50" s="333"/>
      <c r="GG50" s="333"/>
      <c r="GH50" s="333"/>
      <c r="GI50" s="333"/>
      <c r="GJ50" s="333"/>
      <c r="GK50" s="333"/>
      <c r="GL50" s="333"/>
      <c r="GM50" s="333"/>
      <c r="GN50" s="333"/>
      <c r="GO50" s="333"/>
      <c r="GP50" s="333"/>
      <c r="GQ50" s="333"/>
      <c r="GR50" s="333"/>
      <c r="GS50" s="333"/>
      <c r="GT50" s="333"/>
      <c r="GU50" s="333"/>
      <c r="GV50" s="333"/>
      <c r="GW50" s="333"/>
      <c r="GX50" s="333"/>
      <c r="GY50" s="333"/>
      <c r="GZ50" s="333"/>
      <c r="HA50" s="333"/>
      <c r="HB50" s="333"/>
      <c r="HC50" s="333"/>
      <c r="HD50" s="333"/>
      <c r="HE50" s="333"/>
      <c r="HF50" s="333"/>
      <c r="HG50" s="333"/>
      <c r="HH50" s="333"/>
      <c r="HI50" s="333"/>
      <c r="HJ50" s="333"/>
      <c r="HK50" s="333"/>
      <c r="HL50" s="333"/>
      <c r="HM50" s="333"/>
    </row>
    <row r="51" spans="1:236" x14ac:dyDescent="0.2">
      <c r="A51" s="333" t="s">
        <v>234</v>
      </c>
      <c r="B51" s="333"/>
      <c r="C51" s="333"/>
      <c r="D51" s="388">
        <f>IF(C15&gt;833000,C15-833000,0)</f>
        <v>0</v>
      </c>
      <c r="E51" s="361" t="s">
        <v>41</v>
      </c>
      <c r="F51" s="362" t="s">
        <v>8</v>
      </c>
      <c r="G51" s="437"/>
      <c r="H51" s="437"/>
      <c r="I51" s="437">
        <f>'Rider Rates'!$B$127</f>
        <v>0</v>
      </c>
      <c r="J51" s="437">
        <f>SUM(G51:I51)</f>
        <v>0</v>
      </c>
      <c r="K51" s="364" t="s">
        <v>42</v>
      </c>
      <c r="L51" s="438"/>
      <c r="M51" s="438"/>
      <c r="N51" s="438">
        <f>D51*J51</f>
        <v>0</v>
      </c>
      <c r="O51" s="438">
        <f>SUM(L51:N51)</f>
        <v>0</v>
      </c>
      <c r="P51" s="406">
        <f>'Rider Rates'!$E$127</f>
        <v>45883</v>
      </c>
      <c r="Q51" s="383"/>
      <c r="R51" s="380"/>
      <c r="S51" s="374"/>
      <c r="T51" s="375"/>
      <c r="U51" s="333"/>
      <c r="V51" s="376"/>
      <c r="W51" s="333"/>
      <c r="X51" s="333"/>
      <c r="Y51" s="333"/>
      <c r="Z51" s="333"/>
      <c r="AA51" s="333"/>
      <c r="AB51" s="333"/>
      <c r="AC51" s="333"/>
      <c r="AD51" s="333"/>
      <c r="AE51" s="333"/>
      <c r="AF51" s="333"/>
      <c r="AG51" s="333"/>
      <c r="AH51" s="333"/>
      <c r="AI51" s="333"/>
      <c r="AJ51" s="333"/>
      <c r="AK51" s="333"/>
      <c r="AL51" s="333"/>
      <c r="AM51" s="333"/>
      <c r="AN51" s="333"/>
      <c r="AO51" s="333"/>
      <c r="AP51" s="333"/>
      <c r="AQ51" s="333"/>
      <c r="AR51" s="333"/>
      <c r="AS51" s="333"/>
      <c r="AT51" s="333"/>
      <c r="AU51" s="333"/>
      <c r="AV51" s="333"/>
      <c r="AW51" s="333"/>
      <c r="AX51" s="333"/>
      <c r="AY51" s="333"/>
      <c r="AZ51" s="333"/>
      <c r="BA51" s="333"/>
      <c r="BB51" s="333"/>
      <c r="BC51" s="333"/>
      <c r="BD51" s="333"/>
      <c r="BE51" s="333"/>
      <c r="BF51" s="333"/>
      <c r="BG51" s="333"/>
      <c r="BH51" s="333"/>
      <c r="BI51" s="333"/>
      <c r="BJ51" s="333"/>
      <c r="BK51" s="333"/>
      <c r="BL51" s="333"/>
      <c r="BM51" s="333"/>
      <c r="BN51" s="333"/>
      <c r="BO51" s="333"/>
      <c r="BP51" s="333"/>
      <c r="BQ51" s="333"/>
      <c r="BR51" s="333"/>
      <c r="BS51" s="333"/>
      <c r="BT51" s="333"/>
      <c r="BU51" s="333"/>
      <c r="BV51" s="333"/>
      <c r="BW51" s="333"/>
      <c r="BX51" s="333"/>
      <c r="BY51" s="333"/>
      <c r="BZ51" s="333"/>
      <c r="CA51" s="333"/>
      <c r="CB51" s="333"/>
      <c r="CC51" s="333"/>
      <c r="CD51" s="333"/>
      <c r="CE51" s="333"/>
      <c r="CF51" s="333"/>
      <c r="CG51" s="333"/>
      <c r="CH51" s="333"/>
      <c r="CI51" s="333"/>
      <c r="CJ51" s="333"/>
      <c r="CK51" s="333"/>
      <c r="CL51" s="333"/>
      <c r="CM51" s="333"/>
      <c r="CN51" s="333"/>
      <c r="CO51" s="333"/>
      <c r="CP51" s="333"/>
      <c r="CQ51" s="333"/>
      <c r="CR51" s="333"/>
      <c r="CS51" s="333"/>
      <c r="CT51" s="333"/>
      <c r="CU51" s="333"/>
      <c r="CV51" s="333"/>
      <c r="CW51" s="333"/>
      <c r="CX51" s="333"/>
      <c r="CY51" s="333"/>
      <c r="CZ51" s="333"/>
      <c r="DA51" s="333"/>
      <c r="DB51" s="333"/>
      <c r="DC51" s="333"/>
      <c r="DD51" s="333"/>
      <c r="DE51" s="333"/>
      <c r="DF51" s="333"/>
      <c r="DG51" s="333"/>
      <c r="DH51" s="333"/>
      <c r="DI51" s="333"/>
      <c r="DJ51" s="333"/>
      <c r="DK51" s="333"/>
      <c r="DL51" s="333"/>
      <c r="DM51" s="333"/>
      <c r="DN51" s="333"/>
      <c r="DO51" s="333"/>
      <c r="DP51" s="333"/>
      <c r="DQ51" s="333"/>
      <c r="DR51" s="333"/>
      <c r="DS51" s="333"/>
      <c r="DT51" s="333"/>
      <c r="DU51" s="333"/>
      <c r="DV51" s="333"/>
      <c r="DW51" s="333"/>
      <c r="DX51" s="333"/>
      <c r="DY51" s="333"/>
      <c r="DZ51" s="333"/>
      <c r="EA51" s="333"/>
      <c r="EB51" s="333"/>
      <c r="EC51" s="333"/>
      <c r="ED51" s="333"/>
      <c r="EE51" s="333"/>
      <c r="EF51" s="333"/>
      <c r="EG51" s="333"/>
      <c r="EH51" s="333"/>
      <c r="EI51" s="333"/>
      <c r="EJ51" s="333"/>
      <c r="EK51" s="333"/>
      <c r="EL51" s="333"/>
      <c r="EM51" s="333"/>
      <c r="EN51" s="333"/>
      <c r="EO51" s="333"/>
      <c r="EP51" s="333"/>
      <c r="EQ51" s="333"/>
      <c r="ER51" s="333"/>
      <c r="ES51" s="333"/>
      <c r="ET51" s="333"/>
      <c r="EU51" s="333"/>
      <c r="EV51" s="333"/>
      <c r="EW51" s="333"/>
      <c r="EX51" s="333"/>
      <c r="EY51" s="333"/>
      <c r="EZ51" s="333"/>
      <c r="FA51" s="333"/>
      <c r="FB51" s="333"/>
      <c r="FC51" s="333"/>
      <c r="FD51" s="333"/>
      <c r="FE51" s="333"/>
      <c r="FF51" s="333"/>
      <c r="FG51" s="333"/>
      <c r="FH51" s="333"/>
      <c r="FI51" s="333"/>
      <c r="FJ51" s="333"/>
      <c r="FK51" s="333"/>
      <c r="FL51" s="333"/>
      <c r="FM51" s="333"/>
      <c r="FN51" s="333"/>
      <c r="FO51" s="333"/>
      <c r="FP51" s="333"/>
      <c r="FQ51" s="333"/>
      <c r="FR51" s="333"/>
      <c r="FS51" s="333"/>
      <c r="FT51" s="333"/>
      <c r="FU51" s="333"/>
      <c r="FV51" s="333"/>
      <c r="FW51" s="333"/>
      <c r="FX51" s="333"/>
      <c r="FY51" s="333"/>
      <c r="FZ51" s="333"/>
      <c r="GA51" s="333"/>
      <c r="GB51" s="333"/>
      <c r="GC51" s="333"/>
      <c r="GD51" s="333"/>
      <c r="GE51" s="333"/>
      <c r="GF51" s="333"/>
      <c r="GG51" s="333"/>
      <c r="GH51" s="333"/>
      <c r="GI51" s="333"/>
      <c r="GJ51" s="333"/>
      <c r="GK51" s="333"/>
      <c r="GL51" s="333"/>
      <c r="GM51" s="333"/>
      <c r="GN51" s="333"/>
      <c r="GO51" s="333"/>
      <c r="GP51" s="333"/>
      <c r="GQ51" s="333"/>
      <c r="GR51" s="333"/>
      <c r="GS51" s="333"/>
      <c r="GT51" s="333"/>
      <c r="GU51" s="333"/>
      <c r="GV51" s="333"/>
      <c r="GW51" s="333"/>
      <c r="GX51" s="333"/>
      <c r="GY51" s="333"/>
      <c r="GZ51" s="333"/>
      <c r="HA51" s="333"/>
      <c r="HB51" s="333"/>
      <c r="HC51" s="333"/>
      <c r="HD51" s="333"/>
      <c r="HE51" s="333"/>
      <c r="HF51" s="333"/>
      <c r="HG51" s="333"/>
      <c r="HH51" s="333"/>
      <c r="HI51" s="333"/>
      <c r="HJ51" s="333"/>
      <c r="HK51" s="333"/>
      <c r="HL51" s="333"/>
      <c r="HM51" s="333"/>
    </row>
    <row r="52" spans="1:236" x14ac:dyDescent="0.2">
      <c r="A52" s="394" t="s">
        <v>242</v>
      </c>
      <c r="B52" s="333"/>
      <c r="C52" s="333"/>
      <c r="D52" s="360">
        <f>C15</f>
        <v>0</v>
      </c>
      <c r="E52" s="361" t="s">
        <v>41</v>
      </c>
      <c r="F52" s="355" t="s">
        <v>8</v>
      </c>
      <c r="G52" s="386"/>
      <c r="H52" s="386"/>
      <c r="I52" s="386">
        <f>'Rider Rates'!$B$131</f>
        <v>0</v>
      </c>
      <c r="J52" s="393">
        <f>SUM(G52:I52)</f>
        <v>0</v>
      </c>
      <c r="K52" s="364" t="s">
        <v>42</v>
      </c>
      <c r="L52" s="250"/>
      <c r="M52" s="250"/>
      <c r="N52" s="250">
        <f>D52*J52</f>
        <v>0</v>
      </c>
      <c r="O52" s="250">
        <f>SUM(L52:N52)</f>
        <v>0</v>
      </c>
      <c r="P52" s="358">
        <f>'Rider Rates'!$D$131</f>
        <v>44531</v>
      </c>
      <c r="Q52" s="383"/>
      <c r="R52" s="380"/>
      <c r="S52" s="374"/>
      <c r="T52" s="375"/>
      <c r="U52" s="333"/>
      <c r="V52" s="376"/>
      <c r="W52" s="333"/>
      <c r="X52" s="333"/>
      <c r="Y52" s="333"/>
      <c r="Z52" s="333"/>
      <c r="AA52" s="333"/>
      <c r="AB52" s="333"/>
      <c r="AC52" s="333"/>
      <c r="AD52" s="333"/>
      <c r="AE52" s="333"/>
      <c r="AF52" s="333"/>
      <c r="AG52" s="333"/>
      <c r="AH52" s="333"/>
      <c r="AI52" s="333"/>
      <c r="AJ52" s="333"/>
      <c r="AK52" s="333"/>
      <c r="AL52" s="333"/>
      <c r="AM52" s="333"/>
      <c r="AN52" s="333"/>
      <c r="AO52" s="333"/>
      <c r="AP52" s="333"/>
      <c r="AQ52" s="333"/>
      <c r="AR52" s="333"/>
      <c r="AS52" s="333"/>
      <c r="AT52" s="333"/>
      <c r="AU52" s="333"/>
      <c r="AV52" s="333"/>
      <c r="AW52" s="333"/>
      <c r="AX52" s="333"/>
      <c r="AY52" s="333"/>
      <c r="AZ52" s="333"/>
      <c r="BA52" s="333"/>
      <c r="BB52" s="333"/>
      <c r="BC52" s="333"/>
      <c r="BD52" s="333"/>
      <c r="BE52" s="333"/>
      <c r="BF52" s="333"/>
      <c r="BG52" s="333"/>
      <c r="BH52" s="333"/>
      <c r="BI52" s="333"/>
      <c r="BJ52" s="333"/>
      <c r="BK52" s="333"/>
      <c r="BL52" s="333"/>
      <c r="BM52" s="333"/>
      <c r="BN52" s="333"/>
      <c r="BO52" s="333"/>
      <c r="BP52" s="333"/>
      <c r="BQ52" s="333"/>
      <c r="BR52" s="333"/>
      <c r="BS52" s="333"/>
      <c r="BT52" s="333"/>
      <c r="BU52" s="333"/>
      <c r="BV52" s="333"/>
      <c r="BW52" s="333"/>
      <c r="BX52" s="333"/>
      <c r="BY52" s="333"/>
      <c r="BZ52" s="333"/>
      <c r="CA52" s="333"/>
      <c r="CB52" s="333"/>
      <c r="CC52" s="333"/>
      <c r="CD52" s="333"/>
      <c r="CE52" s="333"/>
      <c r="CF52" s="333"/>
      <c r="CG52" s="333"/>
      <c r="CH52" s="333"/>
      <c r="CI52" s="333"/>
      <c r="CJ52" s="333"/>
      <c r="CK52" s="333"/>
      <c r="CL52" s="333"/>
      <c r="CM52" s="333"/>
      <c r="CN52" s="333"/>
      <c r="CO52" s="333"/>
      <c r="CP52" s="333"/>
      <c r="CQ52" s="333"/>
      <c r="CR52" s="333"/>
      <c r="CS52" s="333"/>
      <c r="CT52" s="333"/>
      <c r="CU52" s="333"/>
      <c r="CV52" s="333"/>
      <c r="CW52" s="333"/>
      <c r="CX52" s="333"/>
      <c r="CY52" s="333"/>
      <c r="CZ52" s="333"/>
      <c r="DA52" s="333"/>
      <c r="DB52" s="333"/>
      <c r="DC52" s="333"/>
      <c r="DD52" s="333"/>
      <c r="DE52" s="333"/>
      <c r="DF52" s="333"/>
      <c r="DG52" s="333"/>
      <c r="DH52" s="333"/>
      <c r="DI52" s="333"/>
      <c r="DJ52" s="333"/>
      <c r="DK52" s="333"/>
      <c r="DL52" s="333"/>
      <c r="DM52" s="333"/>
      <c r="DN52" s="333"/>
      <c r="DO52" s="333"/>
      <c r="DP52" s="333"/>
      <c r="DQ52" s="333"/>
      <c r="DR52" s="333"/>
      <c r="DS52" s="333"/>
      <c r="DT52" s="333"/>
      <c r="DU52" s="333"/>
      <c r="DV52" s="333"/>
      <c r="DW52" s="333"/>
      <c r="DX52" s="333"/>
      <c r="DY52" s="333"/>
      <c r="DZ52" s="333"/>
      <c r="EA52" s="333"/>
      <c r="EB52" s="333"/>
      <c r="EC52" s="333"/>
      <c r="ED52" s="333"/>
      <c r="EE52" s="333"/>
      <c r="EF52" s="333"/>
      <c r="EG52" s="333"/>
      <c r="EH52" s="333"/>
      <c r="EI52" s="333"/>
      <c r="EJ52" s="333"/>
      <c r="EK52" s="333"/>
      <c r="EL52" s="333"/>
      <c r="EM52" s="333"/>
      <c r="EN52" s="333"/>
      <c r="EO52" s="333"/>
      <c r="EP52" s="333"/>
      <c r="EQ52" s="333"/>
      <c r="ER52" s="333"/>
      <c r="ES52" s="333"/>
      <c r="ET52" s="333"/>
      <c r="EU52" s="333"/>
      <c r="EV52" s="333"/>
      <c r="EW52" s="333"/>
      <c r="EX52" s="333"/>
      <c r="EY52" s="333"/>
      <c r="EZ52" s="333"/>
      <c r="FA52" s="333"/>
      <c r="FB52" s="333"/>
      <c r="FC52" s="333"/>
      <c r="FD52" s="333"/>
      <c r="FE52" s="333"/>
      <c r="FF52" s="333"/>
      <c r="FG52" s="333"/>
      <c r="FH52" s="333"/>
      <c r="FI52" s="333"/>
      <c r="FJ52" s="333"/>
      <c r="FK52" s="333"/>
      <c r="FL52" s="333"/>
      <c r="FM52" s="333"/>
      <c r="FN52" s="333"/>
      <c r="FO52" s="333"/>
      <c r="FP52" s="333"/>
      <c r="FQ52" s="333"/>
      <c r="FR52" s="333"/>
      <c r="FS52" s="333"/>
      <c r="FT52" s="333"/>
      <c r="FU52" s="333"/>
      <c r="FV52" s="333"/>
      <c r="FW52" s="333"/>
      <c r="FX52" s="333"/>
      <c r="FY52" s="333"/>
      <c r="FZ52" s="333"/>
      <c r="GA52" s="333"/>
      <c r="GB52" s="333"/>
      <c r="GC52" s="333"/>
      <c r="GD52" s="333"/>
      <c r="GE52" s="333"/>
      <c r="GF52" s="333"/>
      <c r="GG52" s="333"/>
      <c r="GH52" s="333"/>
      <c r="GI52" s="333"/>
      <c r="GJ52" s="333"/>
      <c r="GK52" s="333"/>
      <c r="GL52" s="333"/>
      <c r="GM52" s="333"/>
      <c r="GN52" s="333"/>
      <c r="GO52" s="333"/>
      <c r="GP52" s="333"/>
      <c r="GQ52" s="333"/>
      <c r="GR52" s="333"/>
      <c r="GS52" s="333"/>
      <c r="GT52" s="333"/>
      <c r="GU52" s="333"/>
      <c r="GV52" s="333"/>
      <c r="GW52" s="333"/>
      <c r="GX52" s="333"/>
      <c r="GY52" s="333"/>
      <c r="GZ52" s="333"/>
      <c r="HA52" s="333"/>
      <c r="HB52" s="333"/>
      <c r="HC52" s="333"/>
      <c r="HD52" s="333"/>
      <c r="HE52" s="333"/>
      <c r="HF52" s="333"/>
      <c r="HG52" s="333"/>
      <c r="HH52" s="333"/>
      <c r="HI52" s="333"/>
      <c r="HJ52" s="333"/>
      <c r="HK52" s="333"/>
      <c r="HL52" s="333"/>
      <c r="HM52" s="333"/>
    </row>
    <row r="53" spans="1:236" x14ac:dyDescent="0.2">
      <c r="A53" s="394" t="s">
        <v>241</v>
      </c>
      <c r="B53" s="333"/>
      <c r="C53" s="333"/>
      <c r="D53" s="360"/>
      <c r="E53" s="361" t="s">
        <v>115</v>
      </c>
      <c r="F53" s="362" t="s">
        <v>8</v>
      </c>
      <c r="G53" s="404"/>
      <c r="H53" s="404"/>
      <c r="I53" s="404">
        <f>'Rider Rates'!$B$138</f>
        <v>0</v>
      </c>
      <c r="J53" s="404">
        <f>SUM(G53:I53)</f>
        <v>0</v>
      </c>
      <c r="K53" s="364"/>
      <c r="L53" s="405"/>
      <c r="M53" s="405"/>
      <c r="N53" s="405">
        <f>J53</f>
        <v>0</v>
      </c>
      <c r="O53" s="405">
        <f>SUM(L53:N53)</f>
        <v>0</v>
      </c>
      <c r="P53" s="406">
        <f>'Rider Rates'!$D$138</f>
        <v>44531</v>
      </c>
      <c r="Q53" s="383"/>
      <c r="R53" s="380"/>
      <c r="S53" s="374"/>
      <c r="T53" s="375"/>
      <c r="U53" s="333"/>
      <c r="V53" s="376"/>
      <c r="W53" s="333"/>
      <c r="X53" s="333"/>
      <c r="Y53" s="333"/>
      <c r="Z53" s="333"/>
      <c r="AA53" s="333"/>
      <c r="AB53" s="333"/>
      <c r="AC53" s="333"/>
      <c r="AD53" s="333"/>
      <c r="AE53" s="333"/>
      <c r="AF53" s="333"/>
      <c r="AG53" s="333"/>
      <c r="AH53" s="333"/>
      <c r="AI53" s="333"/>
      <c r="AJ53" s="333"/>
      <c r="AK53" s="333"/>
      <c r="AL53" s="333"/>
      <c r="AM53" s="333"/>
      <c r="AN53" s="333"/>
      <c r="AO53" s="333"/>
      <c r="AP53" s="333"/>
      <c r="AQ53" s="333"/>
      <c r="AR53" s="333"/>
      <c r="AS53" s="333"/>
      <c r="AT53" s="333"/>
      <c r="AU53" s="333"/>
      <c r="AV53" s="333"/>
      <c r="AW53" s="333"/>
      <c r="AX53" s="333"/>
      <c r="AY53" s="333"/>
      <c r="AZ53" s="333"/>
      <c r="BA53" s="333"/>
      <c r="BB53" s="333"/>
      <c r="BC53" s="333"/>
      <c r="BD53" s="333"/>
      <c r="BE53" s="333"/>
      <c r="BF53" s="333"/>
      <c r="BG53" s="333"/>
      <c r="BH53" s="333"/>
      <c r="BI53" s="333"/>
      <c r="BJ53" s="333"/>
      <c r="BK53" s="333"/>
      <c r="BL53" s="333"/>
      <c r="BM53" s="333"/>
      <c r="BN53" s="333"/>
      <c r="BO53" s="333"/>
      <c r="BP53" s="333"/>
      <c r="BQ53" s="333"/>
      <c r="BR53" s="333"/>
      <c r="BS53" s="333"/>
      <c r="BT53" s="333"/>
      <c r="BU53" s="333"/>
      <c r="BV53" s="333"/>
      <c r="BW53" s="333"/>
      <c r="BX53" s="333"/>
      <c r="BY53" s="333"/>
      <c r="BZ53" s="333"/>
      <c r="CA53" s="333"/>
      <c r="CB53" s="333"/>
      <c r="CC53" s="333"/>
      <c r="CD53" s="333"/>
      <c r="CE53" s="333"/>
      <c r="CF53" s="333"/>
      <c r="CG53" s="333"/>
      <c r="CH53" s="333"/>
      <c r="CI53" s="333"/>
      <c r="CJ53" s="333"/>
      <c r="CK53" s="333"/>
      <c r="CL53" s="333"/>
      <c r="CM53" s="333"/>
      <c r="CN53" s="333"/>
      <c r="CO53" s="333"/>
      <c r="CP53" s="333"/>
      <c r="CQ53" s="333"/>
      <c r="CR53" s="333"/>
      <c r="CS53" s="333"/>
      <c r="CT53" s="333"/>
      <c r="CU53" s="333"/>
      <c r="CV53" s="333"/>
      <c r="CW53" s="333"/>
      <c r="CX53" s="333"/>
      <c r="CY53" s="333"/>
      <c r="CZ53" s="333"/>
      <c r="DA53" s="333"/>
      <c r="DB53" s="333"/>
      <c r="DC53" s="333"/>
      <c r="DD53" s="333"/>
      <c r="DE53" s="333"/>
      <c r="DF53" s="333"/>
      <c r="DG53" s="333"/>
      <c r="DH53" s="333"/>
      <c r="DI53" s="333"/>
      <c r="DJ53" s="333"/>
      <c r="DK53" s="333"/>
      <c r="DL53" s="333"/>
      <c r="DM53" s="333"/>
      <c r="DN53" s="333"/>
      <c r="DO53" s="333"/>
      <c r="DP53" s="333"/>
      <c r="DQ53" s="333"/>
      <c r="DR53" s="333"/>
      <c r="DS53" s="333"/>
      <c r="DT53" s="333"/>
      <c r="DU53" s="333"/>
      <c r="DV53" s="333"/>
      <c r="DW53" s="333"/>
      <c r="DX53" s="333"/>
      <c r="DY53" s="333"/>
      <c r="DZ53" s="333"/>
      <c r="EA53" s="333"/>
      <c r="EB53" s="333"/>
      <c r="EC53" s="333"/>
      <c r="ED53" s="333"/>
      <c r="EE53" s="333"/>
      <c r="EF53" s="333"/>
      <c r="EG53" s="333"/>
      <c r="EH53" s="333"/>
      <c r="EI53" s="333"/>
      <c r="EJ53" s="333"/>
      <c r="EK53" s="333"/>
      <c r="EL53" s="333"/>
      <c r="EM53" s="333"/>
      <c r="EN53" s="333"/>
      <c r="EO53" s="333"/>
      <c r="EP53" s="333"/>
      <c r="EQ53" s="333"/>
      <c r="ER53" s="333"/>
      <c r="ES53" s="333"/>
      <c r="ET53" s="333"/>
      <c r="EU53" s="333"/>
      <c r="EV53" s="333"/>
      <c r="EW53" s="333"/>
      <c r="EX53" s="333"/>
      <c r="EY53" s="333"/>
      <c r="EZ53" s="333"/>
      <c r="FA53" s="333"/>
      <c r="FB53" s="333"/>
      <c r="FC53" s="333"/>
      <c r="FD53" s="333"/>
      <c r="FE53" s="333"/>
      <c r="FF53" s="333"/>
      <c r="FG53" s="333"/>
      <c r="FH53" s="333"/>
      <c r="FI53" s="333"/>
      <c r="FJ53" s="333"/>
      <c r="FK53" s="333"/>
      <c r="FL53" s="333"/>
      <c r="FM53" s="333"/>
      <c r="FN53" s="333"/>
      <c r="FO53" s="333"/>
      <c r="FP53" s="333"/>
      <c r="FQ53" s="333"/>
      <c r="FR53" s="333"/>
      <c r="FS53" s="333"/>
      <c r="FT53" s="333"/>
      <c r="FU53" s="333"/>
      <c r="FV53" s="333"/>
      <c r="FW53" s="333"/>
      <c r="FX53" s="333"/>
      <c r="FY53" s="333"/>
      <c r="FZ53" s="333"/>
      <c r="GA53" s="333"/>
      <c r="GB53" s="333"/>
      <c r="GC53" s="333"/>
      <c r="GD53" s="333"/>
      <c r="GE53" s="333"/>
      <c r="GF53" s="333"/>
      <c r="GG53" s="333"/>
      <c r="GH53" s="333"/>
      <c r="GI53" s="333"/>
      <c r="GJ53" s="333"/>
      <c r="GK53" s="333"/>
      <c r="GL53" s="333"/>
      <c r="GM53" s="333"/>
      <c r="GN53" s="333"/>
      <c r="GO53" s="333"/>
      <c r="GP53" s="333"/>
      <c r="GQ53" s="333"/>
      <c r="GR53" s="333"/>
      <c r="GS53" s="333"/>
      <c r="GT53" s="333"/>
      <c r="GU53" s="333"/>
      <c r="GV53" s="333"/>
      <c r="GW53" s="333"/>
      <c r="GX53" s="333"/>
      <c r="GY53" s="333"/>
      <c r="GZ53" s="333"/>
      <c r="HA53" s="333"/>
      <c r="HB53" s="333"/>
      <c r="HC53" s="333"/>
      <c r="HD53" s="333"/>
      <c r="HE53" s="333"/>
      <c r="HF53" s="333"/>
      <c r="HG53" s="333"/>
      <c r="HH53" s="333"/>
      <c r="HI53" s="333"/>
      <c r="HJ53" s="333"/>
      <c r="HK53" s="333"/>
      <c r="HL53" s="333"/>
      <c r="HM53" s="333"/>
    </row>
    <row r="54" spans="1:236" x14ac:dyDescent="0.2">
      <c r="A54" s="394" t="s">
        <v>243</v>
      </c>
      <c r="B54" s="333"/>
      <c r="C54" s="333"/>
      <c r="D54" s="360"/>
      <c r="E54" s="361"/>
      <c r="F54" s="362"/>
      <c r="G54" s="404"/>
      <c r="H54" s="404"/>
      <c r="I54" s="404"/>
      <c r="J54" s="404"/>
      <c r="K54" s="364"/>
      <c r="L54" s="405"/>
      <c r="M54" s="405"/>
      <c r="N54" s="405"/>
      <c r="O54" s="405"/>
      <c r="P54" s="406"/>
      <c r="Q54" s="383"/>
      <c r="R54" s="380"/>
      <c r="S54" s="374"/>
      <c r="T54" s="375"/>
      <c r="U54" s="333"/>
      <c r="V54" s="376"/>
      <c r="W54" s="333"/>
      <c r="X54" s="333"/>
      <c r="Y54" s="333"/>
      <c r="Z54" s="333"/>
      <c r="AA54" s="333"/>
      <c r="AB54" s="333"/>
      <c r="AC54" s="333"/>
      <c r="AD54" s="333"/>
      <c r="AE54" s="333"/>
      <c r="AF54" s="333"/>
      <c r="AG54" s="333"/>
      <c r="AH54" s="333"/>
      <c r="AI54" s="333"/>
      <c r="AJ54" s="333"/>
      <c r="AK54" s="333"/>
      <c r="AL54" s="333"/>
      <c r="AM54" s="333"/>
      <c r="AN54" s="333"/>
      <c r="AO54" s="333"/>
      <c r="AP54" s="333"/>
      <c r="AQ54" s="333"/>
      <c r="AR54" s="333"/>
      <c r="AS54" s="333"/>
      <c r="AT54" s="333"/>
      <c r="AU54" s="333"/>
      <c r="AV54" s="333"/>
      <c r="AW54" s="333"/>
      <c r="AX54" s="333"/>
      <c r="AY54" s="333"/>
      <c r="AZ54" s="333"/>
      <c r="BA54" s="333"/>
      <c r="BB54" s="333"/>
      <c r="BC54" s="333"/>
      <c r="BD54" s="333"/>
      <c r="BE54" s="333"/>
      <c r="BF54" s="333"/>
      <c r="BG54" s="333"/>
      <c r="BH54" s="333"/>
      <c r="BI54" s="333"/>
      <c r="BJ54" s="333"/>
      <c r="BK54" s="333"/>
      <c r="BL54" s="333"/>
      <c r="BM54" s="333"/>
      <c r="BN54" s="333"/>
      <c r="BO54" s="333"/>
      <c r="BP54" s="333"/>
      <c r="BQ54" s="333"/>
      <c r="BR54" s="333"/>
      <c r="BS54" s="333"/>
      <c r="BT54" s="333"/>
      <c r="BU54" s="333"/>
      <c r="BV54" s="333"/>
      <c r="BW54" s="333"/>
      <c r="BX54" s="333"/>
      <c r="BY54" s="333"/>
      <c r="BZ54" s="333"/>
      <c r="CA54" s="333"/>
      <c r="CB54" s="333"/>
      <c r="CC54" s="333"/>
      <c r="CD54" s="333"/>
      <c r="CE54" s="333"/>
      <c r="CF54" s="333"/>
      <c r="CG54" s="333"/>
      <c r="CH54" s="333"/>
      <c r="CI54" s="333"/>
      <c r="CJ54" s="333"/>
      <c r="CK54" s="333"/>
      <c r="CL54" s="333"/>
      <c r="CM54" s="333"/>
      <c r="CN54" s="333"/>
      <c r="CO54" s="333"/>
      <c r="CP54" s="333"/>
      <c r="CQ54" s="333"/>
      <c r="CR54" s="333"/>
      <c r="CS54" s="333"/>
      <c r="CT54" s="333"/>
      <c r="CU54" s="333"/>
      <c r="CV54" s="333"/>
      <c r="CW54" s="333"/>
      <c r="CX54" s="333"/>
      <c r="CY54" s="333"/>
      <c r="CZ54" s="333"/>
      <c r="DA54" s="333"/>
      <c r="DB54" s="333"/>
      <c r="DC54" s="333"/>
      <c r="DD54" s="333"/>
      <c r="DE54" s="333"/>
      <c r="DF54" s="333"/>
      <c r="DG54" s="333"/>
      <c r="DH54" s="333"/>
      <c r="DI54" s="333"/>
      <c r="DJ54" s="333"/>
      <c r="DK54" s="333"/>
      <c r="DL54" s="333"/>
      <c r="DM54" s="333"/>
      <c r="DN54" s="333"/>
      <c r="DO54" s="333"/>
      <c r="DP54" s="333"/>
      <c r="DQ54" s="333"/>
      <c r="DR54" s="333"/>
      <c r="DS54" s="333"/>
      <c r="DT54" s="333"/>
      <c r="DU54" s="333"/>
      <c r="DV54" s="333"/>
      <c r="DW54" s="333"/>
      <c r="DX54" s="333"/>
      <c r="DY54" s="333"/>
      <c r="DZ54" s="333"/>
      <c r="EA54" s="333"/>
      <c r="EB54" s="333"/>
      <c r="EC54" s="333"/>
      <c r="ED54" s="333"/>
      <c r="EE54" s="333"/>
      <c r="EF54" s="333"/>
      <c r="EG54" s="333"/>
      <c r="EH54" s="333"/>
      <c r="EI54" s="333"/>
      <c r="EJ54" s="333"/>
      <c r="EK54" s="333"/>
      <c r="EL54" s="333"/>
      <c r="EM54" s="333"/>
      <c r="EN54" s="333"/>
      <c r="EO54" s="333"/>
      <c r="EP54" s="333"/>
      <c r="EQ54" s="333"/>
      <c r="ER54" s="333"/>
      <c r="ES54" s="333"/>
      <c r="ET54" s="333"/>
      <c r="EU54" s="333"/>
      <c r="EV54" s="333"/>
      <c r="EW54" s="333"/>
      <c r="EX54" s="333"/>
      <c r="EY54" s="333"/>
      <c r="EZ54" s="333"/>
      <c r="FA54" s="333"/>
      <c r="FB54" s="333"/>
      <c r="FC54" s="333"/>
      <c r="FD54" s="333"/>
      <c r="FE54" s="333"/>
      <c r="FF54" s="333"/>
      <c r="FG54" s="333"/>
      <c r="FH54" s="333"/>
      <c r="FI54" s="333"/>
      <c r="FJ54" s="333"/>
      <c r="FK54" s="333"/>
      <c r="FL54" s="333"/>
      <c r="FM54" s="333"/>
      <c r="FN54" s="333"/>
      <c r="FO54" s="333"/>
      <c r="FP54" s="333"/>
      <c r="FQ54" s="333"/>
      <c r="FR54" s="333"/>
      <c r="FS54" s="333"/>
      <c r="FT54" s="333"/>
      <c r="FU54" s="333"/>
      <c r="FV54" s="333"/>
      <c r="FW54" s="333"/>
      <c r="FX54" s="333"/>
      <c r="FY54" s="333"/>
      <c r="FZ54" s="333"/>
      <c r="GA54" s="333"/>
      <c r="GB54" s="333"/>
      <c r="GC54" s="333"/>
      <c r="GD54" s="333"/>
      <c r="GE54" s="333"/>
      <c r="GF54" s="333"/>
      <c r="GG54" s="333"/>
      <c r="GH54" s="333"/>
      <c r="GI54" s="333"/>
      <c r="GJ54" s="333"/>
      <c r="GK54" s="333"/>
      <c r="GL54" s="333"/>
      <c r="GM54" s="333"/>
      <c r="GN54" s="333"/>
      <c r="GO54" s="333"/>
      <c r="GP54" s="333"/>
      <c r="GQ54" s="333"/>
      <c r="GR54" s="333"/>
      <c r="GS54" s="333"/>
      <c r="GT54" s="333"/>
      <c r="GU54" s="333"/>
      <c r="GV54" s="333"/>
      <c r="GW54" s="333"/>
      <c r="GX54" s="333"/>
      <c r="GY54" s="333"/>
      <c r="GZ54" s="333"/>
      <c r="HA54" s="333"/>
      <c r="HB54" s="333"/>
      <c r="HC54" s="333"/>
      <c r="HD54" s="333"/>
      <c r="HE54" s="333"/>
      <c r="HF54" s="333"/>
      <c r="HG54" s="333"/>
      <c r="HH54" s="333"/>
      <c r="HI54" s="333"/>
      <c r="HJ54" s="333"/>
      <c r="HK54" s="333"/>
      <c r="HL54" s="333"/>
      <c r="HM54" s="333"/>
    </row>
    <row r="55" spans="1:236" x14ac:dyDescent="0.2">
      <c r="A55" s="407" t="s">
        <v>71</v>
      </c>
      <c r="B55" s="344"/>
      <c r="C55" s="344"/>
      <c r="D55" s="408"/>
      <c r="E55" s="409"/>
      <c r="F55" s="410"/>
      <c r="G55" s="410"/>
      <c r="H55" s="410"/>
      <c r="I55" s="410"/>
      <c r="J55" s="410"/>
      <c r="K55" s="411"/>
      <c r="L55" s="412">
        <f>SUM(L27:L54)</f>
        <v>0</v>
      </c>
      <c r="M55" s="412">
        <f t="shared" ref="M55:O55" si="4">SUM(M27:M54)</f>
        <v>0</v>
      </c>
      <c r="N55" s="412">
        <f t="shared" si="4"/>
        <v>69.88</v>
      </c>
      <c r="O55" s="412">
        <f t="shared" si="4"/>
        <v>69.88</v>
      </c>
      <c r="P55" s="413"/>
      <c r="Q55" s="383"/>
      <c r="R55" s="380"/>
      <c r="S55" s="374"/>
      <c r="T55" s="375"/>
      <c r="U55" s="333"/>
      <c r="V55" s="376"/>
      <c r="W55" s="333"/>
      <c r="X55" s="333"/>
      <c r="Y55" s="333"/>
      <c r="Z55" s="333"/>
      <c r="AA55" s="333"/>
      <c r="AB55" s="333"/>
      <c r="AC55" s="333"/>
      <c r="AD55" s="333"/>
      <c r="AE55" s="333"/>
      <c r="AF55" s="333"/>
      <c r="AG55" s="333"/>
      <c r="AH55" s="333"/>
      <c r="AI55" s="333"/>
      <c r="AJ55" s="333"/>
      <c r="AK55" s="333"/>
      <c r="AL55" s="333"/>
      <c r="AM55" s="333"/>
      <c r="AN55" s="333"/>
      <c r="AO55" s="333"/>
      <c r="AP55" s="333"/>
      <c r="AQ55" s="333"/>
      <c r="AR55" s="333"/>
      <c r="AS55" s="333"/>
      <c r="AT55" s="333"/>
      <c r="AU55" s="333"/>
      <c r="AV55" s="333"/>
      <c r="AW55" s="333"/>
      <c r="AX55" s="333"/>
      <c r="AY55" s="333"/>
      <c r="AZ55" s="333"/>
      <c r="BA55" s="333"/>
      <c r="BB55" s="333"/>
      <c r="BC55" s="333"/>
      <c r="BD55" s="333"/>
      <c r="BE55" s="333"/>
      <c r="BF55" s="333"/>
      <c r="BG55" s="333"/>
      <c r="BH55" s="333"/>
      <c r="BI55" s="333"/>
      <c r="BJ55" s="333"/>
      <c r="BK55" s="333"/>
      <c r="BL55" s="333"/>
      <c r="BM55" s="333"/>
      <c r="BN55" s="333"/>
      <c r="BO55" s="333"/>
      <c r="BP55" s="333"/>
      <c r="BQ55" s="333"/>
      <c r="BR55" s="333"/>
      <c r="BS55" s="333"/>
      <c r="BT55" s="333"/>
      <c r="BU55" s="333"/>
      <c r="BV55" s="333"/>
      <c r="BW55" s="333"/>
      <c r="BX55" s="333"/>
      <c r="BY55" s="333"/>
      <c r="BZ55" s="333"/>
      <c r="CA55" s="333"/>
      <c r="CB55" s="333"/>
      <c r="CC55" s="333"/>
      <c r="CD55" s="333"/>
      <c r="CE55" s="333"/>
      <c r="CF55" s="333"/>
      <c r="CG55" s="333"/>
      <c r="CH55" s="333"/>
      <c r="CI55" s="333"/>
      <c r="CJ55" s="333"/>
      <c r="CK55" s="333"/>
      <c r="CL55" s="333"/>
      <c r="CM55" s="333"/>
      <c r="CN55" s="333"/>
      <c r="CO55" s="333"/>
      <c r="CP55" s="333"/>
      <c r="CQ55" s="333"/>
      <c r="CR55" s="333"/>
      <c r="CS55" s="333"/>
      <c r="CT55" s="333"/>
      <c r="CU55" s="333"/>
      <c r="CV55" s="333"/>
      <c r="CW55" s="333"/>
      <c r="CX55" s="333"/>
      <c r="CY55" s="333"/>
      <c r="CZ55" s="333"/>
      <c r="DA55" s="333"/>
      <c r="DB55" s="333"/>
      <c r="DC55" s="333"/>
      <c r="DD55" s="333"/>
      <c r="DE55" s="333"/>
      <c r="DF55" s="333"/>
      <c r="DG55" s="333"/>
      <c r="DH55" s="333"/>
      <c r="DI55" s="333"/>
      <c r="DJ55" s="333"/>
      <c r="DK55" s="333"/>
      <c r="DL55" s="333"/>
      <c r="DM55" s="333"/>
      <c r="DN55" s="333"/>
      <c r="DO55" s="333"/>
      <c r="DP55" s="333"/>
      <c r="DQ55" s="333"/>
      <c r="DR55" s="333"/>
      <c r="DS55" s="333"/>
      <c r="DT55" s="333"/>
      <c r="DU55" s="333"/>
      <c r="DV55" s="333"/>
      <c r="DW55" s="333"/>
      <c r="DX55" s="333"/>
      <c r="DY55" s="333"/>
      <c r="DZ55" s="333"/>
      <c r="EA55" s="333"/>
      <c r="EB55" s="333"/>
      <c r="EC55" s="333"/>
      <c r="ED55" s="333"/>
      <c r="EE55" s="333"/>
      <c r="EF55" s="333"/>
      <c r="EG55" s="333"/>
      <c r="EH55" s="333"/>
      <c r="EI55" s="333"/>
      <c r="EJ55" s="333"/>
      <c r="EK55" s="333"/>
      <c r="EL55" s="333"/>
      <c r="EM55" s="333"/>
      <c r="EN55" s="333"/>
      <c r="EO55" s="333"/>
      <c r="EP55" s="333"/>
      <c r="EQ55" s="333"/>
      <c r="ER55" s="333"/>
      <c r="ES55" s="333"/>
      <c r="ET55" s="333"/>
      <c r="EU55" s="333"/>
      <c r="EV55" s="333"/>
      <c r="EW55" s="333"/>
      <c r="EX55" s="333"/>
      <c r="EY55" s="333"/>
      <c r="EZ55" s="333"/>
      <c r="FA55" s="333"/>
      <c r="FB55" s="333"/>
      <c r="FC55" s="333"/>
      <c r="FD55" s="333"/>
      <c r="FE55" s="333"/>
      <c r="FF55" s="333"/>
      <c r="FG55" s="333"/>
      <c r="FH55" s="333"/>
      <c r="FI55" s="333"/>
      <c r="FJ55" s="333"/>
      <c r="FK55" s="333"/>
      <c r="FL55" s="333"/>
      <c r="FM55" s="333"/>
      <c r="FN55" s="333"/>
      <c r="FO55" s="333"/>
      <c r="FP55" s="333"/>
      <c r="FQ55" s="333"/>
      <c r="FR55" s="333"/>
      <c r="FS55" s="333"/>
      <c r="FT55" s="333"/>
      <c r="FU55" s="333"/>
      <c r="FV55" s="333"/>
      <c r="FW55" s="333"/>
      <c r="FX55" s="333"/>
      <c r="FY55" s="333"/>
      <c r="FZ55" s="333"/>
      <c r="GA55" s="333"/>
      <c r="GB55" s="333"/>
      <c r="GC55" s="333"/>
      <c r="GD55" s="333"/>
      <c r="GE55" s="333"/>
      <c r="GF55" s="333"/>
      <c r="GG55" s="333"/>
      <c r="GH55" s="333"/>
      <c r="GI55" s="333"/>
      <c r="GJ55" s="333"/>
      <c r="GK55" s="333"/>
      <c r="GL55" s="333"/>
      <c r="GM55" s="333"/>
      <c r="GN55" s="333"/>
      <c r="GO55" s="333"/>
      <c r="GP55" s="333"/>
      <c r="GQ55" s="333"/>
      <c r="GR55" s="333"/>
      <c r="GS55" s="333"/>
      <c r="GT55" s="333"/>
      <c r="GU55" s="333"/>
      <c r="GV55" s="333"/>
      <c r="GW55" s="333"/>
      <c r="GX55" s="333"/>
      <c r="GY55" s="333"/>
      <c r="GZ55" s="333"/>
      <c r="HA55" s="333"/>
      <c r="HB55" s="333"/>
      <c r="HC55" s="333"/>
      <c r="HD55" s="333"/>
      <c r="HE55" s="333"/>
      <c r="HF55" s="333"/>
      <c r="HG55" s="333"/>
      <c r="HH55" s="333"/>
      <c r="HI55" s="333"/>
      <c r="HJ55" s="333"/>
      <c r="HK55" s="333"/>
      <c r="HL55" s="333"/>
      <c r="HM55" s="333"/>
    </row>
    <row r="56" spans="1:236" x14ac:dyDescent="0.2">
      <c r="A56" s="333"/>
      <c r="B56" s="333"/>
      <c r="C56" s="333"/>
      <c r="D56" s="360"/>
      <c r="E56" s="395"/>
      <c r="F56" s="383"/>
      <c r="G56" s="383"/>
      <c r="H56" s="383"/>
      <c r="I56" s="383"/>
      <c r="J56" s="380"/>
      <c r="K56" s="364"/>
      <c r="L56" s="383"/>
      <c r="M56" s="383"/>
      <c r="N56" s="383"/>
      <c r="O56" s="383"/>
      <c r="P56" s="415"/>
      <c r="Q56" s="383"/>
      <c r="R56" s="380"/>
      <c r="S56" s="374"/>
      <c r="T56" s="375"/>
      <c r="U56" s="333"/>
      <c r="V56" s="376"/>
      <c r="W56" s="333"/>
      <c r="X56" s="333"/>
      <c r="Y56" s="333"/>
      <c r="Z56" s="333"/>
      <c r="AA56" s="333"/>
      <c r="AB56" s="333"/>
      <c r="AC56" s="333"/>
      <c r="AD56" s="333"/>
      <c r="AE56" s="333"/>
      <c r="AF56" s="333"/>
      <c r="AG56" s="333"/>
      <c r="AH56" s="333"/>
      <c r="AI56" s="333"/>
      <c r="AJ56" s="333"/>
      <c r="AK56" s="333"/>
      <c r="AL56" s="333"/>
      <c r="AM56" s="333"/>
      <c r="AN56" s="333"/>
      <c r="AO56" s="333"/>
      <c r="AP56" s="333"/>
      <c r="AQ56" s="333"/>
      <c r="AR56" s="333"/>
      <c r="AS56" s="333"/>
      <c r="AT56" s="333"/>
      <c r="AU56" s="333"/>
      <c r="AV56" s="333"/>
      <c r="AW56" s="333"/>
      <c r="AX56" s="333"/>
      <c r="AY56" s="333"/>
      <c r="AZ56" s="333"/>
      <c r="BA56" s="333"/>
      <c r="BB56" s="333"/>
      <c r="BC56" s="333"/>
      <c r="BD56" s="333"/>
      <c r="BE56" s="333"/>
      <c r="BF56" s="333"/>
      <c r="BG56" s="333"/>
      <c r="BH56" s="333"/>
      <c r="BI56" s="333"/>
      <c r="BJ56" s="333"/>
      <c r="BK56" s="333"/>
      <c r="BL56" s="333"/>
      <c r="BM56" s="333"/>
      <c r="BN56" s="333"/>
      <c r="BO56" s="333"/>
      <c r="BP56" s="333"/>
      <c r="BQ56" s="333"/>
      <c r="BR56" s="333"/>
      <c r="BS56" s="333"/>
      <c r="BT56" s="333"/>
      <c r="BU56" s="333"/>
      <c r="BV56" s="333"/>
      <c r="BW56" s="333"/>
      <c r="BX56" s="333"/>
      <c r="BY56" s="333"/>
      <c r="BZ56" s="333"/>
      <c r="CA56" s="333"/>
      <c r="CB56" s="333"/>
      <c r="CC56" s="333"/>
      <c r="CD56" s="333"/>
      <c r="CE56" s="333"/>
      <c r="CF56" s="333"/>
      <c r="CG56" s="333"/>
      <c r="CH56" s="333"/>
      <c r="CI56" s="333"/>
      <c r="CJ56" s="333"/>
      <c r="CK56" s="333"/>
      <c r="CL56" s="333"/>
      <c r="CM56" s="333"/>
      <c r="CN56" s="333"/>
      <c r="CO56" s="333"/>
      <c r="CP56" s="333"/>
      <c r="CQ56" s="333"/>
      <c r="CR56" s="333"/>
      <c r="CS56" s="333"/>
      <c r="CT56" s="333"/>
      <c r="CU56" s="333"/>
      <c r="CV56" s="333"/>
      <c r="CW56" s="333"/>
      <c r="CX56" s="333"/>
      <c r="CY56" s="333"/>
      <c r="CZ56" s="333"/>
      <c r="DA56" s="333"/>
      <c r="DB56" s="333"/>
      <c r="DC56" s="333"/>
      <c r="DD56" s="333"/>
      <c r="DE56" s="333"/>
      <c r="DF56" s="333"/>
      <c r="DG56" s="333"/>
      <c r="DH56" s="333"/>
      <c r="DI56" s="333"/>
      <c r="DJ56" s="333"/>
      <c r="DK56" s="333"/>
      <c r="DL56" s="333"/>
      <c r="DM56" s="333"/>
      <c r="DN56" s="333"/>
      <c r="DO56" s="333"/>
      <c r="DP56" s="333"/>
      <c r="DQ56" s="333"/>
      <c r="DR56" s="333"/>
      <c r="DS56" s="333"/>
      <c r="DT56" s="333"/>
      <c r="DU56" s="333"/>
      <c r="DV56" s="333"/>
      <c r="DW56" s="333"/>
      <c r="DX56" s="333"/>
      <c r="DY56" s="333"/>
      <c r="DZ56" s="333"/>
      <c r="EA56" s="333"/>
      <c r="EB56" s="333"/>
      <c r="EC56" s="333"/>
      <c r="ED56" s="333"/>
      <c r="EE56" s="333"/>
      <c r="EF56" s="333"/>
      <c r="EG56" s="333"/>
      <c r="EH56" s="333"/>
      <c r="EI56" s="333"/>
      <c r="EJ56" s="333"/>
      <c r="EK56" s="333"/>
      <c r="EL56" s="333"/>
      <c r="EM56" s="333"/>
      <c r="EN56" s="333"/>
      <c r="EO56" s="333"/>
      <c r="EP56" s="333"/>
      <c r="EQ56" s="333"/>
      <c r="ER56" s="333"/>
      <c r="ES56" s="333"/>
      <c r="ET56" s="333"/>
      <c r="EU56" s="333"/>
      <c r="EV56" s="333"/>
      <c r="EW56" s="333"/>
      <c r="EX56" s="333"/>
      <c r="EY56" s="333"/>
      <c r="EZ56" s="333"/>
      <c r="FA56" s="333"/>
      <c r="FB56" s="333"/>
      <c r="FC56" s="333"/>
      <c r="FD56" s="333"/>
      <c r="FE56" s="333"/>
      <c r="FF56" s="333"/>
      <c r="FG56" s="333"/>
      <c r="FH56" s="333"/>
      <c r="FI56" s="333"/>
      <c r="FJ56" s="333"/>
      <c r="FK56" s="333"/>
      <c r="FL56" s="333"/>
      <c r="FM56" s="333"/>
      <c r="FN56" s="333"/>
      <c r="FO56" s="333"/>
      <c r="FP56" s="333"/>
      <c r="FQ56" s="333"/>
      <c r="FR56" s="333"/>
      <c r="FS56" s="333"/>
      <c r="FT56" s="333"/>
      <c r="FU56" s="333"/>
      <c r="FV56" s="333"/>
      <c r="FW56" s="333"/>
      <c r="FX56" s="333"/>
      <c r="FY56" s="333"/>
      <c r="FZ56" s="333"/>
      <c r="GA56" s="333"/>
      <c r="GB56" s="333"/>
      <c r="GC56" s="333"/>
      <c r="GD56" s="333"/>
      <c r="GE56" s="333"/>
      <c r="GF56" s="333"/>
      <c r="GG56" s="333"/>
      <c r="GH56" s="333"/>
      <c r="GI56" s="333"/>
      <c r="GJ56" s="333"/>
      <c r="GK56" s="333"/>
      <c r="GL56" s="333"/>
      <c r="GM56" s="333"/>
      <c r="GN56" s="333"/>
      <c r="GO56" s="333"/>
      <c r="GP56" s="333"/>
      <c r="GQ56" s="333"/>
      <c r="GR56" s="333"/>
      <c r="GS56" s="333"/>
      <c r="GT56" s="333"/>
      <c r="GU56" s="333"/>
      <c r="GV56" s="333"/>
      <c r="GW56" s="333"/>
      <c r="GX56" s="333"/>
      <c r="GY56" s="333"/>
      <c r="GZ56" s="333"/>
      <c r="HA56" s="333"/>
      <c r="HB56" s="333"/>
      <c r="HC56" s="333"/>
      <c r="HD56" s="333"/>
      <c r="HE56" s="333"/>
      <c r="HF56" s="333"/>
      <c r="HG56" s="333"/>
      <c r="HH56" s="333"/>
      <c r="HI56" s="333"/>
      <c r="HJ56" s="333"/>
      <c r="HK56" s="333"/>
      <c r="HL56" s="333"/>
      <c r="HM56" s="333"/>
    </row>
    <row r="57" spans="1:236" x14ac:dyDescent="0.2">
      <c r="A57" s="444" t="s">
        <v>94</v>
      </c>
      <c r="B57" s="377"/>
      <c r="C57" s="377"/>
      <c r="D57" s="377"/>
      <c r="E57" s="377"/>
      <c r="F57" s="377"/>
      <c r="G57" s="377"/>
      <c r="H57" s="377"/>
      <c r="I57" s="377"/>
      <c r="J57" s="377"/>
      <c r="K57" s="377"/>
      <c r="L57" s="416">
        <f>L23+L55</f>
        <v>0</v>
      </c>
      <c r="M57" s="416">
        <f>M23+M55</f>
        <v>0</v>
      </c>
      <c r="N57" s="416">
        <f>N23+N55</f>
        <v>208.38</v>
      </c>
      <c r="O57" s="417">
        <f>O23+O55</f>
        <v>208.38</v>
      </c>
      <c r="P57" s="417"/>
      <c r="Q57" s="383"/>
      <c r="R57" s="440"/>
      <c r="S57" s="374"/>
      <c r="T57" s="375"/>
      <c r="U57" s="333"/>
      <c r="V57" s="374"/>
      <c r="W57" s="333"/>
      <c r="X57" s="333"/>
      <c r="Y57" s="333"/>
      <c r="Z57" s="333"/>
      <c r="AA57" s="333"/>
      <c r="AB57" s="333"/>
      <c r="AC57" s="333"/>
      <c r="AD57" s="333"/>
      <c r="AE57" s="333"/>
      <c r="AF57" s="333"/>
      <c r="AG57" s="333"/>
      <c r="AH57" s="333"/>
      <c r="AI57" s="333"/>
      <c r="AJ57" s="333"/>
      <c r="AK57" s="333"/>
      <c r="AL57" s="333"/>
      <c r="AM57" s="333"/>
      <c r="AN57" s="333"/>
      <c r="AO57" s="333"/>
      <c r="AP57" s="333"/>
      <c r="AQ57" s="333"/>
      <c r="AR57" s="333"/>
      <c r="AS57" s="333"/>
      <c r="AT57" s="333"/>
      <c r="AU57" s="333"/>
      <c r="AV57" s="333"/>
      <c r="AW57" s="333"/>
      <c r="AX57" s="333"/>
      <c r="AY57" s="333"/>
      <c r="AZ57" s="333"/>
      <c r="BA57" s="333"/>
      <c r="BB57" s="333"/>
      <c r="BC57" s="333"/>
      <c r="BD57" s="333"/>
      <c r="BE57" s="333"/>
      <c r="BF57" s="333"/>
      <c r="BG57" s="333"/>
      <c r="BH57" s="333"/>
      <c r="BI57" s="333"/>
      <c r="BJ57" s="333"/>
      <c r="BK57" s="333"/>
      <c r="BL57" s="333"/>
      <c r="BM57" s="333"/>
      <c r="BN57" s="333"/>
      <c r="BO57" s="333"/>
      <c r="BP57" s="333"/>
      <c r="BQ57" s="333"/>
      <c r="BR57" s="333"/>
      <c r="BS57" s="333"/>
      <c r="BT57" s="333"/>
      <c r="BU57" s="333"/>
      <c r="BV57" s="333"/>
      <c r="BW57" s="333"/>
      <c r="BX57" s="333"/>
      <c r="BY57" s="333"/>
      <c r="BZ57" s="333"/>
      <c r="CA57" s="333"/>
      <c r="CB57" s="333"/>
      <c r="CC57" s="333"/>
      <c r="CD57" s="333"/>
      <c r="CE57" s="333"/>
      <c r="CF57" s="333"/>
      <c r="CG57" s="333"/>
      <c r="CH57" s="333"/>
      <c r="CI57" s="333"/>
      <c r="CJ57" s="333"/>
      <c r="CK57" s="333"/>
      <c r="CL57" s="333"/>
      <c r="CM57" s="333"/>
      <c r="CN57" s="333"/>
      <c r="CO57" s="333"/>
      <c r="CP57" s="333"/>
      <c r="CQ57" s="333"/>
      <c r="CR57" s="333"/>
      <c r="CS57" s="333"/>
      <c r="CT57" s="333"/>
      <c r="CU57" s="333"/>
      <c r="CV57" s="333"/>
      <c r="CW57" s="333"/>
      <c r="CX57" s="333"/>
      <c r="CY57" s="333"/>
      <c r="CZ57" s="333"/>
      <c r="DA57" s="333"/>
      <c r="DB57" s="333"/>
      <c r="DC57" s="333"/>
      <c r="DD57" s="333"/>
      <c r="DE57" s="333"/>
      <c r="DF57" s="333"/>
      <c r="DG57" s="333"/>
      <c r="DH57" s="333"/>
      <c r="DI57" s="333"/>
      <c r="DJ57" s="333"/>
      <c r="DK57" s="333"/>
      <c r="DL57" s="333"/>
      <c r="DM57" s="333"/>
      <c r="DN57" s="333"/>
      <c r="DO57" s="333"/>
      <c r="DP57" s="333"/>
      <c r="DQ57" s="333"/>
      <c r="DR57" s="333"/>
      <c r="DS57" s="333"/>
      <c r="DT57" s="333"/>
      <c r="DU57" s="333"/>
      <c r="DV57" s="333"/>
      <c r="DW57" s="333"/>
      <c r="DX57" s="333"/>
      <c r="DY57" s="333"/>
      <c r="DZ57" s="333"/>
      <c r="EA57" s="333"/>
      <c r="EB57" s="333"/>
      <c r="EC57" s="333"/>
      <c r="ED57" s="333"/>
      <c r="EE57" s="333"/>
      <c r="EF57" s="333"/>
      <c r="EG57" s="333"/>
      <c r="EH57" s="333"/>
      <c r="EI57" s="333"/>
      <c r="EJ57" s="333"/>
      <c r="EK57" s="333"/>
      <c r="EL57" s="333"/>
      <c r="EM57" s="333"/>
      <c r="EN57" s="333"/>
      <c r="EO57" s="333"/>
      <c r="EP57" s="333"/>
      <c r="EQ57" s="333"/>
      <c r="ER57" s="333"/>
      <c r="ES57" s="333"/>
      <c r="ET57" s="333"/>
      <c r="EU57" s="333"/>
      <c r="EV57" s="333"/>
      <c r="EW57" s="333"/>
      <c r="EX57" s="333"/>
      <c r="EY57" s="333"/>
      <c r="EZ57" s="333"/>
      <c r="FA57" s="333"/>
      <c r="FB57" s="333"/>
      <c r="FC57" s="333"/>
      <c r="FD57" s="333"/>
      <c r="FE57" s="333"/>
      <c r="FF57" s="333"/>
      <c r="FG57" s="333"/>
      <c r="FH57" s="333"/>
      <c r="FI57" s="333"/>
      <c r="FJ57" s="333"/>
      <c r="FK57" s="333"/>
      <c r="FL57" s="333"/>
      <c r="FM57" s="333"/>
      <c r="FN57" s="333"/>
      <c r="FO57" s="333"/>
      <c r="FP57" s="333"/>
      <c r="FQ57" s="333"/>
      <c r="FR57" s="333"/>
      <c r="FS57" s="333"/>
      <c r="FT57" s="333"/>
      <c r="FU57" s="333"/>
      <c r="FV57" s="333"/>
      <c r="FW57" s="333"/>
      <c r="FX57" s="333"/>
      <c r="FY57" s="333"/>
      <c r="FZ57" s="333"/>
      <c r="GA57" s="333"/>
      <c r="GB57" s="333"/>
      <c r="GC57" s="333"/>
      <c r="GD57" s="333"/>
      <c r="GE57" s="333"/>
      <c r="GF57" s="333"/>
      <c r="GG57" s="333"/>
      <c r="GH57" s="333"/>
      <c r="GI57" s="333"/>
      <c r="GJ57" s="333"/>
      <c r="GK57" s="333"/>
      <c r="GL57" s="333"/>
      <c r="GM57" s="333"/>
      <c r="GN57" s="333"/>
      <c r="GO57" s="333"/>
      <c r="GP57" s="333"/>
      <c r="GQ57" s="333"/>
      <c r="GR57" s="333"/>
      <c r="GS57" s="333"/>
      <c r="GT57" s="333"/>
      <c r="GU57" s="333"/>
      <c r="GV57" s="333"/>
      <c r="GW57" s="333"/>
      <c r="GX57" s="333"/>
      <c r="GY57" s="333"/>
      <c r="GZ57" s="333"/>
      <c r="HA57" s="333"/>
      <c r="HB57" s="333"/>
      <c r="HC57" s="333"/>
      <c r="HD57" s="333"/>
      <c r="HE57" s="333"/>
      <c r="HF57" s="333"/>
      <c r="HG57" s="333"/>
      <c r="HH57" s="333"/>
      <c r="HI57" s="333"/>
      <c r="HJ57" s="333"/>
      <c r="HK57" s="333"/>
      <c r="HL57" s="333"/>
      <c r="HM57" s="333"/>
    </row>
    <row r="58" spans="1:236" x14ac:dyDescent="0.2">
      <c r="A58" s="333"/>
      <c r="B58" s="333"/>
      <c r="C58" s="333"/>
      <c r="D58" s="333"/>
      <c r="E58" s="333"/>
      <c r="F58" s="333"/>
      <c r="G58" s="333"/>
      <c r="H58" s="333"/>
      <c r="I58" s="333"/>
      <c r="J58" s="333"/>
      <c r="K58" s="333"/>
      <c r="L58" s="333"/>
      <c r="M58" s="333"/>
      <c r="Q58" s="381"/>
      <c r="R58" s="381"/>
      <c r="S58" s="381"/>
      <c r="T58" s="414"/>
      <c r="U58" s="333"/>
      <c r="V58" s="333"/>
      <c r="W58" s="333"/>
      <c r="X58" s="333"/>
      <c r="Y58" s="333"/>
      <c r="Z58" s="333"/>
      <c r="AA58" s="333"/>
      <c r="AB58" s="333"/>
      <c r="AC58" s="333"/>
      <c r="AD58" s="333"/>
      <c r="AE58" s="333"/>
      <c r="AF58" s="333"/>
      <c r="AG58" s="333"/>
      <c r="AH58" s="333"/>
      <c r="AI58" s="333"/>
      <c r="AJ58" s="333"/>
      <c r="AK58" s="333"/>
      <c r="AL58" s="333"/>
      <c r="AM58" s="333"/>
      <c r="AN58" s="333"/>
      <c r="AO58" s="333"/>
      <c r="AP58" s="333"/>
      <c r="AQ58" s="333"/>
      <c r="AR58" s="333"/>
      <c r="AS58" s="333"/>
      <c r="AT58" s="333"/>
      <c r="AU58" s="333"/>
      <c r="AV58" s="333"/>
      <c r="AW58" s="333"/>
      <c r="AX58" s="333"/>
      <c r="AY58" s="333"/>
      <c r="AZ58" s="333"/>
      <c r="BA58" s="333"/>
      <c r="BB58" s="333"/>
      <c r="BC58" s="333"/>
      <c r="BD58" s="333"/>
      <c r="BE58" s="333"/>
      <c r="BF58" s="333"/>
      <c r="BG58" s="333"/>
      <c r="BH58" s="333"/>
      <c r="BI58" s="333"/>
      <c r="BJ58" s="333"/>
      <c r="BK58" s="333"/>
      <c r="BL58" s="333"/>
      <c r="BM58" s="333"/>
      <c r="BN58" s="333"/>
      <c r="BO58" s="333"/>
      <c r="BP58" s="333"/>
      <c r="BQ58" s="333"/>
      <c r="BR58" s="333"/>
      <c r="BS58" s="333"/>
      <c r="BT58" s="333"/>
      <c r="BU58" s="333"/>
      <c r="BV58" s="333"/>
      <c r="BW58" s="333"/>
      <c r="BX58" s="333"/>
      <c r="BY58" s="333"/>
      <c r="BZ58" s="333"/>
      <c r="CA58" s="333"/>
      <c r="CB58" s="333"/>
      <c r="CC58" s="333"/>
      <c r="CD58" s="333"/>
      <c r="CE58" s="333"/>
      <c r="CF58" s="333"/>
      <c r="CG58" s="333"/>
      <c r="CH58" s="333"/>
      <c r="CI58" s="333"/>
      <c r="CJ58" s="333"/>
      <c r="CK58" s="333"/>
      <c r="CL58" s="333"/>
      <c r="CM58" s="333"/>
      <c r="CN58" s="333"/>
      <c r="CO58" s="333"/>
      <c r="CP58" s="333"/>
      <c r="CQ58" s="333"/>
      <c r="CR58" s="333"/>
      <c r="CS58" s="333"/>
      <c r="CT58" s="333"/>
      <c r="CU58" s="333"/>
      <c r="CV58" s="333"/>
      <c r="CW58" s="333"/>
      <c r="CX58" s="333"/>
      <c r="CY58" s="333"/>
      <c r="CZ58" s="333"/>
      <c r="DA58" s="333"/>
      <c r="DB58" s="333"/>
      <c r="DC58" s="333"/>
      <c r="DD58" s="333"/>
      <c r="DE58" s="333"/>
      <c r="DF58" s="333"/>
      <c r="DG58" s="333"/>
      <c r="DH58" s="333"/>
      <c r="DI58" s="333"/>
      <c r="DJ58" s="333"/>
      <c r="DK58" s="333"/>
      <c r="DL58" s="333"/>
      <c r="DM58" s="333"/>
      <c r="DN58" s="333"/>
      <c r="DO58" s="333"/>
      <c r="DP58" s="333"/>
      <c r="DQ58" s="333"/>
      <c r="DR58" s="333"/>
      <c r="DS58" s="333"/>
      <c r="DT58" s="333"/>
      <c r="DU58" s="333"/>
      <c r="DV58" s="333"/>
      <c r="DW58" s="333"/>
      <c r="DX58" s="333"/>
      <c r="DY58" s="333"/>
      <c r="DZ58" s="333"/>
      <c r="EA58" s="333"/>
      <c r="EB58" s="333"/>
      <c r="EC58" s="333"/>
      <c r="ED58" s="333"/>
      <c r="EE58" s="333"/>
      <c r="EF58" s="333"/>
      <c r="EG58" s="333"/>
      <c r="EH58" s="333"/>
      <c r="EI58" s="333"/>
      <c r="EJ58" s="333"/>
      <c r="EK58" s="333"/>
      <c r="EL58" s="333"/>
      <c r="EM58" s="333"/>
      <c r="EN58" s="333"/>
      <c r="EO58" s="333"/>
      <c r="EP58" s="333"/>
      <c r="EQ58" s="333"/>
      <c r="ER58" s="333"/>
      <c r="ES58" s="333"/>
      <c r="ET58" s="333"/>
      <c r="EU58" s="333"/>
      <c r="EV58" s="333"/>
      <c r="EW58" s="333"/>
      <c r="EX58" s="333"/>
      <c r="EY58" s="333"/>
      <c r="EZ58" s="333"/>
      <c r="FA58" s="333"/>
      <c r="FB58" s="333"/>
      <c r="FC58" s="333"/>
      <c r="FD58" s="333"/>
      <c r="FE58" s="333"/>
      <c r="FF58" s="333"/>
      <c r="FG58" s="333"/>
      <c r="FH58" s="333"/>
      <c r="FI58" s="333"/>
      <c r="FJ58" s="333"/>
      <c r="FK58" s="333"/>
      <c r="FL58" s="333"/>
      <c r="FM58" s="333"/>
      <c r="FN58" s="333"/>
      <c r="FO58" s="333"/>
      <c r="FP58" s="333"/>
      <c r="FQ58" s="333"/>
      <c r="FR58" s="333"/>
      <c r="FS58" s="333"/>
      <c r="FT58" s="333"/>
      <c r="FU58" s="333"/>
      <c r="FV58" s="333"/>
      <c r="FW58" s="333"/>
      <c r="FX58" s="333"/>
      <c r="FY58" s="333"/>
      <c r="FZ58" s="333"/>
      <c r="GA58" s="333"/>
      <c r="GB58" s="333"/>
      <c r="GC58" s="333"/>
      <c r="GD58" s="333"/>
      <c r="GE58" s="333"/>
      <c r="GF58" s="333"/>
      <c r="GG58" s="333"/>
      <c r="GH58" s="333"/>
      <c r="GI58" s="333"/>
      <c r="GJ58" s="333"/>
      <c r="GK58" s="333"/>
      <c r="GL58" s="333"/>
      <c r="GM58" s="333"/>
      <c r="GN58" s="333"/>
      <c r="GO58" s="333"/>
      <c r="GP58" s="333"/>
      <c r="GQ58" s="333"/>
      <c r="GR58" s="333"/>
      <c r="GS58" s="333"/>
      <c r="GT58" s="333"/>
      <c r="GU58" s="333"/>
      <c r="GV58" s="333"/>
      <c r="GW58" s="333"/>
      <c r="GX58" s="333"/>
      <c r="GY58" s="333"/>
      <c r="GZ58" s="333"/>
      <c r="HA58" s="333"/>
      <c r="HB58" s="333"/>
      <c r="HC58" s="333"/>
      <c r="HD58" s="333"/>
      <c r="HE58" s="333"/>
      <c r="HF58" s="333"/>
      <c r="HG58" s="333"/>
      <c r="HH58" s="333"/>
      <c r="HI58" s="333"/>
      <c r="HJ58" s="333"/>
      <c r="HK58" s="333"/>
      <c r="HL58" s="333"/>
      <c r="HM58" s="333"/>
    </row>
    <row r="59" spans="1:236" x14ac:dyDescent="0.2">
      <c r="A59" s="333"/>
      <c r="B59" s="333"/>
      <c r="C59" s="333"/>
      <c r="D59" s="333"/>
      <c r="E59" s="333"/>
      <c r="F59" s="333"/>
      <c r="G59" s="333"/>
      <c r="H59" s="333"/>
      <c r="I59" s="333"/>
      <c r="J59" s="333"/>
      <c r="K59" s="333"/>
      <c r="L59" s="333"/>
      <c r="M59" s="333"/>
      <c r="Q59" s="381"/>
      <c r="R59" s="381"/>
      <c r="S59" s="381"/>
      <c r="T59" s="414"/>
      <c r="U59" s="333"/>
      <c r="V59" s="333"/>
      <c r="W59" s="333"/>
      <c r="X59" s="333"/>
      <c r="Y59" s="333"/>
      <c r="Z59" s="333"/>
      <c r="AA59" s="333"/>
      <c r="AB59" s="333"/>
      <c r="AC59" s="333"/>
      <c r="AD59" s="333"/>
      <c r="AE59" s="333"/>
      <c r="AF59" s="333"/>
      <c r="AG59" s="333"/>
      <c r="AH59" s="333"/>
      <c r="AI59" s="333"/>
      <c r="AJ59" s="333"/>
      <c r="AK59" s="333"/>
      <c r="AL59" s="333"/>
      <c r="AM59" s="333"/>
      <c r="AN59" s="333"/>
      <c r="AO59" s="333"/>
      <c r="AP59" s="333"/>
      <c r="AQ59" s="333"/>
      <c r="AR59" s="333"/>
      <c r="AS59" s="333"/>
      <c r="AT59" s="333"/>
      <c r="AU59" s="333"/>
      <c r="AV59" s="333"/>
      <c r="AW59" s="333"/>
      <c r="AX59" s="333"/>
      <c r="AY59" s="333"/>
      <c r="AZ59" s="333"/>
      <c r="BA59" s="333"/>
      <c r="BB59" s="333"/>
      <c r="BC59" s="333"/>
      <c r="BD59" s="333"/>
      <c r="BE59" s="333"/>
      <c r="BF59" s="333"/>
      <c r="BG59" s="333"/>
      <c r="BH59" s="333"/>
      <c r="BI59" s="333"/>
      <c r="BJ59" s="333"/>
      <c r="BK59" s="333"/>
      <c r="BL59" s="333"/>
      <c r="BM59" s="333"/>
      <c r="BN59" s="333"/>
      <c r="BO59" s="333"/>
      <c r="BP59" s="333"/>
      <c r="BQ59" s="333"/>
      <c r="BR59" s="333"/>
      <c r="BS59" s="333"/>
      <c r="BT59" s="333"/>
      <c r="BU59" s="333"/>
      <c r="BV59" s="333"/>
      <c r="BW59" s="333"/>
      <c r="BX59" s="333"/>
      <c r="BY59" s="333"/>
      <c r="BZ59" s="333"/>
      <c r="CA59" s="333"/>
      <c r="CB59" s="333"/>
      <c r="CC59" s="333"/>
      <c r="CD59" s="333"/>
      <c r="CE59" s="333"/>
      <c r="CF59" s="333"/>
      <c r="CG59" s="333"/>
      <c r="CH59" s="333"/>
      <c r="CI59" s="333"/>
      <c r="CJ59" s="333"/>
      <c r="CK59" s="333"/>
      <c r="CL59" s="333"/>
      <c r="CM59" s="333"/>
      <c r="CN59" s="333"/>
      <c r="CO59" s="333"/>
      <c r="CP59" s="333"/>
      <c r="CQ59" s="333"/>
      <c r="CR59" s="333"/>
      <c r="CS59" s="333"/>
      <c r="CT59" s="333"/>
      <c r="CU59" s="333"/>
      <c r="CV59" s="333"/>
      <c r="CW59" s="333"/>
      <c r="CX59" s="333"/>
      <c r="CY59" s="333"/>
      <c r="CZ59" s="333"/>
      <c r="DA59" s="333"/>
      <c r="DB59" s="333"/>
      <c r="DC59" s="333"/>
      <c r="DD59" s="333"/>
      <c r="DE59" s="333"/>
      <c r="DF59" s="333"/>
      <c r="DG59" s="333"/>
      <c r="DH59" s="333"/>
      <c r="DI59" s="333"/>
      <c r="DJ59" s="333"/>
      <c r="DK59" s="333"/>
      <c r="DL59" s="333"/>
      <c r="DM59" s="333"/>
      <c r="DN59" s="333"/>
      <c r="DO59" s="333"/>
      <c r="DP59" s="333"/>
      <c r="DQ59" s="333"/>
      <c r="DR59" s="333"/>
      <c r="DS59" s="333"/>
      <c r="DT59" s="333"/>
      <c r="DU59" s="333"/>
      <c r="DV59" s="333"/>
      <c r="DW59" s="333"/>
      <c r="DX59" s="333"/>
      <c r="DY59" s="333"/>
      <c r="DZ59" s="333"/>
      <c r="EA59" s="333"/>
      <c r="EB59" s="333"/>
      <c r="EC59" s="333"/>
      <c r="ED59" s="333"/>
      <c r="EE59" s="333"/>
      <c r="EF59" s="333"/>
      <c r="EG59" s="333"/>
      <c r="EH59" s="333"/>
      <c r="EI59" s="333"/>
      <c r="EJ59" s="333"/>
      <c r="EK59" s="333"/>
      <c r="EL59" s="333"/>
      <c r="EM59" s="333"/>
      <c r="EN59" s="333"/>
      <c r="EO59" s="333"/>
      <c r="EP59" s="333"/>
      <c r="EQ59" s="333"/>
      <c r="ER59" s="333"/>
      <c r="ES59" s="333"/>
      <c r="ET59" s="333"/>
      <c r="EU59" s="333"/>
      <c r="EV59" s="333"/>
      <c r="EW59" s="333"/>
      <c r="EX59" s="333"/>
      <c r="EY59" s="333"/>
      <c r="EZ59" s="333"/>
      <c r="FA59" s="333"/>
      <c r="FB59" s="333"/>
      <c r="FC59" s="333"/>
      <c r="FD59" s="333"/>
      <c r="FE59" s="333"/>
      <c r="FF59" s="333"/>
      <c r="FG59" s="333"/>
      <c r="FH59" s="333"/>
      <c r="FI59" s="333"/>
      <c r="FJ59" s="333"/>
      <c r="FK59" s="333"/>
      <c r="FL59" s="333"/>
      <c r="FM59" s="333"/>
      <c r="FN59" s="333"/>
      <c r="FO59" s="333"/>
      <c r="FP59" s="333"/>
      <c r="FQ59" s="333"/>
      <c r="FR59" s="333"/>
      <c r="FS59" s="333"/>
      <c r="FT59" s="333"/>
      <c r="FU59" s="333"/>
      <c r="FV59" s="333"/>
      <c r="FW59" s="333"/>
      <c r="FX59" s="333"/>
      <c r="FY59" s="333"/>
      <c r="FZ59" s="333"/>
      <c r="GA59" s="333"/>
      <c r="GB59" s="333"/>
      <c r="GC59" s="333"/>
      <c r="GD59" s="333"/>
      <c r="GE59" s="333"/>
      <c r="GF59" s="333"/>
      <c r="GG59" s="333"/>
      <c r="GH59" s="333"/>
      <c r="GI59" s="333"/>
      <c r="GJ59" s="333"/>
      <c r="GK59" s="333"/>
      <c r="GL59" s="333"/>
      <c r="GM59" s="333"/>
      <c r="GN59" s="333"/>
      <c r="GO59" s="333"/>
      <c r="GP59" s="333"/>
      <c r="GQ59" s="333"/>
      <c r="GR59" s="333"/>
      <c r="GS59" s="333"/>
      <c r="GT59" s="333"/>
      <c r="GU59" s="333"/>
      <c r="GV59" s="333"/>
      <c r="GW59" s="333"/>
      <c r="GX59" s="333"/>
      <c r="GY59" s="333"/>
      <c r="GZ59" s="333"/>
      <c r="HA59" s="333"/>
      <c r="HB59" s="333"/>
      <c r="HC59" s="333"/>
      <c r="HD59" s="333"/>
      <c r="HE59" s="333"/>
      <c r="HF59" s="333"/>
      <c r="HG59" s="333"/>
      <c r="HH59" s="333"/>
      <c r="HI59" s="333"/>
      <c r="HJ59" s="333"/>
      <c r="HK59" s="333"/>
      <c r="HL59" s="333"/>
      <c r="HM59" s="333"/>
    </row>
    <row r="60" spans="1:236" x14ac:dyDescent="0.2">
      <c r="A60" s="381" t="s">
        <v>93</v>
      </c>
      <c r="B60" s="333"/>
      <c r="C60" s="333"/>
      <c r="D60" s="333"/>
      <c r="E60" s="333"/>
      <c r="F60" s="333"/>
      <c r="G60" s="333"/>
      <c r="H60" s="333"/>
      <c r="I60" s="333"/>
      <c r="J60" s="333"/>
      <c r="K60" s="333"/>
      <c r="L60" s="333"/>
      <c r="M60" s="333"/>
      <c r="N60" s="333"/>
      <c r="O60" s="375">
        <f>O21+O55</f>
        <v>208.38</v>
      </c>
      <c r="Q60" s="381"/>
      <c r="R60" s="381"/>
      <c r="S60" s="381"/>
      <c r="T60" s="414"/>
      <c r="U60" s="333"/>
      <c r="V60" s="333"/>
      <c r="W60" s="333"/>
      <c r="X60" s="333"/>
      <c r="Y60" s="333"/>
      <c r="Z60" s="333"/>
      <c r="AA60" s="333"/>
      <c r="AB60" s="333"/>
      <c r="AC60" s="333"/>
      <c r="AD60" s="333"/>
      <c r="AE60" s="333"/>
      <c r="AF60" s="333"/>
      <c r="AG60" s="333"/>
      <c r="AH60" s="333"/>
      <c r="AI60" s="333"/>
      <c r="AJ60" s="333"/>
      <c r="AK60" s="333"/>
      <c r="AL60" s="333"/>
      <c r="AM60" s="333"/>
      <c r="AN60" s="333"/>
      <c r="AO60" s="333"/>
      <c r="AP60" s="333"/>
      <c r="AQ60" s="333"/>
      <c r="AR60" s="333"/>
      <c r="AS60" s="333"/>
      <c r="AT60" s="333"/>
      <c r="AU60" s="333"/>
      <c r="AV60" s="333"/>
      <c r="AW60" s="333"/>
      <c r="AX60" s="333"/>
      <c r="AY60" s="333"/>
      <c r="AZ60" s="333"/>
      <c r="BA60" s="333"/>
      <c r="BB60" s="333"/>
      <c r="BC60" s="333"/>
      <c r="BD60" s="333"/>
      <c r="BE60" s="333"/>
      <c r="BF60" s="333"/>
      <c r="BG60" s="333"/>
      <c r="BH60" s="333"/>
      <c r="BI60" s="333"/>
      <c r="BJ60" s="333"/>
      <c r="BK60" s="333"/>
      <c r="BL60" s="333"/>
      <c r="BM60" s="333"/>
      <c r="BN60" s="333"/>
      <c r="BO60" s="333"/>
      <c r="BP60" s="333"/>
      <c r="BQ60" s="333"/>
      <c r="BR60" s="333"/>
      <c r="BS60" s="333"/>
      <c r="BT60" s="333"/>
      <c r="BU60" s="333"/>
      <c r="BV60" s="333"/>
      <c r="BW60" s="333"/>
      <c r="BX60" s="333"/>
      <c r="BY60" s="333"/>
      <c r="BZ60" s="333"/>
      <c r="CA60" s="333"/>
      <c r="CB60" s="333"/>
      <c r="CC60" s="333"/>
      <c r="CD60" s="333"/>
      <c r="CE60" s="333"/>
      <c r="CF60" s="333"/>
      <c r="CG60" s="333"/>
      <c r="CH60" s="333"/>
      <c r="CI60" s="333"/>
      <c r="CJ60" s="333"/>
      <c r="CK60" s="333"/>
      <c r="CL60" s="333"/>
      <c r="CM60" s="333"/>
      <c r="CN60" s="333"/>
      <c r="CO60" s="333"/>
      <c r="CP60" s="333"/>
      <c r="CQ60" s="333"/>
      <c r="CR60" s="333"/>
      <c r="CS60" s="333"/>
      <c r="CT60" s="333"/>
      <c r="CU60" s="333"/>
      <c r="CV60" s="333"/>
      <c r="CW60" s="333"/>
      <c r="CX60" s="333"/>
      <c r="CY60" s="333"/>
      <c r="CZ60" s="333"/>
      <c r="DA60" s="333"/>
      <c r="DB60" s="333"/>
      <c r="DC60" s="333"/>
      <c r="DD60" s="333"/>
      <c r="DE60" s="333"/>
      <c r="DF60" s="333"/>
      <c r="DG60" s="333"/>
      <c r="DH60" s="333"/>
      <c r="DI60" s="333"/>
      <c r="DJ60" s="333"/>
      <c r="DK60" s="333"/>
      <c r="DL60" s="333"/>
      <c r="DM60" s="333"/>
      <c r="DN60" s="333"/>
      <c r="DO60" s="333"/>
      <c r="DP60" s="333"/>
      <c r="DQ60" s="333"/>
      <c r="DR60" s="333"/>
      <c r="DS60" s="333"/>
      <c r="DT60" s="333"/>
      <c r="DU60" s="333"/>
      <c r="DV60" s="333"/>
      <c r="DW60" s="333"/>
      <c r="DX60" s="333"/>
      <c r="DY60" s="333"/>
      <c r="DZ60" s="333"/>
      <c r="EA60" s="333"/>
      <c r="EB60" s="333"/>
      <c r="EC60" s="333"/>
      <c r="ED60" s="333"/>
      <c r="EE60" s="333"/>
      <c r="EF60" s="333"/>
      <c r="EG60" s="333"/>
      <c r="EH60" s="333"/>
      <c r="EI60" s="333"/>
      <c r="EJ60" s="333"/>
      <c r="EK60" s="333"/>
      <c r="EL60" s="333"/>
      <c r="EM60" s="333"/>
      <c r="EN60" s="333"/>
      <c r="EO60" s="333"/>
      <c r="EP60" s="333"/>
      <c r="EQ60" s="333"/>
      <c r="ER60" s="333"/>
      <c r="ES60" s="333"/>
      <c r="ET60" s="333"/>
      <c r="EU60" s="333"/>
      <c r="EV60" s="333"/>
      <c r="EW60" s="333"/>
      <c r="EX60" s="333"/>
      <c r="EY60" s="333"/>
      <c r="EZ60" s="333"/>
      <c r="FA60" s="333"/>
      <c r="FB60" s="333"/>
      <c r="FC60" s="333"/>
      <c r="FD60" s="333"/>
      <c r="FE60" s="333"/>
      <c r="FF60" s="333"/>
      <c r="FG60" s="333"/>
      <c r="FH60" s="333"/>
      <c r="FI60" s="333"/>
      <c r="FJ60" s="333"/>
      <c r="FK60" s="333"/>
      <c r="FL60" s="333"/>
      <c r="FM60" s="333"/>
      <c r="FN60" s="333"/>
      <c r="FO60" s="333"/>
      <c r="FP60" s="333"/>
      <c r="FQ60" s="333"/>
      <c r="FR60" s="333"/>
      <c r="FS60" s="333"/>
      <c r="FT60" s="333"/>
      <c r="FU60" s="333"/>
      <c r="FV60" s="333"/>
      <c r="FW60" s="333"/>
      <c r="FX60" s="333"/>
      <c r="FY60" s="333"/>
      <c r="FZ60" s="333"/>
      <c r="GA60" s="333"/>
      <c r="GB60" s="333"/>
      <c r="GC60" s="333"/>
      <c r="GD60" s="333"/>
      <c r="GE60" s="333"/>
      <c r="GF60" s="333"/>
      <c r="GG60" s="333"/>
      <c r="GH60" s="333"/>
      <c r="GI60" s="333"/>
      <c r="GJ60" s="333"/>
      <c r="GK60" s="333"/>
      <c r="GL60" s="333"/>
      <c r="GM60" s="333"/>
      <c r="GN60" s="333"/>
      <c r="GO60" s="333"/>
      <c r="GP60" s="333"/>
      <c r="GQ60" s="333"/>
      <c r="GR60" s="333"/>
      <c r="GS60" s="333"/>
      <c r="GT60" s="333"/>
      <c r="GU60" s="333"/>
      <c r="GV60" s="333"/>
      <c r="GW60" s="333"/>
      <c r="GX60" s="333"/>
      <c r="GY60" s="333"/>
      <c r="GZ60" s="333"/>
      <c r="HA60" s="333"/>
      <c r="HB60" s="333"/>
      <c r="HC60" s="333"/>
      <c r="HD60" s="333"/>
      <c r="HE60" s="333"/>
      <c r="HF60" s="333"/>
      <c r="HG60" s="333"/>
      <c r="HH60" s="333"/>
      <c r="HI60" s="333"/>
      <c r="HJ60" s="333"/>
      <c r="HK60" s="333"/>
      <c r="HL60" s="333"/>
      <c r="HM60" s="333"/>
    </row>
    <row r="61" spans="1:236" x14ac:dyDescent="0.2">
      <c r="A61" s="381" t="s">
        <v>15</v>
      </c>
      <c r="B61" s="381"/>
      <c r="C61" s="381"/>
      <c r="D61" s="381"/>
      <c r="E61" s="381"/>
      <c r="F61" s="381"/>
      <c r="G61" s="381"/>
      <c r="H61" s="381"/>
      <c r="I61" s="333"/>
      <c r="J61" s="333"/>
      <c r="K61" s="333"/>
      <c r="L61" s="333"/>
      <c r="M61" s="333"/>
      <c r="Q61" s="333"/>
      <c r="R61" s="333"/>
      <c r="S61" s="333"/>
      <c r="T61" s="333"/>
      <c r="U61" s="333"/>
      <c r="V61" s="333"/>
      <c r="W61" s="333"/>
      <c r="X61" s="333"/>
      <c r="Y61" s="333"/>
      <c r="Z61" s="333"/>
      <c r="AA61" s="333"/>
      <c r="AB61" s="333"/>
      <c r="AC61" s="333"/>
      <c r="AD61" s="333"/>
      <c r="AE61" s="333"/>
      <c r="AF61" s="333"/>
      <c r="AG61" s="333"/>
      <c r="AH61" s="333"/>
      <c r="AI61" s="333"/>
      <c r="AJ61" s="333"/>
      <c r="AK61" s="333"/>
      <c r="AL61" s="333"/>
      <c r="AM61" s="333"/>
      <c r="AN61" s="333"/>
      <c r="AO61" s="333"/>
      <c r="AP61" s="333"/>
      <c r="AQ61" s="333"/>
      <c r="AR61" s="333"/>
      <c r="AS61" s="333"/>
      <c r="AT61" s="333"/>
      <c r="AU61" s="333"/>
      <c r="AV61" s="333"/>
      <c r="AW61" s="333"/>
      <c r="AX61" s="333"/>
      <c r="AY61" s="333"/>
      <c r="AZ61" s="333"/>
      <c r="BA61" s="333"/>
      <c r="BB61" s="333"/>
      <c r="BC61" s="333"/>
      <c r="BD61" s="333"/>
      <c r="BE61" s="333"/>
      <c r="BF61" s="333"/>
      <c r="BG61" s="333"/>
      <c r="BH61" s="333"/>
      <c r="BI61" s="333"/>
      <c r="BJ61" s="333"/>
      <c r="BK61" s="333"/>
      <c r="BL61" s="333"/>
      <c r="BM61" s="333"/>
      <c r="BN61" s="333"/>
      <c r="BO61" s="333"/>
      <c r="BP61" s="333"/>
      <c r="BQ61" s="333"/>
      <c r="BR61" s="333"/>
      <c r="BS61" s="333"/>
      <c r="BT61" s="333"/>
      <c r="BU61" s="333"/>
      <c r="BV61" s="333"/>
      <c r="BW61" s="333"/>
      <c r="BX61" s="333"/>
      <c r="BY61" s="333"/>
      <c r="BZ61" s="333"/>
      <c r="CA61" s="333"/>
      <c r="CB61" s="333"/>
      <c r="CC61" s="333"/>
      <c r="CD61" s="333"/>
      <c r="CE61" s="333"/>
      <c r="CF61" s="333"/>
      <c r="CG61" s="333"/>
      <c r="CH61" s="333"/>
      <c r="CI61" s="333"/>
      <c r="CJ61" s="333"/>
      <c r="CK61" s="333"/>
      <c r="CL61" s="333"/>
      <c r="CM61" s="333"/>
      <c r="CN61" s="333"/>
      <c r="CO61" s="333"/>
      <c r="CP61" s="333"/>
      <c r="CQ61" s="333"/>
      <c r="CR61" s="333"/>
      <c r="CS61" s="333"/>
      <c r="CT61" s="333"/>
      <c r="CU61" s="333"/>
      <c r="CV61" s="333"/>
      <c r="CW61" s="333"/>
      <c r="CX61" s="333"/>
      <c r="CY61" s="333"/>
      <c r="CZ61" s="333"/>
      <c r="DA61" s="333"/>
      <c r="DB61" s="333"/>
      <c r="DC61" s="333"/>
      <c r="DD61" s="333"/>
      <c r="DE61" s="333"/>
      <c r="DF61" s="333"/>
      <c r="DG61" s="333"/>
      <c r="DH61" s="333"/>
      <c r="DI61" s="333"/>
      <c r="DJ61" s="333"/>
      <c r="DK61" s="333"/>
      <c r="DL61" s="333"/>
      <c r="DM61" s="333"/>
      <c r="DN61" s="333"/>
      <c r="DO61" s="333"/>
      <c r="DP61" s="333"/>
      <c r="DQ61" s="333"/>
      <c r="DR61" s="333"/>
      <c r="DS61" s="333"/>
      <c r="DT61" s="333"/>
      <c r="DU61" s="333"/>
      <c r="DV61" s="333"/>
      <c r="DW61" s="333"/>
      <c r="DX61" s="333"/>
      <c r="DY61" s="333"/>
      <c r="DZ61" s="333"/>
      <c r="EA61" s="333"/>
      <c r="EB61" s="333"/>
      <c r="EC61" s="333"/>
      <c r="ED61" s="333"/>
      <c r="EE61" s="333"/>
      <c r="EF61" s="333"/>
      <c r="EG61" s="333"/>
      <c r="EH61" s="333"/>
      <c r="EI61" s="333"/>
      <c r="EJ61" s="333"/>
      <c r="EK61" s="333"/>
      <c r="EL61" s="333"/>
      <c r="EM61" s="333"/>
      <c r="EN61" s="333"/>
      <c r="EO61" s="333"/>
      <c r="EP61" s="333"/>
      <c r="EQ61" s="333"/>
      <c r="ER61" s="333"/>
      <c r="ES61" s="333"/>
      <c r="ET61" s="333"/>
      <c r="EU61" s="333"/>
      <c r="EV61" s="333"/>
      <c r="EW61" s="333"/>
      <c r="EX61" s="333"/>
      <c r="EY61" s="333"/>
      <c r="EZ61" s="333"/>
      <c r="FA61" s="333"/>
      <c r="FB61" s="333"/>
      <c r="FC61" s="333"/>
      <c r="FD61" s="333"/>
      <c r="FE61" s="333"/>
      <c r="FF61" s="333"/>
      <c r="FG61" s="333"/>
      <c r="FH61" s="333"/>
      <c r="FI61" s="333"/>
      <c r="FJ61" s="333"/>
      <c r="FK61" s="333"/>
      <c r="FL61" s="333"/>
      <c r="FM61" s="333"/>
      <c r="FN61" s="333"/>
      <c r="FO61" s="333"/>
      <c r="FP61" s="333"/>
      <c r="FQ61" s="333"/>
      <c r="FR61" s="333"/>
      <c r="FS61" s="333"/>
      <c r="FT61" s="333"/>
      <c r="FU61" s="333"/>
      <c r="FV61" s="333"/>
      <c r="FW61" s="333"/>
      <c r="FX61" s="333"/>
      <c r="FY61" s="333"/>
      <c r="FZ61" s="333"/>
      <c r="GA61" s="333"/>
      <c r="GB61" s="333"/>
      <c r="GC61" s="333"/>
      <c r="GD61" s="333"/>
      <c r="GE61" s="333"/>
      <c r="GF61" s="333"/>
      <c r="GG61" s="333"/>
      <c r="GH61" s="333"/>
      <c r="GI61" s="333"/>
      <c r="GJ61" s="333"/>
      <c r="GK61" s="333"/>
      <c r="GL61" s="333"/>
      <c r="GM61" s="333"/>
      <c r="GN61" s="333"/>
      <c r="GO61" s="333"/>
      <c r="GP61" s="333"/>
      <c r="GQ61" s="333"/>
      <c r="GR61" s="333"/>
      <c r="GS61" s="333"/>
      <c r="GT61" s="333"/>
      <c r="GU61" s="333"/>
      <c r="GV61" s="333"/>
      <c r="GW61" s="333"/>
      <c r="GX61" s="333"/>
      <c r="GY61" s="333"/>
      <c r="GZ61" s="333"/>
      <c r="HA61" s="333"/>
      <c r="HB61" s="333"/>
      <c r="HC61" s="333"/>
      <c r="HD61" s="333"/>
      <c r="HE61" s="333"/>
      <c r="HF61" s="333"/>
      <c r="HG61" s="333"/>
      <c r="HH61" s="333"/>
      <c r="HI61" s="333"/>
      <c r="HJ61" s="333"/>
      <c r="HK61" s="333"/>
      <c r="HL61" s="333"/>
      <c r="HM61" s="333"/>
    </row>
    <row r="62" spans="1:236" x14ac:dyDescent="0.2">
      <c r="A62" s="344" t="s">
        <v>117</v>
      </c>
      <c r="O62" s="420">
        <f>IF($D$17&lt;0,O57,IF(O57&gt;O60,O57,O60))</f>
        <v>208.38</v>
      </c>
      <c r="P62" s="421"/>
      <c r="Q62" s="333"/>
      <c r="R62" s="333"/>
      <c r="S62" s="333"/>
      <c r="T62" s="333"/>
      <c r="U62" s="333"/>
      <c r="V62" s="333"/>
      <c r="W62" s="333"/>
      <c r="X62" s="333"/>
      <c r="Y62" s="333"/>
      <c r="Z62" s="333"/>
      <c r="AA62" s="333"/>
      <c r="AB62" s="333"/>
      <c r="AC62" s="333"/>
      <c r="AD62" s="333"/>
      <c r="AE62" s="333"/>
      <c r="AF62" s="333"/>
      <c r="AG62" s="333"/>
      <c r="AH62" s="333"/>
      <c r="AI62" s="333"/>
      <c r="AJ62" s="333"/>
      <c r="AK62" s="333"/>
      <c r="AL62" s="333"/>
      <c r="AM62" s="333"/>
      <c r="AN62" s="333"/>
      <c r="AO62" s="333"/>
      <c r="AP62" s="333"/>
      <c r="AQ62" s="333"/>
      <c r="AR62" s="333"/>
      <c r="AS62" s="333"/>
      <c r="AT62" s="333"/>
      <c r="AU62" s="333"/>
      <c r="AV62" s="333"/>
      <c r="AW62" s="333"/>
      <c r="AX62" s="333"/>
      <c r="AY62" s="333"/>
      <c r="AZ62" s="333"/>
      <c r="BA62" s="333"/>
      <c r="BB62" s="333"/>
      <c r="BC62" s="333"/>
      <c r="BD62" s="333"/>
      <c r="BE62" s="333"/>
      <c r="BF62" s="333"/>
      <c r="BG62" s="333"/>
      <c r="BH62" s="333"/>
      <c r="BI62" s="333"/>
      <c r="BJ62" s="333"/>
      <c r="BK62" s="333"/>
      <c r="BL62" s="333"/>
      <c r="BM62" s="333"/>
      <c r="BN62" s="333"/>
      <c r="BO62" s="333"/>
      <c r="BP62" s="333"/>
      <c r="BQ62" s="333"/>
      <c r="BR62" s="333"/>
      <c r="BS62" s="333"/>
      <c r="BT62" s="333"/>
      <c r="BU62" s="333"/>
      <c r="BV62" s="333"/>
      <c r="BW62" s="333"/>
      <c r="BX62" s="333"/>
      <c r="BY62" s="333"/>
      <c r="BZ62" s="333"/>
      <c r="CA62" s="333"/>
      <c r="CB62" s="333"/>
      <c r="CC62" s="333"/>
      <c r="CD62" s="333"/>
      <c r="CE62" s="333"/>
      <c r="CF62" s="333"/>
      <c r="CG62" s="333"/>
      <c r="CH62" s="333"/>
      <c r="CI62" s="333"/>
      <c r="CJ62" s="333"/>
      <c r="CK62" s="333"/>
      <c r="CL62" s="333"/>
      <c r="CM62" s="333"/>
      <c r="CN62" s="333"/>
      <c r="CO62" s="333"/>
      <c r="CP62" s="333"/>
      <c r="CQ62" s="333"/>
      <c r="CR62" s="333"/>
      <c r="CS62" s="333"/>
      <c r="CT62" s="333"/>
      <c r="CU62" s="333"/>
      <c r="CV62" s="333"/>
      <c r="CW62" s="333"/>
      <c r="CX62" s="333"/>
      <c r="CY62" s="333"/>
      <c r="CZ62" s="333"/>
      <c r="DA62" s="333"/>
      <c r="DB62" s="333"/>
      <c r="DC62" s="333"/>
      <c r="DD62" s="333"/>
      <c r="DE62" s="333"/>
      <c r="DF62" s="333"/>
      <c r="DG62" s="333"/>
      <c r="DH62" s="333"/>
      <c r="DI62" s="333"/>
      <c r="DJ62" s="333"/>
      <c r="DK62" s="333"/>
      <c r="DL62" s="333"/>
      <c r="DM62" s="333"/>
      <c r="DN62" s="333"/>
      <c r="DO62" s="333"/>
      <c r="DP62" s="333"/>
      <c r="DQ62" s="333"/>
      <c r="DR62" s="333"/>
      <c r="DS62" s="333"/>
      <c r="DT62" s="333"/>
      <c r="DU62" s="333"/>
      <c r="DV62" s="333"/>
      <c r="DW62" s="333"/>
      <c r="DX62" s="333"/>
      <c r="DY62" s="333"/>
      <c r="DZ62" s="333"/>
      <c r="EA62" s="333"/>
      <c r="EB62" s="333"/>
      <c r="EC62" s="333"/>
      <c r="ED62" s="333"/>
      <c r="EE62" s="333"/>
      <c r="EF62" s="333"/>
      <c r="EG62" s="333"/>
      <c r="EH62" s="333"/>
      <c r="EI62" s="333"/>
      <c r="EJ62" s="333"/>
      <c r="EK62" s="333"/>
      <c r="EL62" s="333"/>
      <c r="EM62" s="333"/>
      <c r="EN62" s="333"/>
      <c r="EO62" s="333"/>
      <c r="EP62" s="333"/>
      <c r="EQ62" s="333"/>
      <c r="ER62" s="333"/>
      <c r="ES62" s="333"/>
      <c r="ET62" s="333"/>
      <c r="EU62" s="333"/>
      <c r="EV62" s="333"/>
      <c r="EW62" s="333"/>
      <c r="EX62" s="333"/>
      <c r="EY62" s="333"/>
      <c r="EZ62" s="333"/>
      <c r="FA62" s="333"/>
      <c r="FB62" s="333"/>
      <c r="FC62" s="333"/>
      <c r="FD62" s="333"/>
      <c r="FE62" s="333"/>
      <c r="FF62" s="333"/>
      <c r="FG62" s="333"/>
      <c r="FH62" s="333"/>
      <c r="FI62" s="333"/>
      <c r="FJ62" s="333"/>
      <c r="FK62" s="333"/>
      <c r="FL62" s="333"/>
      <c r="FM62" s="333"/>
      <c r="FN62" s="333"/>
      <c r="FO62" s="333"/>
      <c r="FP62" s="333"/>
      <c r="FQ62" s="333"/>
      <c r="FR62" s="333"/>
      <c r="FS62" s="333"/>
      <c r="FT62" s="333"/>
      <c r="FU62" s="333"/>
      <c r="FV62" s="333"/>
      <c r="FW62" s="333"/>
      <c r="FX62" s="333"/>
      <c r="FY62" s="333"/>
      <c r="FZ62" s="333"/>
      <c r="GA62" s="333"/>
      <c r="GB62" s="333"/>
      <c r="GC62" s="333"/>
      <c r="GD62" s="333"/>
      <c r="GE62" s="333"/>
      <c r="GF62" s="333"/>
      <c r="GG62" s="333"/>
      <c r="GH62" s="333"/>
      <c r="GI62" s="333"/>
      <c r="GJ62" s="333"/>
      <c r="GK62" s="333"/>
      <c r="GL62" s="333"/>
      <c r="GM62" s="333"/>
      <c r="GN62" s="333"/>
      <c r="GO62" s="333"/>
      <c r="GP62" s="333"/>
      <c r="GQ62" s="333"/>
      <c r="GR62" s="333"/>
      <c r="GS62" s="333"/>
      <c r="GT62" s="333"/>
      <c r="GU62" s="333"/>
      <c r="GV62" s="333"/>
      <c r="GW62" s="333"/>
      <c r="GX62" s="333"/>
      <c r="GY62" s="333"/>
      <c r="GZ62" s="333"/>
      <c r="HA62" s="333"/>
      <c r="HB62" s="333"/>
      <c r="HC62" s="333"/>
      <c r="HD62" s="333"/>
      <c r="HE62" s="333"/>
      <c r="HF62" s="333"/>
      <c r="HG62" s="333"/>
      <c r="HH62" s="333"/>
      <c r="HI62" s="333"/>
      <c r="HJ62" s="333"/>
      <c r="HK62" s="333"/>
      <c r="HL62" s="333"/>
      <c r="HM62" s="333"/>
    </row>
    <row r="63" spans="1:236" ht="15" customHeight="1" x14ac:dyDescent="0.2">
      <c r="A63" s="344"/>
      <c r="O63" s="420"/>
      <c r="P63" s="421"/>
      <c r="Q63" s="333"/>
      <c r="R63" s="333"/>
      <c r="S63" s="333"/>
      <c r="T63" s="333"/>
      <c r="U63" s="333"/>
      <c r="V63" s="333"/>
      <c r="W63" s="333"/>
      <c r="X63" s="333"/>
      <c r="Y63" s="333"/>
      <c r="Z63" s="333"/>
      <c r="AA63" s="333"/>
      <c r="AB63" s="333"/>
      <c r="AC63" s="333"/>
      <c r="AD63" s="333"/>
      <c r="AE63" s="333"/>
      <c r="AF63" s="333"/>
      <c r="AG63" s="333"/>
      <c r="AH63" s="333"/>
      <c r="AI63" s="333"/>
      <c r="AJ63" s="333"/>
      <c r="AK63" s="333"/>
      <c r="AL63" s="333"/>
      <c r="AM63" s="333"/>
      <c r="AN63" s="333"/>
      <c r="AO63" s="333"/>
      <c r="AP63" s="333"/>
      <c r="AQ63" s="333"/>
      <c r="AR63" s="333"/>
      <c r="AS63" s="333"/>
      <c r="AT63" s="333"/>
      <c r="AU63" s="333"/>
      <c r="AV63" s="333"/>
      <c r="AW63" s="333"/>
      <c r="AX63" s="333"/>
      <c r="AY63" s="333"/>
      <c r="AZ63" s="333"/>
      <c r="BA63" s="333"/>
      <c r="BB63" s="333"/>
      <c r="BC63" s="333"/>
      <c r="BD63" s="333"/>
      <c r="BE63" s="333"/>
      <c r="BF63" s="333"/>
      <c r="BG63" s="333"/>
      <c r="BH63" s="333"/>
      <c r="BI63" s="333"/>
      <c r="BJ63" s="333"/>
      <c r="BK63" s="333"/>
      <c r="BL63" s="333"/>
      <c r="BM63" s="333"/>
      <c r="BN63" s="333"/>
      <c r="BO63" s="333"/>
      <c r="BP63" s="333"/>
      <c r="BQ63" s="333"/>
      <c r="BR63" s="333"/>
      <c r="BS63" s="333"/>
      <c r="BT63" s="333"/>
      <c r="BU63" s="333"/>
      <c r="BV63" s="333"/>
      <c r="BW63" s="333"/>
      <c r="BX63" s="333"/>
      <c r="BY63" s="333"/>
      <c r="BZ63" s="333"/>
      <c r="CA63" s="333"/>
      <c r="CB63" s="333"/>
      <c r="CC63" s="333"/>
      <c r="CD63" s="333"/>
      <c r="CE63" s="333"/>
      <c r="CF63" s="333"/>
      <c r="CG63" s="333"/>
      <c r="CH63" s="333"/>
      <c r="CI63" s="333"/>
      <c r="CJ63" s="333"/>
      <c r="CK63" s="333"/>
      <c r="CL63" s="333"/>
      <c r="CM63" s="333"/>
      <c r="CN63" s="333"/>
      <c r="CO63" s="333"/>
      <c r="CP63" s="333"/>
      <c r="CQ63" s="333"/>
      <c r="CR63" s="333"/>
      <c r="CS63" s="333"/>
      <c r="CT63" s="333"/>
      <c r="CU63" s="333"/>
      <c r="CV63" s="333"/>
      <c r="CW63" s="333"/>
      <c r="CX63" s="333"/>
      <c r="CY63" s="333"/>
      <c r="CZ63" s="333"/>
      <c r="DA63" s="333"/>
      <c r="DB63" s="333"/>
      <c r="DC63" s="333"/>
      <c r="DD63" s="333"/>
      <c r="DE63" s="333"/>
      <c r="DF63" s="333"/>
      <c r="DG63" s="333"/>
      <c r="DH63" s="333"/>
      <c r="DI63" s="333"/>
      <c r="DJ63" s="333"/>
      <c r="DK63" s="333"/>
      <c r="DL63" s="333"/>
      <c r="DM63" s="333"/>
      <c r="DN63" s="333"/>
      <c r="DO63" s="333"/>
      <c r="DP63" s="333"/>
      <c r="DQ63" s="333"/>
      <c r="DR63" s="333"/>
      <c r="DS63" s="333"/>
      <c r="DT63" s="333"/>
      <c r="DU63" s="333"/>
      <c r="DV63" s="333"/>
      <c r="DW63" s="333"/>
      <c r="DX63" s="333"/>
      <c r="DY63" s="333"/>
      <c r="DZ63" s="333"/>
      <c r="EA63" s="333"/>
      <c r="EB63" s="333"/>
      <c r="EC63" s="333"/>
      <c r="ED63" s="333"/>
      <c r="EE63" s="333"/>
      <c r="EF63" s="333"/>
      <c r="EG63" s="333"/>
      <c r="EH63" s="333"/>
      <c r="EI63" s="333"/>
      <c r="EJ63" s="333"/>
      <c r="EK63" s="333"/>
      <c r="EL63" s="333"/>
      <c r="EM63" s="333"/>
      <c r="EN63" s="333"/>
      <c r="EO63" s="333"/>
      <c r="EP63" s="333"/>
      <c r="EQ63" s="333"/>
      <c r="ER63" s="333"/>
      <c r="ES63" s="333"/>
      <c r="ET63" s="333"/>
      <c r="EU63" s="333"/>
      <c r="EV63" s="333"/>
      <c r="EW63" s="333"/>
      <c r="EX63" s="333"/>
      <c r="EY63" s="333"/>
      <c r="EZ63" s="333"/>
      <c r="FA63" s="333"/>
      <c r="FB63" s="333"/>
      <c r="FC63" s="333"/>
      <c r="FD63" s="333"/>
      <c r="FE63" s="333"/>
      <c r="FF63" s="333"/>
      <c r="FG63" s="333"/>
      <c r="FH63" s="333"/>
      <c r="FI63" s="333"/>
      <c r="FJ63" s="333"/>
      <c r="FK63" s="333"/>
      <c r="FL63" s="333"/>
      <c r="FM63" s="333"/>
      <c r="FN63" s="333"/>
      <c r="FO63" s="333"/>
      <c r="FP63" s="333"/>
      <c r="FQ63" s="333"/>
      <c r="FR63" s="333"/>
      <c r="FS63" s="333"/>
      <c r="FT63" s="333"/>
      <c r="FU63" s="333"/>
      <c r="FV63" s="333"/>
      <c r="FW63" s="333"/>
      <c r="FX63" s="333"/>
      <c r="FY63" s="333"/>
      <c r="FZ63" s="333"/>
      <c r="GA63" s="333"/>
      <c r="GB63" s="333"/>
      <c r="GC63" s="333"/>
      <c r="GD63" s="333"/>
      <c r="GE63" s="333"/>
      <c r="GF63" s="333"/>
      <c r="GG63" s="333"/>
      <c r="GH63" s="333"/>
      <c r="GI63" s="333"/>
      <c r="GJ63" s="333"/>
      <c r="GK63" s="333"/>
      <c r="GL63" s="333"/>
      <c r="GM63" s="333"/>
      <c r="GN63" s="333"/>
      <c r="GO63" s="333"/>
      <c r="GP63" s="333"/>
      <c r="GQ63" s="333"/>
      <c r="GR63" s="333"/>
      <c r="GS63" s="333"/>
      <c r="GT63" s="333"/>
      <c r="GU63" s="333"/>
      <c r="GV63" s="333"/>
      <c r="GW63" s="333"/>
      <c r="GX63" s="333"/>
      <c r="GY63" s="333"/>
      <c r="GZ63" s="333"/>
      <c r="HA63" s="333"/>
      <c r="HB63" s="333"/>
      <c r="HC63" s="333"/>
      <c r="HD63" s="333"/>
      <c r="HE63" s="333"/>
      <c r="HF63" s="333"/>
      <c r="HG63" s="333"/>
      <c r="HH63" s="333"/>
      <c r="HI63" s="333"/>
      <c r="HJ63" s="333"/>
      <c r="HK63" s="333"/>
      <c r="HL63" s="333"/>
      <c r="HM63" s="333"/>
      <c r="HN63" s="333"/>
      <c r="HO63" s="333"/>
      <c r="HP63" s="333"/>
      <c r="HQ63" s="333"/>
      <c r="HR63" s="333"/>
      <c r="HS63" s="333"/>
      <c r="HT63" s="333"/>
      <c r="HU63" s="333"/>
      <c r="HV63" s="333"/>
      <c r="HW63" s="333"/>
      <c r="HX63" s="333"/>
      <c r="HY63" s="333"/>
      <c r="HZ63" s="333"/>
      <c r="IA63" s="333"/>
      <c r="IB63" s="333"/>
    </row>
    <row r="64" spans="1:236" x14ac:dyDescent="0.2">
      <c r="A64" s="344"/>
      <c r="B64" s="381"/>
      <c r="C64" s="381"/>
      <c r="D64" s="381"/>
      <c r="E64" s="381"/>
      <c r="F64" s="381"/>
      <c r="G64" s="381"/>
      <c r="H64" s="381"/>
      <c r="I64" s="381" t="s">
        <v>121</v>
      </c>
      <c r="J64" s="381"/>
      <c r="K64" s="381"/>
      <c r="L64" s="422"/>
      <c r="M64" s="422"/>
      <c r="N64" s="422"/>
      <c r="O64" s="422">
        <f>ROUND(IF($C$15&lt;1,0,O57/($C$15*100)*10000),2)</f>
        <v>0</v>
      </c>
      <c r="P64" s="367" t="s">
        <v>87</v>
      </c>
      <c r="Q64" s="333"/>
      <c r="R64" s="333"/>
      <c r="S64" s="333"/>
      <c r="T64" s="333"/>
      <c r="U64" s="333"/>
      <c r="V64" s="333"/>
      <c r="W64" s="333"/>
      <c r="X64" s="333"/>
      <c r="Y64" s="333"/>
      <c r="Z64" s="333"/>
      <c r="AA64" s="333"/>
      <c r="AB64" s="333"/>
      <c r="AC64" s="333"/>
      <c r="AD64" s="333"/>
      <c r="AE64" s="333"/>
      <c r="AF64" s="333"/>
      <c r="AG64" s="333"/>
      <c r="AH64" s="333"/>
      <c r="AI64" s="333"/>
      <c r="AJ64" s="333"/>
      <c r="AK64" s="333"/>
      <c r="AL64" s="333"/>
      <c r="AM64" s="333"/>
      <c r="AN64" s="333"/>
      <c r="AO64" s="333"/>
      <c r="AP64" s="333"/>
      <c r="AQ64" s="333"/>
      <c r="AR64" s="333"/>
      <c r="AS64" s="333"/>
      <c r="AT64" s="333"/>
      <c r="HE64" s="333"/>
      <c r="HF64" s="333"/>
      <c r="HG64" s="333"/>
      <c r="HH64" s="333"/>
      <c r="HI64" s="333"/>
      <c r="HJ64" s="333"/>
      <c r="HK64" s="333"/>
      <c r="HL64" s="333"/>
      <c r="HM64" s="333"/>
      <c r="HN64" s="333"/>
    </row>
    <row r="65" spans="2:37" x14ac:dyDescent="0.2">
      <c r="B65" s="333"/>
      <c r="C65" s="333"/>
      <c r="D65" s="333"/>
      <c r="E65" s="333"/>
      <c r="F65" s="333"/>
      <c r="G65" s="333"/>
      <c r="H65" s="441"/>
      <c r="I65" s="423" t="s">
        <v>190</v>
      </c>
      <c r="J65" s="333"/>
      <c r="K65" s="333"/>
      <c r="L65" s="333"/>
      <c r="M65" s="333"/>
      <c r="N65" s="333"/>
      <c r="O65" s="424">
        <f>ROUND(IF($C$15&lt;1,0,(L57)/($C$15*100)*10000),2)</f>
        <v>0</v>
      </c>
      <c r="P65" s="336" t="s">
        <v>87</v>
      </c>
      <c r="Q65" s="333"/>
      <c r="R65" s="333"/>
      <c r="S65" s="333"/>
      <c r="T65" s="333"/>
      <c r="U65" s="333"/>
      <c r="V65" s="333"/>
      <c r="W65" s="333"/>
      <c r="X65" s="333"/>
      <c r="Y65" s="333"/>
      <c r="Z65" s="333"/>
      <c r="AA65" s="333"/>
      <c r="AB65" s="333"/>
      <c r="AC65" s="333"/>
      <c r="AD65" s="333"/>
      <c r="AE65" s="333"/>
      <c r="AF65" s="333"/>
      <c r="AG65" s="333"/>
      <c r="AH65" s="333"/>
      <c r="AI65" s="333"/>
      <c r="AJ65" s="333"/>
      <c r="AK65" s="333"/>
    </row>
  </sheetData>
  <sheetProtection algorithmName="SHA-512" hashValue="XaeJH5zLo4Rhd8TCKyYuTwPKQoT37v5IXhhi5jjPi4K6R58sv+8/CNRW4QbfaPrmpMXi19JyYMF2mECmnwPmdA==" saltValue="lSYdf76xhBvzj0XY9XgEKw=="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66913" r:id="rId3" name="Button 1">
              <controlPr defaultSize="0" print="0" autoFill="0" autoPict="0" macro="[0]!Info">
                <anchor moveWithCells="1">
                  <from>
                    <xdr:col>0</xdr:col>
                    <xdr:colOff>66675</xdr:colOff>
                    <xdr:row>0</xdr:row>
                    <xdr:rowOff>38100</xdr:rowOff>
                  </from>
                  <to>
                    <xdr:col>0</xdr:col>
                    <xdr:colOff>571500</xdr:colOff>
                    <xdr:row>2</xdr:row>
                    <xdr:rowOff>28575</xdr:rowOff>
                  </to>
                </anchor>
              </controlPr>
            </control>
          </mc:Choice>
        </mc:AlternateContent>
        <mc:AlternateContent xmlns:mc="http://schemas.openxmlformats.org/markup-compatibility/2006">
          <mc:Choice Requires="x14">
            <control shapeId="166914" r:id="rId4" name="Button 2">
              <controlPr defaultSize="0" print="0" autoFill="0" autoPict="0" macro="[0]!Info">
                <anchor moveWithCells="1">
                  <from>
                    <xdr:col>15</xdr:col>
                    <xdr:colOff>295275</xdr:colOff>
                    <xdr:row>72</xdr:row>
                    <xdr:rowOff>76200</xdr:rowOff>
                  </from>
                  <to>
                    <xdr:col>15</xdr:col>
                    <xdr:colOff>809625</xdr:colOff>
                    <xdr:row>73</xdr:row>
                    <xdr:rowOff>152400</xdr:rowOff>
                  </to>
                </anchor>
              </controlPr>
            </control>
          </mc:Choice>
        </mc:AlternateContent>
        <mc:AlternateContent xmlns:mc="http://schemas.openxmlformats.org/markup-compatibility/2006">
          <mc:Choice Requires="x14">
            <control shapeId="166915" r:id="rId5" name="Button 3">
              <controlPr defaultSize="0" print="0" autoFill="0" autoPict="0" macro="[0]!Info">
                <anchor moveWithCells="1">
                  <from>
                    <xdr:col>0</xdr:col>
                    <xdr:colOff>66675</xdr:colOff>
                    <xdr:row>0</xdr:row>
                    <xdr:rowOff>76200</xdr:rowOff>
                  </from>
                  <to>
                    <xdr:col>0</xdr:col>
                    <xdr:colOff>581025</xdr:colOff>
                    <xdr:row>2</xdr:row>
                    <xdr:rowOff>85725</xdr:rowOff>
                  </to>
                </anchor>
              </controlPr>
            </control>
          </mc:Choice>
        </mc:AlternateContent>
        <mc:AlternateContent xmlns:mc="http://schemas.openxmlformats.org/markup-compatibility/2006">
          <mc:Choice Requires="x14">
            <control shapeId="166916" r:id="rId6" name="Button 4">
              <controlPr defaultSize="0" print="0" autoFill="0" autoPict="0" macro="[0]!Info">
                <anchor moveWithCells="1">
                  <from>
                    <xdr:col>0</xdr:col>
                    <xdr:colOff>66675</xdr:colOff>
                    <xdr:row>0</xdr:row>
                    <xdr:rowOff>76200</xdr:rowOff>
                  </from>
                  <to>
                    <xdr:col>0</xdr:col>
                    <xdr:colOff>581025</xdr:colOff>
                    <xdr:row>2</xdr:row>
                    <xdr:rowOff>85725</xdr:rowOff>
                  </to>
                </anchor>
              </controlPr>
            </control>
          </mc:Choice>
        </mc:AlternateContent>
        <mc:AlternateContent xmlns:mc="http://schemas.openxmlformats.org/markup-compatibility/2006">
          <mc:Choice Requires="x14">
            <control shapeId="166917" r:id="rId7" name="Button 5">
              <controlPr defaultSize="0" print="0" autoFill="0" autoPict="0" macro="[0]!Info">
                <anchor moveWithCells="1">
                  <from>
                    <xdr:col>0</xdr:col>
                    <xdr:colOff>66675</xdr:colOff>
                    <xdr:row>0</xdr:row>
                    <xdr:rowOff>76200</xdr:rowOff>
                  </from>
                  <to>
                    <xdr:col>0</xdr:col>
                    <xdr:colOff>581025</xdr:colOff>
                    <xdr:row>2</xdr:row>
                    <xdr:rowOff>85725</xdr:rowOff>
                  </to>
                </anchor>
              </controlPr>
            </control>
          </mc:Choice>
        </mc:AlternateContent>
        <mc:AlternateContent xmlns:mc="http://schemas.openxmlformats.org/markup-compatibility/2006">
          <mc:Choice Requires="x14">
            <control shapeId="166918" r:id="rId8" name="Button 6">
              <controlPr defaultSize="0" print="0" autoFill="0" autoPict="0" macro="[0]!Info">
                <anchor moveWithCells="1">
                  <from>
                    <xdr:col>0</xdr:col>
                    <xdr:colOff>66675</xdr:colOff>
                    <xdr:row>0</xdr:row>
                    <xdr:rowOff>76200</xdr:rowOff>
                  </from>
                  <to>
                    <xdr:col>0</xdr:col>
                    <xdr:colOff>581025</xdr:colOff>
                    <xdr:row>2</xdr:row>
                    <xdr:rowOff>85725</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45948-AF46-4809-B08A-F36751D4AA74}">
  <dimension ref="A1:IB65"/>
  <sheetViews>
    <sheetView topLeftCell="A27" zoomScale="85" zoomScaleNormal="85" workbookViewId="0">
      <selection sqref="A1:P1"/>
    </sheetView>
  </sheetViews>
  <sheetFormatPr defaultColWidth="8.5703125" defaultRowHeight="12.75" x14ac:dyDescent="0.2"/>
  <cols>
    <col min="1" max="1" width="31" style="329" customWidth="1"/>
    <col min="2" max="2" width="2.140625" style="329" customWidth="1"/>
    <col min="3" max="3" width="21.140625" style="329" customWidth="1"/>
    <col min="4" max="4" width="15.42578125" style="329" customWidth="1"/>
    <col min="5" max="5" width="10.140625" style="329" customWidth="1"/>
    <col min="6" max="6" width="5.5703125" style="329" customWidth="1"/>
    <col min="7" max="8" width="13.42578125" style="329" customWidth="1"/>
    <col min="9" max="9" width="14.5703125" style="329" customWidth="1"/>
    <col min="10" max="10" width="13.42578125" style="329" customWidth="1"/>
    <col min="11" max="11" width="7" style="329" customWidth="1"/>
    <col min="12" max="12" width="15.140625" style="329" customWidth="1"/>
    <col min="13" max="13" width="17.42578125" style="329" bestFit="1" customWidth="1"/>
    <col min="14" max="14" width="16.5703125" style="329" customWidth="1"/>
    <col min="15" max="15" width="19.140625" style="329" bestFit="1" customWidth="1"/>
    <col min="16" max="16" width="12.85546875" style="329" bestFit="1" customWidth="1"/>
    <col min="17" max="17" width="8.5703125" style="329"/>
    <col min="18" max="18" width="9.140625" style="329" hidden="1" customWidth="1"/>
    <col min="19" max="26" width="10.42578125" style="329" hidden="1" customWidth="1"/>
    <col min="27" max="27" width="10.5703125" style="329" hidden="1" customWidth="1"/>
    <col min="28" max="30" width="10.42578125" style="329" hidden="1" customWidth="1"/>
    <col min="31" max="16384" width="8.5703125" style="329"/>
  </cols>
  <sheetData>
    <row r="1" spans="1:30" ht="20.25" x14ac:dyDescent="0.3">
      <c r="A1" s="504" t="s">
        <v>120</v>
      </c>
      <c r="B1" s="504"/>
      <c r="C1" s="504"/>
      <c r="D1" s="504"/>
      <c r="E1" s="504"/>
      <c r="F1" s="504"/>
      <c r="G1" s="504"/>
      <c r="H1" s="504"/>
      <c r="I1" s="504"/>
      <c r="J1" s="504"/>
      <c r="K1" s="504"/>
      <c r="L1" s="504"/>
      <c r="M1" s="504"/>
      <c r="N1" s="504"/>
      <c r="O1" s="504"/>
      <c r="P1" s="504"/>
    </row>
    <row r="2" spans="1:30" ht="20.25" x14ac:dyDescent="0.3">
      <c r="A2" s="504" t="s">
        <v>277</v>
      </c>
      <c r="B2" s="504"/>
      <c r="C2" s="504"/>
      <c r="D2" s="504"/>
      <c r="E2" s="504"/>
      <c r="F2" s="504"/>
      <c r="G2" s="504"/>
      <c r="H2" s="504"/>
      <c r="I2" s="504"/>
      <c r="J2" s="504"/>
      <c r="K2" s="504"/>
      <c r="L2" s="504"/>
      <c r="M2" s="504"/>
      <c r="N2" s="504"/>
      <c r="O2" s="504"/>
      <c r="P2" s="504"/>
    </row>
    <row r="3" spans="1:30" ht="18" x14ac:dyDescent="0.25">
      <c r="A3" s="505" t="s">
        <v>326</v>
      </c>
      <c r="B3" s="505"/>
      <c r="C3" s="505"/>
      <c r="D3" s="505"/>
      <c r="E3" s="505"/>
      <c r="F3" s="505"/>
      <c r="G3" s="505"/>
      <c r="H3" s="505"/>
      <c r="I3" s="505"/>
      <c r="J3" s="505"/>
      <c r="K3" s="505"/>
      <c r="L3" s="505"/>
      <c r="M3" s="505"/>
      <c r="N3" s="505"/>
      <c r="O3" s="505"/>
      <c r="P3" s="505"/>
    </row>
    <row r="4" spans="1:30" ht="15.75" x14ac:dyDescent="0.25">
      <c r="A4" s="506" t="str">
        <f>'Customer Info'!B11</f>
        <v>Breakdown of Charges Based on Entered Information</v>
      </c>
      <c r="B4" s="506"/>
      <c r="C4" s="506"/>
      <c r="D4" s="506"/>
      <c r="E4" s="506"/>
      <c r="F4" s="506"/>
      <c r="G4" s="506"/>
      <c r="H4" s="506"/>
      <c r="I4" s="506"/>
      <c r="J4" s="506"/>
      <c r="K4" s="506"/>
      <c r="L4" s="506"/>
      <c r="M4" s="506"/>
      <c r="N4" s="506"/>
      <c r="O4" s="506"/>
      <c r="P4" s="506"/>
    </row>
    <row r="5" spans="1:30" ht="15" x14ac:dyDescent="0.2">
      <c r="A5" s="330"/>
      <c r="B5" s="330"/>
      <c r="C5" s="330"/>
      <c r="D5" s="330"/>
      <c r="E5" s="330"/>
      <c r="F5" s="330"/>
      <c r="G5" s="330"/>
      <c r="H5" s="330"/>
      <c r="I5" s="330"/>
      <c r="J5" s="330"/>
      <c r="K5" s="330"/>
    </row>
    <row r="6" spans="1:30" x14ac:dyDescent="0.2">
      <c r="A6" s="331">
        <f ca="1">TODAY()</f>
        <v>45944</v>
      </c>
      <c r="B6" s="384" t="s">
        <v>328</v>
      </c>
      <c r="C6" s="331"/>
      <c r="D6" s="331"/>
      <c r="E6" s="331"/>
      <c r="F6" s="331"/>
      <c r="G6" s="331"/>
      <c r="H6" s="331"/>
      <c r="I6" s="331"/>
    </row>
    <row r="7" spans="1:30" ht="26.25" x14ac:dyDescent="0.4">
      <c r="A7" s="512"/>
      <c r="B7" s="512"/>
      <c r="C7" s="512"/>
      <c r="D7" s="512"/>
      <c r="E7" s="512"/>
      <c r="F7" s="512"/>
      <c r="G7" s="512"/>
      <c r="H7" s="512"/>
      <c r="I7" s="512"/>
      <c r="J7" s="512"/>
      <c r="K7" s="512"/>
      <c r="L7" s="512"/>
      <c r="M7" s="512"/>
      <c r="N7" s="512"/>
      <c r="O7" s="512"/>
      <c r="P7" s="512"/>
    </row>
    <row r="8" spans="1:30" x14ac:dyDescent="0.2">
      <c r="C8" s="333"/>
      <c r="D8" s="333"/>
      <c r="E8" s="333"/>
      <c r="F8" s="333"/>
      <c r="G8" s="333"/>
      <c r="H8" s="333"/>
      <c r="I8" s="333"/>
      <c r="J8" s="333"/>
      <c r="K8" s="333"/>
    </row>
    <row r="9" spans="1:30" ht="15" x14ac:dyDescent="0.2">
      <c r="A9" s="334" t="s">
        <v>2</v>
      </c>
      <c r="B9" s="335"/>
      <c r="C9" s="336">
        <f>'Customer Info'!B7</f>
        <v>0</v>
      </c>
      <c r="I9" s="337"/>
    </row>
    <row r="10" spans="1:30" ht="15" x14ac:dyDescent="0.2">
      <c r="A10" s="338" t="s">
        <v>26</v>
      </c>
      <c r="B10" s="335"/>
      <c r="C10" s="336">
        <f>'Customer Info'!B8</f>
        <v>0</v>
      </c>
    </row>
    <row r="11" spans="1:30" x14ac:dyDescent="0.2">
      <c r="A11" s="334" t="s">
        <v>3</v>
      </c>
      <c r="B11" s="339">
        <f>'Customer Info'!B9</f>
        <v>11</v>
      </c>
      <c r="C11" s="340" t="str">
        <f>LOOKUP(B11,R11:AD11,R12:AD12)</f>
        <v>November</v>
      </c>
      <c r="D11" s="341">
        <f>'Customer Info'!C9</f>
        <v>2025</v>
      </c>
      <c r="S11" s="329">
        <v>1</v>
      </c>
      <c r="T11" s="329">
        <v>2</v>
      </c>
      <c r="U11" s="329">
        <v>3</v>
      </c>
      <c r="V11" s="329">
        <v>4</v>
      </c>
      <c r="W11" s="329">
        <v>5</v>
      </c>
      <c r="X11" s="329">
        <v>6</v>
      </c>
      <c r="Y11" s="329">
        <v>7</v>
      </c>
      <c r="Z11" s="329">
        <v>8</v>
      </c>
      <c r="AA11" s="329">
        <v>9</v>
      </c>
      <c r="AB11" s="329">
        <v>10</v>
      </c>
      <c r="AC11" s="329">
        <v>11</v>
      </c>
      <c r="AD11" s="329">
        <v>12</v>
      </c>
    </row>
    <row r="12" spans="1:30" x14ac:dyDescent="0.2">
      <c r="A12" s="508"/>
      <c r="B12" s="508"/>
      <c r="C12" s="508"/>
      <c r="D12" s="508"/>
      <c r="E12" s="508"/>
      <c r="F12" s="508"/>
      <c r="G12" s="508"/>
      <c r="H12" s="508"/>
      <c r="I12" s="508"/>
      <c r="J12" s="377"/>
      <c r="K12" s="377"/>
      <c r="L12" s="425"/>
      <c r="M12" s="425"/>
      <c r="N12" s="425"/>
      <c r="O12" s="425"/>
      <c r="P12" s="425"/>
      <c r="R12" s="329" t="s">
        <v>115</v>
      </c>
      <c r="S12" s="343" t="s">
        <v>102</v>
      </c>
      <c r="T12" s="343" t="s">
        <v>103</v>
      </c>
      <c r="U12" s="343" t="s">
        <v>104</v>
      </c>
      <c r="V12" s="343" t="s">
        <v>105</v>
      </c>
      <c r="W12" s="343" t="s">
        <v>106</v>
      </c>
      <c r="X12" s="343" t="s">
        <v>107</v>
      </c>
      <c r="Y12" s="343" t="s">
        <v>108</v>
      </c>
      <c r="Z12" s="343" t="s">
        <v>109</v>
      </c>
      <c r="AA12" s="343" t="s">
        <v>110</v>
      </c>
      <c r="AB12" s="343" t="s">
        <v>112</v>
      </c>
      <c r="AC12" s="343" t="s">
        <v>111</v>
      </c>
      <c r="AD12" s="343" t="s">
        <v>113</v>
      </c>
    </row>
    <row r="13" spans="1:30" x14ac:dyDescent="0.2">
      <c r="A13" s="350" t="s">
        <v>27</v>
      </c>
      <c r="B13" s="351"/>
      <c r="C13" s="351"/>
      <c r="D13" s="351"/>
      <c r="E13" s="351"/>
      <c r="F13" s="351"/>
      <c r="G13" s="351"/>
      <c r="H13" s="351"/>
      <c r="I13" s="351"/>
      <c r="R13" s="349" t="s">
        <v>187</v>
      </c>
      <c r="S13" s="329">
        <f>'Rider Rates'!$C$22</f>
        <v>7.6880000000000004E-2</v>
      </c>
      <c r="T13" s="329">
        <f>'Rider Rates'!$C$22</f>
        <v>7.6880000000000004E-2</v>
      </c>
      <c r="U13" s="329">
        <f>'Rider Rates'!$C$22</f>
        <v>7.6880000000000004E-2</v>
      </c>
      <c r="V13" s="329">
        <f>'Rider Rates'!$C$22</f>
        <v>7.6880000000000004E-2</v>
      </c>
      <c r="W13" s="329">
        <f>'Rider Rates'!$C$22</f>
        <v>7.6880000000000004E-2</v>
      </c>
      <c r="X13" s="329">
        <f>'Rider Rates'!$B$22</f>
        <v>7.6880000000000004E-2</v>
      </c>
      <c r="Y13" s="329">
        <f>'Rider Rates'!$B$22</f>
        <v>7.6880000000000004E-2</v>
      </c>
      <c r="Z13" s="329">
        <f>'Rider Rates'!$B$22</f>
        <v>7.6880000000000004E-2</v>
      </c>
      <c r="AA13" s="329">
        <f>'Rider Rates'!$B$22</f>
        <v>7.6880000000000004E-2</v>
      </c>
      <c r="AB13" s="329">
        <f>'Rider Rates'!$C$22</f>
        <v>7.6880000000000004E-2</v>
      </c>
      <c r="AC13" s="329">
        <f>'Rider Rates'!$C$22</f>
        <v>7.6880000000000004E-2</v>
      </c>
      <c r="AD13" s="329">
        <f>'Rider Rates'!$C$22</f>
        <v>7.6880000000000004E-2</v>
      </c>
    </row>
    <row r="14" spans="1:30" x14ac:dyDescent="0.2">
      <c r="A14" s="333"/>
      <c r="B14" s="333"/>
      <c r="C14" s="333"/>
      <c r="D14" s="333"/>
      <c r="E14" s="333"/>
      <c r="F14" s="333"/>
      <c r="G14" s="333"/>
      <c r="H14" s="333"/>
      <c r="I14" s="333"/>
      <c r="R14" s="333"/>
      <c r="S14" s="345"/>
      <c r="T14" s="345"/>
      <c r="U14" s="345"/>
      <c r="V14" s="345"/>
      <c r="W14" s="345"/>
      <c r="X14" s="345"/>
      <c r="Y14" s="345"/>
      <c r="Z14" s="345"/>
      <c r="AA14" s="345"/>
      <c r="AB14" s="345"/>
      <c r="AC14" s="345"/>
      <c r="AD14" s="345"/>
    </row>
    <row r="15" spans="1:30" x14ac:dyDescent="0.2">
      <c r="A15" s="347" t="s">
        <v>52</v>
      </c>
      <c r="B15" s="347"/>
      <c r="C15" s="426">
        <f>IF('Customer Info'!B21+'Customer Info'!B22-'Customer Info'!B23&lt;0,0,'Customer Info'!B21+'Customer Info'!B22-'Customer Info'!B23)</f>
        <v>0</v>
      </c>
      <c r="D15" s="347" t="s">
        <v>41</v>
      </c>
      <c r="E15" s="347"/>
      <c r="F15" s="348"/>
      <c r="G15" s="347"/>
      <c r="H15" s="347"/>
      <c r="I15" s="347"/>
      <c r="R15" s="333"/>
      <c r="S15" s="345"/>
      <c r="T15" s="345"/>
      <c r="U15" s="345"/>
      <c r="V15" s="345"/>
      <c r="W15" s="345"/>
      <c r="X15" s="345"/>
      <c r="Y15" s="345"/>
      <c r="Z15" s="345"/>
      <c r="AA15" s="345"/>
      <c r="AB15" s="345"/>
      <c r="AC15" s="345"/>
      <c r="AD15" s="345"/>
    </row>
    <row r="16" spans="1:30" x14ac:dyDescent="0.2">
      <c r="A16" s="347" t="s">
        <v>225</v>
      </c>
      <c r="B16" s="347"/>
      <c r="C16" s="426">
        <f>'Customer Info'!B21</f>
        <v>0</v>
      </c>
      <c r="D16" s="347" t="s">
        <v>41</v>
      </c>
      <c r="E16" s="347"/>
      <c r="F16" s="348"/>
      <c r="G16" s="334" t="s">
        <v>15</v>
      </c>
      <c r="H16" s="347"/>
    </row>
    <row r="17" spans="1:221" x14ac:dyDescent="0.2">
      <c r="A17" s="347" t="s">
        <v>226</v>
      </c>
      <c r="B17" s="347"/>
      <c r="C17" s="426">
        <f>'Customer Info'!B22</f>
        <v>0</v>
      </c>
      <c r="D17" s="427" t="s">
        <v>41</v>
      </c>
      <c r="E17" s="348"/>
      <c r="F17" s="348"/>
      <c r="G17" s="334" t="s">
        <v>15</v>
      </c>
      <c r="H17" s="347"/>
      <c r="I17" s="428" t="s">
        <v>15</v>
      </c>
    </row>
    <row r="19" spans="1:221" x14ac:dyDescent="0.2">
      <c r="A19" s="350" t="s">
        <v>31</v>
      </c>
      <c r="B19" s="351"/>
      <c r="C19" s="351"/>
      <c r="D19" s="351"/>
      <c r="E19" s="351"/>
      <c r="F19" s="351"/>
      <c r="G19" s="500" t="s">
        <v>68</v>
      </c>
      <c r="H19" s="501"/>
      <c r="I19" s="501"/>
      <c r="J19" s="502"/>
      <c r="K19" s="351"/>
      <c r="L19" s="503" t="s">
        <v>69</v>
      </c>
      <c r="M19" s="503"/>
      <c r="N19" s="503"/>
      <c r="O19" s="503"/>
    </row>
    <row r="20" spans="1:221" x14ac:dyDescent="0.2">
      <c r="A20" s="333"/>
      <c r="B20" s="333"/>
      <c r="C20" s="333"/>
      <c r="D20" s="333"/>
      <c r="E20" s="333"/>
      <c r="F20" s="333"/>
      <c r="G20" s="352" t="s">
        <v>65</v>
      </c>
      <c r="H20" s="352" t="s">
        <v>66</v>
      </c>
      <c r="I20" s="352" t="s">
        <v>67</v>
      </c>
      <c r="J20" s="353" t="s">
        <v>34</v>
      </c>
      <c r="K20" s="333"/>
      <c r="L20" s="443" t="s">
        <v>65</v>
      </c>
      <c r="M20" s="443" t="s">
        <v>66</v>
      </c>
      <c r="N20" s="443" t="s">
        <v>67</v>
      </c>
      <c r="O20" s="443" t="s">
        <v>34</v>
      </c>
      <c r="P20" s="355" t="s">
        <v>57</v>
      </c>
    </row>
    <row r="21" spans="1:221" x14ac:dyDescent="0.2">
      <c r="A21" s="329" t="s">
        <v>32</v>
      </c>
      <c r="G21" s="429"/>
      <c r="H21" s="429"/>
      <c r="I21" s="429">
        <f>'Rider Rates'!B146</f>
        <v>825</v>
      </c>
      <c r="J21" s="429">
        <f>SUM(G21:I21)</f>
        <v>825</v>
      </c>
      <c r="L21" s="430"/>
      <c r="M21" s="430"/>
      <c r="N21" s="430">
        <f>I21</f>
        <v>825</v>
      </c>
      <c r="O21" s="405">
        <f>SUM(L21:N21)</f>
        <v>825</v>
      </c>
      <c r="P21" s="358">
        <v>44531</v>
      </c>
    </row>
    <row r="22" spans="1:221" x14ac:dyDescent="0.2">
      <c r="A22" s="431" t="s">
        <v>132</v>
      </c>
      <c r="D22" s="360">
        <f>C15</f>
        <v>0</v>
      </c>
      <c r="E22" s="361" t="s">
        <v>41</v>
      </c>
      <c r="F22" s="362" t="s">
        <v>8</v>
      </c>
      <c r="G22" s="404"/>
      <c r="H22" s="404"/>
      <c r="I22" s="442">
        <f>'Rider Rates'!C146</f>
        <v>5.9799999999999997E-5</v>
      </c>
      <c r="J22" s="404">
        <f>SUM(G22:I22)</f>
        <v>5.9799999999999997E-5</v>
      </c>
      <c r="K22" s="364" t="s">
        <v>42</v>
      </c>
      <c r="L22" s="405"/>
      <c r="M22" s="405"/>
      <c r="N22" s="405">
        <f>IF(C15&lt;0,0,ROUND($D22*I22,2))</f>
        <v>0</v>
      </c>
      <c r="O22" s="405">
        <f>SUM(L22:N22)</f>
        <v>0</v>
      </c>
      <c r="P22" s="358">
        <f>'Rider Rates'!H146</f>
        <v>45444</v>
      </c>
    </row>
    <row r="23" spans="1:221" x14ac:dyDescent="0.2">
      <c r="A23" s="367" t="s">
        <v>50</v>
      </c>
      <c r="B23" s="367"/>
      <c r="C23" s="367"/>
      <c r="D23" s="368"/>
      <c r="E23" s="368"/>
      <c r="F23" s="367"/>
      <c r="G23" s="367"/>
      <c r="H23" s="367"/>
      <c r="I23" s="367"/>
      <c r="J23" s="367"/>
      <c r="K23" s="370"/>
      <c r="L23" s="369"/>
      <c r="M23" s="369"/>
      <c r="N23" s="369">
        <f>SUM(N21:N22)</f>
        <v>825</v>
      </c>
      <c r="O23" s="369">
        <f>SUM(O21:O22)</f>
        <v>825</v>
      </c>
    </row>
    <row r="24" spans="1:221" x14ac:dyDescent="0.2">
      <c r="A24" s="432"/>
      <c r="B24" s="432"/>
      <c r="C24" s="433"/>
      <c r="D24" s="433"/>
      <c r="E24" s="433"/>
      <c r="F24" s="433"/>
      <c r="G24" s="434"/>
      <c r="H24" s="434"/>
      <c r="I24" s="434"/>
      <c r="J24" s="434"/>
      <c r="K24" s="432"/>
      <c r="L24" s="432"/>
      <c r="M24" s="432"/>
      <c r="N24" s="432"/>
      <c r="O24" s="432"/>
      <c r="P24" s="432"/>
    </row>
    <row r="25" spans="1:221" x14ac:dyDescent="0.2">
      <c r="A25" s="344" t="s">
        <v>70</v>
      </c>
      <c r="B25" s="381"/>
      <c r="C25" s="381"/>
      <c r="D25" s="382"/>
      <c r="E25" s="382"/>
      <c r="F25" s="381"/>
      <c r="G25" s="382"/>
      <c r="H25" s="382"/>
      <c r="I25" s="382"/>
      <c r="J25" s="382"/>
      <c r="K25" s="382"/>
      <c r="L25" s="382"/>
      <c r="M25" s="382"/>
      <c r="N25" s="382"/>
      <c r="O25" s="382"/>
      <c r="P25" s="421"/>
      <c r="Q25" s="333"/>
      <c r="R25" s="333"/>
      <c r="S25" s="333"/>
      <c r="T25" s="333"/>
      <c r="U25" s="333"/>
      <c r="V25" s="333"/>
      <c r="W25" s="333"/>
      <c r="X25" s="333"/>
      <c r="Y25" s="333"/>
      <c r="Z25" s="333"/>
      <c r="AA25" s="333"/>
      <c r="AB25" s="333"/>
      <c r="AC25" s="333"/>
      <c r="AD25" s="333"/>
      <c r="AE25" s="333"/>
      <c r="AF25" s="333"/>
      <c r="AG25" s="333"/>
      <c r="AH25" s="333"/>
      <c r="AI25" s="333"/>
      <c r="AJ25" s="333"/>
      <c r="AK25" s="333"/>
      <c r="AL25" s="333"/>
      <c r="AM25" s="333"/>
      <c r="AN25" s="333"/>
      <c r="AO25" s="333"/>
      <c r="AP25" s="333"/>
      <c r="AQ25" s="333"/>
      <c r="AR25" s="333"/>
      <c r="AS25" s="333"/>
      <c r="AT25" s="333"/>
      <c r="AU25" s="333"/>
      <c r="AV25" s="333"/>
      <c r="AW25" s="333"/>
      <c r="AX25" s="333"/>
      <c r="AY25" s="333"/>
      <c r="AZ25" s="333"/>
      <c r="BA25" s="333"/>
      <c r="BB25" s="333"/>
      <c r="BC25" s="333"/>
      <c r="BD25" s="333"/>
      <c r="BE25" s="333"/>
      <c r="BF25" s="333"/>
      <c r="BG25" s="333"/>
      <c r="BH25" s="333"/>
      <c r="BI25" s="333"/>
      <c r="BJ25" s="333"/>
      <c r="BK25" s="333"/>
      <c r="BL25" s="333"/>
      <c r="BM25" s="333"/>
      <c r="BN25" s="333"/>
      <c r="BO25" s="333"/>
      <c r="BP25" s="333"/>
      <c r="BQ25" s="333"/>
      <c r="BR25" s="333"/>
      <c r="BS25" s="333"/>
      <c r="BT25" s="333"/>
      <c r="BU25" s="333"/>
      <c r="BV25" s="333"/>
      <c r="BW25" s="333"/>
      <c r="BX25" s="333"/>
      <c r="BY25" s="333"/>
      <c r="BZ25" s="333"/>
      <c r="CA25" s="333"/>
      <c r="CB25" s="333"/>
      <c r="CC25" s="333"/>
      <c r="CD25" s="333"/>
      <c r="CE25" s="333"/>
      <c r="CF25" s="333"/>
      <c r="CG25" s="333"/>
      <c r="CH25" s="333"/>
      <c r="CI25" s="333"/>
      <c r="CJ25" s="333"/>
      <c r="CK25" s="333"/>
      <c r="CL25" s="333"/>
      <c r="CM25" s="333"/>
      <c r="CN25" s="333"/>
      <c r="CO25" s="333"/>
      <c r="CP25" s="333"/>
      <c r="CQ25" s="333"/>
      <c r="CR25" s="333"/>
      <c r="CS25" s="333"/>
      <c r="CT25" s="333"/>
      <c r="CU25" s="333"/>
      <c r="CV25" s="333"/>
      <c r="CW25" s="333"/>
      <c r="CX25" s="333"/>
      <c r="CY25" s="333"/>
      <c r="CZ25" s="333"/>
      <c r="DA25" s="333"/>
      <c r="DB25" s="333"/>
      <c r="DC25" s="333"/>
      <c r="DD25" s="333"/>
      <c r="DE25" s="333"/>
      <c r="DF25" s="333"/>
      <c r="DG25" s="333"/>
      <c r="DH25" s="333"/>
      <c r="DI25" s="333"/>
      <c r="DJ25" s="333"/>
      <c r="DK25" s="333"/>
      <c r="DL25" s="333"/>
      <c r="DM25" s="333"/>
      <c r="DN25" s="333"/>
      <c r="DO25" s="333"/>
      <c r="DP25" s="333"/>
      <c r="DQ25" s="333"/>
      <c r="DR25" s="333"/>
      <c r="DS25" s="333"/>
      <c r="DT25" s="333"/>
      <c r="DU25" s="333"/>
      <c r="DV25" s="333"/>
      <c r="DW25" s="333"/>
      <c r="DX25" s="333"/>
      <c r="DY25" s="333"/>
      <c r="DZ25" s="333"/>
      <c r="EA25" s="333"/>
      <c r="EB25" s="333"/>
      <c r="EC25" s="333"/>
      <c r="ED25" s="333"/>
      <c r="EE25" s="333"/>
      <c r="EF25" s="333"/>
      <c r="EG25" s="333"/>
      <c r="EH25" s="333"/>
      <c r="EI25" s="333"/>
      <c r="EJ25" s="333"/>
      <c r="EK25" s="333"/>
      <c r="EL25" s="333"/>
      <c r="EM25" s="333"/>
      <c r="EN25" s="333"/>
      <c r="EO25" s="333"/>
      <c r="EP25" s="333"/>
      <c r="EQ25" s="333"/>
      <c r="ER25" s="333"/>
      <c r="ES25" s="333"/>
      <c r="ET25" s="333"/>
      <c r="EU25" s="333"/>
      <c r="EV25" s="333"/>
      <c r="EW25" s="333"/>
      <c r="EX25" s="333"/>
      <c r="EY25" s="333"/>
      <c r="EZ25" s="333"/>
      <c r="FA25" s="333"/>
      <c r="FB25" s="333"/>
      <c r="FC25" s="333"/>
      <c r="FD25" s="333"/>
      <c r="FE25" s="333"/>
      <c r="FF25" s="333"/>
      <c r="FG25" s="333"/>
      <c r="FH25" s="333"/>
      <c r="FI25" s="333"/>
      <c r="FJ25" s="333"/>
      <c r="FK25" s="333"/>
      <c r="FL25" s="333"/>
      <c r="FM25" s="333"/>
      <c r="FN25" s="333"/>
      <c r="FO25" s="333"/>
      <c r="FP25" s="333"/>
      <c r="FQ25" s="333"/>
      <c r="FR25" s="333"/>
      <c r="FS25" s="333"/>
      <c r="FT25" s="333"/>
      <c r="FU25" s="333"/>
      <c r="FV25" s="333"/>
      <c r="FW25" s="333"/>
      <c r="FX25" s="333"/>
      <c r="FY25" s="333"/>
      <c r="FZ25" s="333"/>
      <c r="GA25" s="333"/>
      <c r="GB25" s="333"/>
      <c r="GC25" s="333"/>
      <c r="GD25" s="333"/>
      <c r="GE25" s="333"/>
      <c r="GF25" s="333"/>
      <c r="GG25" s="333"/>
      <c r="GH25" s="333"/>
      <c r="GI25" s="333"/>
      <c r="GJ25" s="333"/>
      <c r="GK25" s="333"/>
      <c r="GL25" s="333"/>
      <c r="GM25" s="333"/>
      <c r="GN25" s="333"/>
      <c r="GO25" s="333"/>
      <c r="GP25" s="333"/>
      <c r="GQ25" s="333"/>
      <c r="GR25" s="333"/>
      <c r="GS25" s="333"/>
      <c r="GT25" s="333"/>
      <c r="GU25" s="333"/>
      <c r="GV25" s="333"/>
      <c r="GW25" s="333"/>
      <c r="GX25" s="333"/>
      <c r="GY25" s="333"/>
      <c r="GZ25" s="333"/>
      <c r="HA25" s="333"/>
      <c r="HB25" s="333"/>
      <c r="HC25" s="333"/>
      <c r="HD25" s="333"/>
      <c r="HE25" s="333"/>
      <c r="HF25" s="333"/>
      <c r="HG25" s="333"/>
      <c r="HH25" s="333"/>
      <c r="HI25" s="333"/>
      <c r="HJ25" s="333"/>
      <c r="HK25" s="333"/>
      <c r="HL25" s="333"/>
      <c r="HM25" s="333"/>
    </row>
    <row r="26" spans="1:221" x14ac:dyDescent="0.2">
      <c r="P26" s="435"/>
      <c r="Q26" s="383"/>
      <c r="R26" s="373"/>
      <c r="S26" s="374"/>
      <c r="T26" s="375"/>
      <c r="U26" s="333"/>
      <c r="V26" s="376"/>
      <c r="W26" s="333"/>
      <c r="X26" s="333"/>
      <c r="Y26" s="333"/>
      <c r="Z26" s="333"/>
      <c r="AA26" s="333"/>
      <c r="AB26" s="333"/>
      <c r="AC26" s="333"/>
      <c r="AD26" s="333"/>
      <c r="AE26" s="333"/>
      <c r="AF26" s="333"/>
      <c r="AG26" s="333"/>
      <c r="AH26" s="333"/>
      <c r="AI26" s="333"/>
      <c r="AJ26" s="333"/>
      <c r="AK26" s="333"/>
      <c r="AL26" s="333"/>
      <c r="AM26" s="333"/>
      <c r="AN26" s="333"/>
      <c r="AO26" s="333"/>
      <c r="AP26" s="333"/>
      <c r="AQ26" s="333"/>
      <c r="AR26" s="333"/>
      <c r="AS26" s="333"/>
      <c r="AT26" s="333"/>
      <c r="AU26" s="333"/>
      <c r="AV26" s="333"/>
      <c r="AW26" s="333"/>
      <c r="AX26" s="333"/>
      <c r="AY26" s="333"/>
      <c r="AZ26" s="333"/>
      <c r="BA26" s="333"/>
      <c r="BB26" s="333"/>
      <c r="BC26" s="333"/>
      <c r="BD26" s="333"/>
      <c r="BE26" s="333"/>
      <c r="BF26" s="333"/>
      <c r="BG26" s="333"/>
      <c r="BH26" s="333"/>
      <c r="BI26" s="333"/>
      <c r="BJ26" s="333"/>
      <c r="BK26" s="333"/>
      <c r="BL26" s="333"/>
      <c r="BM26" s="333"/>
      <c r="BN26" s="333"/>
      <c r="BO26" s="333"/>
      <c r="BP26" s="333"/>
      <c r="BQ26" s="333"/>
      <c r="BR26" s="333"/>
      <c r="BS26" s="333"/>
      <c r="BT26" s="333"/>
      <c r="BU26" s="333"/>
      <c r="BV26" s="333"/>
      <c r="BW26" s="333"/>
      <c r="BX26" s="333"/>
      <c r="BY26" s="333"/>
      <c r="BZ26" s="333"/>
      <c r="CA26" s="333"/>
      <c r="CB26" s="333"/>
      <c r="CC26" s="333"/>
      <c r="CD26" s="333"/>
      <c r="CE26" s="333"/>
      <c r="CF26" s="333"/>
      <c r="CG26" s="333"/>
      <c r="CH26" s="333"/>
      <c r="CI26" s="333"/>
      <c r="CJ26" s="333"/>
      <c r="CK26" s="333"/>
      <c r="CL26" s="333"/>
      <c r="CM26" s="333"/>
      <c r="CN26" s="333"/>
      <c r="CO26" s="333"/>
      <c r="CP26" s="333"/>
      <c r="CQ26" s="333"/>
      <c r="CR26" s="333"/>
      <c r="CS26" s="333"/>
      <c r="CT26" s="333"/>
      <c r="CU26" s="333"/>
      <c r="CV26" s="333"/>
      <c r="CW26" s="333"/>
      <c r="CX26" s="333"/>
      <c r="CY26" s="333"/>
      <c r="CZ26" s="333"/>
      <c r="DA26" s="333"/>
      <c r="DB26" s="333"/>
      <c r="DC26" s="333"/>
      <c r="DD26" s="333"/>
      <c r="DE26" s="333"/>
      <c r="DF26" s="333"/>
      <c r="DG26" s="333"/>
      <c r="DH26" s="333"/>
      <c r="DI26" s="333"/>
      <c r="DJ26" s="333"/>
      <c r="DK26" s="333"/>
      <c r="DL26" s="333"/>
      <c r="DM26" s="333"/>
      <c r="DN26" s="333"/>
      <c r="DO26" s="333"/>
      <c r="DP26" s="333"/>
      <c r="DQ26" s="333"/>
      <c r="DR26" s="333"/>
      <c r="DS26" s="333"/>
      <c r="DT26" s="333"/>
      <c r="DU26" s="333"/>
      <c r="DV26" s="333"/>
      <c r="DW26" s="333"/>
      <c r="DX26" s="333"/>
      <c r="DY26" s="333"/>
      <c r="DZ26" s="333"/>
      <c r="EA26" s="333"/>
      <c r="EB26" s="333"/>
      <c r="EC26" s="333"/>
      <c r="ED26" s="333"/>
      <c r="EE26" s="333"/>
      <c r="EF26" s="333"/>
      <c r="EG26" s="333"/>
      <c r="EH26" s="333"/>
      <c r="EI26" s="333"/>
      <c r="EJ26" s="333"/>
      <c r="EK26" s="333"/>
      <c r="EL26" s="333"/>
      <c r="EM26" s="333"/>
      <c r="EN26" s="333"/>
      <c r="EO26" s="333"/>
      <c r="EP26" s="333"/>
      <c r="EQ26" s="333"/>
      <c r="ER26" s="333"/>
      <c r="ES26" s="333"/>
      <c r="ET26" s="333"/>
      <c r="EU26" s="333"/>
      <c r="EV26" s="333"/>
      <c r="EW26" s="333"/>
      <c r="EX26" s="333"/>
      <c r="EY26" s="333"/>
      <c r="EZ26" s="333"/>
      <c r="FA26" s="333"/>
      <c r="FB26" s="333"/>
      <c r="FC26" s="333"/>
      <c r="FD26" s="333"/>
      <c r="FE26" s="333"/>
      <c r="FF26" s="333"/>
      <c r="FG26" s="333"/>
      <c r="FH26" s="333"/>
      <c r="FI26" s="333"/>
      <c r="FJ26" s="333"/>
      <c r="FK26" s="333"/>
      <c r="FL26" s="333"/>
      <c r="FM26" s="333"/>
      <c r="FN26" s="333"/>
      <c r="FO26" s="333"/>
      <c r="FP26" s="333"/>
      <c r="FQ26" s="333"/>
      <c r="FR26" s="333"/>
      <c r="FS26" s="333"/>
      <c r="FT26" s="333"/>
      <c r="FU26" s="333"/>
      <c r="FV26" s="333"/>
      <c r="FW26" s="333"/>
      <c r="FX26" s="333"/>
      <c r="FY26" s="333"/>
      <c r="FZ26" s="333"/>
      <c r="GA26" s="333"/>
      <c r="GB26" s="333"/>
      <c r="GC26" s="333"/>
      <c r="GD26" s="333"/>
      <c r="GE26" s="333"/>
      <c r="GF26" s="333"/>
      <c r="GG26" s="333"/>
      <c r="GH26" s="333"/>
      <c r="GI26" s="333"/>
      <c r="GJ26" s="333"/>
      <c r="GK26" s="333"/>
      <c r="GL26" s="333"/>
      <c r="GM26" s="333"/>
      <c r="GN26" s="333"/>
      <c r="GO26" s="333"/>
      <c r="GP26" s="333"/>
      <c r="GQ26" s="333"/>
      <c r="GR26" s="333"/>
      <c r="GS26" s="333"/>
      <c r="GT26" s="333"/>
      <c r="GU26" s="333"/>
      <c r="GV26" s="333"/>
      <c r="GW26" s="333"/>
      <c r="GX26" s="333"/>
      <c r="GY26" s="333"/>
      <c r="GZ26" s="333"/>
      <c r="HA26" s="333"/>
      <c r="HB26" s="333"/>
      <c r="HC26" s="333"/>
      <c r="HD26" s="333"/>
      <c r="HE26" s="333"/>
      <c r="HF26" s="333"/>
      <c r="HG26" s="333"/>
      <c r="HH26" s="333"/>
      <c r="HI26" s="333"/>
      <c r="HJ26" s="333"/>
      <c r="HK26" s="333"/>
      <c r="HL26" s="333"/>
      <c r="HM26" s="333"/>
    </row>
    <row r="27" spans="1:221" x14ac:dyDescent="0.2">
      <c r="A27" s="384" t="s">
        <v>79</v>
      </c>
      <c r="B27" s="385"/>
      <c r="C27" s="385"/>
      <c r="D27" s="360">
        <f>IF($C$15&lt;0,0,IF($C$15&gt;833000,833000,$C$15))</f>
        <v>0</v>
      </c>
      <c r="E27" s="361" t="s">
        <v>41</v>
      </c>
      <c r="F27" s="362" t="s">
        <v>8</v>
      </c>
      <c r="G27" s="386"/>
      <c r="H27" s="386"/>
      <c r="I27" s="386">
        <f>'Rider Rates'!$B$4</f>
        <v>4.6278999999999999E-3</v>
      </c>
      <c r="J27" s="386">
        <f t="shared" ref="J27:J47" si="0">SUM(G27:I27)</f>
        <v>4.6278999999999999E-3</v>
      </c>
      <c r="K27" s="364" t="s">
        <v>42</v>
      </c>
      <c r="L27" s="250"/>
      <c r="M27" s="250"/>
      <c r="N27" s="250">
        <f t="shared" ref="N27:N32" si="1">ROUND(D27*I27,2)</f>
        <v>0</v>
      </c>
      <c r="O27" s="250">
        <f t="shared" ref="O27:O48" si="2">SUM(L27:N27)</f>
        <v>0</v>
      </c>
      <c r="P27" s="358">
        <f>'Rider Rates'!$D$4</f>
        <v>45657</v>
      </c>
      <c r="Q27" s="383"/>
      <c r="R27" s="380"/>
      <c r="S27" s="374"/>
      <c r="T27" s="375"/>
      <c r="U27" s="333"/>
      <c r="V27" s="376"/>
      <c r="W27" s="333"/>
      <c r="X27" s="333"/>
      <c r="Y27" s="333"/>
      <c r="Z27" s="333"/>
      <c r="AA27" s="333"/>
      <c r="AB27" s="333"/>
      <c r="AC27" s="333"/>
      <c r="AD27" s="333"/>
      <c r="AE27" s="333"/>
      <c r="AF27" s="333"/>
      <c r="AG27" s="333"/>
      <c r="AH27" s="333"/>
      <c r="AI27" s="333"/>
      <c r="AJ27" s="333"/>
      <c r="AK27" s="333"/>
      <c r="AL27" s="333"/>
      <c r="AM27" s="333"/>
      <c r="AN27" s="333"/>
      <c r="AO27" s="333"/>
      <c r="AP27" s="333"/>
      <c r="AQ27" s="333"/>
      <c r="AR27" s="333"/>
      <c r="AS27" s="333"/>
      <c r="AT27" s="333"/>
      <c r="AU27" s="333"/>
      <c r="AV27" s="333"/>
      <c r="AW27" s="333"/>
      <c r="AX27" s="333"/>
      <c r="AY27" s="333"/>
      <c r="AZ27" s="333"/>
      <c r="BA27" s="333"/>
      <c r="BB27" s="333"/>
      <c r="BC27" s="333"/>
      <c r="BD27" s="333"/>
      <c r="BE27" s="333"/>
      <c r="BF27" s="333"/>
      <c r="BG27" s="333"/>
      <c r="BH27" s="333"/>
      <c r="BI27" s="333"/>
      <c r="BJ27" s="333"/>
      <c r="BK27" s="333"/>
      <c r="BL27" s="333"/>
      <c r="BM27" s="333"/>
      <c r="BN27" s="333"/>
      <c r="BO27" s="333"/>
      <c r="BP27" s="333"/>
      <c r="BQ27" s="333"/>
      <c r="BR27" s="333"/>
      <c r="BS27" s="333"/>
      <c r="BT27" s="333"/>
      <c r="BU27" s="333"/>
      <c r="BV27" s="333"/>
      <c r="BW27" s="333"/>
      <c r="BX27" s="333"/>
      <c r="BY27" s="333"/>
      <c r="BZ27" s="333"/>
      <c r="CA27" s="333"/>
      <c r="CB27" s="333"/>
      <c r="CC27" s="333"/>
      <c r="CD27" s="333"/>
      <c r="CE27" s="333"/>
      <c r="CF27" s="333"/>
      <c r="CG27" s="333"/>
      <c r="CH27" s="333"/>
      <c r="CI27" s="333"/>
      <c r="CJ27" s="333"/>
      <c r="CK27" s="333"/>
      <c r="CL27" s="333"/>
      <c r="CM27" s="333"/>
      <c r="CN27" s="333"/>
      <c r="CO27" s="333"/>
      <c r="CP27" s="333"/>
      <c r="CQ27" s="333"/>
      <c r="CR27" s="333"/>
      <c r="CS27" s="333"/>
      <c r="CT27" s="333"/>
      <c r="CU27" s="333"/>
      <c r="CV27" s="333"/>
      <c r="CW27" s="333"/>
      <c r="CX27" s="333"/>
      <c r="CY27" s="333"/>
      <c r="CZ27" s="333"/>
      <c r="DA27" s="333"/>
      <c r="DB27" s="333"/>
      <c r="DC27" s="333"/>
      <c r="DD27" s="333"/>
      <c r="DE27" s="333"/>
      <c r="DF27" s="333"/>
      <c r="DG27" s="333"/>
      <c r="DH27" s="333"/>
      <c r="DI27" s="333"/>
      <c r="DJ27" s="333"/>
      <c r="DK27" s="333"/>
      <c r="DL27" s="333"/>
      <c r="DM27" s="333"/>
      <c r="DN27" s="333"/>
      <c r="DO27" s="333"/>
      <c r="DP27" s="333"/>
      <c r="DQ27" s="333"/>
      <c r="DR27" s="333"/>
      <c r="DS27" s="333"/>
      <c r="DT27" s="333"/>
      <c r="DU27" s="333"/>
      <c r="DV27" s="333"/>
      <c r="DW27" s="333"/>
      <c r="DX27" s="333"/>
      <c r="DY27" s="333"/>
      <c r="DZ27" s="333"/>
      <c r="EA27" s="333"/>
      <c r="EB27" s="333"/>
      <c r="EC27" s="333"/>
      <c r="ED27" s="333"/>
      <c r="EE27" s="333"/>
      <c r="EF27" s="333"/>
      <c r="EG27" s="333"/>
      <c r="EH27" s="333"/>
      <c r="EI27" s="333"/>
      <c r="EJ27" s="333"/>
      <c r="EK27" s="333"/>
      <c r="EL27" s="333"/>
      <c r="EM27" s="333"/>
      <c r="EN27" s="333"/>
      <c r="EO27" s="333"/>
      <c r="EP27" s="333"/>
      <c r="EQ27" s="333"/>
      <c r="ER27" s="333"/>
      <c r="ES27" s="333"/>
      <c r="ET27" s="333"/>
      <c r="EU27" s="333"/>
      <c r="EV27" s="333"/>
      <c r="EW27" s="333"/>
      <c r="EX27" s="333"/>
      <c r="EY27" s="333"/>
      <c r="EZ27" s="333"/>
      <c r="FA27" s="333"/>
      <c r="FB27" s="333"/>
      <c r="FC27" s="333"/>
      <c r="FD27" s="333"/>
      <c r="FE27" s="333"/>
      <c r="FF27" s="333"/>
      <c r="FG27" s="333"/>
      <c r="FH27" s="333"/>
      <c r="FI27" s="333"/>
      <c r="FJ27" s="333"/>
      <c r="FK27" s="333"/>
      <c r="FL27" s="333"/>
      <c r="FM27" s="333"/>
      <c r="FN27" s="333"/>
      <c r="FO27" s="333"/>
      <c r="FP27" s="333"/>
      <c r="FQ27" s="333"/>
      <c r="FR27" s="333"/>
      <c r="FS27" s="333"/>
      <c r="FT27" s="333"/>
      <c r="FU27" s="333"/>
      <c r="FV27" s="333"/>
      <c r="FW27" s="333"/>
      <c r="FX27" s="333"/>
      <c r="FY27" s="333"/>
      <c r="FZ27" s="333"/>
      <c r="GA27" s="333"/>
      <c r="GB27" s="333"/>
      <c r="GC27" s="333"/>
      <c r="GD27" s="333"/>
      <c r="GE27" s="333"/>
      <c r="GF27" s="333"/>
      <c r="GG27" s="333"/>
      <c r="GH27" s="333"/>
      <c r="GI27" s="333"/>
      <c r="GJ27" s="333"/>
      <c r="GK27" s="333"/>
      <c r="GL27" s="333"/>
      <c r="GM27" s="333"/>
      <c r="GN27" s="333"/>
      <c r="GO27" s="333"/>
      <c r="GP27" s="333"/>
      <c r="GQ27" s="333"/>
      <c r="GR27" s="333"/>
      <c r="GS27" s="333"/>
      <c r="GT27" s="333"/>
      <c r="GU27" s="333"/>
      <c r="GV27" s="333"/>
      <c r="GW27" s="333"/>
      <c r="GX27" s="333"/>
      <c r="GY27" s="333"/>
      <c r="GZ27" s="333"/>
      <c r="HA27" s="333"/>
      <c r="HB27" s="333"/>
      <c r="HC27" s="333"/>
      <c r="HD27" s="333"/>
      <c r="HE27" s="333"/>
      <c r="HF27" s="333"/>
      <c r="HG27" s="333"/>
      <c r="HH27" s="333"/>
      <c r="HI27" s="333"/>
      <c r="HJ27" s="333"/>
      <c r="HK27" s="333"/>
      <c r="HL27" s="333"/>
      <c r="HM27" s="333"/>
    </row>
    <row r="28" spans="1:221" x14ac:dyDescent="0.2">
      <c r="A28" s="384" t="s">
        <v>80</v>
      </c>
      <c r="B28" s="333"/>
      <c r="C28" s="333"/>
      <c r="D28" s="388">
        <f>IF($C$15&gt;833000,$C$15-833000,0)</f>
        <v>0</v>
      </c>
      <c r="E28" s="361" t="s">
        <v>41</v>
      </c>
      <c r="F28" s="362" t="s">
        <v>8</v>
      </c>
      <c r="G28" s="386"/>
      <c r="H28" s="386"/>
      <c r="I28" s="386">
        <f>'Rider Rates'!$B$5</f>
        <v>1.7560000000000001E-4</v>
      </c>
      <c r="J28" s="386">
        <f t="shared" si="0"/>
        <v>1.7560000000000001E-4</v>
      </c>
      <c r="K28" s="364" t="s">
        <v>42</v>
      </c>
      <c r="L28" s="250"/>
      <c r="M28" s="250"/>
      <c r="N28" s="250">
        <f t="shared" si="1"/>
        <v>0</v>
      </c>
      <c r="O28" s="250">
        <f t="shared" si="2"/>
        <v>0</v>
      </c>
      <c r="P28" s="358">
        <f>'Rider Rates'!$D$4</f>
        <v>45657</v>
      </c>
      <c r="Q28" s="383"/>
      <c r="R28" s="380"/>
      <c r="S28" s="374"/>
      <c r="T28" s="375"/>
      <c r="U28" s="333"/>
      <c r="V28" s="376"/>
      <c r="W28" s="333"/>
      <c r="X28" s="333"/>
      <c r="Y28" s="333"/>
      <c r="Z28" s="333"/>
      <c r="AA28" s="333"/>
      <c r="AB28" s="333"/>
      <c r="AC28" s="333"/>
      <c r="AD28" s="333"/>
      <c r="AE28" s="333"/>
      <c r="AF28" s="333"/>
      <c r="AG28" s="333"/>
      <c r="AH28" s="333"/>
      <c r="AI28" s="333"/>
      <c r="AJ28" s="333"/>
      <c r="AK28" s="333"/>
      <c r="AL28" s="333"/>
      <c r="AM28" s="333"/>
      <c r="AN28" s="333"/>
      <c r="AO28" s="333"/>
      <c r="AP28" s="333"/>
      <c r="AQ28" s="333"/>
      <c r="AR28" s="333"/>
      <c r="AS28" s="333"/>
      <c r="AT28" s="333"/>
      <c r="AU28" s="333"/>
      <c r="AV28" s="333"/>
      <c r="AW28" s="333"/>
      <c r="AX28" s="333"/>
      <c r="AY28" s="333"/>
      <c r="AZ28" s="333"/>
      <c r="BA28" s="333"/>
      <c r="BB28" s="333"/>
      <c r="BC28" s="333"/>
      <c r="BD28" s="333"/>
      <c r="BE28" s="333"/>
      <c r="BF28" s="333"/>
      <c r="BG28" s="333"/>
      <c r="BH28" s="333"/>
      <c r="BI28" s="333"/>
      <c r="BJ28" s="333"/>
      <c r="BK28" s="333"/>
      <c r="BL28" s="333"/>
      <c r="BM28" s="333"/>
      <c r="BN28" s="333"/>
      <c r="BO28" s="333"/>
      <c r="BP28" s="333"/>
      <c r="BQ28" s="333"/>
      <c r="BR28" s="333"/>
      <c r="BS28" s="333"/>
      <c r="BT28" s="333"/>
      <c r="BU28" s="333"/>
      <c r="BV28" s="333"/>
      <c r="BW28" s="333"/>
      <c r="BX28" s="333"/>
      <c r="BY28" s="333"/>
      <c r="BZ28" s="333"/>
      <c r="CA28" s="333"/>
      <c r="CB28" s="333"/>
      <c r="CC28" s="333"/>
      <c r="CD28" s="333"/>
      <c r="CE28" s="333"/>
      <c r="CF28" s="333"/>
      <c r="CG28" s="333"/>
      <c r="CH28" s="333"/>
      <c r="CI28" s="333"/>
      <c r="CJ28" s="333"/>
      <c r="CK28" s="333"/>
      <c r="CL28" s="333"/>
      <c r="CM28" s="333"/>
      <c r="CN28" s="333"/>
      <c r="CO28" s="333"/>
      <c r="CP28" s="333"/>
      <c r="CQ28" s="333"/>
      <c r="CR28" s="333"/>
      <c r="CS28" s="333"/>
      <c r="CT28" s="333"/>
      <c r="CU28" s="333"/>
      <c r="CV28" s="333"/>
      <c r="CW28" s="333"/>
      <c r="CX28" s="333"/>
      <c r="CY28" s="333"/>
      <c r="CZ28" s="333"/>
      <c r="DA28" s="333"/>
      <c r="DB28" s="333"/>
      <c r="DC28" s="333"/>
      <c r="DD28" s="333"/>
      <c r="DE28" s="333"/>
      <c r="DF28" s="333"/>
      <c r="DG28" s="333"/>
      <c r="DH28" s="333"/>
      <c r="DI28" s="333"/>
      <c r="DJ28" s="333"/>
      <c r="DK28" s="333"/>
      <c r="DL28" s="333"/>
      <c r="DM28" s="333"/>
      <c r="DN28" s="333"/>
      <c r="DO28" s="333"/>
      <c r="DP28" s="333"/>
      <c r="DQ28" s="333"/>
      <c r="DR28" s="333"/>
      <c r="DS28" s="333"/>
      <c r="DT28" s="333"/>
      <c r="DU28" s="333"/>
      <c r="DV28" s="333"/>
      <c r="DW28" s="333"/>
      <c r="DX28" s="333"/>
      <c r="DY28" s="333"/>
      <c r="DZ28" s="333"/>
      <c r="EA28" s="333"/>
      <c r="EB28" s="333"/>
      <c r="EC28" s="333"/>
      <c r="ED28" s="333"/>
      <c r="EE28" s="333"/>
      <c r="EF28" s="333"/>
      <c r="EG28" s="333"/>
      <c r="EH28" s="333"/>
      <c r="EI28" s="333"/>
      <c r="EJ28" s="333"/>
      <c r="EK28" s="333"/>
      <c r="EL28" s="333"/>
      <c r="EM28" s="333"/>
      <c r="EN28" s="333"/>
      <c r="EO28" s="333"/>
      <c r="EP28" s="333"/>
      <c r="EQ28" s="333"/>
      <c r="ER28" s="333"/>
      <c r="ES28" s="333"/>
      <c r="ET28" s="333"/>
      <c r="EU28" s="333"/>
      <c r="EV28" s="333"/>
      <c r="EW28" s="333"/>
      <c r="EX28" s="333"/>
      <c r="EY28" s="333"/>
      <c r="EZ28" s="333"/>
      <c r="FA28" s="333"/>
      <c r="FB28" s="333"/>
      <c r="FC28" s="333"/>
      <c r="FD28" s="333"/>
      <c r="FE28" s="333"/>
      <c r="FF28" s="333"/>
      <c r="FG28" s="333"/>
      <c r="FH28" s="333"/>
      <c r="FI28" s="333"/>
      <c r="FJ28" s="333"/>
      <c r="FK28" s="333"/>
      <c r="FL28" s="333"/>
      <c r="FM28" s="333"/>
      <c r="FN28" s="333"/>
      <c r="FO28" s="333"/>
      <c r="FP28" s="333"/>
      <c r="FQ28" s="333"/>
      <c r="FR28" s="333"/>
      <c r="FS28" s="333"/>
      <c r="FT28" s="333"/>
      <c r="FU28" s="333"/>
      <c r="FV28" s="333"/>
      <c r="FW28" s="333"/>
      <c r="FX28" s="333"/>
      <c r="FY28" s="333"/>
      <c r="FZ28" s="333"/>
      <c r="GA28" s="333"/>
      <c r="GB28" s="333"/>
      <c r="GC28" s="333"/>
      <c r="GD28" s="333"/>
      <c r="GE28" s="333"/>
      <c r="GF28" s="333"/>
      <c r="GG28" s="333"/>
      <c r="GH28" s="333"/>
      <c r="GI28" s="333"/>
      <c r="GJ28" s="333"/>
      <c r="GK28" s="333"/>
      <c r="GL28" s="333"/>
      <c r="GM28" s="333"/>
      <c r="GN28" s="333"/>
      <c r="GO28" s="333"/>
      <c r="GP28" s="333"/>
      <c r="GQ28" s="333"/>
      <c r="GR28" s="333"/>
      <c r="GS28" s="333"/>
      <c r="GT28" s="333"/>
      <c r="GU28" s="333"/>
      <c r="GV28" s="333"/>
      <c r="GW28" s="333"/>
      <c r="GX28" s="333"/>
      <c r="GY28" s="333"/>
      <c r="GZ28" s="333"/>
      <c r="HA28" s="333"/>
      <c r="HB28" s="333"/>
      <c r="HC28" s="333"/>
      <c r="HD28" s="333"/>
      <c r="HE28" s="333"/>
      <c r="HF28" s="333"/>
      <c r="HG28" s="333"/>
      <c r="HH28" s="333"/>
      <c r="HI28" s="333"/>
      <c r="HJ28" s="333"/>
      <c r="HK28" s="333"/>
      <c r="HL28" s="333"/>
      <c r="HM28" s="333"/>
    </row>
    <row r="29" spans="1:221" x14ac:dyDescent="0.2">
      <c r="A29" s="384" t="s">
        <v>97</v>
      </c>
      <c r="B29" s="333"/>
      <c r="C29" s="333"/>
      <c r="D29" s="360">
        <f>IF('Customer Info'!$C$32=TRUE,0,IF($C$15&lt;0,0,IF($C$15&gt;2000,2000,$C$15)))</f>
        <v>0</v>
      </c>
      <c r="E29" s="361" t="s">
        <v>41</v>
      </c>
      <c r="F29" s="362" t="s">
        <v>8</v>
      </c>
      <c r="G29" s="386"/>
      <c r="H29" s="386"/>
      <c r="I29" s="389">
        <f>'Rider Rates'!$B$8</f>
        <v>4.6499999999999996E-3</v>
      </c>
      <c r="J29" s="389">
        <f t="shared" si="0"/>
        <v>4.6499999999999996E-3</v>
      </c>
      <c r="K29" s="364" t="s">
        <v>42</v>
      </c>
      <c r="L29" s="250"/>
      <c r="M29" s="250"/>
      <c r="N29" s="250">
        <f t="shared" si="1"/>
        <v>0</v>
      </c>
      <c r="O29" s="250">
        <f t="shared" si="2"/>
        <v>0</v>
      </c>
      <c r="P29" s="358">
        <f>'Rider Rates'!$D$7</f>
        <v>44531</v>
      </c>
      <c r="Q29" s="383"/>
      <c r="R29" s="380"/>
      <c r="S29" s="374"/>
      <c r="T29" s="375"/>
      <c r="U29" s="333"/>
      <c r="V29" s="376"/>
      <c r="W29" s="333"/>
      <c r="X29" s="333"/>
      <c r="Y29" s="333"/>
      <c r="Z29" s="333"/>
      <c r="AA29" s="333"/>
      <c r="AB29" s="333"/>
      <c r="AC29" s="333"/>
      <c r="AD29" s="333"/>
      <c r="AE29" s="333"/>
      <c r="AF29" s="333"/>
      <c r="AG29" s="333"/>
      <c r="AH29" s="333"/>
      <c r="AI29" s="333"/>
      <c r="AJ29" s="333"/>
      <c r="AK29" s="333"/>
      <c r="AL29" s="333"/>
      <c r="AM29" s="333"/>
      <c r="AN29" s="333"/>
      <c r="AO29" s="333"/>
      <c r="AP29" s="333"/>
      <c r="AQ29" s="333"/>
      <c r="AR29" s="333"/>
      <c r="AS29" s="333"/>
      <c r="AT29" s="333"/>
      <c r="AU29" s="333"/>
      <c r="AV29" s="333"/>
      <c r="AW29" s="333"/>
      <c r="AX29" s="333"/>
      <c r="AY29" s="333"/>
      <c r="AZ29" s="333"/>
      <c r="BA29" s="333"/>
      <c r="BB29" s="333"/>
      <c r="BC29" s="333"/>
      <c r="BD29" s="333"/>
      <c r="BE29" s="333"/>
      <c r="BF29" s="333"/>
      <c r="BG29" s="333"/>
      <c r="BH29" s="333"/>
      <c r="BI29" s="333"/>
      <c r="BJ29" s="333"/>
      <c r="BK29" s="333"/>
      <c r="BL29" s="333"/>
      <c r="BM29" s="333"/>
      <c r="BN29" s="333"/>
      <c r="BO29" s="333"/>
      <c r="BP29" s="333"/>
      <c r="BQ29" s="333"/>
      <c r="BR29" s="333"/>
      <c r="BS29" s="333"/>
      <c r="BT29" s="333"/>
      <c r="BU29" s="333"/>
      <c r="BV29" s="333"/>
      <c r="BW29" s="333"/>
      <c r="BX29" s="333"/>
      <c r="BY29" s="333"/>
      <c r="BZ29" s="333"/>
      <c r="CA29" s="333"/>
      <c r="CB29" s="333"/>
      <c r="CC29" s="333"/>
      <c r="CD29" s="333"/>
      <c r="CE29" s="333"/>
      <c r="CF29" s="333"/>
      <c r="CG29" s="333"/>
      <c r="CH29" s="333"/>
      <c r="CI29" s="333"/>
      <c r="CJ29" s="333"/>
      <c r="CK29" s="333"/>
      <c r="CL29" s="333"/>
      <c r="CM29" s="333"/>
      <c r="CN29" s="333"/>
      <c r="CO29" s="333"/>
      <c r="CP29" s="333"/>
      <c r="CQ29" s="333"/>
      <c r="CR29" s="333"/>
      <c r="CS29" s="333"/>
      <c r="CT29" s="333"/>
      <c r="CU29" s="333"/>
      <c r="CV29" s="333"/>
      <c r="CW29" s="333"/>
      <c r="CX29" s="333"/>
      <c r="CY29" s="333"/>
      <c r="CZ29" s="333"/>
      <c r="DA29" s="333"/>
      <c r="DB29" s="333"/>
      <c r="DC29" s="333"/>
      <c r="DD29" s="333"/>
      <c r="DE29" s="333"/>
      <c r="DF29" s="333"/>
      <c r="DG29" s="333"/>
      <c r="DH29" s="333"/>
      <c r="DI29" s="333"/>
      <c r="DJ29" s="333"/>
      <c r="DK29" s="333"/>
      <c r="DL29" s="333"/>
      <c r="DM29" s="333"/>
      <c r="DN29" s="333"/>
      <c r="DO29" s="333"/>
      <c r="DP29" s="333"/>
      <c r="DQ29" s="333"/>
      <c r="DR29" s="333"/>
      <c r="DS29" s="333"/>
      <c r="DT29" s="333"/>
      <c r="DU29" s="333"/>
      <c r="DV29" s="333"/>
      <c r="DW29" s="333"/>
      <c r="DX29" s="333"/>
      <c r="DY29" s="333"/>
      <c r="DZ29" s="333"/>
      <c r="EA29" s="333"/>
      <c r="EB29" s="333"/>
      <c r="EC29" s="333"/>
      <c r="ED29" s="333"/>
      <c r="EE29" s="333"/>
      <c r="EF29" s="333"/>
      <c r="EG29" s="333"/>
      <c r="EH29" s="333"/>
      <c r="EI29" s="333"/>
      <c r="EJ29" s="333"/>
      <c r="EK29" s="333"/>
      <c r="EL29" s="333"/>
      <c r="EM29" s="333"/>
      <c r="EN29" s="333"/>
      <c r="EO29" s="333"/>
      <c r="EP29" s="333"/>
      <c r="EQ29" s="333"/>
      <c r="ER29" s="333"/>
      <c r="ES29" s="333"/>
      <c r="ET29" s="333"/>
      <c r="EU29" s="333"/>
      <c r="EV29" s="333"/>
      <c r="EW29" s="333"/>
      <c r="EX29" s="333"/>
      <c r="EY29" s="333"/>
      <c r="EZ29" s="333"/>
      <c r="FA29" s="333"/>
      <c r="FB29" s="333"/>
      <c r="FC29" s="333"/>
      <c r="FD29" s="333"/>
      <c r="FE29" s="333"/>
      <c r="FF29" s="333"/>
      <c r="FG29" s="333"/>
      <c r="FH29" s="333"/>
      <c r="FI29" s="333"/>
      <c r="FJ29" s="333"/>
      <c r="FK29" s="333"/>
      <c r="FL29" s="333"/>
      <c r="FM29" s="333"/>
      <c r="FN29" s="333"/>
      <c r="FO29" s="333"/>
      <c r="FP29" s="333"/>
      <c r="FQ29" s="333"/>
      <c r="FR29" s="333"/>
      <c r="FS29" s="333"/>
      <c r="FT29" s="333"/>
      <c r="FU29" s="333"/>
      <c r="FV29" s="333"/>
      <c r="FW29" s="333"/>
      <c r="FX29" s="333"/>
      <c r="FY29" s="333"/>
      <c r="FZ29" s="333"/>
      <c r="GA29" s="333"/>
      <c r="GB29" s="333"/>
      <c r="GC29" s="333"/>
      <c r="GD29" s="333"/>
      <c r="GE29" s="333"/>
      <c r="GF29" s="333"/>
      <c r="GG29" s="333"/>
      <c r="GH29" s="333"/>
      <c r="GI29" s="333"/>
      <c r="GJ29" s="333"/>
      <c r="GK29" s="333"/>
      <c r="GL29" s="333"/>
      <c r="GM29" s="333"/>
      <c r="GN29" s="333"/>
      <c r="GO29" s="333"/>
      <c r="GP29" s="333"/>
      <c r="GQ29" s="333"/>
      <c r="GR29" s="333"/>
      <c r="GS29" s="333"/>
      <c r="GT29" s="333"/>
      <c r="GU29" s="333"/>
      <c r="GV29" s="333"/>
      <c r="GW29" s="333"/>
      <c r="GX29" s="333"/>
      <c r="GY29" s="333"/>
      <c r="GZ29" s="333"/>
      <c r="HA29" s="333"/>
      <c r="HB29" s="333"/>
      <c r="HC29" s="333"/>
      <c r="HD29" s="333"/>
      <c r="HE29" s="333"/>
      <c r="HF29" s="333"/>
      <c r="HG29" s="333"/>
      <c r="HH29" s="333"/>
      <c r="HI29" s="333"/>
      <c r="HJ29" s="333"/>
      <c r="HK29" s="333"/>
      <c r="HL29" s="333"/>
      <c r="HM29" s="333"/>
    </row>
    <row r="30" spans="1:221" x14ac:dyDescent="0.2">
      <c r="A30" s="384" t="s">
        <v>98</v>
      </c>
      <c r="B30" s="333"/>
      <c r="C30" s="333"/>
      <c r="D30" s="360">
        <f>IF('Customer Info'!$C$32=TRUE,0,IF($C$15&lt;=2000,0,IF($C$15=0,0,IF($C$15-2000&gt;13000,13000,$C$15-2000))))</f>
        <v>0</v>
      </c>
      <c r="E30" s="361" t="s">
        <v>41</v>
      </c>
      <c r="F30" s="362" t="s">
        <v>8</v>
      </c>
      <c r="G30" s="386"/>
      <c r="H30" s="386"/>
      <c r="I30" s="389">
        <f>'Rider Rates'!$B$9</f>
        <v>4.1900000000000001E-3</v>
      </c>
      <c r="J30" s="389">
        <f t="shared" si="0"/>
        <v>4.1900000000000001E-3</v>
      </c>
      <c r="K30" s="364" t="s">
        <v>42</v>
      </c>
      <c r="L30" s="250"/>
      <c r="M30" s="250"/>
      <c r="N30" s="250">
        <f t="shared" si="1"/>
        <v>0</v>
      </c>
      <c r="O30" s="250">
        <f t="shared" si="2"/>
        <v>0</v>
      </c>
      <c r="P30" s="358">
        <f>'Rider Rates'!$D$7</f>
        <v>44531</v>
      </c>
      <c r="Q30" s="383"/>
      <c r="R30" s="380"/>
      <c r="S30" s="374"/>
      <c r="T30" s="375"/>
      <c r="U30" s="333"/>
      <c r="V30" s="376"/>
      <c r="W30" s="333"/>
      <c r="X30" s="333"/>
      <c r="Y30" s="333"/>
      <c r="Z30" s="333"/>
      <c r="AA30" s="333"/>
      <c r="AB30" s="333"/>
      <c r="AC30" s="333"/>
      <c r="AD30" s="333"/>
      <c r="AE30" s="333"/>
      <c r="AF30" s="333"/>
      <c r="AG30" s="333"/>
      <c r="AH30" s="333"/>
      <c r="AI30" s="333"/>
      <c r="AJ30" s="333"/>
      <c r="AK30" s="333"/>
      <c r="AL30" s="333"/>
      <c r="AM30" s="333"/>
      <c r="AN30" s="333"/>
      <c r="AO30" s="333"/>
      <c r="AP30" s="333"/>
      <c r="AQ30" s="333"/>
      <c r="AR30" s="333"/>
      <c r="AS30" s="333"/>
      <c r="AT30" s="333"/>
      <c r="AU30" s="333"/>
      <c r="AV30" s="333"/>
      <c r="AW30" s="333"/>
      <c r="AX30" s="333"/>
      <c r="AY30" s="333"/>
      <c r="AZ30" s="333"/>
      <c r="BA30" s="333"/>
      <c r="BB30" s="333"/>
      <c r="BC30" s="333"/>
      <c r="BD30" s="333"/>
      <c r="BE30" s="333"/>
      <c r="BF30" s="333"/>
      <c r="BG30" s="333"/>
      <c r="BH30" s="333"/>
      <c r="BI30" s="333"/>
      <c r="BJ30" s="333"/>
      <c r="BK30" s="333"/>
      <c r="BL30" s="333"/>
      <c r="BM30" s="333"/>
      <c r="BN30" s="333"/>
      <c r="BO30" s="333"/>
      <c r="BP30" s="333"/>
      <c r="BQ30" s="333"/>
      <c r="BR30" s="333"/>
      <c r="BS30" s="333"/>
      <c r="BT30" s="333"/>
      <c r="BU30" s="333"/>
      <c r="BV30" s="333"/>
      <c r="BW30" s="333"/>
      <c r="BX30" s="333"/>
      <c r="BY30" s="333"/>
      <c r="BZ30" s="333"/>
      <c r="CA30" s="333"/>
      <c r="CB30" s="333"/>
      <c r="CC30" s="333"/>
      <c r="CD30" s="333"/>
      <c r="CE30" s="333"/>
      <c r="CF30" s="333"/>
      <c r="CG30" s="333"/>
      <c r="CH30" s="333"/>
      <c r="CI30" s="333"/>
      <c r="CJ30" s="333"/>
      <c r="CK30" s="333"/>
      <c r="CL30" s="333"/>
      <c r="CM30" s="333"/>
      <c r="CN30" s="333"/>
      <c r="CO30" s="333"/>
      <c r="CP30" s="333"/>
      <c r="CQ30" s="333"/>
      <c r="CR30" s="333"/>
      <c r="CS30" s="333"/>
      <c r="CT30" s="333"/>
      <c r="CU30" s="333"/>
      <c r="CV30" s="333"/>
      <c r="CW30" s="333"/>
      <c r="CX30" s="333"/>
      <c r="CY30" s="333"/>
      <c r="CZ30" s="333"/>
      <c r="DA30" s="333"/>
      <c r="DB30" s="333"/>
      <c r="DC30" s="333"/>
      <c r="DD30" s="333"/>
      <c r="DE30" s="333"/>
      <c r="DF30" s="333"/>
      <c r="DG30" s="333"/>
      <c r="DH30" s="333"/>
      <c r="DI30" s="333"/>
      <c r="DJ30" s="333"/>
      <c r="DK30" s="333"/>
      <c r="DL30" s="333"/>
      <c r="DM30" s="333"/>
      <c r="DN30" s="333"/>
      <c r="DO30" s="333"/>
      <c r="DP30" s="333"/>
      <c r="DQ30" s="333"/>
      <c r="DR30" s="333"/>
      <c r="DS30" s="333"/>
      <c r="DT30" s="333"/>
      <c r="DU30" s="333"/>
      <c r="DV30" s="333"/>
      <c r="DW30" s="333"/>
      <c r="DX30" s="333"/>
      <c r="DY30" s="333"/>
      <c r="DZ30" s="333"/>
      <c r="EA30" s="333"/>
      <c r="EB30" s="333"/>
      <c r="EC30" s="333"/>
      <c r="ED30" s="333"/>
      <c r="EE30" s="333"/>
      <c r="EF30" s="333"/>
      <c r="EG30" s="333"/>
      <c r="EH30" s="333"/>
      <c r="EI30" s="333"/>
      <c r="EJ30" s="333"/>
      <c r="EK30" s="333"/>
      <c r="EL30" s="333"/>
      <c r="EM30" s="333"/>
      <c r="EN30" s="333"/>
      <c r="EO30" s="333"/>
      <c r="EP30" s="333"/>
      <c r="EQ30" s="333"/>
      <c r="ER30" s="333"/>
      <c r="ES30" s="333"/>
      <c r="ET30" s="333"/>
      <c r="EU30" s="333"/>
      <c r="EV30" s="333"/>
      <c r="EW30" s="333"/>
      <c r="EX30" s="333"/>
      <c r="EY30" s="333"/>
      <c r="EZ30" s="333"/>
      <c r="FA30" s="333"/>
      <c r="FB30" s="333"/>
      <c r="FC30" s="333"/>
      <c r="FD30" s="333"/>
      <c r="FE30" s="333"/>
      <c r="FF30" s="333"/>
      <c r="FG30" s="333"/>
      <c r="FH30" s="333"/>
      <c r="FI30" s="333"/>
      <c r="FJ30" s="333"/>
      <c r="FK30" s="333"/>
      <c r="FL30" s="333"/>
      <c r="FM30" s="333"/>
      <c r="FN30" s="333"/>
      <c r="FO30" s="333"/>
      <c r="FP30" s="333"/>
      <c r="FQ30" s="333"/>
      <c r="FR30" s="333"/>
      <c r="FS30" s="333"/>
      <c r="FT30" s="333"/>
      <c r="FU30" s="333"/>
      <c r="FV30" s="333"/>
      <c r="FW30" s="333"/>
      <c r="FX30" s="333"/>
      <c r="FY30" s="333"/>
      <c r="FZ30" s="333"/>
      <c r="GA30" s="333"/>
      <c r="GB30" s="333"/>
      <c r="GC30" s="333"/>
      <c r="GD30" s="333"/>
      <c r="GE30" s="333"/>
      <c r="GF30" s="333"/>
      <c r="GG30" s="333"/>
      <c r="GH30" s="333"/>
      <c r="GI30" s="333"/>
      <c r="GJ30" s="333"/>
      <c r="GK30" s="333"/>
      <c r="GL30" s="333"/>
      <c r="GM30" s="333"/>
      <c r="GN30" s="333"/>
      <c r="GO30" s="333"/>
      <c r="GP30" s="333"/>
      <c r="GQ30" s="333"/>
      <c r="GR30" s="333"/>
      <c r="GS30" s="333"/>
      <c r="GT30" s="333"/>
      <c r="GU30" s="333"/>
      <c r="GV30" s="333"/>
      <c r="GW30" s="333"/>
      <c r="GX30" s="333"/>
      <c r="GY30" s="333"/>
      <c r="GZ30" s="333"/>
      <c r="HA30" s="333"/>
      <c r="HB30" s="333"/>
      <c r="HC30" s="333"/>
      <c r="HD30" s="333"/>
      <c r="HE30" s="333"/>
      <c r="HF30" s="333"/>
      <c r="HG30" s="333"/>
      <c r="HH30" s="333"/>
      <c r="HI30" s="333"/>
      <c r="HJ30" s="333"/>
      <c r="HK30" s="333"/>
      <c r="HL30" s="333"/>
      <c r="HM30" s="333"/>
    </row>
    <row r="31" spans="1:221" x14ac:dyDescent="0.2">
      <c r="A31" s="384" t="s">
        <v>99</v>
      </c>
      <c r="B31" s="333"/>
      <c r="C31" s="333"/>
      <c r="D31" s="360">
        <f>IF('Customer Info'!$C$32=TRUE,0,IF($C$15=0,0,IF($C$15-15000&gt;=0,$C$15-15000,0)))</f>
        <v>0</v>
      </c>
      <c r="E31" s="361" t="s">
        <v>41</v>
      </c>
      <c r="F31" s="362" t="s">
        <v>8</v>
      </c>
      <c r="G31" s="386"/>
      <c r="H31" s="386"/>
      <c r="I31" s="389">
        <f>'Rider Rates'!$B$10</f>
        <v>3.63E-3</v>
      </c>
      <c r="J31" s="389">
        <f t="shared" si="0"/>
        <v>3.63E-3</v>
      </c>
      <c r="K31" s="364" t="s">
        <v>42</v>
      </c>
      <c r="L31" s="250"/>
      <c r="M31" s="250"/>
      <c r="N31" s="250">
        <f t="shared" si="1"/>
        <v>0</v>
      </c>
      <c r="O31" s="250">
        <f t="shared" si="2"/>
        <v>0</v>
      </c>
      <c r="P31" s="358">
        <f>'Rider Rates'!$D$7</f>
        <v>44531</v>
      </c>
      <c r="Q31" s="383"/>
      <c r="R31" s="380"/>
      <c r="S31" s="374"/>
      <c r="T31" s="375"/>
      <c r="U31" s="333"/>
      <c r="V31" s="376"/>
      <c r="W31" s="333"/>
      <c r="X31" s="333"/>
      <c r="Y31" s="333"/>
      <c r="Z31" s="333"/>
      <c r="AA31" s="333"/>
      <c r="AB31" s="333"/>
      <c r="AC31" s="333"/>
      <c r="AD31" s="333"/>
      <c r="AE31" s="333"/>
      <c r="AF31" s="333"/>
      <c r="AG31" s="333"/>
      <c r="AH31" s="333"/>
      <c r="AI31" s="333"/>
      <c r="AJ31" s="333"/>
      <c r="AK31" s="333"/>
      <c r="AL31" s="333"/>
      <c r="AM31" s="333"/>
      <c r="AN31" s="333"/>
      <c r="AO31" s="333"/>
      <c r="AP31" s="333"/>
      <c r="AQ31" s="333"/>
      <c r="AR31" s="333"/>
      <c r="AS31" s="333"/>
      <c r="AT31" s="333"/>
      <c r="AU31" s="333"/>
      <c r="AV31" s="333"/>
      <c r="AW31" s="333"/>
      <c r="AX31" s="333"/>
      <c r="AY31" s="333"/>
      <c r="AZ31" s="333"/>
      <c r="BA31" s="333"/>
      <c r="BB31" s="333"/>
      <c r="BC31" s="333"/>
      <c r="BD31" s="333"/>
      <c r="BE31" s="333"/>
      <c r="BF31" s="333"/>
      <c r="BG31" s="333"/>
      <c r="BH31" s="333"/>
      <c r="BI31" s="333"/>
      <c r="BJ31" s="333"/>
      <c r="BK31" s="333"/>
      <c r="BL31" s="333"/>
      <c r="BM31" s="333"/>
      <c r="BN31" s="333"/>
      <c r="BO31" s="333"/>
      <c r="BP31" s="333"/>
      <c r="BQ31" s="333"/>
      <c r="BR31" s="333"/>
      <c r="BS31" s="333"/>
      <c r="BT31" s="333"/>
      <c r="BU31" s="333"/>
      <c r="BV31" s="333"/>
      <c r="BW31" s="333"/>
      <c r="BX31" s="333"/>
      <c r="BY31" s="333"/>
      <c r="BZ31" s="333"/>
      <c r="CA31" s="333"/>
      <c r="CB31" s="333"/>
      <c r="CC31" s="333"/>
      <c r="CD31" s="333"/>
      <c r="CE31" s="333"/>
      <c r="CF31" s="333"/>
      <c r="CG31" s="333"/>
      <c r="CH31" s="333"/>
      <c r="CI31" s="333"/>
      <c r="CJ31" s="333"/>
      <c r="CK31" s="333"/>
      <c r="CL31" s="333"/>
      <c r="CM31" s="333"/>
      <c r="CN31" s="333"/>
      <c r="CO31" s="333"/>
      <c r="CP31" s="333"/>
      <c r="CQ31" s="333"/>
      <c r="CR31" s="333"/>
      <c r="CS31" s="333"/>
      <c r="CT31" s="333"/>
      <c r="CU31" s="333"/>
      <c r="CV31" s="333"/>
      <c r="CW31" s="333"/>
      <c r="CX31" s="333"/>
      <c r="CY31" s="333"/>
      <c r="CZ31" s="333"/>
      <c r="DA31" s="333"/>
      <c r="DB31" s="333"/>
      <c r="DC31" s="333"/>
      <c r="DD31" s="333"/>
      <c r="DE31" s="333"/>
      <c r="DF31" s="333"/>
      <c r="DG31" s="333"/>
      <c r="DH31" s="333"/>
      <c r="DI31" s="333"/>
      <c r="DJ31" s="333"/>
      <c r="DK31" s="333"/>
      <c r="DL31" s="333"/>
      <c r="DM31" s="333"/>
      <c r="DN31" s="333"/>
      <c r="DO31" s="333"/>
      <c r="DP31" s="333"/>
      <c r="DQ31" s="333"/>
      <c r="DR31" s="333"/>
      <c r="DS31" s="333"/>
      <c r="DT31" s="333"/>
      <c r="DU31" s="333"/>
      <c r="DV31" s="333"/>
      <c r="DW31" s="333"/>
      <c r="DX31" s="333"/>
      <c r="DY31" s="333"/>
      <c r="DZ31" s="333"/>
      <c r="EA31" s="333"/>
      <c r="EB31" s="333"/>
      <c r="EC31" s="333"/>
      <c r="ED31" s="333"/>
      <c r="EE31" s="333"/>
      <c r="EF31" s="333"/>
      <c r="EG31" s="333"/>
      <c r="EH31" s="333"/>
      <c r="EI31" s="333"/>
      <c r="EJ31" s="333"/>
      <c r="EK31" s="333"/>
      <c r="EL31" s="333"/>
      <c r="EM31" s="333"/>
      <c r="EN31" s="333"/>
      <c r="EO31" s="333"/>
      <c r="EP31" s="333"/>
      <c r="EQ31" s="333"/>
      <c r="ER31" s="333"/>
      <c r="ES31" s="333"/>
      <c r="ET31" s="333"/>
      <c r="EU31" s="333"/>
      <c r="EV31" s="333"/>
      <c r="EW31" s="333"/>
      <c r="EX31" s="333"/>
      <c r="EY31" s="333"/>
      <c r="EZ31" s="333"/>
      <c r="FA31" s="333"/>
      <c r="FB31" s="333"/>
      <c r="FC31" s="333"/>
      <c r="FD31" s="333"/>
      <c r="FE31" s="333"/>
      <c r="FF31" s="333"/>
      <c r="FG31" s="333"/>
      <c r="FH31" s="333"/>
      <c r="FI31" s="333"/>
      <c r="FJ31" s="333"/>
      <c r="FK31" s="333"/>
      <c r="FL31" s="333"/>
      <c r="FM31" s="333"/>
      <c r="FN31" s="333"/>
      <c r="FO31" s="333"/>
      <c r="FP31" s="333"/>
      <c r="FQ31" s="333"/>
      <c r="FR31" s="333"/>
      <c r="FS31" s="333"/>
      <c r="FT31" s="333"/>
      <c r="FU31" s="333"/>
      <c r="FV31" s="333"/>
      <c r="FW31" s="333"/>
      <c r="FX31" s="333"/>
      <c r="FY31" s="333"/>
      <c r="FZ31" s="333"/>
      <c r="GA31" s="333"/>
      <c r="GB31" s="333"/>
      <c r="GC31" s="333"/>
      <c r="GD31" s="333"/>
      <c r="GE31" s="333"/>
      <c r="GF31" s="333"/>
      <c r="GG31" s="333"/>
      <c r="GH31" s="333"/>
      <c r="GI31" s="333"/>
      <c r="GJ31" s="333"/>
      <c r="GK31" s="333"/>
      <c r="GL31" s="333"/>
      <c r="GM31" s="333"/>
      <c r="GN31" s="333"/>
      <c r="GO31" s="333"/>
      <c r="GP31" s="333"/>
      <c r="GQ31" s="333"/>
      <c r="GR31" s="333"/>
      <c r="GS31" s="333"/>
      <c r="GT31" s="333"/>
      <c r="GU31" s="333"/>
      <c r="GV31" s="333"/>
      <c r="GW31" s="333"/>
      <c r="GX31" s="333"/>
      <c r="GY31" s="333"/>
      <c r="GZ31" s="333"/>
      <c r="HA31" s="333"/>
      <c r="HB31" s="333"/>
      <c r="HC31" s="333"/>
      <c r="HD31" s="333"/>
      <c r="HE31" s="333"/>
      <c r="HF31" s="333"/>
      <c r="HG31" s="333"/>
      <c r="HH31" s="333"/>
      <c r="HI31" s="333"/>
      <c r="HJ31" s="333"/>
      <c r="HK31" s="333"/>
      <c r="HL31" s="333"/>
      <c r="HM31" s="333"/>
    </row>
    <row r="32" spans="1:221" x14ac:dyDescent="0.2">
      <c r="A32" s="392" t="s">
        <v>159</v>
      </c>
      <c r="B32" s="333"/>
      <c r="C32" s="333"/>
      <c r="D32" s="360">
        <f>IF($C$15&lt;0,0,$C$15)</f>
        <v>0</v>
      </c>
      <c r="E32" s="361" t="s">
        <v>41</v>
      </c>
      <c r="F32" s="362" t="s">
        <v>8</v>
      </c>
      <c r="G32" s="386"/>
      <c r="H32" s="386"/>
      <c r="I32" s="386">
        <f>'Rider Rates'!$B$16</f>
        <v>0</v>
      </c>
      <c r="J32" s="386">
        <f>SUM(G32:I32)</f>
        <v>0</v>
      </c>
      <c r="K32" s="364" t="s">
        <v>42</v>
      </c>
      <c r="L32" s="250"/>
      <c r="M32" s="250"/>
      <c r="N32" s="250">
        <f t="shared" si="1"/>
        <v>0</v>
      </c>
      <c r="O32" s="250">
        <f t="shared" si="2"/>
        <v>0</v>
      </c>
      <c r="P32" s="358">
        <f>'Rider Rates'!$D$16</f>
        <v>45322</v>
      </c>
      <c r="Q32" s="383"/>
      <c r="R32" s="380"/>
      <c r="S32" s="374"/>
      <c r="T32" s="375"/>
      <c r="U32" s="333"/>
      <c r="V32" s="376"/>
      <c r="W32" s="333"/>
      <c r="X32" s="333"/>
      <c r="Y32" s="333"/>
      <c r="Z32" s="333"/>
      <c r="AA32" s="333"/>
      <c r="AB32" s="333"/>
      <c r="AC32" s="333"/>
      <c r="AD32" s="333"/>
      <c r="AE32" s="333"/>
      <c r="AF32" s="333"/>
      <c r="AG32" s="333"/>
      <c r="AH32" s="333"/>
      <c r="AI32" s="333"/>
      <c r="AJ32" s="333"/>
      <c r="AK32" s="333"/>
      <c r="AL32" s="333"/>
      <c r="AM32" s="333"/>
      <c r="AN32" s="333"/>
      <c r="AO32" s="333"/>
      <c r="AP32" s="333"/>
      <c r="AQ32" s="333"/>
      <c r="AR32" s="333"/>
      <c r="AS32" s="333"/>
      <c r="AT32" s="333"/>
      <c r="AU32" s="333"/>
      <c r="AV32" s="333"/>
      <c r="AW32" s="333"/>
      <c r="AX32" s="333"/>
      <c r="AY32" s="333"/>
      <c r="AZ32" s="333"/>
      <c r="BA32" s="333"/>
      <c r="BB32" s="333"/>
      <c r="BC32" s="333"/>
      <c r="BD32" s="333"/>
      <c r="BE32" s="333"/>
      <c r="BF32" s="333"/>
      <c r="BG32" s="333"/>
      <c r="BH32" s="333"/>
      <c r="BI32" s="333"/>
      <c r="BJ32" s="333"/>
      <c r="BK32" s="333"/>
      <c r="BL32" s="333"/>
      <c r="BM32" s="333"/>
      <c r="BN32" s="333"/>
      <c r="BO32" s="333"/>
      <c r="BP32" s="333"/>
      <c r="BQ32" s="333"/>
      <c r="BR32" s="333"/>
      <c r="BS32" s="333"/>
      <c r="BT32" s="333"/>
      <c r="BU32" s="333"/>
      <c r="BV32" s="333"/>
      <c r="BW32" s="333"/>
      <c r="BX32" s="333"/>
      <c r="BY32" s="333"/>
      <c r="BZ32" s="333"/>
      <c r="CA32" s="333"/>
      <c r="CB32" s="333"/>
      <c r="CC32" s="333"/>
      <c r="CD32" s="333"/>
      <c r="CE32" s="333"/>
      <c r="CF32" s="333"/>
      <c r="CG32" s="333"/>
      <c r="CH32" s="333"/>
      <c r="CI32" s="333"/>
      <c r="CJ32" s="333"/>
      <c r="CK32" s="333"/>
      <c r="CL32" s="333"/>
      <c r="CM32" s="333"/>
      <c r="CN32" s="333"/>
      <c r="CO32" s="333"/>
      <c r="CP32" s="333"/>
      <c r="CQ32" s="333"/>
      <c r="CR32" s="333"/>
      <c r="CS32" s="333"/>
      <c r="CT32" s="333"/>
      <c r="CU32" s="333"/>
      <c r="CV32" s="333"/>
      <c r="CW32" s="333"/>
      <c r="CX32" s="333"/>
      <c r="CY32" s="333"/>
      <c r="CZ32" s="333"/>
      <c r="DA32" s="333"/>
      <c r="DB32" s="333"/>
      <c r="DC32" s="333"/>
      <c r="DD32" s="333"/>
      <c r="DE32" s="333"/>
      <c r="DF32" s="333"/>
      <c r="DG32" s="333"/>
      <c r="DH32" s="333"/>
      <c r="DI32" s="333"/>
      <c r="DJ32" s="333"/>
      <c r="DK32" s="333"/>
      <c r="DL32" s="333"/>
      <c r="DM32" s="333"/>
      <c r="DN32" s="333"/>
      <c r="DO32" s="333"/>
      <c r="DP32" s="333"/>
      <c r="DQ32" s="333"/>
      <c r="DR32" s="333"/>
      <c r="DS32" s="333"/>
      <c r="DT32" s="333"/>
      <c r="DU32" s="333"/>
      <c r="DV32" s="333"/>
      <c r="DW32" s="333"/>
      <c r="DX32" s="333"/>
      <c r="DY32" s="333"/>
      <c r="DZ32" s="333"/>
      <c r="EA32" s="333"/>
      <c r="EB32" s="333"/>
      <c r="EC32" s="333"/>
      <c r="ED32" s="333"/>
      <c r="EE32" s="333"/>
      <c r="EF32" s="333"/>
      <c r="EG32" s="333"/>
      <c r="EH32" s="333"/>
      <c r="EI32" s="333"/>
      <c r="EJ32" s="333"/>
      <c r="EK32" s="333"/>
      <c r="EL32" s="333"/>
      <c r="EM32" s="333"/>
      <c r="EN32" s="333"/>
      <c r="EO32" s="333"/>
      <c r="EP32" s="333"/>
      <c r="EQ32" s="333"/>
      <c r="ER32" s="333"/>
      <c r="ES32" s="333"/>
      <c r="ET32" s="333"/>
      <c r="EU32" s="333"/>
      <c r="EV32" s="333"/>
      <c r="EW32" s="333"/>
      <c r="EX32" s="333"/>
      <c r="EY32" s="333"/>
      <c r="EZ32" s="333"/>
      <c r="FA32" s="333"/>
      <c r="FB32" s="333"/>
      <c r="FC32" s="333"/>
      <c r="FD32" s="333"/>
      <c r="FE32" s="333"/>
      <c r="FF32" s="333"/>
      <c r="FG32" s="333"/>
      <c r="FH32" s="333"/>
      <c r="FI32" s="333"/>
      <c r="FJ32" s="333"/>
      <c r="FK32" s="333"/>
      <c r="FL32" s="333"/>
      <c r="FM32" s="333"/>
      <c r="FN32" s="333"/>
      <c r="FO32" s="333"/>
      <c r="FP32" s="333"/>
      <c r="FQ32" s="333"/>
      <c r="FR32" s="333"/>
      <c r="FS32" s="333"/>
      <c r="FT32" s="333"/>
      <c r="FU32" s="333"/>
      <c r="FV32" s="333"/>
      <c r="FW32" s="333"/>
      <c r="FX32" s="333"/>
      <c r="FY32" s="333"/>
      <c r="FZ32" s="333"/>
      <c r="GA32" s="333"/>
      <c r="GB32" s="333"/>
      <c r="GC32" s="333"/>
      <c r="GD32" s="333"/>
      <c r="GE32" s="333"/>
      <c r="GF32" s="333"/>
      <c r="GG32" s="333"/>
      <c r="GH32" s="333"/>
      <c r="GI32" s="333"/>
      <c r="GJ32" s="333"/>
      <c r="GK32" s="333"/>
      <c r="GL32" s="333"/>
      <c r="GM32" s="333"/>
      <c r="GN32" s="333"/>
      <c r="GO32" s="333"/>
      <c r="GP32" s="333"/>
      <c r="GQ32" s="333"/>
      <c r="GR32" s="333"/>
      <c r="GS32" s="333"/>
      <c r="GT32" s="333"/>
      <c r="GU32" s="333"/>
      <c r="GV32" s="333"/>
      <c r="GW32" s="333"/>
      <c r="GX32" s="333"/>
      <c r="GY32" s="333"/>
      <c r="GZ32" s="333"/>
      <c r="HA32" s="333"/>
      <c r="HB32" s="333"/>
      <c r="HC32" s="333"/>
      <c r="HD32" s="333"/>
      <c r="HE32" s="333"/>
      <c r="HF32" s="333"/>
      <c r="HG32" s="333"/>
      <c r="HH32" s="333"/>
      <c r="HI32" s="333"/>
      <c r="HJ32" s="333"/>
      <c r="HK32" s="333"/>
      <c r="HL32" s="333"/>
      <c r="HM32" s="333"/>
    </row>
    <row r="33" spans="1:221" x14ac:dyDescent="0.2">
      <c r="A33" s="392" t="s">
        <v>237</v>
      </c>
      <c r="B33" s="333"/>
      <c r="C33" s="333"/>
      <c r="D33" s="390">
        <f>$N$23</f>
        <v>825</v>
      </c>
      <c r="E33" s="361" t="s">
        <v>122</v>
      </c>
      <c r="F33" s="362" t="s">
        <v>8</v>
      </c>
      <c r="G33" s="386"/>
      <c r="H33" s="386"/>
      <c r="I33" s="391">
        <f>'Rider Rates'!$B$18+'Rider Rates'!$E$18</f>
        <v>0</v>
      </c>
      <c r="J33" s="391">
        <f>SUM(G33:I33)</f>
        <v>0</v>
      </c>
      <c r="K33" s="364"/>
      <c r="L33" s="250"/>
      <c r="M33" s="250"/>
      <c r="N33" s="250">
        <f>ROUND($D$33*'Rider Rates'!$B$18,2)+ROUND($D$33*'Rider Rates'!$E$18,2)</f>
        <v>0</v>
      </c>
      <c r="O33" s="250">
        <f t="shared" si="2"/>
        <v>0</v>
      </c>
      <c r="P33" s="358">
        <f>MAX('Rider Rates'!$D$18,'Rider Rates'!$F$18)</f>
        <v>44531</v>
      </c>
      <c r="Q33" s="383"/>
      <c r="R33" s="380"/>
      <c r="S33" s="374"/>
      <c r="T33" s="375"/>
      <c r="U33" s="333"/>
      <c r="V33" s="376"/>
      <c r="W33" s="333"/>
      <c r="X33" s="333"/>
      <c r="Y33" s="333"/>
      <c r="Z33" s="333"/>
      <c r="AA33" s="333"/>
      <c r="AB33" s="333"/>
      <c r="AC33" s="333"/>
      <c r="AD33" s="333"/>
      <c r="AE33" s="333"/>
      <c r="AF33" s="333"/>
      <c r="AG33" s="333"/>
      <c r="AH33" s="333"/>
      <c r="AI33" s="333"/>
      <c r="AJ33" s="333"/>
      <c r="AK33" s="333"/>
      <c r="AL33" s="333"/>
      <c r="AM33" s="333"/>
      <c r="AN33" s="333"/>
      <c r="AO33" s="333"/>
      <c r="AP33" s="333"/>
      <c r="AQ33" s="333"/>
      <c r="AR33" s="333"/>
      <c r="AS33" s="333"/>
      <c r="AT33" s="333"/>
      <c r="AU33" s="333"/>
      <c r="AV33" s="333"/>
      <c r="AW33" s="333"/>
      <c r="AX33" s="333"/>
      <c r="AY33" s="333"/>
      <c r="AZ33" s="333"/>
      <c r="BA33" s="333"/>
      <c r="BB33" s="333"/>
      <c r="BC33" s="333"/>
      <c r="BD33" s="333"/>
      <c r="BE33" s="333"/>
      <c r="BF33" s="333"/>
      <c r="BG33" s="333"/>
      <c r="BH33" s="333"/>
      <c r="BI33" s="333"/>
      <c r="BJ33" s="333"/>
      <c r="BK33" s="333"/>
      <c r="BL33" s="333"/>
      <c r="BM33" s="333"/>
      <c r="BN33" s="333"/>
      <c r="BO33" s="333"/>
      <c r="BP33" s="333"/>
      <c r="BQ33" s="333"/>
      <c r="BR33" s="333"/>
      <c r="BS33" s="333"/>
      <c r="BT33" s="333"/>
      <c r="BU33" s="333"/>
      <c r="BV33" s="333"/>
      <c r="BW33" s="333"/>
      <c r="BX33" s="333"/>
      <c r="BY33" s="333"/>
      <c r="BZ33" s="333"/>
      <c r="CA33" s="333"/>
      <c r="CB33" s="333"/>
      <c r="CC33" s="333"/>
      <c r="CD33" s="333"/>
      <c r="CE33" s="333"/>
      <c r="CF33" s="333"/>
      <c r="CG33" s="333"/>
      <c r="CH33" s="333"/>
      <c r="CI33" s="333"/>
      <c r="CJ33" s="333"/>
      <c r="CK33" s="333"/>
      <c r="CL33" s="333"/>
      <c r="CM33" s="333"/>
      <c r="CN33" s="333"/>
      <c r="CO33" s="333"/>
      <c r="CP33" s="333"/>
      <c r="CQ33" s="333"/>
      <c r="CR33" s="333"/>
      <c r="CS33" s="333"/>
      <c r="CT33" s="333"/>
      <c r="CU33" s="333"/>
      <c r="CV33" s="333"/>
      <c r="CW33" s="333"/>
      <c r="CX33" s="333"/>
      <c r="CY33" s="333"/>
      <c r="CZ33" s="333"/>
      <c r="DA33" s="333"/>
      <c r="DB33" s="333"/>
      <c r="DC33" s="333"/>
      <c r="DD33" s="333"/>
      <c r="DE33" s="333"/>
      <c r="DF33" s="333"/>
      <c r="DG33" s="333"/>
      <c r="DH33" s="333"/>
      <c r="DI33" s="333"/>
      <c r="DJ33" s="333"/>
      <c r="DK33" s="333"/>
      <c r="DL33" s="333"/>
      <c r="DM33" s="333"/>
      <c r="DN33" s="333"/>
      <c r="DO33" s="333"/>
      <c r="DP33" s="333"/>
      <c r="DQ33" s="333"/>
      <c r="DR33" s="333"/>
      <c r="DS33" s="333"/>
      <c r="DT33" s="333"/>
      <c r="DU33" s="333"/>
      <c r="DV33" s="333"/>
      <c r="DW33" s="333"/>
      <c r="DX33" s="333"/>
      <c r="DY33" s="333"/>
      <c r="DZ33" s="333"/>
      <c r="EA33" s="333"/>
      <c r="EB33" s="333"/>
      <c r="EC33" s="333"/>
      <c r="ED33" s="333"/>
      <c r="EE33" s="333"/>
      <c r="EF33" s="333"/>
      <c r="EG33" s="333"/>
      <c r="EH33" s="333"/>
      <c r="EI33" s="333"/>
      <c r="EJ33" s="333"/>
      <c r="EK33" s="333"/>
      <c r="EL33" s="333"/>
      <c r="EM33" s="333"/>
      <c r="EN33" s="333"/>
      <c r="EO33" s="333"/>
      <c r="EP33" s="333"/>
      <c r="EQ33" s="333"/>
      <c r="ER33" s="333"/>
      <c r="ES33" s="333"/>
      <c r="ET33" s="333"/>
      <c r="EU33" s="333"/>
      <c r="EV33" s="333"/>
      <c r="EW33" s="333"/>
      <c r="EX33" s="333"/>
      <c r="EY33" s="333"/>
      <c r="EZ33" s="333"/>
      <c r="FA33" s="333"/>
      <c r="FB33" s="333"/>
      <c r="FC33" s="333"/>
      <c r="FD33" s="333"/>
      <c r="FE33" s="333"/>
      <c r="FF33" s="333"/>
      <c r="FG33" s="333"/>
      <c r="FH33" s="333"/>
      <c r="FI33" s="333"/>
      <c r="FJ33" s="333"/>
      <c r="FK33" s="333"/>
      <c r="FL33" s="333"/>
      <c r="FM33" s="333"/>
      <c r="FN33" s="333"/>
      <c r="FO33" s="333"/>
      <c r="FP33" s="333"/>
      <c r="FQ33" s="333"/>
      <c r="FR33" s="333"/>
      <c r="FS33" s="333"/>
      <c r="FT33" s="333"/>
      <c r="FU33" s="333"/>
      <c r="FV33" s="333"/>
      <c r="FW33" s="333"/>
      <c r="FX33" s="333"/>
      <c r="FY33" s="333"/>
      <c r="FZ33" s="333"/>
      <c r="GA33" s="333"/>
      <c r="GB33" s="333"/>
      <c r="GC33" s="333"/>
      <c r="GD33" s="333"/>
      <c r="GE33" s="333"/>
      <c r="GF33" s="333"/>
      <c r="GG33" s="333"/>
      <c r="GH33" s="333"/>
      <c r="GI33" s="333"/>
      <c r="GJ33" s="333"/>
      <c r="GK33" s="333"/>
      <c r="GL33" s="333"/>
      <c r="GM33" s="333"/>
      <c r="GN33" s="333"/>
      <c r="GO33" s="333"/>
      <c r="GP33" s="333"/>
      <c r="GQ33" s="333"/>
      <c r="GR33" s="333"/>
      <c r="GS33" s="333"/>
      <c r="GT33" s="333"/>
      <c r="GU33" s="333"/>
      <c r="GV33" s="333"/>
      <c r="GW33" s="333"/>
      <c r="GX33" s="333"/>
      <c r="GY33" s="333"/>
      <c r="GZ33" s="333"/>
      <c r="HA33" s="333"/>
      <c r="HB33" s="333"/>
      <c r="HC33" s="333"/>
      <c r="HD33" s="333"/>
      <c r="HE33" s="333"/>
      <c r="HF33" s="333"/>
      <c r="HG33" s="333"/>
      <c r="HH33" s="333"/>
      <c r="HI33" s="333"/>
      <c r="HJ33" s="333"/>
      <c r="HK33" s="333"/>
      <c r="HL33" s="333"/>
      <c r="HM33" s="333"/>
    </row>
    <row r="34" spans="1:221" x14ac:dyDescent="0.2">
      <c r="A34" s="392" t="s">
        <v>186</v>
      </c>
      <c r="B34" s="333"/>
      <c r="C34" s="333"/>
      <c r="D34" s="360">
        <f>C15</f>
        <v>0</v>
      </c>
      <c r="E34" s="361" t="s">
        <v>41</v>
      </c>
      <c r="F34" s="362" t="s">
        <v>8</v>
      </c>
      <c r="G34" s="386"/>
      <c r="H34" s="386"/>
      <c r="I34" s="386"/>
      <c r="J34" s="393">
        <f>SUM(G34:H34)</f>
        <v>0</v>
      </c>
      <c r="K34" s="364" t="s">
        <v>42</v>
      </c>
      <c r="L34" s="250">
        <f>ROUND(D34*G34,2)</f>
        <v>0</v>
      </c>
      <c r="M34" s="250"/>
      <c r="N34" s="250"/>
      <c r="O34" s="250">
        <f t="shared" si="2"/>
        <v>0</v>
      </c>
      <c r="P34" s="358">
        <f>'Rider Rates'!$D$22</f>
        <v>45809</v>
      </c>
      <c r="Q34" s="383"/>
      <c r="R34" s="380"/>
      <c r="S34" s="374"/>
      <c r="T34" s="375"/>
      <c r="U34" s="333"/>
      <c r="V34" s="376"/>
      <c r="W34" s="333"/>
      <c r="X34" s="333"/>
      <c r="Y34" s="333"/>
      <c r="Z34" s="333"/>
      <c r="AA34" s="333"/>
      <c r="AB34" s="333"/>
      <c r="AC34" s="333"/>
      <c r="AD34" s="333"/>
      <c r="AE34" s="333"/>
      <c r="AF34" s="333"/>
      <c r="AG34" s="333"/>
      <c r="AH34" s="333"/>
      <c r="AI34" s="333"/>
      <c r="AJ34" s="333"/>
      <c r="AK34" s="333"/>
      <c r="AL34" s="333"/>
      <c r="AM34" s="333"/>
      <c r="AN34" s="333"/>
      <c r="AO34" s="333"/>
      <c r="AP34" s="333"/>
      <c r="AQ34" s="333"/>
      <c r="AR34" s="333"/>
      <c r="AS34" s="333"/>
      <c r="AT34" s="333"/>
      <c r="AU34" s="333"/>
      <c r="AV34" s="333"/>
      <c r="AW34" s="333"/>
      <c r="AX34" s="333"/>
      <c r="AY34" s="333"/>
      <c r="AZ34" s="333"/>
      <c r="BA34" s="333"/>
      <c r="BB34" s="333"/>
      <c r="BC34" s="333"/>
      <c r="BD34" s="333"/>
      <c r="BE34" s="333"/>
      <c r="BF34" s="333"/>
      <c r="BG34" s="333"/>
      <c r="BH34" s="333"/>
      <c r="BI34" s="333"/>
      <c r="BJ34" s="333"/>
      <c r="BK34" s="333"/>
      <c r="BL34" s="333"/>
      <c r="BM34" s="333"/>
      <c r="BN34" s="333"/>
      <c r="BO34" s="333"/>
      <c r="BP34" s="333"/>
      <c r="BQ34" s="333"/>
      <c r="BR34" s="333"/>
      <c r="BS34" s="333"/>
      <c r="BT34" s="333"/>
      <c r="BU34" s="333"/>
      <c r="BV34" s="333"/>
      <c r="BW34" s="333"/>
      <c r="BX34" s="333"/>
      <c r="BY34" s="333"/>
      <c r="BZ34" s="333"/>
      <c r="CA34" s="333"/>
      <c r="CB34" s="333"/>
      <c r="CC34" s="333"/>
      <c r="CD34" s="333"/>
      <c r="CE34" s="333"/>
      <c r="CF34" s="333"/>
      <c r="CG34" s="333"/>
      <c r="CH34" s="333"/>
      <c r="CI34" s="333"/>
      <c r="CJ34" s="333"/>
      <c r="CK34" s="333"/>
      <c r="CL34" s="333"/>
      <c r="CM34" s="333"/>
      <c r="CN34" s="333"/>
      <c r="CO34" s="333"/>
      <c r="CP34" s="333"/>
      <c r="CQ34" s="333"/>
      <c r="CR34" s="333"/>
      <c r="CS34" s="333"/>
      <c r="CT34" s="333"/>
      <c r="CU34" s="333"/>
      <c r="CV34" s="333"/>
      <c r="CW34" s="333"/>
      <c r="CX34" s="333"/>
      <c r="CY34" s="333"/>
      <c r="CZ34" s="333"/>
      <c r="DA34" s="333"/>
      <c r="DB34" s="333"/>
      <c r="DC34" s="333"/>
      <c r="DD34" s="333"/>
      <c r="DE34" s="333"/>
      <c r="DF34" s="333"/>
      <c r="DG34" s="333"/>
      <c r="DH34" s="333"/>
      <c r="DI34" s="333"/>
      <c r="DJ34" s="333"/>
      <c r="DK34" s="333"/>
      <c r="DL34" s="333"/>
      <c r="DM34" s="333"/>
      <c r="DN34" s="333"/>
      <c r="DO34" s="333"/>
      <c r="DP34" s="333"/>
      <c r="DQ34" s="333"/>
      <c r="DR34" s="333"/>
      <c r="DS34" s="333"/>
      <c r="DT34" s="333"/>
      <c r="DU34" s="333"/>
      <c r="DV34" s="333"/>
      <c r="DW34" s="333"/>
      <c r="DX34" s="333"/>
      <c r="DY34" s="333"/>
      <c r="DZ34" s="333"/>
      <c r="EA34" s="333"/>
      <c r="EB34" s="333"/>
      <c r="EC34" s="333"/>
      <c r="ED34" s="333"/>
      <c r="EE34" s="333"/>
      <c r="EF34" s="333"/>
      <c r="EG34" s="333"/>
      <c r="EH34" s="333"/>
      <c r="EI34" s="333"/>
      <c r="EJ34" s="333"/>
      <c r="EK34" s="333"/>
      <c r="EL34" s="333"/>
      <c r="EM34" s="333"/>
      <c r="EN34" s="333"/>
      <c r="EO34" s="333"/>
      <c r="EP34" s="333"/>
      <c r="EQ34" s="333"/>
      <c r="ER34" s="333"/>
      <c r="ES34" s="333"/>
      <c r="ET34" s="333"/>
      <c r="EU34" s="333"/>
      <c r="EV34" s="333"/>
      <c r="EW34" s="333"/>
      <c r="EX34" s="333"/>
      <c r="EY34" s="333"/>
      <c r="EZ34" s="333"/>
      <c r="FA34" s="333"/>
      <c r="FB34" s="333"/>
      <c r="FC34" s="333"/>
      <c r="FD34" s="333"/>
      <c r="FE34" s="333"/>
      <c r="FF34" s="333"/>
      <c r="FG34" s="333"/>
      <c r="FH34" s="333"/>
      <c r="FI34" s="333"/>
      <c r="FJ34" s="333"/>
      <c r="FK34" s="333"/>
      <c r="FL34" s="333"/>
      <c r="FM34" s="333"/>
      <c r="FN34" s="333"/>
      <c r="FO34" s="333"/>
      <c r="FP34" s="333"/>
      <c r="FQ34" s="333"/>
      <c r="FR34" s="333"/>
      <c r="FS34" s="333"/>
      <c r="FT34" s="333"/>
      <c r="FU34" s="333"/>
      <c r="FV34" s="333"/>
      <c r="FW34" s="333"/>
      <c r="FX34" s="333"/>
      <c r="FY34" s="333"/>
      <c r="FZ34" s="333"/>
      <c r="GA34" s="333"/>
      <c r="GB34" s="333"/>
      <c r="GC34" s="333"/>
      <c r="GD34" s="333"/>
      <c r="GE34" s="333"/>
      <c r="GF34" s="333"/>
      <c r="GG34" s="333"/>
      <c r="GH34" s="333"/>
      <c r="GI34" s="333"/>
      <c r="GJ34" s="333"/>
      <c r="GK34" s="333"/>
      <c r="GL34" s="333"/>
      <c r="GM34" s="333"/>
      <c r="GN34" s="333"/>
      <c r="GO34" s="333"/>
      <c r="GP34" s="333"/>
      <c r="GQ34" s="333"/>
      <c r="GR34" s="333"/>
      <c r="GS34" s="333"/>
      <c r="GT34" s="333"/>
      <c r="GU34" s="333"/>
      <c r="GV34" s="333"/>
      <c r="GW34" s="333"/>
      <c r="GX34" s="333"/>
      <c r="GY34" s="333"/>
      <c r="GZ34" s="333"/>
      <c r="HA34" s="333"/>
      <c r="HB34" s="333"/>
      <c r="HC34" s="333"/>
      <c r="HD34" s="333"/>
      <c r="HE34" s="333"/>
      <c r="HF34" s="333"/>
      <c r="HG34" s="333"/>
      <c r="HH34" s="333"/>
      <c r="HI34" s="333"/>
      <c r="HJ34" s="333"/>
      <c r="HK34" s="333"/>
      <c r="HL34" s="333"/>
      <c r="HM34" s="333"/>
    </row>
    <row r="35" spans="1:221" x14ac:dyDescent="0.2">
      <c r="A35" s="392" t="s">
        <v>162</v>
      </c>
      <c r="B35" s="333"/>
      <c r="C35" s="333"/>
      <c r="D35" s="360">
        <f t="shared" ref="D35:D36" si="3">C16</f>
        <v>0</v>
      </c>
      <c r="E35" s="361" t="s">
        <v>41</v>
      </c>
      <c r="F35" s="362" t="s">
        <v>8</v>
      </c>
      <c r="G35" s="386"/>
      <c r="H35" s="386"/>
      <c r="I35" s="386"/>
      <c r="J35" s="393">
        <f>SUM(G35:H35)</f>
        <v>0</v>
      </c>
      <c r="K35" s="364" t="s">
        <v>42</v>
      </c>
      <c r="L35" s="250">
        <f>ROUND(D35*G35,2)</f>
        <v>0</v>
      </c>
      <c r="M35" s="250"/>
      <c r="N35" s="250"/>
      <c r="O35" s="250">
        <f t="shared" si="2"/>
        <v>0</v>
      </c>
      <c r="P35" s="358">
        <f>'Rider Rates'!$D$35</f>
        <v>45809</v>
      </c>
      <c r="Q35" s="383"/>
      <c r="R35" s="380"/>
      <c r="S35" s="374"/>
      <c r="T35" s="375"/>
      <c r="U35" s="333"/>
      <c r="V35" s="376"/>
      <c r="W35" s="333"/>
      <c r="X35" s="333"/>
      <c r="Y35" s="333"/>
      <c r="Z35" s="333"/>
      <c r="AA35" s="333"/>
      <c r="AB35" s="333"/>
      <c r="AC35" s="333"/>
      <c r="AD35" s="333"/>
      <c r="AE35" s="333"/>
      <c r="AF35" s="333"/>
      <c r="AG35" s="333"/>
      <c r="AH35" s="333"/>
      <c r="AI35" s="333"/>
      <c r="AJ35" s="333"/>
      <c r="AK35" s="333"/>
      <c r="AL35" s="333"/>
      <c r="AM35" s="333"/>
      <c r="AN35" s="333"/>
      <c r="AO35" s="333"/>
      <c r="AP35" s="333"/>
      <c r="AQ35" s="333"/>
      <c r="AR35" s="333"/>
      <c r="AS35" s="333"/>
      <c r="AT35" s="333"/>
      <c r="AU35" s="333"/>
      <c r="AV35" s="333"/>
      <c r="AW35" s="333"/>
      <c r="AX35" s="333"/>
      <c r="AY35" s="333"/>
      <c r="AZ35" s="333"/>
      <c r="BA35" s="333"/>
      <c r="BB35" s="333"/>
      <c r="BC35" s="333"/>
      <c r="BD35" s="333"/>
      <c r="BE35" s="333"/>
      <c r="BF35" s="333"/>
      <c r="BG35" s="333"/>
      <c r="BH35" s="333"/>
      <c r="BI35" s="333"/>
      <c r="BJ35" s="333"/>
      <c r="BK35" s="333"/>
      <c r="BL35" s="333"/>
      <c r="BM35" s="333"/>
      <c r="BN35" s="333"/>
      <c r="BO35" s="333"/>
      <c r="BP35" s="333"/>
      <c r="BQ35" s="333"/>
      <c r="BR35" s="333"/>
      <c r="BS35" s="333"/>
      <c r="BT35" s="333"/>
      <c r="BU35" s="333"/>
      <c r="BV35" s="333"/>
      <c r="BW35" s="333"/>
      <c r="BX35" s="333"/>
      <c r="BY35" s="333"/>
      <c r="BZ35" s="333"/>
      <c r="CA35" s="333"/>
      <c r="CB35" s="333"/>
      <c r="CC35" s="333"/>
      <c r="CD35" s="333"/>
      <c r="CE35" s="333"/>
      <c r="CF35" s="333"/>
      <c r="CG35" s="333"/>
      <c r="CH35" s="333"/>
      <c r="CI35" s="333"/>
      <c r="CJ35" s="333"/>
      <c r="CK35" s="333"/>
      <c r="CL35" s="333"/>
      <c r="CM35" s="333"/>
      <c r="CN35" s="333"/>
      <c r="CO35" s="333"/>
      <c r="CP35" s="333"/>
      <c r="CQ35" s="333"/>
      <c r="CR35" s="333"/>
      <c r="CS35" s="333"/>
      <c r="CT35" s="333"/>
      <c r="CU35" s="333"/>
      <c r="CV35" s="333"/>
      <c r="CW35" s="333"/>
      <c r="CX35" s="333"/>
      <c r="CY35" s="333"/>
      <c r="CZ35" s="333"/>
      <c r="DA35" s="333"/>
      <c r="DB35" s="333"/>
      <c r="DC35" s="333"/>
      <c r="DD35" s="333"/>
      <c r="DE35" s="333"/>
      <c r="DF35" s="333"/>
      <c r="DG35" s="333"/>
      <c r="DH35" s="333"/>
      <c r="DI35" s="333"/>
      <c r="DJ35" s="333"/>
      <c r="DK35" s="333"/>
      <c r="DL35" s="333"/>
      <c r="DM35" s="333"/>
      <c r="DN35" s="333"/>
      <c r="DO35" s="333"/>
      <c r="DP35" s="333"/>
      <c r="DQ35" s="333"/>
      <c r="DR35" s="333"/>
      <c r="DS35" s="333"/>
      <c r="DT35" s="333"/>
      <c r="DU35" s="333"/>
      <c r="DV35" s="333"/>
      <c r="DW35" s="333"/>
      <c r="DX35" s="333"/>
      <c r="DY35" s="333"/>
      <c r="DZ35" s="333"/>
      <c r="EA35" s="333"/>
      <c r="EB35" s="333"/>
      <c r="EC35" s="333"/>
      <c r="ED35" s="333"/>
      <c r="EE35" s="333"/>
      <c r="EF35" s="333"/>
      <c r="EG35" s="333"/>
      <c r="EH35" s="333"/>
      <c r="EI35" s="333"/>
      <c r="EJ35" s="333"/>
      <c r="EK35" s="333"/>
      <c r="EL35" s="333"/>
      <c r="EM35" s="333"/>
      <c r="EN35" s="333"/>
      <c r="EO35" s="333"/>
      <c r="EP35" s="333"/>
      <c r="EQ35" s="333"/>
      <c r="ER35" s="333"/>
      <c r="ES35" s="333"/>
      <c r="ET35" s="333"/>
      <c r="EU35" s="333"/>
      <c r="EV35" s="333"/>
      <c r="EW35" s="333"/>
      <c r="EX35" s="333"/>
      <c r="EY35" s="333"/>
      <c r="EZ35" s="333"/>
      <c r="FA35" s="333"/>
      <c r="FB35" s="333"/>
      <c r="FC35" s="333"/>
      <c r="FD35" s="333"/>
      <c r="FE35" s="333"/>
      <c r="FF35" s="333"/>
      <c r="FG35" s="333"/>
      <c r="FH35" s="333"/>
      <c r="FI35" s="333"/>
      <c r="FJ35" s="333"/>
      <c r="FK35" s="333"/>
      <c r="FL35" s="333"/>
      <c r="FM35" s="333"/>
      <c r="FN35" s="333"/>
      <c r="FO35" s="333"/>
      <c r="FP35" s="333"/>
      <c r="FQ35" s="333"/>
      <c r="FR35" s="333"/>
      <c r="FS35" s="333"/>
      <c r="FT35" s="333"/>
      <c r="FU35" s="333"/>
      <c r="FV35" s="333"/>
      <c r="FW35" s="333"/>
      <c r="FX35" s="333"/>
      <c r="FY35" s="333"/>
      <c r="FZ35" s="333"/>
      <c r="GA35" s="333"/>
      <c r="GB35" s="333"/>
      <c r="GC35" s="333"/>
      <c r="GD35" s="333"/>
      <c r="GE35" s="333"/>
      <c r="GF35" s="333"/>
      <c r="GG35" s="333"/>
      <c r="GH35" s="333"/>
      <c r="GI35" s="333"/>
      <c r="GJ35" s="333"/>
      <c r="GK35" s="333"/>
      <c r="GL35" s="333"/>
      <c r="GM35" s="333"/>
      <c r="GN35" s="333"/>
      <c r="GO35" s="333"/>
      <c r="GP35" s="333"/>
      <c r="GQ35" s="333"/>
      <c r="GR35" s="333"/>
      <c r="GS35" s="333"/>
      <c r="GT35" s="333"/>
      <c r="GU35" s="333"/>
      <c r="GV35" s="333"/>
      <c r="GW35" s="333"/>
      <c r="GX35" s="333"/>
      <c r="GY35" s="333"/>
      <c r="GZ35" s="333"/>
      <c r="HA35" s="333"/>
      <c r="HB35" s="333"/>
      <c r="HC35" s="333"/>
      <c r="HD35" s="333"/>
      <c r="HE35" s="333"/>
      <c r="HF35" s="333"/>
      <c r="HG35" s="333"/>
      <c r="HH35" s="333"/>
      <c r="HI35" s="333"/>
      <c r="HJ35" s="333"/>
      <c r="HK35" s="333"/>
      <c r="HL35" s="333"/>
      <c r="HM35" s="333"/>
    </row>
    <row r="36" spans="1:221" x14ac:dyDescent="0.2">
      <c r="A36" s="392" t="s">
        <v>219</v>
      </c>
      <c r="B36" s="333"/>
      <c r="C36" s="333"/>
      <c r="D36" s="360">
        <f t="shared" si="3"/>
        <v>0</v>
      </c>
      <c r="E36" s="361" t="s">
        <v>41</v>
      </c>
      <c r="F36" s="355" t="s">
        <v>8</v>
      </c>
      <c r="G36" s="386"/>
      <c r="H36" s="386"/>
      <c r="I36" s="386"/>
      <c r="J36" s="393">
        <f>SUM(G36:H36)</f>
        <v>0</v>
      </c>
      <c r="K36" s="364" t="s">
        <v>42</v>
      </c>
      <c r="L36" s="250">
        <f>ROUND(D36*G36,2)</f>
        <v>0</v>
      </c>
      <c r="M36" s="250"/>
      <c r="N36" s="250"/>
      <c r="O36" s="250">
        <f t="shared" si="2"/>
        <v>0</v>
      </c>
      <c r="P36" s="358">
        <f>'Rider Rates'!D36</f>
        <v>45809</v>
      </c>
      <c r="Q36" s="383"/>
      <c r="R36" s="380"/>
      <c r="S36" s="374"/>
      <c r="T36" s="375"/>
      <c r="U36" s="333"/>
      <c r="V36" s="376"/>
      <c r="W36" s="333"/>
      <c r="X36" s="333"/>
      <c r="Y36" s="333"/>
      <c r="Z36" s="333"/>
      <c r="AA36" s="333"/>
      <c r="AB36" s="333"/>
      <c r="AC36" s="333"/>
      <c r="AD36" s="333"/>
      <c r="AE36" s="333"/>
      <c r="AF36" s="333"/>
      <c r="AG36" s="333"/>
      <c r="AH36" s="333"/>
      <c r="AI36" s="333"/>
      <c r="AJ36" s="333"/>
      <c r="AK36" s="333"/>
      <c r="AL36" s="333"/>
      <c r="AM36" s="333"/>
      <c r="AN36" s="333"/>
      <c r="AO36" s="333"/>
      <c r="AP36" s="333"/>
      <c r="AQ36" s="333"/>
      <c r="AR36" s="333"/>
      <c r="AS36" s="333"/>
      <c r="AT36" s="333"/>
      <c r="AU36" s="333"/>
      <c r="AV36" s="333"/>
      <c r="AW36" s="333"/>
      <c r="AX36" s="333"/>
      <c r="AY36" s="333"/>
      <c r="AZ36" s="333"/>
      <c r="BA36" s="333"/>
      <c r="BB36" s="333"/>
      <c r="BC36" s="333"/>
      <c r="BD36" s="333"/>
      <c r="BE36" s="333"/>
      <c r="BF36" s="333"/>
      <c r="BG36" s="333"/>
      <c r="BH36" s="333"/>
      <c r="BI36" s="333"/>
      <c r="BJ36" s="333"/>
      <c r="BK36" s="333"/>
      <c r="BL36" s="333"/>
      <c r="BM36" s="333"/>
      <c r="BN36" s="333"/>
      <c r="BO36" s="333"/>
      <c r="BP36" s="333"/>
      <c r="BQ36" s="333"/>
      <c r="BR36" s="333"/>
      <c r="BS36" s="333"/>
      <c r="BT36" s="333"/>
      <c r="BU36" s="333"/>
      <c r="BV36" s="333"/>
      <c r="BW36" s="333"/>
      <c r="BX36" s="333"/>
      <c r="BY36" s="333"/>
      <c r="BZ36" s="333"/>
      <c r="CA36" s="333"/>
      <c r="CB36" s="333"/>
      <c r="CC36" s="333"/>
      <c r="CD36" s="333"/>
      <c r="CE36" s="333"/>
      <c r="CF36" s="333"/>
      <c r="CG36" s="333"/>
      <c r="CH36" s="333"/>
      <c r="CI36" s="333"/>
      <c r="CJ36" s="333"/>
      <c r="CK36" s="333"/>
      <c r="CL36" s="333"/>
      <c r="CM36" s="333"/>
      <c r="CN36" s="333"/>
      <c r="CO36" s="333"/>
      <c r="CP36" s="333"/>
      <c r="CQ36" s="333"/>
      <c r="CR36" s="333"/>
      <c r="CS36" s="333"/>
      <c r="CT36" s="333"/>
      <c r="CU36" s="333"/>
      <c r="CV36" s="333"/>
      <c r="CW36" s="333"/>
      <c r="CX36" s="333"/>
      <c r="CY36" s="333"/>
      <c r="CZ36" s="333"/>
      <c r="DA36" s="333"/>
      <c r="DB36" s="333"/>
      <c r="DC36" s="333"/>
      <c r="DD36" s="333"/>
      <c r="DE36" s="333"/>
      <c r="DF36" s="333"/>
      <c r="DG36" s="333"/>
      <c r="DH36" s="333"/>
      <c r="DI36" s="333"/>
      <c r="DJ36" s="333"/>
      <c r="DK36" s="333"/>
      <c r="DL36" s="333"/>
      <c r="DM36" s="333"/>
      <c r="DN36" s="333"/>
      <c r="DO36" s="333"/>
      <c r="DP36" s="333"/>
      <c r="DQ36" s="333"/>
      <c r="DR36" s="333"/>
      <c r="DS36" s="333"/>
      <c r="DT36" s="333"/>
      <c r="DU36" s="333"/>
      <c r="DV36" s="333"/>
      <c r="DW36" s="333"/>
      <c r="DX36" s="333"/>
      <c r="DY36" s="333"/>
      <c r="DZ36" s="333"/>
      <c r="EA36" s="333"/>
      <c r="EB36" s="333"/>
      <c r="EC36" s="333"/>
      <c r="ED36" s="333"/>
      <c r="EE36" s="333"/>
      <c r="EF36" s="333"/>
      <c r="EG36" s="333"/>
      <c r="EH36" s="333"/>
      <c r="EI36" s="333"/>
      <c r="EJ36" s="333"/>
      <c r="EK36" s="333"/>
      <c r="EL36" s="333"/>
      <c r="EM36" s="333"/>
      <c r="EN36" s="333"/>
      <c r="EO36" s="333"/>
      <c r="EP36" s="333"/>
      <c r="EQ36" s="333"/>
      <c r="ER36" s="333"/>
      <c r="ES36" s="333"/>
      <c r="ET36" s="333"/>
      <c r="EU36" s="333"/>
      <c r="EV36" s="333"/>
      <c r="EW36" s="333"/>
      <c r="EX36" s="333"/>
      <c r="EY36" s="333"/>
      <c r="EZ36" s="333"/>
      <c r="FA36" s="333"/>
      <c r="FB36" s="333"/>
      <c r="FC36" s="333"/>
      <c r="FD36" s="333"/>
      <c r="FE36" s="333"/>
      <c r="FF36" s="333"/>
      <c r="FG36" s="333"/>
      <c r="FH36" s="333"/>
      <c r="FI36" s="333"/>
      <c r="FJ36" s="333"/>
      <c r="FK36" s="333"/>
      <c r="FL36" s="333"/>
      <c r="FM36" s="333"/>
      <c r="FN36" s="333"/>
      <c r="FO36" s="333"/>
      <c r="FP36" s="333"/>
      <c r="FQ36" s="333"/>
      <c r="FR36" s="333"/>
      <c r="FS36" s="333"/>
      <c r="FT36" s="333"/>
      <c r="FU36" s="333"/>
      <c r="FV36" s="333"/>
      <c r="FW36" s="333"/>
      <c r="FX36" s="333"/>
      <c r="FY36" s="333"/>
      <c r="FZ36" s="333"/>
      <c r="GA36" s="333"/>
      <c r="GB36" s="333"/>
      <c r="GC36" s="333"/>
      <c r="GD36" s="333"/>
      <c r="GE36" s="333"/>
      <c r="GF36" s="333"/>
      <c r="GG36" s="333"/>
      <c r="GH36" s="333"/>
      <c r="GI36" s="333"/>
      <c r="GJ36" s="333"/>
      <c r="GK36" s="333"/>
      <c r="GL36" s="333"/>
      <c r="GM36" s="333"/>
      <c r="GN36" s="333"/>
      <c r="GO36" s="333"/>
      <c r="GP36" s="333"/>
      <c r="GQ36" s="333"/>
      <c r="GR36" s="333"/>
      <c r="GS36" s="333"/>
      <c r="GT36" s="333"/>
      <c r="GU36" s="333"/>
      <c r="GV36" s="333"/>
      <c r="GW36" s="333"/>
      <c r="GX36" s="333"/>
      <c r="GY36" s="333"/>
      <c r="GZ36" s="333"/>
      <c r="HA36" s="333"/>
      <c r="HB36" s="333"/>
      <c r="HC36" s="333"/>
      <c r="HD36" s="333"/>
      <c r="HE36" s="333"/>
      <c r="HF36" s="333"/>
      <c r="HG36" s="333"/>
      <c r="HH36" s="333"/>
      <c r="HI36" s="333"/>
      <c r="HJ36" s="333"/>
      <c r="HK36" s="333"/>
      <c r="HL36" s="333"/>
      <c r="HM36" s="333"/>
    </row>
    <row r="37" spans="1:221" x14ac:dyDescent="0.2">
      <c r="A37" s="392" t="s">
        <v>193</v>
      </c>
      <c r="B37" s="333"/>
      <c r="C37" s="333"/>
      <c r="D37" s="360">
        <f>C16+C17</f>
        <v>0</v>
      </c>
      <c r="E37" s="361" t="s">
        <v>41</v>
      </c>
      <c r="F37" s="362" t="s">
        <v>8</v>
      </c>
      <c r="G37" s="386"/>
      <c r="H37" s="386"/>
      <c r="I37" s="386"/>
      <c r="J37" s="393">
        <f>SUM(G37:H37)</f>
        <v>0</v>
      </c>
      <c r="K37" s="364" t="s">
        <v>42</v>
      </c>
      <c r="L37" s="250">
        <f>ROUND(D37*G37,2)</f>
        <v>0</v>
      </c>
      <c r="M37" s="250"/>
      <c r="N37" s="250"/>
      <c r="O37" s="250">
        <f t="shared" si="2"/>
        <v>0</v>
      </c>
      <c r="P37" s="358">
        <f>'Rider Rates'!$D$45</f>
        <v>45929</v>
      </c>
      <c r="Q37" s="383"/>
      <c r="R37" s="380"/>
      <c r="S37" s="374"/>
      <c r="T37" s="375"/>
      <c r="U37" s="333"/>
      <c r="V37" s="376"/>
      <c r="W37" s="333"/>
      <c r="X37" s="333"/>
      <c r="Y37" s="333"/>
      <c r="Z37" s="333"/>
      <c r="AA37" s="333"/>
      <c r="AB37" s="333"/>
      <c r="AC37" s="333"/>
      <c r="AD37" s="333"/>
      <c r="AE37" s="333"/>
      <c r="AF37" s="333"/>
      <c r="AG37" s="333"/>
      <c r="AH37" s="333"/>
      <c r="AI37" s="333"/>
      <c r="AJ37" s="333"/>
      <c r="AK37" s="333"/>
      <c r="AL37" s="333"/>
      <c r="AM37" s="333"/>
      <c r="AN37" s="333"/>
      <c r="AO37" s="333"/>
      <c r="AP37" s="333"/>
      <c r="AQ37" s="333"/>
      <c r="AR37" s="333"/>
      <c r="AS37" s="333"/>
      <c r="AT37" s="333"/>
      <c r="AU37" s="333"/>
      <c r="AV37" s="333"/>
      <c r="AW37" s="333"/>
      <c r="AX37" s="333"/>
      <c r="AY37" s="333"/>
      <c r="AZ37" s="333"/>
      <c r="BA37" s="333"/>
      <c r="BB37" s="333"/>
      <c r="BC37" s="333"/>
      <c r="BD37" s="333"/>
      <c r="BE37" s="333"/>
      <c r="BF37" s="333"/>
      <c r="BG37" s="333"/>
      <c r="BH37" s="333"/>
      <c r="BI37" s="333"/>
      <c r="BJ37" s="333"/>
      <c r="BK37" s="333"/>
      <c r="BL37" s="333"/>
      <c r="BM37" s="333"/>
      <c r="BN37" s="333"/>
      <c r="BO37" s="333"/>
      <c r="BP37" s="333"/>
      <c r="BQ37" s="333"/>
      <c r="BR37" s="333"/>
      <c r="BS37" s="333"/>
      <c r="BT37" s="333"/>
      <c r="BU37" s="333"/>
      <c r="BV37" s="333"/>
      <c r="BW37" s="333"/>
      <c r="BX37" s="333"/>
      <c r="BY37" s="333"/>
      <c r="BZ37" s="333"/>
      <c r="CA37" s="333"/>
      <c r="CB37" s="333"/>
      <c r="CC37" s="333"/>
      <c r="CD37" s="333"/>
      <c r="CE37" s="333"/>
      <c r="CF37" s="333"/>
      <c r="CG37" s="333"/>
      <c r="CH37" s="333"/>
      <c r="CI37" s="333"/>
      <c r="CJ37" s="333"/>
      <c r="CK37" s="333"/>
      <c r="CL37" s="333"/>
      <c r="CM37" s="333"/>
      <c r="CN37" s="333"/>
      <c r="CO37" s="333"/>
      <c r="CP37" s="333"/>
      <c r="CQ37" s="333"/>
      <c r="CR37" s="333"/>
      <c r="CS37" s="333"/>
      <c r="CT37" s="333"/>
      <c r="CU37" s="333"/>
      <c r="CV37" s="333"/>
      <c r="CW37" s="333"/>
      <c r="CX37" s="333"/>
      <c r="CY37" s="333"/>
      <c r="CZ37" s="333"/>
      <c r="DA37" s="333"/>
      <c r="DB37" s="333"/>
      <c r="DC37" s="333"/>
      <c r="DD37" s="333"/>
      <c r="DE37" s="333"/>
      <c r="DF37" s="333"/>
      <c r="DG37" s="333"/>
      <c r="DH37" s="333"/>
      <c r="DI37" s="333"/>
      <c r="DJ37" s="333"/>
      <c r="DK37" s="333"/>
      <c r="DL37" s="333"/>
      <c r="DM37" s="333"/>
      <c r="DN37" s="333"/>
      <c r="DO37" s="333"/>
      <c r="DP37" s="333"/>
      <c r="DQ37" s="333"/>
      <c r="DR37" s="333"/>
      <c r="DS37" s="333"/>
      <c r="DT37" s="333"/>
      <c r="DU37" s="333"/>
      <c r="DV37" s="333"/>
      <c r="DW37" s="333"/>
      <c r="DX37" s="333"/>
      <c r="DY37" s="333"/>
      <c r="DZ37" s="333"/>
      <c r="EA37" s="333"/>
      <c r="EB37" s="333"/>
      <c r="EC37" s="333"/>
      <c r="ED37" s="333"/>
      <c r="EE37" s="333"/>
      <c r="EF37" s="333"/>
      <c r="EG37" s="333"/>
      <c r="EH37" s="333"/>
      <c r="EI37" s="333"/>
      <c r="EJ37" s="333"/>
      <c r="EK37" s="333"/>
      <c r="EL37" s="333"/>
      <c r="EM37" s="333"/>
      <c r="EN37" s="333"/>
      <c r="EO37" s="333"/>
      <c r="EP37" s="333"/>
      <c r="EQ37" s="333"/>
      <c r="ER37" s="333"/>
      <c r="ES37" s="333"/>
      <c r="ET37" s="333"/>
      <c r="EU37" s="333"/>
      <c r="EV37" s="333"/>
      <c r="EW37" s="333"/>
      <c r="EX37" s="333"/>
      <c r="EY37" s="333"/>
      <c r="EZ37" s="333"/>
      <c r="FA37" s="333"/>
      <c r="FB37" s="333"/>
      <c r="FC37" s="333"/>
      <c r="FD37" s="333"/>
      <c r="FE37" s="333"/>
      <c r="FF37" s="333"/>
      <c r="FG37" s="333"/>
      <c r="FH37" s="333"/>
      <c r="FI37" s="333"/>
      <c r="FJ37" s="333"/>
      <c r="FK37" s="333"/>
      <c r="FL37" s="333"/>
      <c r="FM37" s="333"/>
      <c r="FN37" s="333"/>
      <c r="FO37" s="333"/>
      <c r="FP37" s="333"/>
      <c r="FQ37" s="333"/>
      <c r="FR37" s="333"/>
      <c r="FS37" s="333"/>
      <c r="FT37" s="333"/>
      <c r="FU37" s="333"/>
      <c r="FV37" s="333"/>
      <c r="FW37" s="333"/>
      <c r="FX37" s="333"/>
      <c r="FY37" s="333"/>
      <c r="FZ37" s="333"/>
      <c r="GA37" s="333"/>
      <c r="GB37" s="333"/>
      <c r="GC37" s="333"/>
      <c r="GD37" s="333"/>
      <c r="GE37" s="333"/>
      <c r="GF37" s="333"/>
      <c r="GG37" s="333"/>
      <c r="GH37" s="333"/>
      <c r="GI37" s="333"/>
      <c r="GJ37" s="333"/>
      <c r="GK37" s="333"/>
      <c r="GL37" s="333"/>
      <c r="GM37" s="333"/>
      <c r="GN37" s="333"/>
      <c r="GO37" s="333"/>
      <c r="GP37" s="333"/>
      <c r="GQ37" s="333"/>
      <c r="GR37" s="333"/>
      <c r="GS37" s="333"/>
      <c r="GT37" s="333"/>
      <c r="GU37" s="333"/>
      <c r="GV37" s="333"/>
      <c r="GW37" s="333"/>
      <c r="GX37" s="333"/>
      <c r="GY37" s="333"/>
      <c r="GZ37" s="333"/>
      <c r="HA37" s="333"/>
      <c r="HB37" s="333"/>
      <c r="HC37" s="333"/>
      <c r="HD37" s="333"/>
      <c r="HE37" s="333"/>
      <c r="HF37" s="333"/>
      <c r="HG37" s="333"/>
      <c r="HH37" s="333"/>
      <c r="HI37" s="333"/>
      <c r="HJ37" s="333"/>
      <c r="HK37" s="333"/>
      <c r="HL37" s="333"/>
      <c r="HM37" s="333"/>
    </row>
    <row r="38" spans="1:221" x14ac:dyDescent="0.2">
      <c r="A38" s="394" t="s">
        <v>210</v>
      </c>
      <c r="B38" s="333"/>
      <c r="C38" s="333"/>
      <c r="D38" s="360">
        <f>IF($C$15&lt;0,0,IF($C$15&gt;833000,833000,$C$15))</f>
        <v>0</v>
      </c>
      <c r="E38" s="361" t="s">
        <v>41</v>
      </c>
      <c r="F38" s="362" t="s">
        <v>8</v>
      </c>
      <c r="G38" s="386"/>
      <c r="H38" s="386"/>
      <c r="I38" s="386">
        <f>'Rider Rates'!D49</f>
        <v>0</v>
      </c>
      <c r="J38" s="386">
        <f>SUM(G38:I38)</f>
        <v>0</v>
      </c>
      <c r="K38" s="364" t="s">
        <v>42</v>
      </c>
      <c r="L38" s="250"/>
      <c r="M38" s="250"/>
      <c r="N38" s="250">
        <f>D38*J38</f>
        <v>0</v>
      </c>
      <c r="O38" s="250">
        <f t="shared" si="2"/>
        <v>0</v>
      </c>
      <c r="P38" s="358">
        <f>'Rider Rates'!E49</f>
        <v>45883</v>
      </c>
      <c r="Q38" s="383"/>
      <c r="R38" s="380"/>
      <c r="S38" s="374"/>
      <c r="T38" s="375"/>
      <c r="U38" s="333"/>
      <c r="V38" s="376"/>
      <c r="W38" s="333"/>
      <c r="X38" s="333"/>
      <c r="Y38" s="333"/>
      <c r="Z38" s="333"/>
      <c r="AA38" s="333"/>
      <c r="AB38" s="333"/>
      <c r="AC38" s="333"/>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333"/>
      <c r="BB38" s="333"/>
      <c r="BC38" s="333"/>
      <c r="BD38" s="333"/>
      <c r="BE38" s="333"/>
      <c r="BF38" s="333"/>
      <c r="BG38" s="333"/>
      <c r="BH38" s="333"/>
      <c r="BI38" s="333"/>
      <c r="BJ38" s="333"/>
      <c r="BK38" s="333"/>
      <c r="BL38" s="333"/>
      <c r="BM38" s="333"/>
      <c r="BN38" s="333"/>
      <c r="BO38" s="333"/>
      <c r="BP38" s="333"/>
      <c r="BQ38" s="333"/>
      <c r="BR38" s="333"/>
      <c r="BS38" s="333"/>
      <c r="BT38" s="333"/>
      <c r="BU38" s="333"/>
      <c r="BV38" s="333"/>
      <c r="BW38" s="333"/>
      <c r="BX38" s="333"/>
      <c r="BY38" s="333"/>
      <c r="BZ38" s="333"/>
      <c r="CA38" s="333"/>
      <c r="CB38" s="333"/>
      <c r="CC38" s="333"/>
      <c r="CD38" s="333"/>
      <c r="CE38" s="333"/>
      <c r="CF38" s="333"/>
      <c r="CG38" s="333"/>
      <c r="CH38" s="333"/>
      <c r="CI38" s="333"/>
      <c r="CJ38" s="333"/>
      <c r="CK38" s="333"/>
      <c r="CL38" s="333"/>
      <c r="CM38" s="333"/>
      <c r="CN38" s="333"/>
      <c r="CO38" s="333"/>
      <c r="CP38" s="333"/>
      <c r="CQ38" s="333"/>
      <c r="CR38" s="333"/>
      <c r="CS38" s="333"/>
      <c r="CT38" s="333"/>
      <c r="CU38" s="333"/>
      <c r="CV38" s="333"/>
      <c r="CW38" s="333"/>
      <c r="CX38" s="333"/>
      <c r="CY38" s="333"/>
      <c r="CZ38" s="333"/>
      <c r="DA38" s="333"/>
      <c r="DB38" s="333"/>
      <c r="DC38" s="333"/>
      <c r="DD38" s="333"/>
      <c r="DE38" s="333"/>
      <c r="DF38" s="333"/>
      <c r="DG38" s="333"/>
      <c r="DH38" s="333"/>
      <c r="DI38" s="333"/>
      <c r="DJ38" s="333"/>
      <c r="DK38" s="333"/>
      <c r="DL38" s="333"/>
      <c r="DM38" s="333"/>
      <c r="DN38" s="333"/>
      <c r="DO38" s="333"/>
      <c r="DP38" s="333"/>
      <c r="DQ38" s="333"/>
      <c r="DR38" s="333"/>
      <c r="DS38" s="333"/>
      <c r="DT38" s="333"/>
      <c r="DU38" s="333"/>
      <c r="DV38" s="333"/>
      <c r="DW38" s="333"/>
      <c r="DX38" s="333"/>
      <c r="DY38" s="333"/>
      <c r="DZ38" s="333"/>
      <c r="EA38" s="333"/>
      <c r="EB38" s="333"/>
      <c r="EC38" s="333"/>
      <c r="ED38" s="333"/>
      <c r="EE38" s="333"/>
      <c r="EF38" s="333"/>
      <c r="EG38" s="333"/>
      <c r="EH38" s="333"/>
      <c r="EI38" s="333"/>
      <c r="EJ38" s="333"/>
      <c r="EK38" s="333"/>
      <c r="EL38" s="333"/>
      <c r="EM38" s="333"/>
      <c r="EN38" s="333"/>
      <c r="EO38" s="333"/>
      <c r="EP38" s="333"/>
      <c r="EQ38" s="333"/>
      <c r="ER38" s="333"/>
      <c r="ES38" s="333"/>
      <c r="ET38" s="333"/>
      <c r="EU38" s="333"/>
      <c r="EV38" s="333"/>
      <c r="EW38" s="333"/>
      <c r="EX38" s="333"/>
      <c r="EY38" s="333"/>
      <c r="EZ38" s="333"/>
      <c r="FA38" s="333"/>
      <c r="FB38" s="333"/>
      <c r="FC38" s="333"/>
      <c r="FD38" s="333"/>
      <c r="FE38" s="333"/>
      <c r="FF38" s="333"/>
      <c r="FG38" s="333"/>
      <c r="FH38" s="333"/>
      <c r="FI38" s="333"/>
      <c r="FJ38" s="333"/>
      <c r="FK38" s="333"/>
      <c r="FL38" s="333"/>
      <c r="FM38" s="333"/>
      <c r="FN38" s="333"/>
      <c r="FO38" s="333"/>
      <c r="FP38" s="333"/>
      <c r="FQ38" s="333"/>
      <c r="FR38" s="333"/>
      <c r="FS38" s="333"/>
      <c r="FT38" s="333"/>
      <c r="FU38" s="333"/>
      <c r="FV38" s="333"/>
      <c r="FW38" s="333"/>
      <c r="FX38" s="333"/>
      <c r="FY38" s="333"/>
      <c r="FZ38" s="333"/>
      <c r="GA38" s="333"/>
      <c r="GB38" s="333"/>
      <c r="GC38" s="333"/>
      <c r="GD38" s="333"/>
      <c r="GE38" s="333"/>
      <c r="GF38" s="333"/>
      <c r="GG38" s="333"/>
      <c r="GH38" s="333"/>
      <c r="GI38" s="333"/>
      <c r="GJ38" s="333"/>
      <c r="GK38" s="333"/>
      <c r="GL38" s="333"/>
      <c r="GM38" s="333"/>
      <c r="GN38" s="333"/>
      <c r="GO38" s="333"/>
      <c r="GP38" s="333"/>
      <c r="GQ38" s="333"/>
      <c r="GR38" s="333"/>
      <c r="GS38" s="333"/>
      <c r="GT38" s="333"/>
      <c r="GU38" s="333"/>
      <c r="GV38" s="333"/>
      <c r="GW38" s="333"/>
      <c r="GX38" s="333"/>
      <c r="GY38" s="333"/>
      <c r="GZ38" s="333"/>
      <c r="HA38" s="333"/>
      <c r="HB38" s="333"/>
      <c r="HC38" s="333"/>
      <c r="HD38" s="333"/>
      <c r="HE38" s="333"/>
      <c r="HF38" s="333"/>
      <c r="HG38" s="333"/>
      <c r="HH38" s="333"/>
      <c r="HI38" s="333"/>
      <c r="HJ38" s="333"/>
      <c r="HK38" s="333"/>
      <c r="HL38" s="333"/>
      <c r="HM38" s="333"/>
    </row>
    <row r="39" spans="1:221" x14ac:dyDescent="0.2">
      <c r="A39" s="392" t="s">
        <v>189</v>
      </c>
      <c r="B39" s="333"/>
      <c r="C39" s="333"/>
      <c r="D39" s="360">
        <f>IF($C$15&lt;0,0,$C$15)</f>
        <v>0</v>
      </c>
      <c r="E39" s="395" t="s">
        <v>41</v>
      </c>
      <c r="F39" s="362" t="s">
        <v>8</v>
      </c>
      <c r="G39" s="386"/>
      <c r="H39" s="386">
        <f>'Rider Rates'!$B$56</f>
        <v>2.1561400000000001E-2</v>
      </c>
      <c r="I39" s="386"/>
      <c r="J39" s="386">
        <f>SUM(G39:I39)</f>
        <v>2.1561400000000001E-2</v>
      </c>
      <c r="K39" s="364" t="s">
        <v>42</v>
      </c>
      <c r="L39" s="250"/>
      <c r="M39" s="250">
        <f>ROUND(D39*H39,2)</f>
        <v>0</v>
      </c>
      <c r="N39" s="396"/>
      <c r="O39" s="250">
        <f t="shared" si="2"/>
        <v>0</v>
      </c>
      <c r="P39" s="358">
        <f>'Rider Rates'!$D$56</f>
        <v>45929</v>
      </c>
      <c r="Q39" s="383"/>
      <c r="R39" s="380"/>
      <c r="S39" s="374"/>
      <c r="T39" s="375"/>
      <c r="U39" s="333"/>
      <c r="V39" s="376"/>
      <c r="W39" s="333"/>
      <c r="X39" s="333"/>
      <c r="Y39" s="333"/>
      <c r="Z39" s="333"/>
      <c r="AA39" s="333"/>
      <c r="AB39" s="333"/>
      <c r="AC39" s="333"/>
      <c r="AD39" s="333"/>
      <c r="AE39" s="333"/>
      <c r="AF39" s="333"/>
      <c r="AG39" s="333"/>
      <c r="AH39" s="333"/>
      <c r="AI39" s="333"/>
      <c r="AJ39" s="333"/>
      <c r="AK39" s="333"/>
      <c r="AL39" s="333"/>
      <c r="AM39" s="333"/>
      <c r="AN39" s="333"/>
      <c r="AO39" s="333"/>
      <c r="AP39" s="333"/>
      <c r="AQ39" s="333"/>
      <c r="AR39" s="333"/>
      <c r="AS39" s="333"/>
      <c r="AT39" s="333"/>
      <c r="AU39" s="333"/>
      <c r="AV39" s="333"/>
      <c r="AW39" s="333"/>
      <c r="AX39" s="333"/>
      <c r="AY39" s="333"/>
      <c r="AZ39" s="333"/>
      <c r="BA39" s="333"/>
      <c r="BB39" s="333"/>
      <c r="BC39" s="333"/>
      <c r="BD39" s="333"/>
      <c r="BE39" s="333"/>
      <c r="BF39" s="333"/>
      <c r="BG39" s="333"/>
      <c r="BH39" s="333"/>
      <c r="BI39" s="333"/>
      <c r="BJ39" s="333"/>
      <c r="BK39" s="333"/>
      <c r="BL39" s="333"/>
      <c r="BM39" s="333"/>
      <c r="BN39" s="333"/>
      <c r="BO39" s="333"/>
      <c r="BP39" s="333"/>
      <c r="BQ39" s="333"/>
      <c r="BR39" s="333"/>
      <c r="BS39" s="333"/>
      <c r="BT39" s="333"/>
      <c r="BU39" s="333"/>
      <c r="BV39" s="333"/>
      <c r="BW39" s="333"/>
      <c r="BX39" s="333"/>
      <c r="BY39" s="333"/>
      <c r="BZ39" s="333"/>
      <c r="CA39" s="333"/>
      <c r="CB39" s="333"/>
      <c r="CC39" s="333"/>
      <c r="CD39" s="333"/>
      <c r="CE39" s="333"/>
      <c r="CF39" s="333"/>
      <c r="CG39" s="333"/>
      <c r="CH39" s="333"/>
      <c r="CI39" s="333"/>
      <c r="CJ39" s="333"/>
      <c r="CK39" s="333"/>
      <c r="CL39" s="333"/>
      <c r="CM39" s="333"/>
      <c r="CN39" s="333"/>
      <c r="CO39" s="333"/>
      <c r="CP39" s="333"/>
      <c r="CQ39" s="333"/>
      <c r="CR39" s="333"/>
      <c r="CS39" s="333"/>
      <c r="CT39" s="333"/>
      <c r="CU39" s="333"/>
      <c r="CV39" s="333"/>
      <c r="CW39" s="333"/>
      <c r="CX39" s="333"/>
      <c r="CY39" s="333"/>
      <c r="CZ39" s="333"/>
      <c r="DA39" s="333"/>
      <c r="DB39" s="333"/>
      <c r="DC39" s="333"/>
      <c r="DD39" s="333"/>
      <c r="DE39" s="333"/>
      <c r="DF39" s="333"/>
      <c r="DG39" s="333"/>
      <c r="DH39" s="333"/>
      <c r="DI39" s="333"/>
      <c r="DJ39" s="333"/>
      <c r="DK39" s="333"/>
      <c r="DL39" s="333"/>
      <c r="DM39" s="333"/>
      <c r="DN39" s="333"/>
      <c r="DO39" s="333"/>
      <c r="DP39" s="333"/>
      <c r="DQ39" s="333"/>
      <c r="DR39" s="333"/>
      <c r="DS39" s="333"/>
      <c r="DT39" s="333"/>
      <c r="DU39" s="333"/>
      <c r="DV39" s="333"/>
      <c r="DW39" s="333"/>
      <c r="DX39" s="333"/>
      <c r="DY39" s="333"/>
      <c r="DZ39" s="333"/>
      <c r="EA39" s="333"/>
      <c r="EB39" s="333"/>
      <c r="EC39" s="333"/>
      <c r="ED39" s="333"/>
      <c r="EE39" s="333"/>
      <c r="EF39" s="333"/>
      <c r="EG39" s="333"/>
      <c r="EH39" s="333"/>
      <c r="EI39" s="333"/>
      <c r="EJ39" s="333"/>
      <c r="EK39" s="333"/>
      <c r="EL39" s="333"/>
      <c r="EM39" s="333"/>
      <c r="EN39" s="333"/>
      <c r="EO39" s="333"/>
      <c r="EP39" s="333"/>
      <c r="EQ39" s="333"/>
      <c r="ER39" s="333"/>
      <c r="ES39" s="333"/>
      <c r="ET39" s="333"/>
      <c r="EU39" s="333"/>
      <c r="EV39" s="333"/>
      <c r="EW39" s="333"/>
      <c r="EX39" s="333"/>
      <c r="EY39" s="333"/>
      <c r="EZ39" s="333"/>
      <c r="FA39" s="333"/>
      <c r="FB39" s="333"/>
      <c r="FC39" s="333"/>
      <c r="FD39" s="333"/>
      <c r="FE39" s="333"/>
      <c r="FF39" s="333"/>
      <c r="FG39" s="333"/>
      <c r="FH39" s="333"/>
      <c r="FI39" s="333"/>
      <c r="FJ39" s="333"/>
      <c r="FK39" s="333"/>
      <c r="FL39" s="333"/>
      <c r="FM39" s="333"/>
      <c r="FN39" s="333"/>
      <c r="FO39" s="333"/>
      <c r="FP39" s="333"/>
      <c r="FQ39" s="333"/>
      <c r="FR39" s="333"/>
      <c r="FS39" s="333"/>
      <c r="FT39" s="333"/>
      <c r="FU39" s="333"/>
      <c r="FV39" s="333"/>
      <c r="FW39" s="333"/>
      <c r="FX39" s="333"/>
      <c r="FY39" s="333"/>
      <c r="FZ39" s="333"/>
      <c r="GA39" s="333"/>
      <c r="GB39" s="333"/>
      <c r="GC39" s="333"/>
      <c r="GD39" s="333"/>
      <c r="GE39" s="333"/>
      <c r="GF39" s="333"/>
      <c r="GG39" s="333"/>
      <c r="GH39" s="333"/>
      <c r="GI39" s="333"/>
      <c r="GJ39" s="333"/>
      <c r="GK39" s="333"/>
      <c r="GL39" s="333"/>
      <c r="GM39" s="333"/>
      <c r="GN39" s="333"/>
      <c r="GO39" s="333"/>
      <c r="GP39" s="333"/>
      <c r="GQ39" s="333"/>
      <c r="GR39" s="333"/>
      <c r="GS39" s="333"/>
      <c r="GT39" s="333"/>
      <c r="GU39" s="333"/>
      <c r="GV39" s="333"/>
      <c r="GW39" s="333"/>
      <c r="GX39" s="333"/>
      <c r="GY39" s="333"/>
      <c r="GZ39" s="333"/>
      <c r="HA39" s="333"/>
      <c r="HB39" s="333"/>
      <c r="HC39" s="333"/>
      <c r="HD39" s="333"/>
      <c r="HE39" s="333"/>
      <c r="HF39" s="333"/>
      <c r="HG39" s="333"/>
      <c r="HH39" s="333"/>
      <c r="HI39" s="333"/>
      <c r="HJ39" s="333"/>
      <c r="HK39" s="333"/>
      <c r="HL39" s="333"/>
      <c r="HM39" s="333"/>
    </row>
    <row r="40" spans="1:221" x14ac:dyDescent="0.2">
      <c r="A40" s="384" t="s">
        <v>96</v>
      </c>
      <c r="B40" s="333"/>
      <c r="C40" s="333"/>
      <c r="D40" s="360">
        <f>IF('Customer Info'!C34=TRUE,0,IF($C$15&lt;0,0,$C$15))</f>
        <v>0</v>
      </c>
      <c r="E40" s="361" t="s">
        <v>41</v>
      </c>
      <c r="F40" s="362" t="s">
        <v>8</v>
      </c>
      <c r="G40" s="386"/>
      <c r="H40" s="386"/>
      <c r="I40" s="386">
        <f>'Rider Rates'!$B$70+'Rider Rates'!$C$70</f>
        <v>0</v>
      </c>
      <c r="J40" s="386">
        <f t="shared" si="0"/>
        <v>0</v>
      </c>
      <c r="K40" s="364" t="s">
        <v>42</v>
      </c>
      <c r="L40" s="250"/>
      <c r="M40" s="250"/>
      <c r="N40" s="250">
        <f>ROUND($D$40*'Rider Rates'!$B$70,2)+ROUND($D$40*'Rider Rates'!$C$70,2)</f>
        <v>0</v>
      </c>
      <c r="O40" s="250">
        <f t="shared" si="2"/>
        <v>0</v>
      </c>
      <c r="P40" s="358">
        <f>'Rider Rates'!$D$70</f>
        <v>45444</v>
      </c>
      <c r="Q40" s="383"/>
      <c r="R40" s="380"/>
      <c r="S40" s="374"/>
      <c r="T40" s="375"/>
      <c r="U40" s="333"/>
      <c r="V40" s="376"/>
      <c r="W40" s="333"/>
      <c r="X40" s="333"/>
      <c r="Y40" s="333"/>
      <c r="Z40" s="333"/>
      <c r="AA40" s="333"/>
      <c r="AB40" s="333"/>
      <c r="AC40" s="333"/>
      <c r="AD40" s="333"/>
      <c r="AE40" s="333"/>
      <c r="AF40" s="333"/>
      <c r="AG40" s="333"/>
      <c r="AH40" s="333"/>
      <c r="AI40" s="333"/>
      <c r="AJ40" s="333"/>
      <c r="AK40" s="333"/>
      <c r="AL40" s="333"/>
      <c r="AM40" s="333"/>
      <c r="AN40" s="333"/>
      <c r="AO40" s="333"/>
      <c r="AP40" s="333"/>
      <c r="AQ40" s="333"/>
      <c r="AR40" s="333"/>
      <c r="AS40" s="333"/>
      <c r="AT40" s="333"/>
      <c r="AU40" s="333"/>
      <c r="AV40" s="333"/>
      <c r="AW40" s="333"/>
      <c r="AX40" s="333"/>
      <c r="AY40" s="333"/>
      <c r="AZ40" s="333"/>
      <c r="BA40" s="333"/>
      <c r="BB40" s="333"/>
      <c r="BC40" s="333"/>
      <c r="BD40" s="333"/>
      <c r="BE40" s="333"/>
      <c r="BF40" s="333"/>
      <c r="BG40" s="333"/>
      <c r="BH40" s="333"/>
      <c r="BI40" s="333"/>
      <c r="BJ40" s="333"/>
      <c r="BK40" s="333"/>
      <c r="BL40" s="333"/>
      <c r="BM40" s="333"/>
      <c r="BN40" s="333"/>
      <c r="BO40" s="333"/>
      <c r="BP40" s="333"/>
      <c r="BQ40" s="333"/>
      <c r="BR40" s="333"/>
      <c r="BS40" s="333"/>
      <c r="BT40" s="333"/>
      <c r="BU40" s="333"/>
      <c r="BV40" s="333"/>
      <c r="BW40" s="333"/>
      <c r="BX40" s="333"/>
      <c r="BY40" s="333"/>
      <c r="BZ40" s="333"/>
      <c r="CA40" s="333"/>
      <c r="CB40" s="333"/>
      <c r="CC40" s="333"/>
      <c r="CD40" s="333"/>
      <c r="CE40" s="333"/>
      <c r="CF40" s="333"/>
      <c r="CG40" s="333"/>
      <c r="CH40" s="333"/>
      <c r="CI40" s="333"/>
      <c r="CJ40" s="333"/>
      <c r="CK40" s="333"/>
      <c r="CL40" s="333"/>
      <c r="CM40" s="333"/>
      <c r="CN40" s="333"/>
      <c r="CO40" s="333"/>
      <c r="CP40" s="333"/>
      <c r="CQ40" s="333"/>
      <c r="CR40" s="333"/>
      <c r="CS40" s="333"/>
      <c r="CT40" s="333"/>
      <c r="CU40" s="333"/>
      <c r="CV40" s="333"/>
      <c r="CW40" s="333"/>
      <c r="CX40" s="333"/>
      <c r="CY40" s="333"/>
      <c r="CZ40" s="333"/>
      <c r="DA40" s="333"/>
      <c r="DB40" s="333"/>
      <c r="DC40" s="333"/>
      <c r="DD40" s="333"/>
      <c r="DE40" s="333"/>
      <c r="DF40" s="333"/>
      <c r="DG40" s="333"/>
      <c r="DH40" s="333"/>
      <c r="DI40" s="333"/>
      <c r="DJ40" s="333"/>
      <c r="DK40" s="333"/>
      <c r="DL40" s="333"/>
      <c r="DM40" s="333"/>
      <c r="DN40" s="333"/>
      <c r="DO40" s="333"/>
      <c r="DP40" s="333"/>
      <c r="DQ40" s="333"/>
      <c r="DR40" s="333"/>
      <c r="DS40" s="333"/>
      <c r="DT40" s="333"/>
      <c r="DU40" s="333"/>
      <c r="DV40" s="333"/>
      <c r="DW40" s="333"/>
      <c r="DX40" s="333"/>
      <c r="DY40" s="333"/>
      <c r="DZ40" s="333"/>
      <c r="EA40" s="333"/>
      <c r="EB40" s="333"/>
      <c r="EC40" s="333"/>
      <c r="ED40" s="333"/>
      <c r="EE40" s="333"/>
      <c r="EF40" s="333"/>
      <c r="EG40" s="333"/>
      <c r="EH40" s="333"/>
      <c r="EI40" s="333"/>
      <c r="EJ40" s="333"/>
      <c r="EK40" s="333"/>
      <c r="EL40" s="333"/>
      <c r="EM40" s="333"/>
      <c r="EN40" s="333"/>
      <c r="EO40" s="333"/>
      <c r="EP40" s="333"/>
      <c r="EQ40" s="333"/>
      <c r="ER40" s="333"/>
      <c r="ES40" s="333"/>
      <c r="ET40" s="333"/>
      <c r="EU40" s="333"/>
      <c r="EV40" s="333"/>
      <c r="EW40" s="333"/>
      <c r="EX40" s="333"/>
      <c r="EY40" s="333"/>
      <c r="EZ40" s="333"/>
      <c r="FA40" s="333"/>
      <c r="FB40" s="333"/>
      <c r="FC40" s="333"/>
      <c r="FD40" s="333"/>
      <c r="FE40" s="333"/>
      <c r="FF40" s="333"/>
      <c r="FG40" s="333"/>
      <c r="FH40" s="333"/>
      <c r="FI40" s="333"/>
      <c r="FJ40" s="333"/>
      <c r="FK40" s="333"/>
      <c r="FL40" s="333"/>
      <c r="FM40" s="333"/>
      <c r="FN40" s="333"/>
      <c r="FO40" s="333"/>
      <c r="FP40" s="333"/>
      <c r="FQ40" s="333"/>
      <c r="FR40" s="333"/>
      <c r="FS40" s="333"/>
      <c r="FT40" s="333"/>
      <c r="FU40" s="333"/>
      <c r="FV40" s="333"/>
      <c r="FW40" s="333"/>
      <c r="FX40" s="333"/>
      <c r="FY40" s="333"/>
      <c r="FZ40" s="333"/>
      <c r="GA40" s="333"/>
      <c r="GB40" s="333"/>
      <c r="GC40" s="333"/>
      <c r="GD40" s="333"/>
      <c r="GE40" s="333"/>
      <c r="GF40" s="333"/>
      <c r="GG40" s="333"/>
      <c r="GH40" s="333"/>
      <c r="GI40" s="333"/>
      <c r="GJ40" s="333"/>
      <c r="GK40" s="333"/>
      <c r="GL40" s="333"/>
      <c r="GM40" s="333"/>
      <c r="GN40" s="333"/>
      <c r="GO40" s="333"/>
      <c r="GP40" s="333"/>
      <c r="GQ40" s="333"/>
      <c r="GR40" s="333"/>
      <c r="GS40" s="333"/>
      <c r="GT40" s="333"/>
      <c r="GU40" s="333"/>
      <c r="GV40" s="333"/>
      <c r="GW40" s="333"/>
      <c r="GX40" s="333"/>
      <c r="GY40" s="333"/>
      <c r="GZ40" s="333"/>
      <c r="HA40" s="333"/>
      <c r="HB40" s="333"/>
      <c r="HC40" s="333"/>
      <c r="HD40" s="333"/>
      <c r="HE40" s="333"/>
      <c r="HF40" s="333"/>
      <c r="HG40" s="333"/>
      <c r="HH40" s="333"/>
      <c r="HI40" s="333"/>
      <c r="HJ40" s="333"/>
      <c r="HK40" s="333"/>
      <c r="HL40" s="333"/>
      <c r="HM40" s="333"/>
    </row>
    <row r="41" spans="1:221" x14ac:dyDescent="0.2">
      <c r="A41" s="384" t="s">
        <v>96</v>
      </c>
      <c r="B41" s="333"/>
      <c r="C41" s="333"/>
      <c r="D41" s="360"/>
      <c r="E41" s="361" t="s">
        <v>115</v>
      </c>
      <c r="F41" s="362"/>
      <c r="G41" s="386"/>
      <c r="H41" s="386"/>
      <c r="I41" s="400">
        <f>'Rider Rates'!$B$77</f>
        <v>0</v>
      </c>
      <c r="J41" s="400">
        <f>IF('Customer Info'!C34=TRUE,0,SUM(G41:I41))</f>
        <v>0</v>
      </c>
      <c r="K41" s="364"/>
      <c r="L41" s="250"/>
      <c r="M41" s="250"/>
      <c r="N41" s="250">
        <f>J41</f>
        <v>0</v>
      </c>
      <c r="O41" s="250">
        <f>SUM(L41:N41)</f>
        <v>0</v>
      </c>
      <c r="P41" s="358">
        <f>'Rider Rates'!$D$77</f>
        <v>45444</v>
      </c>
      <c r="Q41" s="383"/>
      <c r="R41" s="380"/>
      <c r="S41" s="374"/>
      <c r="T41" s="375"/>
      <c r="U41" s="333"/>
      <c r="V41" s="376"/>
      <c r="W41" s="333"/>
      <c r="X41" s="333"/>
      <c r="Y41" s="333"/>
      <c r="Z41" s="333"/>
      <c r="AA41" s="333"/>
      <c r="AB41" s="333"/>
      <c r="AC41" s="333"/>
      <c r="AD41" s="333"/>
      <c r="AE41" s="333"/>
      <c r="AF41" s="333"/>
      <c r="AG41" s="333"/>
      <c r="AH41" s="333"/>
      <c r="AI41" s="333"/>
      <c r="AJ41" s="333"/>
      <c r="AK41" s="333"/>
      <c r="AL41" s="333"/>
      <c r="AM41" s="333"/>
      <c r="AN41" s="333"/>
      <c r="AO41" s="333"/>
      <c r="AP41" s="333"/>
      <c r="AQ41" s="333"/>
      <c r="AR41" s="333"/>
      <c r="AS41" s="333"/>
      <c r="AT41" s="333"/>
      <c r="AU41" s="333"/>
      <c r="AV41" s="333"/>
      <c r="AW41" s="333"/>
      <c r="AX41" s="333"/>
      <c r="AY41" s="333"/>
      <c r="AZ41" s="333"/>
      <c r="BA41" s="333"/>
      <c r="BB41" s="333"/>
      <c r="BC41" s="333"/>
      <c r="BD41" s="333"/>
      <c r="BE41" s="333"/>
      <c r="BF41" s="333"/>
      <c r="BG41" s="333"/>
      <c r="BH41" s="333"/>
      <c r="BI41" s="333"/>
      <c r="BJ41" s="333"/>
      <c r="BK41" s="333"/>
      <c r="BL41" s="333"/>
      <c r="BM41" s="333"/>
      <c r="BN41" s="333"/>
      <c r="BO41" s="333"/>
      <c r="BP41" s="333"/>
      <c r="BQ41" s="333"/>
      <c r="BR41" s="333"/>
      <c r="BS41" s="333"/>
      <c r="BT41" s="333"/>
      <c r="BU41" s="333"/>
      <c r="BV41" s="333"/>
      <c r="BW41" s="333"/>
      <c r="BX41" s="333"/>
      <c r="BY41" s="333"/>
      <c r="BZ41" s="333"/>
      <c r="CA41" s="333"/>
      <c r="CB41" s="333"/>
      <c r="CC41" s="333"/>
      <c r="CD41" s="333"/>
      <c r="CE41" s="333"/>
      <c r="CF41" s="333"/>
      <c r="CG41" s="333"/>
      <c r="CH41" s="333"/>
      <c r="CI41" s="333"/>
      <c r="CJ41" s="333"/>
      <c r="CK41" s="333"/>
      <c r="CL41" s="333"/>
      <c r="CM41" s="333"/>
      <c r="CN41" s="333"/>
      <c r="CO41" s="333"/>
      <c r="CP41" s="333"/>
      <c r="CQ41" s="333"/>
      <c r="CR41" s="333"/>
      <c r="CS41" s="333"/>
      <c r="CT41" s="333"/>
      <c r="CU41" s="333"/>
      <c r="CV41" s="333"/>
      <c r="CW41" s="333"/>
      <c r="CX41" s="333"/>
      <c r="CY41" s="333"/>
      <c r="CZ41" s="333"/>
      <c r="DA41" s="333"/>
      <c r="DB41" s="333"/>
      <c r="DC41" s="333"/>
      <c r="DD41" s="333"/>
      <c r="DE41" s="333"/>
      <c r="DF41" s="333"/>
      <c r="DG41" s="333"/>
      <c r="DH41" s="333"/>
      <c r="DI41" s="333"/>
      <c r="DJ41" s="333"/>
      <c r="DK41" s="333"/>
      <c r="DL41" s="333"/>
      <c r="DM41" s="333"/>
      <c r="DN41" s="333"/>
      <c r="DO41" s="333"/>
      <c r="DP41" s="333"/>
      <c r="DQ41" s="333"/>
      <c r="DR41" s="333"/>
      <c r="DS41" s="333"/>
      <c r="DT41" s="333"/>
      <c r="DU41" s="333"/>
      <c r="DV41" s="333"/>
      <c r="DW41" s="333"/>
      <c r="DX41" s="333"/>
      <c r="DY41" s="333"/>
      <c r="DZ41" s="333"/>
      <c r="EA41" s="333"/>
      <c r="EB41" s="333"/>
      <c r="EC41" s="333"/>
      <c r="ED41" s="333"/>
      <c r="EE41" s="333"/>
      <c r="EF41" s="333"/>
      <c r="EG41" s="333"/>
      <c r="EH41" s="333"/>
      <c r="EI41" s="333"/>
      <c r="EJ41" s="333"/>
      <c r="EK41" s="333"/>
      <c r="EL41" s="333"/>
      <c r="EM41" s="333"/>
      <c r="EN41" s="333"/>
      <c r="EO41" s="333"/>
      <c r="EP41" s="333"/>
      <c r="EQ41" s="333"/>
      <c r="ER41" s="333"/>
      <c r="ES41" s="333"/>
      <c r="ET41" s="333"/>
      <c r="EU41" s="333"/>
      <c r="EV41" s="333"/>
      <c r="EW41" s="333"/>
      <c r="EX41" s="333"/>
      <c r="EY41" s="333"/>
      <c r="EZ41" s="333"/>
      <c r="FA41" s="333"/>
      <c r="FB41" s="333"/>
      <c r="FC41" s="333"/>
      <c r="FD41" s="333"/>
      <c r="FE41" s="333"/>
      <c r="FF41" s="333"/>
      <c r="FG41" s="333"/>
      <c r="FH41" s="333"/>
      <c r="FI41" s="333"/>
      <c r="FJ41" s="333"/>
      <c r="FK41" s="333"/>
      <c r="FL41" s="333"/>
      <c r="FM41" s="333"/>
      <c r="FN41" s="333"/>
      <c r="FO41" s="333"/>
      <c r="FP41" s="333"/>
      <c r="FQ41" s="333"/>
      <c r="FR41" s="333"/>
      <c r="FS41" s="333"/>
      <c r="FT41" s="333"/>
      <c r="FU41" s="333"/>
      <c r="FV41" s="333"/>
      <c r="FW41" s="333"/>
      <c r="FX41" s="333"/>
      <c r="FY41" s="333"/>
      <c r="FZ41" s="333"/>
      <c r="GA41" s="333"/>
      <c r="GB41" s="333"/>
      <c r="GC41" s="333"/>
      <c r="GD41" s="333"/>
      <c r="GE41" s="333"/>
      <c r="GF41" s="333"/>
      <c r="GG41" s="333"/>
      <c r="GH41" s="333"/>
      <c r="GI41" s="333"/>
      <c r="GJ41" s="333"/>
      <c r="GK41" s="333"/>
      <c r="GL41" s="333"/>
      <c r="GM41" s="333"/>
      <c r="GN41" s="333"/>
      <c r="GO41" s="333"/>
      <c r="GP41" s="333"/>
      <c r="GQ41" s="333"/>
      <c r="GR41" s="333"/>
      <c r="GS41" s="333"/>
      <c r="GT41" s="333"/>
      <c r="GU41" s="333"/>
      <c r="GV41" s="333"/>
      <c r="GW41" s="333"/>
      <c r="GX41" s="333"/>
      <c r="GY41" s="333"/>
      <c r="GZ41" s="333"/>
      <c r="HA41" s="333"/>
      <c r="HB41" s="333"/>
      <c r="HC41" s="333"/>
      <c r="HD41" s="333"/>
      <c r="HE41" s="333"/>
      <c r="HF41" s="333"/>
      <c r="HG41" s="333"/>
      <c r="HH41" s="333"/>
      <c r="HI41" s="333"/>
      <c r="HJ41" s="333"/>
      <c r="HK41" s="333"/>
      <c r="HL41" s="333"/>
      <c r="HM41" s="333"/>
    </row>
    <row r="42" spans="1:221" x14ac:dyDescent="0.2">
      <c r="A42" s="384" t="s">
        <v>81</v>
      </c>
      <c r="B42" s="333"/>
      <c r="C42" s="333"/>
      <c r="D42" s="390">
        <f>$N$23</f>
        <v>825</v>
      </c>
      <c r="E42" s="361" t="s">
        <v>122</v>
      </c>
      <c r="F42" s="362" t="s">
        <v>8</v>
      </c>
      <c r="G42" s="397"/>
      <c r="H42" s="353"/>
      <c r="I42" s="398">
        <f>'Rider Rates'!$B$85</f>
        <v>3.5344300000000002E-2</v>
      </c>
      <c r="J42" s="398">
        <f t="shared" si="0"/>
        <v>3.5344300000000002E-2</v>
      </c>
      <c r="K42" s="364"/>
      <c r="L42" s="250"/>
      <c r="M42" s="250"/>
      <c r="N42" s="250">
        <f>ROUND(D42*I42,2)</f>
        <v>29.16</v>
      </c>
      <c r="O42" s="250">
        <f t="shared" si="2"/>
        <v>29.16</v>
      </c>
      <c r="P42" s="358">
        <f>'Rider Rates'!$D$85</f>
        <v>45929</v>
      </c>
      <c r="Q42" s="383"/>
      <c r="R42" s="380"/>
      <c r="S42" s="374"/>
      <c r="T42" s="375"/>
      <c r="U42" s="333"/>
      <c r="V42" s="376"/>
      <c r="W42" s="333"/>
      <c r="X42" s="333"/>
      <c r="Y42" s="333"/>
      <c r="Z42" s="333"/>
      <c r="AA42" s="333"/>
      <c r="AB42" s="333"/>
      <c r="AC42" s="333"/>
      <c r="AD42" s="333"/>
      <c r="AE42" s="333"/>
      <c r="AF42" s="333"/>
      <c r="AG42" s="333"/>
      <c r="AH42" s="333"/>
      <c r="AI42" s="333"/>
      <c r="AJ42" s="333"/>
      <c r="AK42" s="333"/>
      <c r="AL42" s="333"/>
      <c r="AM42" s="333"/>
      <c r="AN42" s="333"/>
      <c r="AO42" s="333"/>
      <c r="AP42" s="333"/>
      <c r="AQ42" s="333"/>
      <c r="AR42" s="333"/>
      <c r="AS42" s="333"/>
      <c r="AT42" s="333"/>
      <c r="AU42" s="333"/>
      <c r="AV42" s="333"/>
      <c r="AW42" s="333"/>
      <c r="AX42" s="333"/>
      <c r="AY42" s="333"/>
      <c r="AZ42" s="333"/>
      <c r="BA42" s="333"/>
      <c r="BB42" s="333"/>
      <c r="BC42" s="333"/>
      <c r="BD42" s="333"/>
      <c r="BE42" s="333"/>
      <c r="BF42" s="333"/>
      <c r="BG42" s="333"/>
      <c r="BH42" s="333"/>
      <c r="BI42" s="333"/>
      <c r="BJ42" s="333"/>
      <c r="BK42" s="333"/>
      <c r="BL42" s="333"/>
      <c r="BM42" s="333"/>
      <c r="BN42" s="333"/>
      <c r="BO42" s="333"/>
      <c r="BP42" s="333"/>
      <c r="BQ42" s="333"/>
      <c r="BR42" s="333"/>
      <c r="BS42" s="333"/>
      <c r="BT42" s="333"/>
      <c r="BU42" s="333"/>
      <c r="BV42" s="333"/>
      <c r="BW42" s="333"/>
      <c r="BX42" s="333"/>
      <c r="BY42" s="333"/>
      <c r="BZ42" s="333"/>
      <c r="CA42" s="333"/>
      <c r="CB42" s="333"/>
      <c r="CC42" s="333"/>
      <c r="CD42" s="333"/>
      <c r="CE42" s="333"/>
      <c r="CF42" s="333"/>
      <c r="CG42" s="333"/>
      <c r="CH42" s="333"/>
      <c r="CI42" s="333"/>
      <c r="CJ42" s="333"/>
      <c r="CK42" s="333"/>
      <c r="CL42" s="333"/>
      <c r="CM42" s="333"/>
      <c r="CN42" s="333"/>
      <c r="CO42" s="333"/>
      <c r="CP42" s="333"/>
      <c r="CQ42" s="333"/>
      <c r="CR42" s="333"/>
      <c r="CS42" s="333"/>
      <c r="CT42" s="333"/>
      <c r="CU42" s="333"/>
      <c r="CV42" s="333"/>
      <c r="CW42" s="333"/>
      <c r="CX42" s="333"/>
      <c r="CY42" s="333"/>
      <c r="CZ42" s="333"/>
      <c r="DA42" s="333"/>
      <c r="DB42" s="333"/>
      <c r="DC42" s="333"/>
      <c r="DD42" s="333"/>
      <c r="DE42" s="333"/>
      <c r="DF42" s="333"/>
      <c r="DG42" s="333"/>
      <c r="DH42" s="333"/>
      <c r="DI42" s="333"/>
      <c r="DJ42" s="333"/>
      <c r="DK42" s="333"/>
      <c r="DL42" s="333"/>
      <c r="DM42" s="333"/>
      <c r="DN42" s="333"/>
      <c r="DO42" s="333"/>
      <c r="DP42" s="333"/>
      <c r="DQ42" s="333"/>
      <c r="DR42" s="333"/>
      <c r="DS42" s="333"/>
      <c r="DT42" s="333"/>
      <c r="DU42" s="333"/>
      <c r="DV42" s="333"/>
      <c r="DW42" s="333"/>
      <c r="DX42" s="333"/>
      <c r="DY42" s="333"/>
      <c r="DZ42" s="333"/>
      <c r="EA42" s="333"/>
      <c r="EB42" s="333"/>
      <c r="EC42" s="333"/>
      <c r="ED42" s="333"/>
      <c r="EE42" s="333"/>
      <c r="EF42" s="333"/>
      <c r="EG42" s="333"/>
      <c r="EH42" s="333"/>
      <c r="EI42" s="333"/>
      <c r="EJ42" s="333"/>
      <c r="EK42" s="333"/>
      <c r="EL42" s="333"/>
      <c r="EM42" s="333"/>
      <c r="EN42" s="333"/>
      <c r="EO42" s="333"/>
      <c r="EP42" s="333"/>
      <c r="EQ42" s="333"/>
      <c r="ER42" s="333"/>
      <c r="ES42" s="333"/>
      <c r="ET42" s="333"/>
      <c r="EU42" s="333"/>
      <c r="EV42" s="333"/>
      <c r="EW42" s="333"/>
      <c r="EX42" s="333"/>
      <c r="EY42" s="333"/>
      <c r="EZ42" s="333"/>
      <c r="FA42" s="333"/>
      <c r="FB42" s="333"/>
      <c r="FC42" s="333"/>
      <c r="FD42" s="333"/>
      <c r="FE42" s="333"/>
      <c r="FF42" s="333"/>
      <c r="FG42" s="333"/>
      <c r="FH42" s="333"/>
      <c r="FI42" s="333"/>
      <c r="FJ42" s="333"/>
      <c r="FK42" s="333"/>
      <c r="FL42" s="333"/>
      <c r="FM42" s="333"/>
      <c r="FN42" s="333"/>
      <c r="FO42" s="333"/>
      <c r="FP42" s="333"/>
      <c r="FQ42" s="333"/>
      <c r="FR42" s="333"/>
      <c r="FS42" s="333"/>
      <c r="FT42" s="333"/>
      <c r="FU42" s="333"/>
      <c r="FV42" s="333"/>
      <c r="FW42" s="333"/>
      <c r="FX42" s="333"/>
      <c r="FY42" s="333"/>
      <c r="FZ42" s="333"/>
      <c r="GA42" s="333"/>
      <c r="GB42" s="333"/>
      <c r="GC42" s="333"/>
      <c r="GD42" s="333"/>
      <c r="GE42" s="333"/>
      <c r="GF42" s="333"/>
      <c r="GG42" s="333"/>
      <c r="GH42" s="333"/>
      <c r="GI42" s="333"/>
      <c r="GJ42" s="333"/>
      <c r="GK42" s="333"/>
      <c r="GL42" s="333"/>
      <c r="GM42" s="333"/>
      <c r="GN42" s="333"/>
      <c r="GO42" s="333"/>
      <c r="GP42" s="333"/>
      <c r="GQ42" s="333"/>
      <c r="GR42" s="333"/>
      <c r="GS42" s="333"/>
      <c r="GT42" s="333"/>
      <c r="GU42" s="333"/>
      <c r="GV42" s="333"/>
      <c r="GW42" s="333"/>
      <c r="GX42" s="333"/>
      <c r="GY42" s="333"/>
      <c r="GZ42" s="333"/>
      <c r="HA42" s="333"/>
      <c r="HB42" s="333"/>
      <c r="HC42" s="333"/>
      <c r="HD42" s="333"/>
      <c r="HE42" s="333"/>
      <c r="HF42" s="333"/>
      <c r="HG42" s="333"/>
      <c r="HH42" s="333"/>
      <c r="HI42" s="333"/>
      <c r="HJ42" s="333"/>
      <c r="HK42" s="333"/>
      <c r="HL42" s="333"/>
      <c r="HM42" s="333"/>
    </row>
    <row r="43" spans="1:221" x14ac:dyDescent="0.2">
      <c r="A43" s="384" t="s">
        <v>82</v>
      </c>
      <c r="B43" s="333"/>
      <c r="C43" s="333"/>
      <c r="D43" s="390">
        <f>$N$23</f>
        <v>825</v>
      </c>
      <c r="E43" s="361" t="s">
        <v>122</v>
      </c>
      <c r="F43" s="362" t="s">
        <v>8</v>
      </c>
      <c r="G43" s="399"/>
      <c r="H43" s="353"/>
      <c r="I43" s="398">
        <f>'Rider Rates'!$B$87</f>
        <v>6.6985699999999995E-2</v>
      </c>
      <c r="J43" s="398">
        <f t="shared" si="0"/>
        <v>6.6985699999999995E-2</v>
      </c>
      <c r="K43" s="364"/>
      <c r="L43" s="250"/>
      <c r="M43" s="250"/>
      <c r="N43" s="250">
        <f>ROUND(D43*I43,2)</f>
        <v>55.26</v>
      </c>
      <c r="O43" s="250">
        <f t="shared" si="2"/>
        <v>55.26</v>
      </c>
      <c r="P43" s="358">
        <f>'Rider Rates'!$D$87</f>
        <v>45167</v>
      </c>
      <c r="Q43" s="383"/>
      <c r="R43" s="380"/>
      <c r="S43" s="374"/>
      <c r="T43" s="375"/>
      <c r="U43" s="333"/>
      <c r="V43" s="376"/>
      <c r="W43" s="333"/>
      <c r="X43" s="333"/>
      <c r="Y43" s="333"/>
      <c r="Z43" s="333"/>
      <c r="AA43" s="333"/>
      <c r="AB43" s="333"/>
      <c r="AC43" s="333"/>
      <c r="AD43" s="333"/>
      <c r="AE43" s="333"/>
      <c r="AF43" s="333"/>
      <c r="AG43" s="333"/>
      <c r="AH43" s="333"/>
      <c r="AI43" s="333"/>
      <c r="AJ43" s="333"/>
      <c r="AK43" s="333"/>
      <c r="AL43" s="333"/>
      <c r="AM43" s="333"/>
      <c r="AN43" s="333"/>
      <c r="AO43" s="333"/>
      <c r="AP43" s="333"/>
      <c r="AQ43" s="333"/>
      <c r="AR43" s="333"/>
      <c r="AS43" s="333"/>
      <c r="AT43" s="333"/>
      <c r="AU43" s="333"/>
      <c r="AV43" s="333"/>
      <c r="AW43" s="333"/>
      <c r="AX43" s="333"/>
      <c r="AY43" s="333"/>
      <c r="AZ43" s="333"/>
      <c r="BA43" s="333"/>
      <c r="BB43" s="333"/>
      <c r="BC43" s="333"/>
      <c r="BD43" s="333"/>
      <c r="BE43" s="333"/>
      <c r="BF43" s="333"/>
      <c r="BG43" s="333"/>
      <c r="BH43" s="333"/>
      <c r="BI43" s="333"/>
      <c r="BJ43" s="333"/>
      <c r="BK43" s="333"/>
      <c r="BL43" s="333"/>
      <c r="BM43" s="333"/>
      <c r="BN43" s="333"/>
      <c r="BO43" s="333"/>
      <c r="BP43" s="333"/>
      <c r="BQ43" s="333"/>
      <c r="BR43" s="333"/>
      <c r="BS43" s="333"/>
      <c r="BT43" s="333"/>
      <c r="BU43" s="333"/>
      <c r="BV43" s="333"/>
      <c r="BW43" s="333"/>
      <c r="BX43" s="333"/>
      <c r="BY43" s="333"/>
      <c r="BZ43" s="333"/>
      <c r="CA43" s="333"/>
      <c r="CB43" s="333"/>
      <c r="CC43" s="333"/>
      <c r="CD43" s="333"/>
      <c r="CE43" s="333"/>
      <c r="CF43" s="333"/>
      <c r="CG43" s="333"/>
      <c r="CH43" s="333"/>
      <c r="CI43" s="333"/>
      <c r="CJ43" s="333"/>
      <c r="CK43" s="333"/>
      <c r="CL43" s="333"/>
      <c r="CM43" s="333"/>
      <c r="CN43" s="333"/>
      <c r="CO43" s="333"/>
      <c r="CP43" s="333"/>
      <c r="CQ43" s="333"/>
      <c r="CR43" s="333"/>
      <c r="CS43" s="333"/>
      <c r="CT43" s="333"/>
      <c r="CU43" s="333"/>
      <c r="CV43" s="333"/>
      <c r="CW43" s="333"/>
      <c r="CX43" s="333"/>
      <c r="CY43" s="333"/>
      <c r="CZ43" s="333"/>
      <c r="DA43" s="333"/>
      <c r="DB43" s="333"/>
      <c r="DC43" s="333"/>
      <c r="DD43" s="333"/>
      <c r="DE43" s="333"/>
      <c r="DF43" s="333"/>
      <c r="DG43" s="333"/>
      <c r="DH43" s="333"/>
      <c r="DI43" s="333"/>
      <c r="DJ43" s="333"/>
      <c r="DK43" s="333"/>
      <c r="DL43" s="333"/>
      <c r="DM43" s="333"/>
      <c r="DN43" s="333"/>
      <c r="DO43" s="333"/>
      <c r="DP43" s="333"/>
      <c r="DQ43" s="333"/>
      <c r="DR43" s="333"/>
      <c r="DS43" s="333"/>
      <c r="DT43" s="333"/>
      <c r="DU43" s="333"/>
      <c r="DV43" s="333"/>
      <c r="DW43" s="333"/>
      <c r="DX43" s="333"/>
      <c r="DY43" s="333"/>
      <c r="DZ43" s="333"/>
      <c r="EA43" s="333"/>
      <c r="EB43" s="333"/>
      <c r="EC43" s="333"/>
      <c r="ED43" s="333"/>
      <c r="EE43" s="333"/>
      <c r="EF43" s="333"/>
      <c r="EG43" s="333"/>
      <c r="EH43" s="333"/>
      <c r="EI43" s="333"/>
      <c r="EJ43" s="333"/>
      <c r="EK43" s="333"/>
      <c r="EL43" s="333"/>
      <c r="EM43" s="333"/>
      <c r="EN43" s="333"/>
      <c r="EO43" s="333"/>
      <c r="EP43" s="333"/>
      <c r="EQ43" s="333"/>
      <c r="ER43" s="333"/>
      <c r="ES43" s="333"/>
      <c r="ET43" s="333"/>
      <c r="EU43" s="333"/>
      <c r="EV43" s="333"/>
      <c r="EW43" s="333"/>
      <c r="EX43" s="333"/>
      <c r="EY43" s="333"/>
      <c r="EZ43" s="333"/>
      <c r="FA43" s="333"/>
      <c r="FB43" s="333"/>
      <c r="FC43" s="333"/>
      <c r="FD43" s="333"/>
      <c r="FE43" s="333"/>
      <c r="FF43" s="333"/>
      <c r="FG43" s="333"/>
      <c r="FH43" s="333"/>
      <c r="FI43" s="333"/>
      <c r="FJ43" s="333"/>
      <c r="FK43" s="333"/>
      <c r="FL43" s="333"/>
      <c r="FM43" s="333"/>
      <c r="FN43" s="333"/>
      <c r="FO43" s="333"/>
      <c r="FP43" s="333"/>
      <c r="FQ43" s="333"/>
      <c r="FR43" s="333"/>
      <c r="FS43" s="333"/>
      <c r="FT43" s="333"/>
      <c r="FU43" s="333"/>
      <c r="FV43" s="333"/>
      <c r="FW43" s="333"/>
      <c r="FX43" s="333"/>
      <c r="FY43" s="333"/>
      <c r="FZ43" s="333"/>
      <c r="GA43" s="333"/>
      <c r="GB43" s="333"/>
      <c r="GC43" s="333"/>
      <c r="GD43" s="333"/>
      <c r="GE43" s="333"/>
      <c r="GF43" s="333"/>
      <c r="GG43" s="333"/>
      <c r="GH43" s="333"/>
      <c r="GI43" s="333"/>
      <c r="GJ43" s="333"/>
      <c r="GK43" s="333"/>
      <c r="GL43" s="333"/>
      <c r="GM43" s="333"/>
      <c r="GN43" s="333"/>
      <c r="GO43" s="333"/>
      <c r="GP43" s="333"/>
      <c r="GQ43" s="333"/>
      <c r="GR43" s="333"/>
      <c r="GS43" s="333"/>
      <c r="GT43" s="333"/>
      <c r="GU43" s="333"/>
      <c r="GV43" s="333"/>
      <c r="GW43" s="333"/>
      <c r="GX43" s="333"/>
      <c r="GY43" s="333"/>
      <c r="GZ43" s="333"/>
      <c r="HA43" s="333"/>
      <c r="HB43" s="333"/>
      <c r="HC43" s="333"/>
      <c r="HD43" s="333"/>
      <c r="HE43" s="333"/>
      <c r="HF43" s="333"/>
      <c r="HG43" s="333"/>
      <c r="HH43" s="333"/>
      <c r="HI43" s="333"/>
      <c r="HJ43" s="333"/>
      <c r="HK43" s="333"/>
      <c r="HL43" s="333"/>
      <c r="HM43" s="333"/>
    </row>
    <row r="44" spans="1:221" x14ac:dyDescent="0.2">
      <c r="A44" s="392" t="s">
        <v>206</v>
      </c>
      <c r="B44" s="333"/>
      <c r="C44" s="333"/>
      <c r="D44" s="390"/>
      <c r="E44" s="395" t="s">
        <v>115</v>
      </c>
      <c r="F44" s="383"/>
      <c r="G44" s="399"/>
      <c r="H44" s="353"/>
      <c r="I44" s="400">
        <f>'Rider Rates'!$B$91</f>
        <v>20.75</v>
      </c>
      <c r="J44" s="400">
        <f t="shared" si="0"/>
        <v>20.75</v>
      </c>
      <c r="K44" s="364"/>
      <c r="L44" s="250"/>
      <c r="M44" s="250"/>
      <c r="N44" s="250">
        <f>I44</f>
        <v>20.75</v>
      </c>
      <c r="O44" s="250">
        <f t="shared" si="2"/>
        <v>20.75</v>
      </c>
      <c r="P44" s="358">
        <f>'Rider Rates'!$D$91</f>
        <v>45929</v>
      </c>
      <c r="Q44" s="383"/>
      <c r="R44" s="380"/>
      <c r="S44" s="374"/>
      <c r="T44" s="375"/>
      <c r="U44" s="333"/>
      <c r="V44" s="376"/>
      <c r="W44" s="333"/>
      <c r="X44" s="333"/>
      <c r="Y44" s="333"/>
      <c r="Z44" s="333"/>
      <c r="AA44" s="333"/>
      <c r="AB44" s="333"/>
      <c r="AC44" s="333"/>
      <c r="AD44" s="333"/>
      <c r="AE44" s="333"/>
      <c r="AF44" s="333"/>
      <c r="AG44" s="333"/>
      <c r="AH44" s="333"/>
      <c r="AI44" s="333"/>
      <c r="AJ44" s="333"/>
      <c r="AK44" s="333"/>
      <c r="AL44" s="333"/>
      <c r="AM44" s="333"/>
      <c r="AN44" s="333"/>
      <c r="AO44" s="333"/>
      <c r="AP44" s="333"/>
      <c r="AQ44" s="333"/>
      <c r="AR44" s="333"/>
      <c r="AS44" s="333"/>
      <c r="AT44" s="333"/>
      <c r="AU44" s="333"/>
      <c r="AV44" s="333"/>
      <c r="AW44" s="333"/>
      <c r="AX44" s="333"/>
      <c r="AY44" s="333"/>
      <c r="AZ44" s="333"/>
      <c r="BA44" s="333"/>
      <c r="BB44" s="333"/>
      <c r="BC44" s="333"/>
      <c r="BD44" s="333"/>
      <c r="BE44" s="333"/>
      <c r="BF44" s="333"/>
      <c r="BG44" s="333"/>
      <c r="BH44" s="333"/>
      <c r="BI44" s="333"/>
      <c r="BJ44" s="333"/>
      <c r="BK44" s="333"/>
      <c r="BL44" s="333"/>
      <c r="BM44" s="333"/>
      <c r="BN44" s="333"/>
      <c r="BO44" s="333"/>
      <c r="BP44" s="333"/>
      <c r="BQ44" s="333"/>
      <c r="BR44" s="333"/>
      <c r="BS44" s="333"/>
      <c r="BT44" s="333"/>
      <c r="BU44" s="333"/>
      <c r="BV44" s="333"/>
      <c r="BW44" s="333"/>
      <c r="BX44" s="333"/>
      <c r="BY44" s="333"/>
      <c r="BZ44" s="333"/>
      <c r="CA44" s="333"/>
      <c r="CB44" s="333"/>
      <c r="CC44" s="333"/>
      <c r="CD44" s="333"/>
      <c r="CE44" s="333"/>
      <c r="CF44" s="333"/>
      <c r="CG44" s="333"/>
      <c r="CH44" s="333"/>
      <c r="CI44" s="333"/>
      <c r="CJ44" s="333"/>
      <c r="CK44" s="333"/>
      <c r="CL44" s="333"/>
      <c r="CM44" s="333"/>
      <c r="CN44" s="333"/>
      <c r="CO44" s="333"/>
      <c r="CP44" s="333"/>
      <c r="CQ44" s="333"/>
      <c r="CR44" s="333"/>
      <c r="CS44" s="333"/>
      <c r="CT44" s="333"/>
      <c r="CU44" s="333"/>
      <c r="CV44" s="333"/>
      <c r="CW44" s="333"/>
      <c r="CX44" s="333"/>
      <c r="CY44" s="333"/>
      <c r="CZ44" s="333"/>
      <c r="DA44" s="333"/>
      <c r="DB44" s="333"/>
      <c r="DC44" s="333"/>
      <c r="DD44" s="333"/>
      <c r="DE44" s="333"/>
      <c r="DF44" s="333"/>
      <c r="DG44" s="333"/>
      <c r="DH44" s="333"/>
      <c r="DI44" s="333"/>
      <c r="DJ44" s="333"/>
      <c r="DK44" s="333"/>
      <c r="DL44" s="333"/>
      <c r="DM44" s="333"/>
      <c r="DN44" s="333"/>
      <c r="DO44" s="333"/>
      <c r="DP44" s="333"/>
      <c r="DQ44" s="333"/>
      <c r="DR44" s="333"/>
      <c r="DS44" s="333"/>
      <c r="DT44" s="333"/>
      <c r="DU44" s="333"/>
      <c r="DV44" s="333"/>
      <c r="DW44" s="333"/>
      <c r="DX44" s="333"/>
      <c r="DY44" s="333"/>
      <c r="DZ44" s="333"/>
      <c r="EA44" s="333"/>
      <c r="EB44" s="333"/>
      <c r="EC44" s="333"/>
      <c r="ED44" s="333"/>
      <c r="EE44" s="333"/>
      <c r="EF44" s="333"/>
      <c r="EG44" s="333"/>
      <c r="EH44" s="333"/>
      <c r="EI44" s="333"/>
      <c r="EJ44" s="333"/>
      <c r="EK44" s="333"/>
      <c r="EL44" s="333"/>
      <c r="EM44" s="333"/>
      <c r="EN44" s="333"/>
      <c r="EO44" s="333"/>
      <c r="EP44" s="333"/>
      <c r="EQ44" s="333"/>
      <c r="ER44" s="333"/>
      <c r="ES44" s="333"/>
      <c r="ET44" s="333"/>
      <c r="EU44" s="333"/>
      <c r="EV44" s="333"/>
      <c r="EW44" s="333"/>
      <c r="EX44" s="333"/>
      <c r="EY44" s="333"/>
      <c r="EZ44" s="333"/>
      <c r="FA44" s="333"/>
      <c r="FB44" s="333"/>
      <c r="FC44" s="333"/>
      <c r="FD44" s="333"/>
      <c r="FE44" s="333"/>
      <c r="FF44" s="333"/>
      <c r="FG44" s="333"/>
      <c r="FH44" s="333"/>
      <c r="FI44" s="333"/>
      <c r="FJ44" s="333"/>
      <c r="FK44" s="333"/>
      <c r="FL44" s="333"/>
      <c r="FM44" s="333"/>
      <c r="FN44" s="333"/>
      <c r="FO44" s="333"/>
      <c r="FP44" s="333"/>
      <c r="FQ44" s="333"/>
      <c r="FR44" s="333"/>
      <c r="FS44" s="333"/>
      <c r="FT44" s="333"/>
      <c r="FU44" s="333"/>
      <c r="FV44" s="333"/>
      <c r="FW44" s="333"/>
      <c r="FX44" s="333"/>
      <c r="FY44" s="333"/>
      <c r="FZ44" s="333"/>
      <c r="GA44" s="333"/>
      <c r="GB44" s="333"/>
      <c r="GC44" s="333"/>
      <c r="GD44" s="333"/>
      <c r="GE44" s="333"/>
      <c r="GF44" s="333"/>
      <c r="GG44" s="333"/>
      <c r="GH44" s="333"/>
      <c r="GI44" s="333"/>
      <c r="GJ44" s="333"/>
      <c r="GK44" s="333"/>
      <c r="GL44" s="333"/>
      <c r="GM44" s="333"/>
      <c r="GN44" s="333"/>
      <c r="GO44" s="333"/>
      <c r="GP44" s="333"/>
      <c r="GQ44" s="333"/>
      <c r="GR44" s="333"/>
      <c r="GS44" s="333"/>
      <c r="GT44" s="333"/>
      <c r="GU44" s="333"/>
      <c r="GV44" s="333"/>
      <c r="GW44" s="333"/>
      <c r="GX44" s="333"/>
      <c r="GY44" s="333"/>
      <c r="GZ44" s="333"/>
      <c r="HA44" s="333"/>
      <c r="HB44" s="333"/>
      <c r="HC44" s="333"/>
      <c r="HD44" s="333"/>
      <c r="HE44" s="333"/>
      <c r="HF44" s="333"/>
      <c r="HG44" s="333"/>
      <c r="HH44" s="333"/>
      <c r="HI44" s="333"/>
      <c r="HJ44" s="333"/>
      <c r="HK44" s="333"/>
      <c r="HL44" s="333"/>
      <c r="HM44" s="333"/>
    </row>
    <row r="45" spans="1:221" x14ac:dyDescent="0.2">
      <c r="A45" s="392" t="s">
        <v>239</v>
      </c>
      <c r="B45" s="333"/>
      <c r="C45" s="333"/>
      <c r="D45" s="360">
        <f>IF($C$15&lt;0,0,$C$15)</f>
        <v>0</v>
      </c>
      <c r="E45" s="361" t="s">
        <v>41</v>
      </c>
      <c r="F45" s="362" t="s">
        <v>8</v>
      </c>
      <c r="G45" s="386"/>
      <c r="H45" s="386"/>
      <c r="I45" s="386"/>
      <c r="J45" s="386">
        <f>'Rider Rates'!$B$95</f>
        <v>0</v>
      </c>
      <c r="K45" s="364" t="s">
        <v>42</v>
      </c>
      <c r="L45" s="250"/>
      <c r="M45" s="250"/>
      <c r="N45" s="250"/>
      <c r="O45" s="250">
        <f>ROUND($D45*('Rider Rates'!B$95),2)</f>
        <v>0</v>
      </c>
      <c r="P45" s="358">
        <f>'Rider Rates'!$D$95</f>
        <v>44531</v>
      </c>
      <c r="Q45" s="383"/>
      <c r="R45" s="380"/>
      <c r="S45" s="374"/>
      <c r="T45" s="375"/>
      <c r="U45" s="333"/>
      <c r="V45" s="376"/>
      <c r="W45" s="333"/>
      <c r="X45" s="333"/>
      <c r="Y45" s="333"/>
      <c r="Z45" s="333"/>
      <c r="AA45" s="333"/>
      <c r="AB45" s="333"/>
      <c r="AC45" s="333"/>
      <c r="AD45" s="333"/>
      <c r="AE45" s="333"/>
      <c r="AF45" s="333"/>
      <c r="AG45" s="333"/>
      <c r="AH45" s="333"/>
      <c r="AI45" s="333"/>
      <c r="AJ45" s="333"/>
      <c r="AK45" s="333"/>
      <c r="AL45" s="333"/>
      <c r="AM45" s="333"/>
      <c r="AN45" s="333"/>
      <c r="AO45" s="333"/>
      <c r="AP45" s="333"/>
      <c r="AQ45" s="333"/>
      <c r="AR45" s="333"/>
      <c r="AS45" s="333"/>
      <c r="AT45" s="333"/>
      <c r="AU45" s="333"/>
      <c r="AV45" s="333"/>
      <c r="AW45" s="333"/>
      <c r="AX45" s="333"/>
      <c r="AY45" s="333"/>
      <c r="AZ45" s="333"/>
      <c r="BA45" s="333"/>
      <c r="BB45" s="333"/>
      <c r="BC45" s="333"/>
      <c r="BD45" s="333"/>
      <c r="BE45" s="333"/>
      <c r="BF45" s="333"/>
      <c r="BG45" s="333"/>
      <c r="BH45" s="333"/>
      <c r="BI45" s="333"/>
      <c r="BJ45" s="333"/>
      <c r="BK45" s="333"/>
      <c r="BL45" s="333"/>
      <c r="BM45" s="333"/>
      <c r="BN45" s="333"/>
      <c r="BO45" s="333"/>
      <c r="BP45" s="333"/>
      <c r="BQ45" s="333"/>
      <c r="BR45" s="333"/>
      <c r="BS45" s="333"/>
      <c r="BT45" s="333"/>
      <c r="BU45" s="333"/>
      <c r="BV45" s="333"/>
      <c r="BW45" s="333"/>
      <c r="BX45" s="333"/>
      <c r="BY45" s="333"/>
      <c r="BZ45" s="333"/>
      <c r="CA45" s="333"/>
      <c r="CB45" s="333"/>
      <c r="CC45" s="333"/>
      <c r="CD45" s="333"/>
      <c r="CE45" s="333"/>
      <c r="CF45" s="333"/>
      <c r="CG45" s="333"/>
      <c r="CH45" s="333"/>
      <c r="CI45" s="333"/>
      <c r="CJ45" s="333"/>
      <c r="CK45" s="333"/>
      <c r="CL45" s="333"/>
      <c r="CM45" s="333"/>
      <c r="CN45" s="333"/>
      <c r="CO45" s="333"/>
      <c r="CP45" s="333"/>
      <c r="CQ45" s="333"/>
      <c r="CR45" s="333"/>
      <c r="CS45" s="333"/>
      <c r="CT45" s="333"/>
      <c r="CU45" s="333"/>
      <c r="CV45" s="333"/>
      <c r="CW45" s="333"/>
      <c r="CX45" s="333"/>
      <c r="CY45" s="333"/>
      <c r="CZ45" s="333"/>
      <c r="DA45" s="333"/>
      <c r="DB45" s="333"/>
      <c r="DC45" s="333"/>
      <c r="DD45" s="333"/>
      <c r="DE45" s="333"/>
      <c r="DF45" s="333"/>
      <c r="DG45" s="333"/>
      <c r="DH45" s="333"/>
      <c r="DI45" s="333"/>
      <c r="DJ45" s="333"/>
      <c r="DK45" s="333"/>
      <c r="DL45" s="333"/>
      <c r="DM45" s="333"/>
      <c r="DN45" s="333"/>
      <c r="DO45" s="333"/>
      <c r="DP45" s="333"/>
      <c r="DQ45" s="333"/>
      <c r="DR45" s="333"/>
      <c r="DS45" s="333"/>
      <c r="DT45" s="333"/>
      <c r="DU45" s="333"/>
      <c r="DV45" s="333"/>
      <c r="DW45" s="333"/>
      <c r="DX45" s="333"/>
      <c r="DY45" s="333"/>
      <c r="DZ45" s="333"/>
      <c r="EA45" s="333"/>
      <c r="EB45" s="333"/>
      <c r="EC45" s="333"/>
      <c r="ED45" s="333"/>
      <c r="EE45" s="333"/>
      <c r="EF45" s="333"/>
      <c r="EG45" s="333"/>
      <c r="EH45" s="333"/>
      <c r="EI45" s="333"/>
      <c r="EJ45" s="333"/>
      <c r="EK45" s="333"/>
      <c r="EL45" s="333"/>
      <c r="EM45" s="333"/>
      <c r="EN45" s="333"/>
      <c r="EO45" s="333"/>
      <c r="EP45" s="333"/>
      <c r="EQ45" s="333"/>
      <c r="ER45" s="333"/>
      <c r="ES45" s="333"/>
      <c r="ET45" s="333"/>
      <c r="EU45" s="333"/>
      <c r="EV45" s="333"/>
      <c r="EW45" s="333"/>
      <c r="EX45" s="333"/>
      <c r="EY45" s="333"/>
      <c r="EZ45" s="333"/>
      <c r="FA45" s="333"/>
      <c r="FB45" s="333"/>
      <c r="FC45" s="333"/>
      <c r="FD45" s="333"/>
      <c r="FE45" s="333"/>
      <c r="FF45" s="333"/>
      <c r="FG45" s="333"/>
      <c r="FH45" s="333"/>
      <c r="FI45" s="333"/>
      <c r="FJ45" s="333"/>
      <c r="FK45" s="333"/>
      <c r="FL45" s="333"/>
      <c r="FM45" s="333"/>
      <c r="FN45" s="333"/>
      <c r="FO45" s="333"/>
      <c r="FP45" s="333"/>
      <c r="FQ45" s="333"/>
      <c r="FR45" s="333"/>
      <c r="FS45" s="333"/>
      <c r="FT45" s="333"/>
      <c r="FU45" s="333"/>
      <c r="FV45" s="333"/>
      <c r="FW45" s="333"/>
      <c r="FX45" s="333"/>
      <c r="FY45" s="333"/>
      <c r="FZ45" s="333"/>
      <c r="GA45" s="333"/>
      <c r="GB45" s="333"/>
      <c r="GC45" s="333"/>
      <c r="GD45" s="333"/>
      <c r="GE45" s="333"/>
      <c r="GF45" s="333"/>
      <c r="GG45" s="333"/>
      <c r="GH45" s="333"/>
      <c r="GI45" s="333"/>
      <c r="GJ45" s="333"/>
      <c r="GK45" s="333"/>
      <c r="GL45" s="333"/>
      <c r="GM45" s="333"/>
      <c r="GN45" s="333"/>
      <c r="GO45" s="333"/>
      <c r="GP45" s="333"/>
      <c r="GQ45" s="333"/>
      <c r="GR45" s="333"/>
      <c r="GS45" s="333"/>
      <c r="GT45" s="333"/>
      <c r="GU45" s="333"/>
      <c r="GV45" s="333"/>
      <c r="GW45" s="333"/>
      <c r="GX45" s="333"/>
      <c r="GY45" s="333"/>
      <c r="GZ45" s="333"/>
      <c r="HA45" s="333"/>
      <c r="HB45" s="333"/>
      <c r="HC45" s="333"/>
      <c r="HD45" s="333"/>
      <c r="HE45" s="333"/>
      <c r="HF45" s="333"/>
      <c r="HG45" s="333"/>
      <c r="HH45" s="333"/>
      <c r="HI45" s="333"/>
      <c r="HJ45" s="333"/>
      <c r="HK45" s="333"/>
      <c r="HL45" s="333"/>
      <c r="HM45" s="333"/>
    </row>
    <row r="46" spans="1:221" x14ac:dyDescent="0.2">
      <c r="A46" s="384" t="s">
        <v>156</v>
      </c>
      <c r="B46" s="333"/>
      <c r="C46" s="333"/>
      <c r="D46" s="390">
        <f>$N$23</f>
        <v>825</v>
      </c>
      <c r="E46" s="361" t="s">
        <v>122</v>
      </c>
      <c r="F46" s="362" t="s">
        <v>8</v>
      </c>
      <c r="G46" s="399"/>
      <c r="H46" s="353"/>
      <c r="I46" s="398">
        <f>'Rider Rates'!$B$105</f>
        <v>0.24516379999999999</v>
      </c>
      <c r="J46" s="398">
        <f t="shared" si="0"/>
        <v>0.24516379999999999</v>
      </c>
      <c r="K46" s="364"/>
      <c r="L46" s="250"/>
      <c r="M46" s="250"/>
      <c r="N46" s="250">
        <f>ROUND(D46*I46,2)</f>
        <v>202.26</v>
      </c>
      <c r="O46" s="250">
        <f t="shared" si="2"/>
        <v>202.26</v>
      </c>
      <c r="P46" s="358">
        <f>'Rider Rates'!$D$105</f>
        <v>45897</v>
      </c>
      <c r="Q46" s="383"/>
      <c r="R46" s="380"/>
      <c r="S46" s="374"/>
      <c r="T46" s="375"/>
      <c r="U46" s="333"/>
      <c r="V46" s="376"/>
      <c r="W46" s="333"/>
      <c r="X46" s="333"/>
      <c r="Y46" s="333"/>
      <c r="Z46" s="333"/>
      <c r="AA46" s="333"/>
      <c r="AB46" s="333"/>
      <c r="AC46" s="333"/>
      <c r="AD46" s="333"/>
      <c r="AE46" s="333"/>
      <c r="AF46" s="333"/>
      <c r="AG46" s="333"/>
      <c r="AH46" s="333"/>
      <c r="AI46" s="333"/>
      <c r="AJ46" s="333"/>
      <c r="AK46" s="333"/>
      <c r="AL46" s="333"/>
      <c r="AM46" s="333"/>
      <c r="AN46" s="333"/>
      <c r="AO46" s="333"/>
      <c r="AP46" s="333"/>
      <c r="AQ46" s="333"/>
      <c r="AR46" s="333"/>
      <c r="AS46" s="333"/>
      <c r="AT46" s="333"/>
      <c r="AU46" s="333"/>
      <c r="AV46" s="333"/>
      <c r="AW46" s="333"/>
      <c r="AX46" s="333"/>
      <c r="AY46" s="333"/>
      <c r="AZ46" s="333"/>
      <c r="BA46" s="333"/>
      <c r="BB46" s="333"/>
      <c r="BC46" s="333"/>
      <c r="BD46" s="333"/>
      <c r="BE46" s="333"/>
      <c r="BF46" s="333"/>
      <c r="BG46" s="333"/>
      <c r="BH46" s="333"/>
      <c r="BI46" s="333"/>
      <c r="BJ46" s="333"/>
      <c r="BK46" s="333"/>
      <c r="BL46" s="333"/>
      <c r="BM46" s="333"/>
      <c r="BN46" s="333"/>
      <c r="BO46" s="333"/>
      <c r="BP46" s="333"/>
      <c r="BQ46" s="333"/>
      <c r="BR46" s="333"/>
      <c r="BS46" s="333"/>
      <c r="BT46" s="333"/>
      <c r="BU46" s="333"/>
      <c r="BV46" s="333"/>
      <c r="BW46" s="333"/>
      <c r="BX46" s="333"/>
      <c r="BY46" s="333"/>
      <c r="BZ46" s="333"/>
      <c r="CA46" s="333"/>
      <c r="CB46" s="333"/>
      <c r="CC46" s="333"/>
      <c r="CD46" s="333"/>
      <c r="CE46" s="333"/>
      <c r="CF46" s="333"/>
      <c r="CG46" s="333"/>
      <c r="CH46" s="333"/>
      <c r="CI46" s="333"/>
      <c r="CJ46" s="333"/>
      <c r="CK46" s="333"/>
      <c r="CL46" s="333"/>
      <c r="CM46" s="333"/>
      <c r="CN46" s="333"/>
      <c r="CO46" s="333"/>
      <c r="CP46" s="333"/>
      <c r="CQ46" s="333"/>
      <c r="CR46" s="333"/>
      <c r="CS46" s="333"/>
      <c r="CT46" s="333"/>
      <c r="CU46" s="333"/>
      <c r="CV46" s="333"/>
      <c r="CW46" s="333"/>
      <c r="CX46" s="333"/>
      <c r="CY46" s="333"/>
      <c r="CZ46" s="333"/>
      <c r="DA46" s="333"/>
      <c r="DB46" s="333"/>
      <c r="DC46" s="333"/>
      <c r="DD46" s="333"/>
      <c r="DE46" s="333"/>
      <c r="DF46" s="333"/>
      <c r="DG46" s="333"/>
      <c r="DH46" s="333"/>
      <c r="DI46" s="333"/>
      <c r="DJ46" s="333"/>
      <c r="DK46" s="333"/>
      <c r="DL46" s="333"/>
      <c r="DM46" s="333"/>
      <c r="DN46" s="333"/>
      <c r="DO46" s="333"/>
      <c r="DP46" s="333"/>
      <c r="DQ46" s="333"/>
      <c r="DR46" s="333"/>
      <c r="DS46" s="333"/>
      <c r="DT46" s="333"/>
      <c r="DU46" s="333"/>
      <c r="DV46" s="333"/>
      <c r="DW46" s="333"/>
      <c r="DX46" s="333"/>
      <c r="DY46" s="333"/>
      <c r="DZ46" s="333"/>
      <c r="EA46" s="333"/>
      <c r="EB46" s="333"/>
      <c r="EC46" s="333"/>
      <c r="ED46" s="333"/>
      <c r="EE46" s="333"/>
      <c r="EF46" s="333"/>
      <c r="EG46" s="333"/>
      <c r="EH46" s="333"/>
      <c r="EI46" s="333"/>
      <c r="EJ46" s="333"/>
      <c r="EK46" s="333"/>
      <c r="EL46" s="333"/>
      <c r="EM46" s="333"/>
      <c r="EN46" s="333"/>
      <c r="EO46" s="333"/>
      <c r="EP46" s="333"/>
      <c r="EQ46" s="333"/>
      <c r="ER46" s="333"/>
      <c r="ES46" s="333"/>
      <c r="ET46" s="333"/>
      <c r="EU46" s="333"/>
      <c r="EV46" s="333"/>
      <c r="EW46" s="333"/>
      <c r="EX46" s="333"/>
      <c r="EY46" s="333"/>
      <c r="EZ46" s="333"/>
      <c r="FA46" s="333"/>
      <c r="FB46" s="333"/>
      <c r="FC46" s="333"/>
      <c r="FD46" s="333"/>
      <c r="FE46" s="333"/>
      <c r="FF46" s="333"/>
      <c r="FG46" s="333"/>
      <c r="FH46" s="333"/>
      <c r="FI46" s="333"/>
      <c r="FJ46" s="333"/>
      <c r="FK46" s="333"/>
      <c r="FL46" s="333"/>
      <c r="FM46" s="333"/>
      <c r="FN46" s="333"/>
      <c r="FO46" s="333"/>
      <c r="FP46" s="333"/>
      <c r="FQ46" s="333"/>
      <c r="FR46" s="333"/>
      <c r="FS46" s="333"/>
      <c r="FT46" s="333"/>
      <c r="FU46" s="333"/>
      <c r="FV46" s="333"/>
      <c r="FW46" s="333"/>
      <c r="FX46" s="333"/>
      <c r="FY46" s="333"/>
      <c r="FZ46" s="333"/>
      <c r="GA46" s="333"/>
      <c r="GB46" s="333"/>
      <c r="GC46" s="333"/>
      <c r="GD46" s="333"/>
      <c r="GE46" s="333"/>
      <c r="GF46" s="333"/>
      <c r="GG46" s="333"/>
      <c r="GH46" s="333"/>
      <c r="GI46" s="333"/>
      <c r="GJ46" s="333"/>
      <c r="GK46" s="333"/>
      <c r="GL46" s="333"/>
      <c r="GM46" s="333"/>
      <c r="GN46" s="333"/>
      <c r="GO46" s="333"/>
      <c r="GP46" s="333"/>
      <c r="GQ46" s="333"/>
      <c r="GR46" s="333"/>
      <c r="GS46" s="333"/>
      <c r="GT46" s="333"/>
      <c r="GU46" s="333"/>
      <c r="GV46" s="333"/>
      <c r="GW46" s="333"/>
      <c r="GX46" s="333"/>
      <c r="GY46" s="333"/>
      <c r="GZ46" s="333"/>
      <c r="HA46" s="333"/>
      <c r="HB46" s="333"/>
      <c r="HC46" s="333"/>
      <c r="HD46" s="333"/>
      <c r="HE46" s="333"/>
      <c r="HF46" s="333"/>
      <c r="HG46" s="333"/>
      <c r="HH46" s="333"/>
      <c r="HI46" s="333"/>
      <c r="HJ46" s="333"/>
      <c r="HK46" s="333"/>
      <c r="HL46" s="333"/>
      <c r="HM46" s="333"/>
    </row>
    <row r="47" spans="1:221" x14ac:dyDescent="0.2">
      <c r="A47" s="392" t="s">
        <v>217</v>
      </c>
      <c r="B47" s="333"/>
      <c r="C47" s="333"/>
      <c r="D47" s="390"/>
      <c r="E47" s="395" t="s">
        <v>115</v>
      </c>
      <c r="F47" s="383"/>
      <c r="G47" s="399"/>
      <c r="H47" s="353"/>
      <c r="I47" s="401">
        <f>'Rider Rates'!B122</f>
        <v>0.99</v>
      </c>
      <c r="J47" s="400">
        <f t="shared" si="0"/>
        <v>0.99</v>
      </c>
      <c r="K47" s="364"/>
      <c r="L47" s="250"/>
      <c r="M47" s="250"/>
      <c r="N47" s="402">
        <f>I47</f>
        <v>0.99</v>
      </c>
      <c r="O47" s="250">
        <f t="shared" si="2"/>
        <v>0.99</v>
      </c>
      <c r="P47" s="358">
        <f>'Rider Rates'!D122</f>
        <v>45958</v>
      </c>
      <c r="Q47" s="383"/>
      <c r="R47" s="380"/>
      <c r="S47" s="374"/>
      <c r="T47" s="375"/>
      <c r="U47" s="333"/>
      <c r="V47" s="376"/>
      <c r="W47" s="333"/>
      <c r="X47" s="333"/>
      <c r="Y47" s="333"/>
      <c r="Z47" s="333"/>
      <c r="AA47" s="333"/>
      <c r="AB47" s="333"/>
      <c r="AC47" s="333"/>
      <c r="AD47" s="333"/>
      <c r="AE47" s="333"/>
      <c r="AF47" s="333"/>
      <c r="AG47" s="333"/>
      <c r="AH47" s="333"/>
      <c r="AI47" s="333"/>
      <c r="AJ47" s="333"/>
      <c r="AK47" s="333"/>
      <c r="AL47" s="333"/>
      <c r="AM47" s="333"/>
      <c r="AN47" s="333"/>
      <c r="AO47" s="333"/>
      <c r="AP47" s="333"/>
      <c r="AQ47" s="333"/>
      <c r="AR47" s="333"/>
      <c r="AS47" s="333"/>
      <c r="AT47" s="333"/>
      <c r="AU47" s="333"/>
      <c r="AV47" s="333"/>
      <c r="AW47" s="333"/>
      <c r="AX47" s="333"/>
      <c r="AY47" s="333"/>
      <c r="AZ47" s="333"/>
      <c r="BA47" s="333"/>
      <c r="BB47" s="333"/>
      <c r="BC47" s="333"/>
      <c r="BD47" s="333"/>
      <c r="BE47" s="333"/>
      <c r="BF47" s="333"/>
      <c r="BG47" s="333"/>
      <c r="BH47" s="333"/>
      <c r="BI47" s="333"/>
      <c r="BJ47" s="333"/>
      <c r="BK47" s="333"/>
      <c r="BL47" s="333"/>
      <c r="BM47" s="333"/>
      <c r="BN47" s="333"/>
      <c r="BO47" s="333"/>
      <c r="BP47" s="333"/>
      <c r="BQ47" s="333"/>
      <c r="BR47" s="333"/>
      <c r="BS47" s="333"/>
      <c r="BT47" s="333"/>
      <c r="BU47" s="333"/>
      <c r="BV47" s="333"/>
      <c r="BW47" s="333"/>
      <c r="BX47" s="333"/>
      <c r="BY47" s="333"/>
      <c r="BZ47" s="333"/>
      <c r="CA47" s="333"/>
      <c r="CB47" s="333"/>
      <c r="CC47" s="333"/>
      <c r="CD47" s="333"/>
      <c r="CE47" s="333"/>
      <c r="CF47" s="333"/>
      <c r="CG47" s="333"/>
      <c r="CH47" s="333"/>
      <c r="CI47" s="333"/>
      <c r="CJ47" s="333"/>
      <c r="CK47" s="333"/>
      <c r="CL47" s="333"/>
      <c r="CM47" s="333"/>
      <c r="CN47" s="333"/>
      <c r="CO47" s="333"/>
      <c r="CP47" s="333"/>
      <c r="CQ47" s="333"/>
      <c r="CR47" s="333"/>
      <c r="CS47" s="333"/>
      <c r="CT47" s="333"/>
      <c r="CU47" s="333"/>
      <c r="CV47" s="333"/>
      <c r="CW47" s="333"/>
      <c r="CX47" s="333"/>
      <c r="CY47" s="333"/>
      <c r="CZ47" s="333"/>
      <c r="DA47" s="333"/>
      <c r="DB47" s="333"/>
      <c r="DC47" s="333"/>
      <c r="DD47" s="333"/>
      <c r="DE47" s="333"/>
      <c r="DF47" s="333"/>
      <c r="DG47" s="333"/>
      <c r="DH47" s="333"/>
      <c r="DI47" s="333"/>
      <c r="DJ47" s="333"/>
      <c r="DK47" s="333"/>
      <c r="DL47" s="333"/>
      <c r="DM47" s="333"/>
      <c r="DN47" s="333"/>
      <c r="DO47" s="333"/>
      <c r="DP47" s="333"/>
      <c r="DQ47" s="333"/>
      <c r="DR47" s="333"/>
      <c r="DS47" s="333"/>
      <c r="DT47" s="333"/>
      <c r="DU47" s="333"/>
      <c r="DV47" s="333"/>
      <c r="DW47" s="333"/>
      <c r="DX47" s="333"/>
      <c r="DY47" s="333"/>
      <c r="DZ47" s="333"/>
      <c r="EA47" s="333"/>
      <c r="EB47" s="333"/>
      <c r="EC47" s="333"/>
      <c r="ED47" s="333"/>
      <c r="EE47" s="333"/>
      <c r="EF47" s="333"/>
      <c r="EG47" s="333"/>
      <c r="EH47" s="333"/>
      <c r="EI47" s="333"/>
      <c r="EJ47" s="333"/>
      <c r="EK47" s="333"/>
      <c r="EL47" s="333"/>
      <c r="EM47" s="333"/>
      <c r="EN47" s="333"/>
      <c r="EO47" s="333"/>
      <c r="EP47" s="333"/>
      <c r="EQ47" s="333"/>
      <c r="ER47" s="333"/>
      <c r="ES47" s="333"/>
      <c r="ET47" s="333"/>
      <c r="EU47" s="333"/>
      <c r="EV47" s="333"/>
      <c r="EW47" s="333"/>
      <c r="EX47" s="333"/>
      <c r="EY47" s="333"/>
      <c r="EZ47" s="333"/>
      <c r="FA47" s="333"/>
      <c r="FB47" s="333"/>
      <c r="FC47" s="333"/>
      <c r="FD47" s="333"/>
      <c r="FE47" s="333"/>
      <c r="FF47" s="333"/>
      <c r="FG47" s="333"/>
      <c r="FH47" s="333"/>
      <c r="FI47" s="333"/>
      <c r="FJ47" s="333"/>
      <c r="FK47" s="333"/>
      <c r="FL47" s="333"/>
      <c r="FM47" s="333"/>
      <c r="FN47" s="333"/>
      <c r="FO47" s="333"/>
      <c r="FP47" s="333"/>
      <c r="FQ47" s="333"/>
      <c r="FR47" s="333"/>
      <c r="FS47" s="333"/>
      <c r="FT47" s="333"/>
      <c r="FU47" s="333"/>
      <c r="FV47" s="333"/>
      <c r="FW47" s="333"/>
      <c r="FX47" s="333"/>
      <c r="FY47" s="333"/>
      <c r="FZ47" s="333"/>
      <c r="GA47" s="333"/>
      <c r="GB47" s="333"/>
      <c r="GC47" s="333"/>
      <c r="GD47" s="333"/>
      <c r="GE47" s="333"/>
      <c r="GF47" s="333"/>
      <c r="GG47" s="333"/>
      <c r="GH47" s="333"/>
      <c r="GI47" s="333"/>
      <c r="GJ47" s="333"/>
      <c r="GK47" s="333"/>
      <c r="GL47" s="333"/>
      <c r="GM47" s="333"/>
      <c r="GN47" s="333"/>
      <c r="GO47" s="333"/>
      <c r="GP47" s="333"/>
      <c r="GQ47" s="333"/>
      <c r="GR47" s="333"/>
      <c r="GS47" s="333"/>
      <c r="GT47" s="333"/>
      <c r="GU47" s="333"/>
      <c r="GV47" s="333"/>
      <c r="GW47" s="333"/>
      <c r="GX47" s="333"/>
      <c r="GY47" s="333"/>
      <c r="GZ47" s="333"/>
      <c r="HA47" s="333"/>
      <c r="HB47" s="333"/>
      <c r="HC47" s="333"/>
      <c r="HD47" s="333"/>
      <c r="HE47" s="333"/>
      <c r="HF47" s="333"/>
      <c r="HG47" s="333"/>
      <c r="HH47" s="333"/>
      <c r="HI47" s="333"/>
      <c r="HJ47" s="333"/>
      <c r="HK47" s="333"/>
      <c r="HL47" s="333"/>
      <c r="HM47" s="333"/>
    </row>
    <row r="48" spans="1:221" x14ac:dyDescent="0.2">
      <c r="A48" s="384" t="s">
        <v>157</v>
      </c>
      <c r="B48" s="333"/>
      <c r="C48" s="333"/>
      <c r="D48" s="360">
        <f>C16+C17</f>
        <v>0</v>
      </c>
      <c r="E48" s="361" t="s">
        <v>41</v>
      </c>
      <c r="F48" s="362" t="s">
        <v>8</v>
      </c>
      <c r="G48" s="386"/>
      <c r="H48" s="386"/>
      <c r="I48" s="398"/>
      <c r="J48" s="393">
        <f>SUM(G48:H48)</f>
        <v>0</v>
      </c>
      <c r="K48" s="364" t="s">
        <v>42</v>
      </c>
      <c r="L48" s="250">
        <f>ROUND(D48*G48,2)</f>
        <v>0</v>
      </c>
      <c r="M48" s="250"/>
      <c r="N48" s="250"/>
      <c r="O48" s="250">
        <f t="shared" si="2"/>
        <v>0</v>
      </c>
      <c r="P48" s="358">
        <f>'Rider Rates'!$D$112</f>
        <v>44531</v>
      </c>
      <c r="Q48" s="383"/>
      <c r="R48" s="380"/>
      <c r="S48" s="374"/>
      <c r="T48" s="375"/>
      <c r="U48" s="333"/>
      <c r="V48" s="376"/>
      <c r="W48" s="333"/>
      <c r="X48" s="333"/>
      <c r="Y48" s="333"/>
      <c r="Z48" s="333"/>
      <c r="AA48" s="333"/>
      <c r="AB48" s="333"/>
      <c r="AC48" s="333"/>
      <c r="AD48" s="333"/>
      <c r="AE48" s="333"/>
      <c r="AF48" s="333"/>
      <c r="AG48" s="333"/>
      <c r="AH48" s="333"/>
      <c r="AI48" s="333"/>
      <c r="AJ48" s="333"/>
      <c r="AK48" s="333"/>
      <c r="AL48" s="333"/>
      <c r="AM48" s="333"/>
      <c r="AN48" s="333"/>
      <c r="AO48" s="333"/>
      <c r="AP48" s="333"/>
      <c r="AQ48" s="333"/>
      <c r="AR48" s="333"/>
      <c r="AS48" s="333"/>
      <c r="AT48" s="333"/>
      <c r="AU48" s="333"/>
      <c r="AV48" s="333"/>
      <c r="AW48" s="333"/>
      <c r="AX48" s="333"/>
      <c r="AY48" s="333"/>
      <c r="AZ48" s="333"/>
      <c r="BA48" s="333"/>
      <c r="BB48" s="333"/>
      <c r="BC48" s="333"/>
      <c r="BD48" s="333"/>
      <c r="BE48" s="333"/>
      <c r="BF48" s="333"/>
      <c r="BG48" s="333"/>
      <c r="BH48" s="333"/>
      <c r="BI48" s="333"/>
      <c r="BJ48" s="333"/>
      <c r="BK48" s="333"/>
      <c r="BL48" s="333"/>
      <c r="BM48" s="333"/>
      <c r="BN48" s="333"/>
      <c r="BO48" s="333"/>
      <c r="BP48" s="333"/>
      <c r="BQ48" s="333"/>
      <c r="BR48" s="333"/>
      <c r="BS48" s="333"/>
      <c r="BT48" s="333"/>
      <c r="BU48" s="333"/>
      <c r="BV48" s="333"/>
      <c r="BW48" s="333"/>
      <c r="BX48" s="333"/>
      <c r="BY48" s="333"/>
      <c r="BZ48" s="333"/>
      <c r="CA48" s="333"/>
      <c r="CB48" s="333"/>
      <c r="CC48" s="333"/>
      <c r="CD48" s="333"/>
      <c r="CE48" s="333"/>
      <c r="CF48" s="333"/>
      <c r="CG48" s="333"/>
      <c r="CH48" s="333"/>
      <c r="CI48" s="333"/>
      <c r="CJ48" s="333"/>
      <c r="CK48" s="333"/>
      <c r="CL48" s="333"/>
      <c r="CM48" s="333"/>
      <c r="CN48" s="333"/>
      <c r="CO48" s="333"/>
      <c r="CP48" s="333"/>
      <c r="CQ48" s="333"/>
      <c r="CR48" s="333"/>
      <c r="CS48" s="333"/>
      <c r="CT48" s="333"/>
      <c r="CU48" s="333"/>
      <c r="CV48" s="333"/>
      <c r="CW48" s="333"/>
      <c r="CX48" s="333"/>
      <c r="CY48" s="333"/>
      <c r="CZ48" s="333"/>
      <c r="DA48" s="333"/>
      <c r="DB48" s="333"/>
      <c r="DC48" s="333"/>
      <c r="DD48" s="333"/>
      <c r="DE48" s="333"/>
      <c r="DF48" s="333"/>
      <c r="DG48" s="333"/>
      <c r="DH48" s="333"/>
      <c r="DI48" s="333"/>
      <c r="DJ48" s="333"/>
      <c r="DK48" s="333"/>
      <c r="DL48" s="333"/>
      <c r="DM48" s="333"/>
      <c r="DN48" s="333"/>
      <c r="DO48" s="333"/>
      <c r="DP48" s="333"/>
      <c r="DQ48" s="333"/>
      <c r="DR48" s="333"/>
      <c r="DS48" s="333"/>
      <c r="DT48" s="333"/>
      <c r="DU48" s="333"/>
      <c r="DV48" s="333"/>
      <c r="DW48" s="333"/>
      <c r="DX48" s="333"/>
      <c r="DY48" s="333"/>
      <c r="DZ48" s="333"/>
      <c r="EA48" s="333"/>
      <c r="EB48" s="333"/>
      <c r="EC48" s="333"/>
      <c r="ED48" s="333"/>
      <c r="EE48" s="333"/>
      <c r="EF48" s="333"/>
      <c r="EG48" s="333"/>
      <c r="EH48" s="333"/>
      <c r="EI48" s="333"/>
      <c r="EJ48" s="333"/>
      <c r="EK48" s="333"/>
      <c r="EL48" s="333"/>
      <c r="EM48" s="333"/>
      <c r="EN48" s="333"/>
      <c r="EO48" s="333"/>
      <c r="EP48" s="333"/>
      <c r="EQ48" s="333"/>
      <c r="ER48" s="333"/>
      <c r="ES48" s="333"/>
      <c r="ET48" s="333"/>
      <c r="EU48" s="333"/>
      <c r="EV48" s="333"/>
      <c r="EW48" s="333"/>
      <c r="EX48" s="333"/>
      <c r="EY48" s="333"/>
      <c r="EZ48" s="333"/>
      <c r="FA48" s="333"/>
      <c r="FB48" s="333"/>
      <c r="FC48" s="333"/>
      <c r="FD48" s="333"/>
      <c r="FE48" s="333"/>
      <c r="FF48" s="333"/>
      <c r="FG48" s="333"/>
      <c r="FH48" s="333"/>
      <c r="FI48" s="333"/>
      <c r="FJ48" s="333"/>
      <c r="FK48" s="333"/>
      <c r="FL48" s="333"/>
      <c r="FM48" s="333"/>
      <c r="FN48" s="333"/>
      <c r="FO48" s="333"/>
      <c r="FP48" s="333"/>
      <c r="FQ48" s="333"/>
      <c r="FR48" s="333"/>
      <c r="FS48" s="333"/>
      <c r="FT48" s="333"/>
      <c r="FU48" s="333"/>
      <c r="FV48" s="333"/>
      <c r="FW48" s="333"/>
      <c r="FX48" s="333"/>
      <c r="FY48" s="333"/>
      <c r="FZ48" s="333"/>
      <c r="GA48" s="333"/>
      <c r="GB48" s="333"/>
      <c r="GC48" s="333"/>
      <c r="GD48" s="333"/>
      <c r="GE48" s="333"/>
      <c r="GF48" s="333"/>
      <c r="GG48" s="333"/>
      <c r="GH48" s="333"/>
      <c r="GI48" s="333"/>
      <c r="GJ48" s="333"/>
      <c r="GK48" s="333"/>
      <c r="GL48" s="333"/>
      <c r="GM48" s="333"/>
      <c r="GN48" s="333"/>
      <c r="GO48" s="333"/>
      <c r="GP48" s="333"/>
      <c r="GQ48" s="333"/>
      <c r="GR48" s="333"/>
      <c r="GS48" s="333"/>
      <c r="GT48" s="333"/>
      <c r="GU48" s="333"/>
      <c r="GV48" s="333"/>
      <c r="GW48" s="333"/>
      <c r="GX48" s="333"/>
      <c r="GY48" s="333"/>
      <c r="GZ48" s="333"/>
      <c r="HA48" s="333"/>
      <c r="HB48" s="333"/>
      <c r="HC48" s="333"/>
      <c r="HD48" s="333"/>
      <c r="HE48" s="333"/>
      <c r="HF48" s="333"/>
      <c r="HG48" s="333"/>
      <c r="HH48" s="333"/>
      <c r="HI48" s="333"/>
      <c r="HJ48" s="333"/>
      <c r="HK48" s="333"/>
      <c r="HL48" s="333"/>
      <c r="HM48" s="333"/>
    </row>
    <row r="49" spans="1:236" x14ac:dyDescent="0.2">
      <c r="A49" s="392" t="s">
        <v>208</v>
      </c>
      <c r="B49" s="333"/>
      <c r="C49" s="333"/>
      <c r="D49" s="360">
        <f>IF($C$15&lt;1,0,$C$15)</f>
        <v>0</v>
      </c>
      <c r="E49" s="361" t="s">
        <v>41</v>
      </c>
      <c r="F49" s="355" t="s">
        <v>8</v>
      </c>
      <c r="G49" s="363"/>
      <c r="H49" s="363"/>
      <c r="I49" s="403">
        <f>'Rider Rates'!B118</f>
        <v>0</v>
      </c>
      <c r="J49" s="403">
        <f>SUM(G49:I49)</f>
        <v>0</v>
      </c>
      <c r="K49" s="364" t="s">
        <v>42</v>
      </c>
      <c r="L49" s="250"/>
      <c r="M49" s="250"/>
      <c r="N49" s="250">
        <f>D49*J49</f>
        <v>0</v>
      </c>
      <c r="O49" s="250">
        <f>SUM(L49:N49)</f>
        <v>0</v>
      </c>
      <c r="P49" s="358">
        <f>'Rider Rates'!D118</f>
        <v>45657</v>
      </c>
      <c r="Q49" s="383"/>
      <c r="R49" s="380"/>
      <c r="S49" s="374"/>
      <c r="T49" s="375"/>
      <c r="U49" s="333"/>
      <c r="V49" s="376"/>
      <c r="W49" s="333"/>
      <c r="X49" s="333"/>
      <c r="Y49" s="333"/>
      <c r="Z49" s="333"/>
      <c r="AA49" s="333"/>
      <c r="AB49" s="333"/>
      <c r="AC49" s="333"/>
      <c r="AD49" s="333"/>
      <c r="AE49" s="333"/>
      <c r="AF49" s="333"/>
      <c r="AG49" s="333"/>
      <c r="AH49" s="333"/>
      <c r="AI49" s="333"/>
      <c r="AJ49" s="333"/>
      <c r="AK49" s="333"/>
      <c r="AL49" s="333"/>
      <c r="AM49" s="333"/>
      <c r="AN49" s="333"/>
      <c r="AO49" s="333"/>
      <c r="AP49" s="333"/>
      <c r="AQ49" s="333"/>
      <c r="AR49" s="333"/>
      <c r="AS49" s="333"/>
      <c r="AT49" s="333"/>
      <c r="AU49" s="333"/>
      <c r="AV49" s="333"/>
      <c r="AW49" s="333"/>
      <c r="AX49" s="333"/>
      <c r="AY49" s="333"/>
      <c r="AZ49" s="333"/>
      <c r="BA49" s="333"/>
      <c r="BB49" s="333"/>
      <c r="BC49" s="333"/>
      <c r="BD49" s="333"/>
      <c r="BE49" s="333"/>
      <c r="BF49" s="333"/>
      <c r="BG49" s="333"/>
      <c r="BH49" s="333"/>
      <c r="BI49" s="333"/>
      <c r="BJ49" s="333"/>
      <c r="BK49" s="333"/>
      <c r="BL49" s="333"/>
      <c r="BM49" s="333"/>
      <c r="BN49" s="333"/>
      <c r="BO49" s="333"/>
      <c r="BP49" s="333"/>
      <c r="BQ49" s="333"/>
      <c r="BR49" s="333"/>
      <c r="BS49" s="333"/>
      <c r="BT49" s="333"/>
      <c r="BU49" s="333"/>
      <c r="BV49" s="333"/>
      <c r="BW49" s="333"/>
      <c r="BX49" s="333"/>
      <c r="BY49" s="333"/>
      <c r="BZ49" s="333"/>
      <c r="CA49" s="333"/>
      <c r="CB49" s="333"/>
      <c r="CC49" s="333"/>
      <c r="CD49" s="333"/>
      <c r="CE49" s="333"/>
      <c r="CF49" s="333"/>
      <c r="CG49" s="333"/>
      <c r="CH49" s="333"/>
      <c r="CI49" s="333"/>
      <c r="CJ49" s="333"/>
      <c r="CK49" s="333"/>
      <c r="CL49" s="333"/>
      <c r="CM49" s="333"/>
      <c r="CN49" s="333"/>
      <c r="CO49" s="333"/>
      <c r="CP49" s="333"/>
      <c r="CQ49" s="333"/>
      <c r="CR49" s="333"/>
      <c r="CS49" s="333"/>
      <c r="CT49" s="333"/>
      <c r="CU49" s="333"/>
      <c r="CV49" s="333"/>
      <c r="CW49" s="333"/>
      <c r="CX49" s="333"/>
      <c r="CY49" s="333"/>
      <c r="CZ49" s="333"/>
      <c r="DA49" s="333"/>
      <c r="DB49" s="333"/>
      <c r="DC49" s="333"/>
      <c r="DD49" s="333"/>
      <c r="DE49" s="333"/>
      <c r="DF49" s="333"/>
      <c r="DG49" s="333"/>
      <c r="DH49" s="333"/>
      <c r="DI49" s="333"/>
      <c r="DJ49" s="333"/>
      <c r="DK49" s="333"/>
      <c r="DL49" s="333"/>
      <c r="DM49" s="333"/>
      <c r="DN49" s="333"/>
      <c r="DO49" s="333"/>
      <c r="DP49" s="333"/>
      <c r="DQ49" s="333"/>
      <c r="DR49" s="333"/>
      <c r="DS49" s="333"/>
      <c r="DT49" s="333"/>
      <c r="DU49" s="333"/>
      <c r="DV49" s="333"/>
      <c r="DW49" s="333"/>
      <c r="DX49" s="333"/>
      <c r="DY49" s="333"/>
      <c r="DZ49" s="333"/>
      <c r="EA49" s="333"/>
      <c r="EB49" s="333"/>
      <c r="EC49" s="333"/>
      <c r="ED49" s="333"/>
      <c r="EE49" s="333"/>
      <c r="EF49" s="333"/>
      <c r="EG49" s="333"/>
      <c r="EH49" s="333"/>
      <c r="EI49" s="333"/>
      <c r="EJ49" s="333"/>
      <c r="EK49" s="333"/>
      <c r="EL49" s="333"/>
      <c r="EM49" s="333"/>
      <c r="EN49" s="333"/>
      <c r="EO49" s="333"/>
      <c r="EP49" s="333"/>
      <c r="EQ49" s="333"/>
      <c r="ER49" s="333"/>
      <c r="ES49" s="333"/>
      <c r="ET49" s="333"/>
      <c r="EU49" s="333"/>
      <c r="EV49" s="333"/>
      <c r="EW49" s="333"/>
      <c r="EX49" s="333"/>
      <c r="EY49" s="333"/>
      <c r="EZ49" s="333"/>
      <c r="FA49" s="333"/>
      <c r="FB49" s="333"/>
      <c r="FC49" s="333"/>
      <c r="FD49" s="333"/>
      <c r="FE49" s="333"/>
      <c r="FF49" s="333"/>
      <c r="FG49" s="333"/>
      <c r="FH49" s="333"/>
      <c r="FI49" s="333"/>
      <c r="FJ49" s="333"/>
      <c r="FK49" s="333"/>
      <c r="FL49" s="333"/>
      <c r="FM49" s="333"/>
      <c r="FN49" s="333"/>
      <c r="FO49" s="333"/>
      <c r="FP49" s="333"/>
      <c r="FQ49" s="333"/>
      <c r="FR49" s="333"/>
      <c r="FS49" s="333"/>
      <c r="FT49" s="333"/>
      <c r="FU49" s="333"/>
      <c r="FV49" s="333"/>
      <c r="FW49" s="333"/>
      <c r="FX49" s="333"/>
      <c r="FY49" s="333"/>
      <c r="FZ49" s="333"/>
      <c r="GA49" s="333"/>
      <c r="GB49" s="333"/>
      <c r="GC49" s="333"/>
      <c r="GD49" s="333"/>
      <c r="GE49" s="333"/>
      <c r="GF49" s="333"/>
      <c r="GG49" s="333"/>
      <c r="GH49" s="333"/>
      <c r="GI49" s="333"/>
      <c r="GJ49" s="333"/>
      <c r="GK49" s="333"/>
      <c r="GL49" s="333"/>
      <c r="GM49" s="333"/>
      <c r="GN49" s="333"/>
      <c r="GO49" s="333"/>
      <c r="GP49" s="333"/>
      <c r="GQ49" s="333"/>
      <c r="GR49" s="333"/>
      <c r="GS49" s="333"/>
      <c r="GT49" s="333"/>
      <c r="GU49" s="333"/>
      <c r="GV49" s="333"/>
      <c r="GW49" s="333"/>
      <c r="GX49" s="333"/>
      <c r="GY49" s="333"/>
      <c r="GZ49" s="333"/>
      <c r="HA49" s="333"/>
      <c r="HB49" s="333"/>
      <c r="HC49" s="333"/>
      <c r="HD49" s="333"/>
      <c r="HE49" s="333"/>
      <c r="HF49" s="333"/>
      <c r="HG49" s="333"/>
      <c r="HH49" s="333"/>
      <c r="HI49" s="333"/>
      <c r="HJ49" s="333"/>
      <c r="HK49" s="333"/>
      <c r="HL49" s="333"/>
      <c r="HM49" s="333"/>
    </row>
    <row r="50" spans="1:236" x14ac:dyDescent="0.2">
      <c r="A50" s="333" t="s">
        <v>233</v>
      </c>
      <c r="B50" s="333"/>
      <c r="C50" s="333"/>
      <c r="D50" s="360">
        <f>IF(C15&lt;0,0,IF(C15&gt;833000,833000,C15))</f>
        <v>0</v>
      </c>
      <c r="E50" s="361" t="s">
        <v>41</v>
      </c>
      <c r="F50" s="362" t="s">
        <v>8</v>
      </c>
      <c r="G50" s="437"/>
      <c r="H50" s="437"/>
      <c r="I50" s="437">
        <f>'Rider Rates'!$B$126</f>
        <v>0</v>
      </c>
      <c r="J50" s="437">
        <f>SUM(G50:I50)</f>
        <v>0</v>
      </c>
      <c r="K50" s="364" t="s">
        <v>42</v>
      </c>
      <c r="L50" s="438"/>
      <c r="M50" s="438"/>
      <c r="N50" s="438">
        <f>IF(D50*J50&gt;'Rider Rates'!$C$126,'Rider Rates'!$C$126,D50*J50)</f>
        <v>0</v>
      </c>
      <c r="O50" s="438">
        <f>SUM(L50:N50)</f>
        <v>0</v>
      </c>
      <c r="P50" s="406">
        <f>'Rider Rates'!$E$126</f>
        <v>45883</v>
      </c>
      <c r="Q50" s="383"/>
      <c r="R50" s="380"/>
      <c r="S50" s="374"/>
      <c r="T50" s="375"/>
      <c r="U50" s="333"/>
      <c r="V50" s="376"/>
      <c r="W50" s="333"/>
      <c r="X50" s="333"/>
      <c r="Y50" s="333"/>
      <c r="Z50" s="333"/>
      <c r="AA50" s="333"/>
      <c r="AB50" s="333"/>
      <c r="AC50" s="333"/>
      <c r="AD50" s="333"/>
      <c r="AE50" s="333"/>
      <c r="AF50" s="333"/>
      <c r="AG50" s="333"/>
      <c r="AH50" s="333"/>
      <c r="AI50" s="333"/>
      <c r="AJ50" s="333"/>
      <c r="AK50" s="333"/>
      <c r="AL50" s="333"/>
      <c r="AM50" s="333"/>
      <c r="AN50" s="333"/>
      <c r="AO50" s="333"/>
      <c r="AP50" s="333"/>
      <c r="AQ50" s="333"/>
      <c r="AR50" s="333"/>
      <c r="AS50" s="333"/>
      <c r="AT50" s="333"/>
      <c r="AU50" s="333"/>
      <c r="AV50" s="333"/>
      <c r="AW50" s="333"/>
      <c r="AX50" s="333"/>
      <c r="AY50" s="333"/>
      <c r="AZ50" s="333"/>
      <c r="BA50" s="333"/>
      <c r="BB50" s="333"/>
      <c r="BC50" s="333"/>
      <c r="BD50" s="333"/>
      <c r="BE50" s="333"/>
      <c r="BF50" s="333"/>
      <c r="BG50" s="333"/>
      <c r="BH50" s="333"/>
      <c r="BI50" s="333"/>
      <c r="BJ50" s="333"/>
      <c r="BK50" s="333"/>
      <c r="BL50" s="333"/>
      <c r="BM50" s="333"/>
      <c r="BN50" s="333"/>
      <c r="BO50" s="333"/>
      <c r="BP50" s="333"/>
      <c r="BQ50" s="333"/>
      <c r="BR50" s="333"/>
      <c r="BS50" s="333"/>
      <c r="BT50" s="333"/>
      <c r="BU50" s="333"/>
      <c r="BV50" s="333"/>
      <c r="BW50" s="333"/>
      <c r="BX50" s="333"/>
      <c r="BY50" s="333"/>
      <c r="BZ50" s="333"/>
      <c r="CA50" s="333"/>
      <c r="CB50" s="333"/>
      <c r="CC50" s="333"/>
      <c r="CD50" s="333"/>
      <c r="CE50" s="333"/>
      <c r="CF50" s="333"/>
      <c r="CG50" s="333"/>
      <c r="CH50" s="333"/>
      <c r="CI50" s="333"/>
      <c r="CJ50" s="333"/>
      <c r="CK50" s="333"/>
      <c r="CL50" s="333"/>
      <c r="CM50" s="333"/>
      <c r="CN50" s="333"/>
      <c r="CO50" s="333"/>
      <c r="CP50" s="333"/>
      <c r="CQ50" s="333"/>
      <c r="CR50" s="333"/>
      <c r="CS50" s="333"/>
      <c r="CT50" s="333"/>
      <c r="CU50" s="333"/>
      <c r="CV50" s="333"/>
      <c r="CW50" s="333"/>
      <c r="CX50" s="333"/>
      <c r="CY50" s="333"/>
      <c r="CZ50" s="333"/>
      <c r="DA50" s="333"/>
      <c r="DB50" s="333"/>
      <c r="DC50" s="333"/>
      <c r="DD50" s="333"/>
      <c r="DE50" s="333"/>
      <c r="DF50" s="333"/>
      <c r="DG50" s="333"/>
      <c r="DH50" s="333"/>
      <c r="DI50" s="333"/>
      <c r="DJ50" s="333"/>
      <c r="DK50" s="333"/>
      <c r="DL50" s="333"/>
      <c r="DM50" s="333"/>
      <c r="DN50" s="333"/>
      <c r="DO50" s="333"/>
      <c r="DP50" s="333"/>
      <c r="DQ50" s="333"/>
      <c r="DR50" s="333"/>
      <c r="DS50" s="333"/>
      <c r="DT50" s="333"/>
      <c r="DU50" s="333"/>
      <c r="DV50" s="333"/>
      <c r="DW50" s="333"/>
      <c r="DX50" s="333"/>
      <c r="DY50" s="333"/>
      <c r="DZ50" s="333"/>
      <c r="EA50" s="333"/>
      <c r="EB50" s="333"/>
      <c r="EC50" s="333"/>
      <c r="ED50" s="333"/>
      <c r="EE50" s="333"/>
      <c r="EF50" s="333"/>
      <c r="EG50" s="333"/>
      <c r="EH50" s="333"/>
      <c r="EI50" s="333"/>
      <c r="EJ50" s="333"/>
      <c r="EK50" s="333"/>
      <c r="EL50" s="333"/>
      <c r="EM50" s="333"/>
      <c r="EN50" s="333"/>
      <c r="EO50" s="333"/>
      <c r="EP50" s="333"/>
      <c r="EQ50" s="333"/>
      <c r="ER50" s="333"/>
      <c r="ES50" s="333"/>
      <c r="ET50" s="333"/>
      <c r="EU50" s="333"/>
      <c r="EV50" s="333"/>
      <c r="EW50" s="333"/>
      <c r="EX50" s="333"/>
      <c r="EY50" s="333"/>
      <c r="EZ50" s="333"/>
      <c r="FA50" s="333"/>
      <c r="FB50" s="333"/>
      <c r="FC50" s="333"/>
      <c r="FD50" s="333"/>
      <c r="FE50" s="333"/>
      <c r="FF50" s="333"/>
      <c r="FG50" s="333"/>
      <c r="FH50" s="333"/>
      <c r="FI50" s="333"/>
      <c r="FJ50" s="333"/>
      <c r="FK50" s="333"/>
      <c r="FL50" s="333"/>
      <c r="FM50" s="333"/>
      <c r="FN50" s="333"/>
      <c r="FO50" s="333"/>
      <c r="FP50" s="333"/>
      <c r="FQ50" s="333"/>
      <c r="FR50" s="333"/>
      <c r="FS50" s="333"/>
      <c r="FT50" s="333"/>
      <c r="FU50" s="333"/>
      <c r="FV50" s="333"/>
      <c r="FW50" s="333"/>
      <c r="FX50" s="333"/>
      <c r="FY50" s="333"/>
      <c r="FZ50" s="333"/>
      <c r="GA50" s="333"/>
      <c r="GB50" s="333"/>
      <c r="GC50" s="333"/>
      <c r="GD50" s="333"/>
      <c r="GE50" s="333"/>
      <c r="GF50" s="333"/>
      <c r="GG50" s="333"/>
      <c r="GH50" s="333"/>
      <c r="GI50" s="333"/>
      <c r="GJ50" s="333"/>
      <c r="GK50" s="333"/>
      <c r="GL50" s="333"/>
      <c r="GM50" s="333"/>
      <c r="GN50" s="333"/>
      <c r="GO50" s="333"/>
      <c r="GP50" s="333"/>
      <c r="GQ50" s="333"/>
      <c r="GR50" s="333"/>
      <c r="GS50" s="333"/>
      <c r="GT50" s="333"/>
      <c r="GU50" s="333"/>
      <c r="GV50" s="333"/>
      <c r="GW50" s="333"/>
      <c r="GX50" s="333"/>
      <c r="GY50" s="333"/>
      <c r="GZ50" s="333"/>
      <c r="HA50" s="333"/>
      <c r="HB50" s="333"/>
      <c r="HC50" s="333"/>
      <c r="HD50" s="333"/>
      <c r="HE50" s="333"/>
      <c r="HF50" s="333"/>
      <c r="HG50" s="333"/>
      <c r="HH50" s="333"/>
      <c r="HI50" s="333"/>
      <c r="HJ50" s="333"/>
      <c r="HK50" s="333"/>
      <c r="HL50" s="333"/>
      <c r="HM50" s="333"/>
    </row>
    <row r="51" spans="1:236" x14ac:dyDescent="0.2">
      <c r="A51" s="333" t="s">
        <v>234</v>
      </c>
      <c r="B51" s="333"/>
      <c r="C51" s="333"/>
      <c r="D51" s="388">
        <f>IF(C15&gt;833000,C15-833000,0)</f>
        <v>0</v>
      </c>
      <c r="E51" s="361" t="s">
        <v>41</v>
      </c>
      <c r="F51" s="362" t="s">
        <v>8</v>
      </c>
      <c r="G51" s="437"/>
      <c r="H51" s="437"/>
      <c r="I51" s="437">
        <f>'Rider Rates'!$B$127</f>
        <v>0</v>
      </c>
      <c r="J51" s="437">
        <f>SUM(G51:I51)</f>
        <v>0</v>
      </c>
      <c r="K51" s="364" t="s">
        <v>42</v>
      </c>
      <c r="L51" s="438"/>
      <c r="M51" s="438"/>
      <c r="N51" s="438">
        <f>D51*J51</f>
        <v>0</v>
      </c>
      <c r="O51" s="438">
        <f>SUM(L51:N51)</f>
        <v>0</v>
      </c>
      <c r="P51" s="406">
        <f>'Rider Rates'!$E$127</f>
        <v>45883</v>
      </c>
      <c r="Q51" s="383"/>
      <c r="R51" s="380"/>
      <c r="S51" s="374"/>
      <c r="T51" s="375"/>
      <c r="U51" s="333"/>
      <c r="V51" s="376"/>
      <c r="W51" s="333"/>
      <c r="X51" s="333"/>
      <c r="Y51" s="333"/>
      <c r="Z51" s="333"/>
      <c r="AA51" s="333"/>
      <c r="AB51" s="333"/>
      <c r="AC51" s="333"/>
      <c r="AD51" s="333"/>
      <c r="AE51" s="333"/>
      <c r="AF51" s="333"/>
      <c r="AG51" s="333"/>
      <c r="AH51" s="333"/>
      <c r="AI51" s="333"/>
      <c r="AJ51" s="333"/>
      <c r="AK51" s="333"/>
      <c r="AL51" s="333"/>
      <c r="AM51" s="333"/>
      <c r="AN51" s="333"/>
      <c r="AO51" s="333"/>
      <c r="AP51" s="333"/>
      <c r="AQ51" s="333"/>
      <c r="AR51" s="333"/>
      <c r="AS51" s="333"/>
      <c r="AT51" s="333"/>
      <c r="AU51" s="333"/>
      <c r="AV51" s="333"/>
      <c r="AW51" s="333"/>
      <c r="AX51" s="333"/>
      <c r="AY51" s="333"/>
      <c r="AZ51" s="333"/>
      <c r="BA51" s="333"/>
      <c r="BB51" s="333"/>
      <c r="BC51" s="333"/>
      <c r="BD51" s="333"/>
      <c r="BE51" s="333"/>
      <c r="BF51" s="333"/>
      <c r="BG51" s="333"/>
      <c r="BH51" s="333"/>
      <c r="BI51" s="333"/>
      <c r="BJ51" s="333"/>
      <c r="BK51" s="333"/>
      <c r="BL51" s="333"/>
      <c r="BM51" s="333"/>
      <c r="BN51" s="333"/>
      <c r="BO51" s="333"/>
      <c r="BP51" s="333"/>
      <c r="BQ51" s="333"/>
      <c r="BR51" s="333"/>
      <c r="BS51" s="333"/>
      <c r="BT51" s="333"/>
      <c r="BU51" s="333"/>
      <c r="BV51" s="333"/>
      <c r="BW51" s="333"/>
      <c r="BX51" s="333"/>
      <c r="BY51" s="333"/>
      <c r="BZ51" s="333"/>
      <c r="CA51" s="333"/>
      <c r="CB51" s="333"/>
      <c r="CC51" s="333"/>
      <c r="CD51" s="333"/>
      <c r="CE51" s="333"/>
      <c r="CF51" s="333"/>
      <c r="CG51" s="333"/>
      <c r="CH51" s="333"/>
      <c r="CI51" s="333"/>
      <c r="CJ51" s="333"/>
      <c r="CK51" s="333"/>
      <c r="CL51" s="333"/>
      <c r="CM51" s="333"/>
      <c r="CN51" s="333"/>
      <c r="CO51" s="333"/>
      <c r="CP51" s="333"/>
      <c r="CQ51" s="333"/>
      <c r="CR51" s="333"/>
      <c r="CS51" s="333"/>
      <c r="CT51" s="333"/>
      <c r="CU51" s="333"/>
      <c r="CV51" s="333"/>
      <c r="CW51" s="333"/>
      <c r="CX51" s="333"/>
      <c r="CY51" s="333"/>
      <c r="CZ51" s="333"/>
      <c r="DA51" s="333"/>
      <c r="DB51" s="333"/>
      <c r="DC51" s="333"/>
      <c r="DD51" s="333"/>
      <c r="DE51" s="333"/>
      <c r="DF51" s="333"/>
      <c r="DG51" s="333"/>
      <c r="DH51" s="333"/>
      <c r="DI51" s="333"/>
      <c r="DJ51" s="333"/>
      <c r="DK51" s="333"/>
      <c r="DL51" s="333"/>
      <c r="DM51" s="333"/>
      <c r="DN51" s="333"/>
      <c r="DO51" s="333"/>
      <c r="DP51" s="333"/>
      <c r="DQ51" s="333"/>
      <c r="DR51" s="333"/>
      <c r="DS51" s="333"/>
      <c r="DT51" s="333"/>
      <c r="DU51" s="333"/>
      <c r="DV51" s="333"/>
      <c r="DW51" s="333"/>
      <c r="DX51" s="333"/>
      <c r="DY51" s="333"/>
      <c r="DZ51" s="333"/>
      <c r="EA51" s="333"/>
      <c r="EB51" s="333"/>
      <c r="EC51" s="333"/>
      <c r="ED51" s="333"/>
      <c r="EE51" s="333"/>
      <c r="EF51" s="333"/>
      <c r="EG51" s="333"/>
      <c r="EH51" s="333"/>
      <c r="EI51" s="333"/>
      <c r="EJ51" s="333"/>
      <c r="EK51" s="333"/>
      <c r="EL51" s="333"/>
      <c r="EM51" s="333"/>
      <c r="EN51" s="333"/>
      <c r="EO51" s="333"/>
      <c r="EP51" s="333"/>
      <c r="EQ51" s="333"/>
      <c r="ER51" s="333"/>
      <c r="ES51" s="333"/>
      <c r="ET51" s="333"/>
      <c r="EU51" s="333"/>
      <c r="EV51" s="333"/>
      <c r="EW51" s="333"/>
      <c r="EX51" s="333"/>
      <c r="EY51" s="333"/>
      <c r="EZ51" s="333"/>
      <c r="FA51" s="333"/>
      <c r="FB51" s="333"/>
      <c r="FC51" s="333"/>
      <c r="FD51" s="333"/>
      <c r="FE51" s="333"/>
      <c r="FF51" s="333"/>
      <c r="FG51" s="333"/>
      <c r="FH51" s="333"/>
      <c r="FI51" s="333"/>
      <c r="FJ51" s="333"/>
      <c r="FK51" s="333"/>
      <c r="FL51" s="333"/>
      <c r="FM51" s="333"/>
      <c r="FN51" s="333"/>
      <c r="FO51" s="333"/>
      <c r="FP51" s="333"/>
      <c r="FQ51" s="333"/>
      <c r="FR51" s="333"/>
      <c r="FS51" s="333"/>
      <c r="FT51" s="333"/>
      <c r="FU51" s="333"/>
      <c r="FV51" s="333"/>
      <c r="FW51" s="333"/>
      <c r="FX51" s="333"/>
      <c r="FY51" s="333"/>
      <c r="FZ51" s="333"/>
      <c r="GA51" s="333"/>
      <c r="GB51" s="333"/>
      <c r="GC51" s="333"/>
      <c r="GD51" s="333"/>
      <c r="GE51" s="333"/>
      <c r="GF51" s="333"/>
      <c r="GG51" s="333"/>
      <c r="GH51" s="333"/>
      <c r="GI51" s="333"/>
      <c r="GJ51" s="333"/>
      <c r="GK51" s="333"/>
      <c r="GL51" s="333"/>
      <c r="GM51" s="333"/>
      <c r="GN51" s="333"/>
      <c r="GO51" s="333"/>
      <c r="GP51" s="333"/>
      <c r="GQ51" s="333"/>
      <c r="GR51" s="333"/>
      <c r="GS51" s="333"/>
      <c r="GT51" s="333"/>
      <c r="GU51" s="333"/>
      <c r="GV51" s="333"/>
      <c r="GW51" s="333"/>
      <c r="GX51" s="333"/>
      <c r="GY51" s="333"/>
      <c r="GZ51" s="333"/>
      <c r="HA51" s="333"/>
      <c r="HB51" s="333"/>
      <c r="HC51" s="333"/>
      <c r="HD51" s="333"/>
      <c r="HE51" s="333"/>
      <c r="HF51" s="333"/>
      <c r="HG51" s="333"/>
      <c r="HH51" s="333"/>
      <c r="HI51" s="333"/>
      <c r="HJ51" s="333"/>
      <c r="HK51" s="333"/>
      <c r="HL51" s="333"/>
      <c r="HM51" s="333"/>
    </row>
    <row r="52" spans="1:236" x14ac:dyDescent="0.2">
      <c r="A52" s="394" t="s">
        <v>242</v>
      </c>
      <c r="B52" s="333"/>
      <c r="C52" s="333"/>
      <c r="D52" s="360">
        <f>C15</f>
        <v>0</v>
      </c>
      <c r="E52" s="361" t="s">
        <v>41</v>
      </c>
      <c r="F52" s="355" t="s">
        <v>8</v>
      </c>
      <c r="G52" s="386"/>
      <c r="H52" s="386"/>
      <c r="I52" s="386">
        <f>'Rider Rates'!$B$131</f>
        <v>0</v>
      </c>
      <c r="J52" s="393">
        <f>SUM(G52:I52)</f>
        <v>0</v>
      </c>
      <c r="K52" s="364" t="s">
        <v>42</v>
      </c>
      <c r="L52" s="250"/>
      <c r="M52" s="250"/>
      <c r="N52" s="250">
        <f>D52*J52</f>
        <v>0</v>
      </c>
      <c r="O52" s="250">
        <f>SUM(L52:N52)</f>
        <v>0</v>
      </c>
      <c r="P52" s="358">
        <f>'Rider Rates'!$D$131</f>
        <v>44531</v>
      </c>
      <c r="Q52" s="383"/>
      <c r="R52" s="380"/>
      <c r="S52" s="374"/>
      <c r="T52" s="375"/>
      <c r="U52" s="333"/>
      <c r="V52" s="376"/>
      <c r="W52" s="333"/>
      <c r="X52" s="333"/>
      <c r="Y52" s="333"/>
      <c r="Z52" s="333"/>
      <c r="AA52" s="333"/>
      <c r="AB52" s="333"/>
      <c r="AC52" s="333"/>
      <c r="AD52" s="333"/>
      <c r="AE52" s="333"/>
      <c r="AF52" s="333"/>
      <c r="AG52" s="333"/>
      <c r="AH52" s="333"/>
      <c r="AI52" s="333"/>
      <c r="AJ52" s="333"/>
      <c r="AK52" s="333"/>
      <c r="AL52" s="333"/>
      <c r="AM52" s="333"/>
      <c r="AN52" s="333"/>
      <c r="AO52" s="333"/>
      <c r="AP52" s="333"/>
      <c r="AQ52" s="333"/>
      <c r="AR52" s="333"/>
      <c r="AS52" s="333"/>
      <c r="AT52" s="333"/>
      <c r="AU52" s="333"/>
      <c r="AV52" s="333"/>
      <c r="AW52" s="333"/>
      <c r="AX52" s="333"/>
      <c r="AY52" s="333"/>
      <c r="AZ52" s="333"/>
      <c r="BA52" s="333"/>
      <c r="BB52" s="333"/>
      <c r="BC52" s="333"/>
      <c r="BD52" s="333"/>
      <c r="BE52" s="333"/>
      <c r="BF52" s="333"/>
      <c r="BG52" s="333"/>
      <c r="BH52" s="333"/>
      <c r="BI52" s="333"/>
      <c r="BJ52" s="333"/>
      <c r="BK52" s="333"/>
      <c r="BL52" s="333"/>
      <c r="BM52" s="333"/>
      <c r="BN52" s="333"/>
      <c r="BO52" s="333"/>
      <c r="BP52" s="333"/>
      <c r="BQ52" s="333"/>
      <c r="BR52" s="333"/>
      <c r="BS52" s="333"/>
      <c r="BT52" s="333"/>
      <c r="BU52" s="333"/>
      <c r="BV52" s="333"/>
      <c r="BW52" s="333"/>
      <c r="BX52" s="333"/>
      <c r="BY52" s="333"/>
      <c r="BZ52" s="333"/>
      <c r="CA52" s="333"/>
      <c r="CB52" s="333"/>
      <c r="CC52" s="333"/>
      <c r="CD52" s="333"/>
      <c r="CE52" s="333"/>
      <c r="CF52" s="333"/>
      <c r="CG52" s="333"/>
      <c r="CH52" s="333"/>
      <c r="CI52" s="333"/>
      <c r="CJ52" s="333"/>
      <c r="CK52" s="333"/>
      <c r="CL52" s="333"/>
      <c r="CM52" s="333"/>
      <c r="CN52" s="333"/>
      <c r="CO52" s="333"/>
      <c r="CP52" s="333"/>
      <c r="CQ52" s="333"/>
      <c r="CR52" s="333"/>
      <c r="CS52" s="333"/>
      <c r="CT52" s="333"/>
      <c r="CU52" s="333"/>
      <c r="CV52" s="333"/>
      <c r="CW52" s="333"/>
      <c r="CX52" s="333"/>
      <c r="CY52" s="333"/>
      <c r="CZ52" s="333"/>
      <c r="DA52" s="333"/>
      <c r="DB52" s="333"/>
      <c r="DC52" s="333"/>
      <c r="DD52" s="333"/>
      <c r="DE52" s="333"/>
      <c r="DF52" s="333"/>
      <c r="DG52" s="333"/>
      <c r="DH52" s="333"/>
      <c r="DI52" s="333"/>
      <c r="DJ52" s="333"/>
      <c r="DK52" s="333"/>
      <c r="DL52" s="333"/>
      <c r="DM52" s="333"/>
      <c r="DN52" s="333"/>
      <c r="DO52" s="333"/>
      <c r="DP52" s="333"/>
      <c r="DQ52" s="333"/>
      <c r="DR52" s="333"/>
      <c r="DS52" s="333"/>
      <c r="DT52" s="333"/>
      <c r="DU52" s="333"/>
      <c r="DV52" s="333"/>
      <c r="DW52" s="333"/>
      <c r="DX52" s="333"/>
      <c r="DY52" s="333"/>
      <c r="DZ52" s="333"/>
      <c r="EA52" s="333"/>
      <c r="EB52" s="333"/>
      <c r="EC52" s="333"/>
      <c r="ED52" s="333"/>
      <c r="EE52" s="333"/>
      <c r="EF52" s="333"/>
      <c r="EG52" s="333"/>
      <c r="EH52" s="333"/>
      <c r="EI52" s="333"/>
      <c r="EJ52" s="333"/>
      <c r="EK52" s="333"/>
      <c r="EL52" s="333"/>
      <c r="EM52" s="333"/>
      <c r="EN52" s="333"/>
      <c r="EO52" s="333"/>
      <c r="EP52" s="333"/>
      <c r="EQ52" s="333"/>
      <c r="ER52" s="333"/>
      <c r="ES52" s="333"/>
      <c r="ET52" s="333"/>
      <c r="EU52" s="333"/>
      <c r="EV52" s="333"/>
      <c r="EW52" s="333"/>
      <c r="EX52" s="333"/>
      <c r="EY52" s="333"/>
      <c r="EZ52" s="333"/>
      <c r="FA52" s="333"/>
      <c r="FB52" s="333"/>
      <c r="FC52" s="333"/>
      <c r="FD52" s="333"/>
      <c r="FE52" s="333"/>
      <c r="FF52" s="333"/>
      <c r="FG52" s="333"/>
      <c r="FH52" s="333"/>
      <c r="FI52" s="333"/>
      <c r="FJ52" s="333"/>
      <c r="FK52" s="333"/>
      <c r="FL52" s="333"/>
      <c r="FM52" s="333"/>
      <c r="FN52" s="333"/>
      <c r="FO52" s="333"/>
      <c r="FP52" s="333"/>
      <c r="FQ52" s="333"/>
      <c r="FR52" s="333"/>
      <c r="FS52" s="333"/>
      <c r="FT52" s="333"/>
      <c r="FU52" s="333"/>
      <c r="FV52" s="333"/>
      <c r="FW52" s="333"/>
      <c r="FX52" s="333"/>
      <c r="FY52" s="333"/>
      <c r="FZ52" s="333"/>
      <c r="GA52" s="333"/>
      <c r="GB52" s="333"/>
      <c r="GC52" s="333"/>
      <c r="GD52" s="333"/>
      <c r="GE52" s="333"/>
      <c r="GF52" s="333"/>
      <c r="GG52" s="333"/>
      <c r="GH52" s="333"/>
      <c r="GI52" s="333"/>
      <c r="GJ52" s="333"/>
      <c r="GK52" s="333"/>
      <c r="GL52" s="333"/>
      <c r="GM52" s="333"/>
      <c r="GN52" s="333"/>
      <c r="GO52" s="333"/>
      <c r="GP52" s="333"/>
      <c r="GQ52" s="333"/>
      <c r="GR52" s="333"/>
      <c r="GS52" s="333"/>
      <c r="GT52" s="333"/>
      <c r="GU52" s="333"/>
      <c r="GV52" s="333"/>
      <c r="GW52" s="333"/>
      <c r="GX52" s="333"/>
      <c r="GY52" s="333"/>
      <c r="GZ52" s="333"/>
      <c r="HA52" s="333"/>
      <c r="HB52" s="333"/>
      <c r="HC52" s="333"/>
      <c r="HD52" s="333"/>
      <c r="HE52" s="333"/>
      <c r="HF52" s="333"/>
      <c r="HG52" s="333"/>
      <c r="HH52" s="333"/>
      <c r="HI52" s="333"/>
      <c r="HJ52" s="333"/>
      <c r="HK52" s="333"/>
      <c r="HL52" s="333"/>
      <c r="HM52" s="333"/>
    </row>
    <row r="53" spans="1:236" x14ac:dyDescent="0.2">
      <c r="A53" s="394" t="s">
        <v>241</v>
      </c>
      <c r="B53" s="333"/>
      <c r="C53" s="333"/>
      <c r="D53" s="360"/>
      <c r="E53" s="361" t="s">
        <v>115</v>
      </c>
      <c r="F53" s="362" t="s">
        <v>8</v>
      </c>
      <c r="G53" s="404"/>
      <c r="H53" s="404"/>
      <c r="I53" s="404">
        <f>'Rider Rates'!$B$138</f>
        <v>0</v>
      </c>
      <c r="J53" s="404">
        <f>SUM(G53:I53)</f>
        <v>0</v>
      </c>
      <c r="K53" s="364"/>
      <c r="L53" s="405"/>
      <c r="M53" s="405"/>
      <c r="N53" s="405">
        <f>J53</f>
        <v>0</v>
      </c>
      <c r="O53" s="405">
        <f>SUM(L53:N53)</f>
        <v>0</v>
      </c>
      <c r="P53" s="406">
        <f>'Rider Rates'!$D$138</f>
        <v>44531</v>
      </c>
      <c r="Q53" s="383"/>
      <c r="R53" s="380"/>
      <c r="S53" s="374"/>
      <c r="T53" s="375"/>
      <c r="U53" s="333"/>
      <c r="V53" s="376"/>
      <c r="W53" s="333"/>
      <c r="X53" s="333"/>
      <c r="Y53" s="333"/>
      <c r="Z53" s="333"/>
      <c r="AA53" s="333"/>
      <c r="AB53" s="333"/>
      <c r="AC53" s="333"/>
      <c r="AD53" s="333"/>
      <c r="AE53" s="333"/>
      <c r="AF53" s="333"/>
      <c r="AG53" s="333"/>
      <c r="AH53" s="333"/>
      <c r="AI53" s="333"/>
      <c r="AJ53" s="333"/>
      <c r="AK53" s="333"/>
      <c r="AL53" s="333"/>
      <c r="AM53" s="333"/>
      <c r="AN53" s="333"/>
      <c r="AO53" s="333"/>
      <c r="AP53" s="333"/>
      <c r="AQ53" s="333"/>
      <c r="AR53" s="333"/>
      <c r="AS53" s="333"/>
      <c r="AT53" s="333"/>
      <c r="AU53" s="333"/>
      <c r="AV53" s="333"/>
      <c r="AW53" s="333"/>
      <c r="AX53" s="333"/>
      <c r="AY53" s="333"/>
      <c r="AZ53" s="333"/>
      <c r="BA53" s="333"/>
      <c r="BB53" s="333"/>
      <c r="BC53" s="333"/>
      <c r="BD53" s="333"/>
      <c r="BE53" s="333"/>
      <c r="BF53" s="333"/>
      <c r="BG53" s="333"/>
      <c r="BH53" s="333"/>
      <c r="BI53" s="333"/>
      <c r="BJ53" s="333"/>
      <c r="BK53" s="333"/>
      <c r="BL53" s="333"/>
      <c r="BM53" s="333"/>
      <c r="BN53" s="333"/>
      <c r="BO53" s="333"/>
      <c r="BP53" s="333"/>
      <c r="BQ53" s="333"/>
      <c r="BR53" s="333"/>
      <c r="BS53" s="333"/>
      <c r="BT53" s="333"/>
      <c r="BU53" s="333"/>
      <c r="BV53" s="333"/>
      <c r="BW53" s="333"/>
      <c r="BX53" s="333"/>
      <c r="BY53" s="333"/>
      <c r="BZ53" s="333"/>
      <c r="CA53" s="333"/>
      <c r="CB53" s="333"/>
      <c r="CC53" s="333"/>
      <c r="CD53" s="333"/>
      <c r="CE53" s="333"/>
      <c r="CF53" s="333"/>
      <c r="CG53" s="333"/>
      <c r="CH53" s="333"/>
      <c r="CI53" s="333"/>
      <c r="CJ53" s="333"/>
      <c r="CK53" s="333"/>
      <c r="CL53" s="333"/>
      <c r="CM53" s="333"/>
      <c r="CN53" s="333"/>
      <c r="CO53" s="333"/>
      <c r="CP53" s="333"/>
      <c r="CQ53" s="333"/>
      <c r="CR53" s="333"/>
      <c r="CS53" s="333"/>
      <c r="CT53" s="333"/>
      <c r="CU53" s="333"/>
      <c r="CV53" s="333"/>
      <c r="CW53" s="333"/>
      <c r="CX53" s="333"/>
      <c r="CY53" s="333"/>
      <c r="CZ53" s="333"/>
      <c r="DA53" s="333"/>
      <c r="DB53" s="333"/>
      <c r="DC53" s="333"/>
      <c r="DD53" s="333"/>
      <c r="DE53" s="333"/>
      <c r="DF53" s="333"/>
      <c r="DG53" s="333"/>
      <c r="DH53" s="333"/>
      <c r="DI53" s="333"/>
      <c r="DJ53" s="333"/>
      <c r="DK53" s="333"/>
      <c r="DL53" s="333"/>
      <c r="DM53" s="333"/>
      <c r="DN53" s="333"/>
      <c r="DO53" s="333"/>
      <c r="DP53" s="333"/>
      <c r="DQ53" s="333"/>
      <c r="DR53" s="333"/>
      <c r="DS53" s="333"/>
      <c r="DT53" s="333"/>
      <c r="DU53" s="333"/>
      <c r="DV53" s="333"/>
      <c r="DW53" s="333"/>
      <c r="DX53" s="333"/>
      <c r="DY53" s="333"/>
      <c r="DZ53" s="333"/>
      <c r="EA53" s="333"/>
      <c r="EB53" s="333"/>
      <c r="EC53" s="333"/>
      <c r="ED53" s="333"/>
      <c r="EE53" s="333"/>
      <c r="EF53" s="333"/>
      <c r="EG53" s="333"/>
      <c r="EH53" s="333"/>
      <c r="EI53" s="333"/>
      <c r="EJ53" s="333"/>
      <c r="EK53" s="333"/>
      <c r="EL53" s="333"/>
      <c r="EM53" s="333"/>
      <c r="EN53" s="333"/>
      <c r="EO53" s="333"/>
      <c r="EP53" s="333"/>
      <c r="EQ53" s="333"/>
      <c r="ER53" s="333"/>
      <c r="ES53" s="333"/>
      <c r="ET53" s="333"/>
      <c r="EU53" s="333"/>
      <c r="EV53" s="333"/>
      <c r="EW53" s="333"/>
      <c r="EX53" s="333"/>
      <c r="EY53" s="333"/>
      <c r="EZ53" s="333"/>
      <c r="FA53" s="333"/>
      <c r="FB53" s="333"/>
      <c r="FC53" s="333"/>
      <c r="FD53" s="333"/>
      <c r="FE53" s="333"/>
      <c r="FF53" s="333"/>
      <c r="FG53" s="333"/>
      <c r="FH53" s="333"/>
      <c r="FI53" s="333"/>
      <c r="FJ53" s="333"/>
      <c r="FK53" s="333"/>
      <c r="FL53" s="333"/>
      <c r="FM53" s="333"/>
      <c r="FN53" s="333"/>
      <c r="FO53" s="333"/>
      <c r="FP53" s="333"/>
      <c r="FQ53" s="333"/>
      <c r="FR53" s="333"/>
      <c r="FS53" s="333"/>
      <c r="FT53" s="333"/>
      <c r="FU53" s="333"/>
      <c r="FV53" s="333"/>
      <c r="FW53" s="333"/>
      <c r="FX53" s="333"/>
      <c r="FY53" s="333"/>
      <c r="FZ53" s="333"/>
      <c r="GA53" s="333"/>
      <c r="GB53" s="333"/>
      <c r="GC53" s="333"/>
      <c r="GD53" s="333"/>
      <c r="GE53" s="333"/>
      <c r="GF53" s="333"/>
      <c r="GG53" s="333"/>
      <c r="GH53" s="333"/>
      <c r="GI53" s="333"/>
      <c r="GJ53" s="333"/>
      <c r="GK53" s="333"/>
      <c r="GL53" s="333"/>
      <c r="GM53" s="333"/>
      <c r="GN53" s="333"/>
      <c r="GO53" s="333"/>
      <c r="GP53" s="333"/>
      <c r="GQ53" s="333"/>
      <c r="GR53" s="333"/>
      <c r="GS53" s="333"/>
      <c r="GT53" s="333"/>
      <c r="GU53" s="333"/>
      <c r="GV53" s="333"/>
      <c r="GW53" s="333"/>
      <c r="GX53" s="333"/>
      <c r="GY53" s="333"/>
      <c r="GZ53" s="333"/>
      <c r="HA53" s="333"/>
      <c r="HB53" s="333"/>
      <c r="HC53" s="333"/>
      <c r="HD53" s="333"/>
      <c r="HE53" s="333"/>
      <c r="HF53" s="333"/>
      <c r="HG53" s="333"/>
      <c r="HH53" s="333"/>
      <c r="HI53" s="333"/>
      <c r="HJ53" s="333"/>
      <c r="HK53" s="333"/>
      <c r="HL53" s="333"/>
      <c r="HM53" s="333"/>
    </row>
    <row r="54" spans="1:236" x14ac:dyDescent="0.2">
      <c r="A54" s="394" t="s">
        <v>243</v>
      </c>
      <c r="B54" s="333"/>
      <c r="C54" s="333"/>
      <c r="D54" s="360"/>
      <c r="E54" s="361"/>
      <c r="F54" s="362"/>
      <c r="G54" s="404"/>
      <c r="H54" s="404"/>
      <c r="I54" s="404"/>
      <c r="J54" s="404"/>
      <c r="K54" s="364"/>
      <c r="L54" s="405"/>
      <c r="M54" s="405"/>
      <c r="N54" s="405"/>
      <c r="O54" s="405"/>
      <c r="P54" s="406"/>
      <c r="Q54" s="383"/>
      <c r="R54" s="380"/>
      <c r="S54" s="374"/>
      <c r="T54" s="375"/>
      <c r="U54" s="333"/>
      <c r="V54" s="376"/>
      <c r="W54" s="333"/>
      <c r="X54" s="333"/>
      <c r="Y54" s="333"/>
      <c r="Z54" s="333"/>
      <c r="AA54" s="333"/>
      <c r="AB54" s="333"/>
      <c r="AC54" s="333"/>
      <c r="AD54" s="333"/>
      <c r="AE54" s="333"/>
      <c r="AF54" s="333"/>
      <c r="AG54" s="333"/>
      <c r="AH54" s="333"/>
      <c r="AI54" s="333"/>
      <c r="AJ54" s="333"/>
      <c r="AK54" s="333"/>
      <c r="AL54" s="333"/>
      <c r="AM54" s="333"/>
      <c r="AN54" s="333"/>
      <c r="AO54" s="333"/>
      <c r="AP54" s="333"/>
      <c r="AQ54" s="333"/>
      <c r="AR54" s="333"/>
      <c r="AS54" s="333"/>
      <c r="AT54" s="333"/>
      <c r="AU54" s="333"/>
      <c r="AV54" s="333"/>
      <c r="AW54" s="333"/>
      <c r="AX54" s="333"/>
      <c r="AY54" s="333"/>
      <c r="AZ54" s="333"/>
      <c r="BA54" s="333"/>
      <c r="BB54" s="333"/>
      <c r="BC54" s="333"/>
      <c r="BD54" s="333"/>
      <c r="BE54" s="333"/>
      <c r="BF54" s="333"/>
      <c r="BG54" s="333"/>
      <c r="BH54" s="333"/>
      <c r="BI54" s="333"/>
      <c r="BJ54" s="333"/>
      <c r="BK54" s="333"/>
      <c r="BL54" s="333"/>
      <c r="BM54" s="333"/>
      <c r="BN54" s="333"/>
      <c r="BO54" s="333"/>
      <c r="BP54" s="333"/>
      <c r="BQ54" s="333"/>
      <c r="BR54" s="333"/>
      <c r="BS54" s="333"/>
      <c r="BT54" s="333"/>
      <c r="BU54" s="333"/>
      <c r="BV54" s="333"/>
      <c r="BW54" s="333"/>
      <c r="BX54" s="333"/>
      <c r="BY54" s="333"/>
      <c r="BZ54" s="333"/>
      <c r="CA54" s="333"/>
      <c r="CB54" s="333"/>
      <c r="CC54" s="333"/>
      <c r="CD54" s="333"/>
      <c r="CE54" s="333"/>
      <c r="CF54" s="333"/>
      <c r="CG54" s="333"/>
      <c r="CH54" s="333"/>
      <c r="CI54" s="333"/>
      <c r="CJ54" s="333"/>
      <c r="CK54" s="333"/>
      <c r="CL54" s="333"/>
      <c r="CM54" s="333"/>
      <c r="CN54" s="333"/>
      <c r="CO54" s="333"/>
      <c r="CP54" s="333"/>
      <c r="CQ54" s="333"/>
      <c r="CR54" s="333"/>
      <c r="CS54" s="333"/>
      <c r="CT54" s="333"/>
      <c r="CU54" s="333"/>
      <c r="CV54" s="333"/>
      <c r="CW54" s="333"/>
      <c r="CX54" s="333"/>
      <c r="CY54" s="333"/>
      <c r="CZ54" s="333"/>
      <c r="DA54" s="333"/>
      <c r="DB54" s="333"/>
      <c r="DC54" s="333"/>
      <c r="DD54" s="333"/>
      <c r="DE54" s="333"/>
      <c r="DF54" s="333"/>
      <c r="DG54" s="333"/>
      <c r="DH54" s="333"/>
      <c r="DI54" s="333"/>
      <c r="DJ54" s="333"/>
      <c r="DK54" s="333"/>
      <c r="DL54" s="333"/>
      <c r="DM54" s="333"/>
      <c r="DN54" s="333"/>
      <c r="DO54" s="333"/>
      <c r="DP54" s="333"/>
      <c r="DQ54" s="333"/>
      <c r="DR54" s="333"/>
      <c r="DS54" s="333"/>
      <c r="DT54" s="333"/>
      <c r="DU54" s="333"/>
      <c r="DV54" s="333"/>
      <c r="DW54" s="333"/>
      <c r="DX54" s="333"/>
      <c r="DY54" s="333"/>
      <c r="DZ54" s="333"/>
      <c r="EA54" s="333"/>
      <c r="EB54" s="333"/>
      <c r="EC54" s="333"/>
      <c r="ED54" s="333"/>
      <c r="EE54" s="333"/>
      <c r="EF54" s="333"/>
      <c r="EG54" s="333"/>
      <c r="EH54" s="333"/>
      <c r="EI54" s="333"/>
      <c r="EJ54" s="333"/>
      <c r="EK54" s="333"/>
      <c r="EL54" s="333"/>
      <c r="EM54" s="333"/>
      <c r="EN54" s="333"/>
      <c r="EO54" s="333"/>
      <c r="EP54" s="333"/>
      <c r="EQ54" s="333"/>
      <c r="ER54" s="333"/>
      <c r="ES54" s="333"/>
      <c r="ET54" s="333"/>
      <c r="EU54" s="333"/>
      <c r="EV54" s="333"/>
      <c r="EW54" s="333"/>
      <c r="EX54" s="333"/>
      <c r="EY54" s="333"/>
      <c r="EZ54" s="333"/>
      <c r="FA54" s="333"/>
      <c r="FB54" s="333"/>
      <c r="FC54" s="333"/>
      <c r="FD54" s="333"/>
      <c r="FE54" s="333"/>
      <c r="FF54" s="333"/>
      <c r="FG54" s="333"/>
      <c r="FH54" s="333"/>
      <c r="FI54" s="333"/>
      <c r="FJ54" s="333"/>
      <c r="FK54" s="333"/>
      <c r="FL54" s="333"/>
      <c r="FM54" s="333"/>
      <c r="FN54" s="333"/>
      <c r="FO54" s="333"/>
      <c r="FP54" s="333"/>
      <c r="FQ54" s="333"/>
      <c r="FR54" s="333"/>
      <c r="FS54" s="333"/>
      <c r="FT54" s="333"/>
      <c r="FU54" s="333"/>
      <c r="FV54" s="333"/>
      <c r="FW54" s="333"/>
      <c r="FX54" s="333"/>
      <c r="FY54" s="333"/>
      <c r="FZ54" s="333"/>
      <c r="GA54" s="333"/>
      <c r="GB54" s="333"/>
      <c r="GC54" s="333"/>
      <c r="GD54" s="333"/>
      <c r="GE54" s="333"/>
      <c r="GF54" s="333"/>
      <c r="GG54" s="333"/>
      <c r="GH54" s="333"/>
      <c r="GI54" s="333"/>
      <c r="GJ54" s="333"/>
      <c r="GK54" s="333"/>
      <c r="GL54" s="333"/>
      <c r="GM54" s="333"/>
      <c r="GN54" s="333"/>
      <c r="GO54" s="333"/>
      <c r="GP54" s="333"/>
      <c r="GQ54" s="333"/>
      <c r="GR54" s="333"/>
      <c r="GS54" s="333"/>
      <c r="GT54" s="333"/>
      <c r="GU54" s="333"/>
      <c r="GV54" s="333"/>
      <c r="GW54" s="333"/>
      <c r="GX54" s="333"/>
      <c r="GY54" s="333"/>
      <c r="GZ54" s="333"/>
      <c r="HA54" s="333"/>
      <c r="HB54" s="333"/>
      <c r="HC54" s="333"/>
      <c r="HD54" s="333"/>
      <c r="HE54" s="333"/>
      <c r="HF54" s="333"/>
      <c r="HG54" s="333"/>
      <c r="HH54" s="333"/>
      <c r="HI54" s="333"/>
      <c r="HJ54" s="333"/>
      <c r="HK54" s="333"/>
      <c r="HL54" s="333"/>
      <c r="HM54" s="333"/>
    </row>
    <row r="55" spans="1:236" x14ac:dyDescent="0.2">
      <c r="A55" s="407" t="s">
        <v>71</v>
      </c>
      <c r="B55" s="344"/>
      <c r="C55" s="344"/>
      <c r="D55" s="408"/>
      <c r="E55" s="409"/>
      <c r="F55" s="410"/>
      <c r="G55" s="410"/>
      <c r="H55" s="410"/>
      <c r="I55" s="410"/>
      <c r="J55" s="410"/>
      <c r="K55" s="411"/>
      <c r="L55" s="412">
        <f>SUM(L27:L54)</f>
        <v>0</v>
      </c>
      <c r="M55" s="412">
        <f t="shared" ref="M55:O55" si="4">SUM(M27:M54)</f>
        <v>0</v>
      </c>
      <c r="N55" s="412">
        <f t="shared" si="4"/>
        <v>308.42</v>
      </c>
      <c r="O55" s="412">
        <f t="shared" si="4"/>
        <v>308.42</v>
      </c>
      <c r="P55" s="413"/>
      <c r="Q55" s="383"/>
      <c r="R55" s="380"/>
      <c r="S55" s="374"/>
      <c r="T55" s="375"/>
      <c r="U55" s="333"/>
      <c r="V55" s="376"/>
      <c r="W55" s="333"/>
      <c r="X55" s="333"/>
      <c r="Y55" s="333"/>
      <c r="Z55" s="333"/>
      <c r="AA55" s="333"/>
      <c r="AB55" s="333"/>
      <c r="AC55" s="333"/>
      <c r="AD55" s="333"/>
      <c r="AE55" s="333"/>
      <c r="AF55" s="333"/>
      <c r="AG55" s="333"/>
      <c r="AH55" s="333"/>
      <c r="AI55" s="333"/>
      <c r="AJ55" s="333"/>
      <c r="AK55" s="333"/>
      <c r="AL55" s="333"/>
      <c r="AM55" s="333"/>
      <c r="AN55" s="333"/>
      <c r="AO55" s="333"/>
      <c r="AP55" s="333"/>
      <c r="AQ55" s="333"/>
      <c r="AR55" s="333"/>
      <c r="AS55" s="333"/>
      <c r="AT55" s="333"/>
      <c r="AU55" s="333"/>
      <c r="AV55" s="333"/>
      <c r="AW55" s="333"/>
      <c r="AX55" s="333"/>
      <c r="AY55" s="333"/>
      <c r="AZ55" s="333"/>
      <c r="BA55" s="333"/>
      <c r="BB55" s="333"/>
      <c r="BC55" s="333"/>
      <c r="BD55" s="333"/>
      <c r="BE55" s="333"/>
      <c r="BF55" s="333"/>
      <c r="BG55" s="333"/>
      <c r="BH55" s="333"/>
      <c r="BI55" s="333"/>
      <c r="BJ55" s="333"/>
      <c r="BK55" s="333"/>
      <c r="BL55" s="333"/>
      <c r="BM55" s="333"/>
      <c r="BN55" s="333"/>
      <c r="BO55" s="333"/>
      <c r="BP55" s="333"/>
      <c r="BQ55" s="333"/>
      <c r="BR55" s="333"/>
      <c r="BS55" s="333"/>
      <c r="BT55" s="333"/>
      <c r="BU55" s="333"/>
      <c r="BV55" s="333"/>
      <c r="BW55" s="333"/>
      <c r="BX55" s="333"/>
      <c r="BY55" s="333"/>
      <c r="BZ55" s="333"/>
      <c r="CA55" s="333"/>
      <c r="CB55" s="333"/>
      <c r="CC55" s="333"/>
      <c r="CD55" s="333"/>
      <c r="CE55" s="333"/>
      <c r="CF55" s="333"/>
      <c r="CG55" s="333"/>
      <c r="CH55" s="333"/>
      <c r="CI55" s="333"/>
      <c r="CJ55" s="333"/>
      <c r="CK55" s="333"/>
      <c r="CL55" s="333"/>
      <c r="CM55" s="333"/>
      <c r="CN55" s="333"/>
      <c r="CO55" s="333"/>
      <c r="CP55" s="333"/>
      <c r="CQ55" s="333"/>
      <c r="CR55" s="333"/>
      <c r="CS55" s="333"/>
      <c r="CT55" s="333"/>
      <c r="CU55" s="333"/>
      <c r="CV55" s="333"/>
      <c r="CW55" s="333"/>
      <c r="CX55" s="333"/>
      <c r="CY55" s="333"/>
      <c r="CZ55" s="333"/>
      <c r="DA55" s="333"/>
      <c r="DB55" s="333"/>
      <c r="DC55" s="333"/>
      <c r="DD55" s="333"/>
      <c r="DE55" s="333"/>
      <c r="DF55" s="333"/>
      <c r="DG55" s="333"/>
      <c r="DH55" s="333"/>
      <c r="DI55" s="333"/>
      <c r="DJ55" s="333"/>
      <c r="DK55" s="333"/>
      <c r="DL55" s="333"/>
      <c r="DM55" s="333"/>
      <c r="DN55" s="333"/>
      <c r="DO55" s="333"/>
      <c r="DP55" s="333"/>
      <c r="DQ55" s="333"/>
      <c r="DR55" s="333"/>
      <c r="DS55" s="333"/>
      <c r="DT55" s="333"/>
      <c r="DU55" s="333"/>
      <c r="DV55" s="333"/>
      <c r="DW55" s="333"/>
      <c r="DX55" s="333"/>
      <c r="DY55" s="333"/>
      <c r="DZ55" s="333"/>
      <c r="EA55" s="333"/>
      <c r="EB55" s="333"/>
      <c r="EC55" s="333"/>
      <c r="ED55" s="333"/>
      <c r="EE55" s="333"/>
      <c r="EF55" s="333"/>
      <c r="EG55" s="333"/>
      <c r="EH55" s="333"/>
      <c r="EI55" s="333"/>
      <c r="EJ55" s="333"/>
      <c r="EK55" s="333"/>
      <c r="EL55" s="333"/>
      <c r="EM55" s="333"/>
      <c r="EN55" s="333"/>
      <c r="EO55" s="333"/>
      <c r="EP55" s="333"/>
      <c r="EQ55" s="333"/>
      <c r="ER55" s="333"/>
      <c r="ES55" s="333"/>
      <c r="ET55" s="333"/>
      <c r="EU55" s="333"/>
      <c r="EV55" s="333"/>
      <c r="EW55" s="333"/>
      <c r="EX55" s="333"/>
      <c r="EY55" s="333"/>
      <c r="EZ55" s="333"/>
      <c r="FA55" s="333"/>
      <c r="FB55" s="333"/>
      <c r="FC55" s="333"/>
      <c r="FD55" s="333"/>
      <c r="FE55" s="333"/>
      <c r="FF55" s="333"/>
      <c r="FG55" s="333"/>
      <c r="FH55" s="333"/>
      <c r="FI55" s="333"/>
      <c r="FJ55" s="333"/>
      <c r="FK55" s="333"/>
      <c r="FL55" s="333"/>
      <c r="FM55" s="333"/>
      <c r="FN55" s="333"/>
      <c r="FO55" s="333"/>
      <c r="FP55" s="333"/>
      <c r="FQ55" s="333"/>
      <c r="FR55" s="333"/>
      <c r="FS55" s="333"/>
      <c r="FT55" s="333"/>
      <c r="FU55" s="333"/>
      <c r="FV55" s="333"/>
      <c r="FW55" s="333"/>
      <c r="FX55" s="333"/>
      <c r="FY55" s="333"/>
      <c r="FZ55" s="333"/>
      <c r="GA55" s="333"/>
      <c r="GB55" s="333"/>
      <c r="GC55" s="333"/>
      <c r="GD55" s="333"/>
      <c r="GE55" s="333"/>
      <c r="GF55" s="333"/>
      <c r="GG55" s="333"/>
      <c r="GH55" s="333"/>
      <c r="GI55" s="333"/>
      <c r="GJ55" s="333"/>
      <c r="GK55" s="333"/>
      <c r="GL55" s="333"/>
      <c r="GM55" s="333"/>
      <c r="GN55" s="333"/>
      <c r="GO55" s="333"/>
      <c r="GP55" s="333"/>
      <c r="GQ55" s="333"/>
      <c r="GR55" s="333"/>
      <c r="GS55" s="333"/>
      <c r="GT55" s="333"/>
      <c r="GU55" s="333"/>
      <c r="GV55" s="333"/>
      <c r="GW55" s="333"/>
      <c r="GX55" s="333"/>
      <c r="GY55" s="333"/>
      <c r="GZ55" s="333"/>
      <c r="HA55" s="333"/>
      <c r="HB55" s="333"/>
      <c r="HC55" s="333"/>
      <c r="HD55" s="333"/>
      <c r="HE55" s="333"/>
      <c r="HF55" s="333"/>
      <c r="HG55" s="333"/>
      <c r="HH55" s="333"/>
      <c r="HI55" s="333"/>
      <c r="HJ55" s="333"/>
      <c r="HK55" s="333"/>
      <c r="HL55" s="333"/>
      <c r="HM55" s="333"/>
    </row>
    <row r="56" spans="1:236" x14ac:dyDescent="0.2">
      <c r="A56" s="333"/>
      <c r="B56" s="333"/>
      <c r="C56" s="333"/>
      <c r="D56" s="360"/>
      <c r="E56" s="395"/>
      <c r="F56" s="383"/>
      <c r="G56" s="383"/>
      <c r="H56" s="383"/>
      <c r="I56" s="383"/>
      <c r="J56" s="380"/>
      <c r="K56" s="364"/>
      <c r="L56" s="383"/>
      <c r="M56" s="383"/>
      <c r="N56" s="383"/>
      <c r="O56" s="383"/>
      <c r="P56" s="415"/>
      <c r="Q56" s="383"/>
      <c r="R56" s="380"/>
      <c r="S56" s="374"/>
      <c r="T56" s="375"/>
      <c r="U56" s="333"/>
      <c r="V56" s="376"/>
      <c r="W56" s="333"/>
      <c r="X56" s="333"/>
      <c r="Y56" s="333"/>
      <c r="Z56" s="333"/>
      <c r="AA56" s="333"/>
      <c r="AB56" s="333"/>
      <c r="AC56" s="333"/>
      <c r="AD56" s="333"/>
      <c r="AE56" s="333"/>
      <c r="AF56" s="333"/>
      <c r="AG56" s="333"/>
      <c r="AH56" s="333"/>
      <c r="AI56" s="333"/>
      <c r="AJ56" s="333"/>
      <c r="AK56" s="333"/>
      <c r="AL56" s="333"/>
      <c r="AM56" s="333"/>
      <c r="AN56" s="333"/>
      <c r="AO56" s="333"/>
      <c r="AP56" s="333"/>
      <c r="AQ56" s="333"/>
      <c r="AR56" s="333"/>
      <c r="AS56" s="333"/>
      <c r="AT56" s="333"/>
      <c r="AU56" s="333"/>
      <c r="AV56" s="333"/>
      <c r="AW56" s="333"/>
      <c r="AX56" s="333"/>
      <c r="AY56" s="333"/>
      <c r="AZ56" s="333"/>
      <c r="BA56" s="333"/>
      <c r="BB56" s="333"/>
      <c r="BC56" s="333"/>
      <c r="BD56" s="333"/>
      <c r="BE56" s="333"/>
      <c r="BF56" s="333"/>
      <c r="BG56" s="333"/>
      <c r="BH56" s="333"/>
      <c r="BI56" s="333"/>
      <c r="BJ56" s="333"/>
      <c r="BK56" s="333"/>
      <c r="BL56" s="333"/>
      <c r="BM56" s="333"/>
      <c r="BN56" s="333"/>
      <c r="BO56" s="333"/>
      <c r="BP56" s="333"/>
      <c r="BQ56" s="333"/>
      <c r="BR56" s="333"/>
      <c r="BS56" s="333"/>
      <c r="BT56" s="333"/>
      <c r="BU56" s="333"/>
      <c r="BV56" s="333"/>
      <c r="BW56" s="333"/>
      <c r="BX56" s="333"/>
      <c r="BY56" s="333"/>
      <c r="BZ56" s="333"/>
      <c r="CA56" s="333"/>
      <c r="CB56" s="333"/>
      <c r="CC56" s="333"/>
      <c r="CD56" s="333"/>
      <c r="CE56" s="333"/>
      <c r="CF56" s="333"/>
      <c r="CG56" s="333"/>
      <c r="CH56" s="333"/>
      <c r="CI56" s="333"/>
      <c r="CJ56" s="333"/>
      <c r="CK56" s="333"/>
      <c r="CL56" s="333"/>
      <c r="CM56" s="333"/>
      <c r="CN56" s="333"/>
      <c r="CO56" s="333"/>
      <c r="CP56" s="333"/>
      <c r="CQ56" s="333"/>
      <c r="CR56" s="333"/>
      <c r="CS56" s="333"/>
      <c r="CT56" s="333"/>
      <c r="CU56" s="333"/>
      <c r="CV56" s="333"/>
      <c r="CW56" s="333"/>
      <c r="CX56" s="333"/>
      <c r="CY56" s="333"/>
      <c r="CZ56" s="333"/>
      <c r="DA56" s="333"/>
      <c r="DB56" s="333"/>
      <c r="DC56" s="333"/>
      <c r="DD56" s="333"/>
      <c r="DE56" s="333"/>
      <c r="DF56" s="333"/>
      <c r="DG56" s="333"/>
      <c r="DH56" s="333"/>
      <c r="DI56" s="333"/>
      <c r="DJ56" s="333"/>
      <c r="DK56" s="333"/>
      <c r="DL56" s="333"/>
      <c r="DM56" s="333"/>
      <c r="DN56" s="333"/>
      <c r="DO56" s="333"/>
      <c r="DP56" s="333"/>
      <c r="DQ56" s="333"/>
      <c r="DR56" s="333"/>
      <c r="DS56" s="333"/>
      <c r="DT56" s="333"/>
      <c r="DU56" s="333"/>
      <c r="DV56" s="333"/>
      <c r="DW56" s="333"/>
      <c r="DX56" s="333"/>
      <c r="DY56" s="333"/>
      <c r="DZ56" s="333"/>
      <c r="EA56" s="333"/>
      <c r="EB56" s="333"/>
      <c r="EC56" s="333"/>
      <c r="ED56" s="333"/>
      <c r="EE56" s="333"/>
      <c r="EF56" s="333"/>
      <c r="EG56" s="333"/>
      <c r="EH56" s="333"/>
      <c r="EI56" s="333"/>
      <c r="EJ56" s="333"/>
      <c r="EK56" s="333"/>
      <c r="EL56" s="333"/>
      <c r="EM56" s="333"/>
      <c r="EN56" s="333"/>
      <c r="EO56" s="333"/>
      <c r="EP56" s="333"/>
      <c r="EQ56" s="333"/>
      <c r="ER56" s="333"/>
      <c r="ES56" s="333"/>
      <c r="ET56" s="333"/>
      <c r="EU56" s="333"/>
      <c r="EV56" s="333"/>
      <c r="EW56" s="333"/>
      <c r="EX56" s="333"/>
      <c r="EY56" s="333"/>
      <c r="EZ56" s="333"/>
      <c r="FA56" s="333"/>
      <c r="FB56" s="333"/>
      <c r="FC56" s="333"/>
      <c r="FD56" s="333"/>
      <c r="FE56" s="333"/>
      <c r="FF56" s="333"/>
      <c r="FG56" s="333"/>
      <c r="FH56" s="333"/>
      <c r="FI56" s="333"/>
      <c r="FJ56" s="333"/>
      <c r="FK56" s="333"/>
      <c r="FL56" s="333"/>
      <c r="FM56" s="333"/>
      <c r="FN56" s="333"/>
      <c r="FO56" s="333"/>
      <c r="FP56" s="333"/>
      <c r="FQ56" s="333"/>
      <c r="FR56" s="333"/>
      <c r="FS56" s="333"/>
      <c r="FT56" s="333"/>
      <c r="FU56" s="333"/>
      <c r="FV56" s="333"/>
      <c r="FW56" s="333"/>
      <c r="FX56" s="333"/>
      <c r="FY56" s="333"/>
      <c r="FZ56" s="333"/>
      <c r="GA56" s="333"/>
      <c r="GB56" s="333"/>
      <c r="GC56" s="333"/>
      <c r="GD56" s="333"/>
      <c r="GE56" s="333"/>
      <c r="GF56" s="333"/>
      <c r="GG56" s="333"/>
      <c r="GH56" s="333"/>
      <c r="GI56" s="333"/>
      <c r="GJ56" s="333"/>
      <c r="GK56" s="333"/>
      <c r="GL56" s="333"/>
      <c r="GM56" s="333"/>
      <c r="GN56" s="333"/>
      <c r="GO56" s="333"/>
      <c r="GP56" s="333"/>
      <c r="GQ56" s="333"/>
      <c r="GR56" s="333"/>
      <c r="GS56" s="333"/>
      <c r="GT56" s="333"/>
      <c r="GU56" s="333"/>
      <c r="GV56" s="333"/>
      <c r="GW56" s="333"/>
      <c r="GX56" s="333"/>
      <c r="GY56" s="333"/>
      <c r="GZ56" s="333"/>
      <c r="HA56" s="333"/>
      <c r="HB56" s="333"/>
      <c r="HC56" s="333"/>
      <c r="HD56" s="333"/>
      <c r="HE56" s="333"/>
      <c r="HF56" s="333"/>
      <c r="HG56" s="333"/>
      <c r="HH56" s="333"/>
      <c r="HI56" s="333"/>
      <c r="HJ56" s="333"/>
      <c r="HK56" s="333"/>
      <c r="HL56" s="333"/>
      <c r="HM56" s="333"/>
    </row>
    <row r="57" spans="1:236" x14ac:dyDescent="0.2">
      <c r="A57" s="444" t="s">
        <v>94</v>
      </c>
      <c r="B57" s="377"/>
      <c r="C57" s="377"/>
      <c r="D57" s="377"/>
      <c r="E57" s="377"/>
      <c r="F57" s="377"/>
      <c r="G57" s="377"/>
      <c r="H57" s="377"/>
      <c r="I57" s="377"/>
      <c r="J57" s="377"/>
      <c r="K57" s="377"/>
      <c r="L57" s="416">
        <f>L23+L55</f>
        <v>0</v>
      </c>
      <c r="M57" s="416">
        <f>M23+M55</f>
        <v>0</v>
      </c>
      <c r="N57" s="416">
        <f>N23+N55</f>
        <v>1133.42</v>
      </c>
      <c r="O57" s="417">
        <f>O23+O55</f>
        <v>1133.42</v>
      </c>
      <c r="P57" s="417"/>
      <c r="Q57" s="383"/>
      <c r="R57" s="440"/>
      <c r="S57" s="374"/>
      <c r="T57" s="375"/>
      <c r="U57" s="333"/>
      <c r="V57" s="374"/>
      <c r="W57" s="333"/>
      <c r="X57" s="333"/>
      <c r="Y57" s="333"/>
      <c r="Z57" s="333"/>
      <c r="AA57" s="333"/>
      <c r="AB57" s="333"/>
      <c r="AC57" s="333"/>
      <c r="AD57" s="333"/>
      <c r="AE57" s="333"/>
      <c r="AF57" s="333"/>
      <c r="AG57" s="333"/>
      <c r="AH57" s="333"/>
      <c r="AI57" s="333"/>
      <c r="AJ57" s="333"/>
      <c r="AK57" s="333"/>
      <c r="AL57" s="333"/>
      <c r="AM57" s="333"/>
      <c r="AN57" s="333"/>
      <c r="AO57" s="333"/>
      <c r="AP57" s="333"/>
      <c r="AQ57" s="333"/>
      <c r="AR57" s="333"/>
      <c r="AS57" s="333"/>
      <c r="AT57" s="333"/>
      <c r="AU57" s="333"/>
      <c r="AV57" s="333"/>
      <c r="AW57" s="333"/>
      <c r="AX57" s="333"/>
      <c r="AY57" s="333"/>
      <c r="AZ57" s="333"/>
      <c r="BA57" s="333"/>
      <c r="BB57" s="333"/>
      <c r="BC57" s="333"/>
      <c r="BD57" s="333"/>
      <c r="BE57" s="333"/>
      <c r="BF57" s="333"/>
      <c r="BG57" s="333"/>
      <c r="BH57" s="333"/>
      <c r="BI57" s="333"/>
      <c r="BJ57" s="333"/>
      <c r="BK57" s="333"/>
      <c r="BL57" s="333"/>
      <c r="BM57" s="333"/>
      <c r="BN57" s="333"/>
      <c r="BO57" s="333"/>
      <c r="BP57" s="333"/>
      <c r="BQ57" s="333"/>
      <c r="BR57" s="333"/>
      <c r="BS57" s="333"/>
      <c r="BT57" s="333"/>
      <c r="BU57" s="333"/>
      <c r="BV57" s="333"/>
      <c r="BW57" s="333"/>
      <c r="BX57" s="333"/>
      <c r="BY57" s="333"/>
      <c r="BZ57" s="333"/>
      <c r="CA57" s="333"/>
      <c r="CB57" s="333"/>
      <c r="CC57" s="333"/>
      <c r="CD57" s="333"/>
      <c r="CE57" s="333"/>
      <c r="CF57" s="333"/>
      <c r="CG57" s="333"/>
      <c r="CH57" s="333"/>
      <c r="CI57" s="333"/>
      <c r="CJ57" s="333"/>
      <c r="CK57" s="333"/>
      <c r="CL57" s="333"/>
      <c r="CM57" s="333"/>
      <c r="CN57" s="333"/>
      <c r="CO57" s="333"/>
      <c r="CP57" s="333"/>
      <c r="CQ57" s="333"/>
      <c r="CR57" s="333"/>
      <c r="CS57" s="333"/>
      <c r="CT57" s="333"/>
      <c r="CU57" s="333"/>
      <c r="CV57" s="333"/>
      <c r="CW57" s="333"/>
      <c r="CX57" s="333"/>
      <c r="CY57" s="333"/>
      <c r="CZ57" s="333"/>
      <c r="DA57" s="333"/>
      <c r="DB57" s="333"/>
      <c r="DC57" s="333"/>
      <c r="DD57" s="333"/>
      <c r="DE57" s="333"/>
      <c r="DF57" s="333"/>
      <c r="DG57" s="333"/>
      <c r="DH57" s="333"/>
      <c r="DI57" s="333"/>
      <c r="DJ57" s="333"/>
      <c r="DK57" s="333"/>
      <c r="DL57" s="333"/>
      <c r="DM57" s="333"/>
      <c r="DN57" s="333"/>
      <c r="DO57" s="333"/>
      <c r="DP57" s="333"/>
      <c r="DQ57" s="333"/>
      <c r="DR57" s="333"/>
      <c r="DS57" s="333"/>
      <c r="DT57" s="333"/>
      <c r="DU57" s="333"/>
      <c r="DV57" s="333"/>
      <c r="DW57" s="333"/>
      <c r="DX57" s="333"/>
      <c r="DY57" s="333"/>
      <c r="DZ57" s="333"/>
      <c r="EA57" s="333"/>
      <c r="EB57" s="333"/>
      <c r="EC57" s="333"/>
      <c r="ED57" s="333"/>
      <c r="EE57" s="333"/>
      <c r="EF57" s="333"/>
      <c r="EG57" s="333"/>
      <c r="EH57" s="333"/>
      <c r="EI57" s="333"/>
      <c r="EJ57" s="333"/>
      <c r="EK57" s="333"/>
      <c r="EL57" s="333"/>
      <c r="EM57" s="333"/>
      <c r="EN57" s="333"/>
      <c r="EO57" s="333"/>
      <c r="EP57" s="333"/>
      <c r="EQ57" s="333"/>
      <c r="ER57" s="333"/>
      <c r="ES57" s="333"/>
      <c r="ET57" s="333"/>
      <c r="EU57" s="333"/>
      <c r="EV57" s="333"/>
      <c r="EW57" s="333"/>
      <c r="EX57" s="333"/>
      <c r="EY57" s="333"/>
      <c r="EZ57" s="333"/>
      <c r="FA57" s="333"/>
      <c r="FB57" s="333"/>
      <c r="FC57" s="333"/>
      <c r="FD57" s="333"/>
      <c r="FE57" s="333"/>
      <c r="FF57" s="333"/>
      <c r="FG57" s="333"/>
      <c r="FH57" s="333"/>
      <c r="FI57" s="333"/>
      <c r="FJ57" s="333"/>
      <c r="FK57" s="333"/>
      <c r="FL57" s="333"/>
      <c r="FM57" s="333"/>
      <c r="FN57" s="333"/>
      <c r="FO57" s="333"/>
      <c r="FP57" s="333"/>
      <c r="FQ57" s="333"/>
      <c r="FR57" s="333"/>
      <c r="FS57" s="333"/>
      <c r="FT57" s="333"/>
      <c r="FU57" s="333"/>
      <c r="FV57" s="333"/>
      <c r="FW57" s="333"/>
      <c r="FX57" s="333"/>
      <c r="FY57" s="333"/>
      <c r="FZ57" s="333"/>
      <c r="GA57" s="333"/>
      <c r="GB57" s="333"/>
      <c r="GC57" s="333"/>
      <c r="GD57" s="333"/>
      <c r="GE57" s="333"/>
      <c r="GF57" s="333"/>
      <c r="GG57" s="333"/>
      <c r="GH57" s="333"/>
      <c r="GI57" s="333"/>
      <c r="GJ57" s="333"/>
      <c r="GK57" s="333"/>
      <c r="GL57" s="333"/>
      <c r="GM57" s="333"/>
      <c r="GN57" s="333"/>
      <c r="GO57" s="333"/>
      <c r="GP57" s="333"/>
      <c r="GQ57" s="333"/>
      <c r="GR57" s="333"/>
      <c r="GS57" s="333"/>
      <c r="GT57" s="333"/>
      <c r="GU57" s="333"/>
      <c r="GV57" s="333"/>
      <c r="GW57" s="333"/>
      <c r="GX57" s="333"/>
      <c r="GY57" s="333"/>
      <c r="GZ57" s="333"/>
      <c r="HA57" s="333"/>
      <c r="HB57" s="333"/>
      <c r="HC57" s="333"/>
      <c r="HD57" s="333"/>
      <c r="HE57" s="333"/>
      <c r="HF57" s="333"/>
      <c r="HG57" s="333"/>
      <c r="HH57" s="333"/>
      <c r="HI57" s="333"/>
      <c r="HJ57" s="333"/>
      <c r="HK57" s="333"/>
      <c r="HL57" s="333"/>
      <c r="HM57" s="333"/>
    </row>
    <row r="58" spans="1:236" x14ac:dyDescent="0.2">
      <c r="A58" s="333"/>
      <c r="B58" s="333"/>
      <c r="C58" s="333"/>
      <c r="D58" s="333"/>
      <c r="E58" s="333"/>
      <c r="F58" s="333"/>
      <c r="G58" s="333"/>
      <c r="H58" s="333"/>
      <c r="I58" s="333"/>
      <c r="J58" s="333"/>
      <c r="K58" s="333"/>
      <c r="L58" s="333"/>
      <c r="M58" s="333"/>
      <c r="Q58" s="381"/>
      <c r="R58" s="381"/>
      <c r="S58" s="381"/>
      <c r="T58" s="414"/>
      <c r="U58" s="333"/>
      <c r="V58" s="333"/>
      <c r="W58" s="333"/>
      <c r="X58" s="333"/>
      <c r="Y58" s="333"/>
      <c r="Z58" s="333"/>
      <c r="AA58" s="333"/>
      <c r="AB58" s="333"/>
      <c r="AC58" s="333"/>
      <c r="AD58" s="333"/>
      <c r="AE58" s="333"/>
      <c r="AF58" s="333"/>
      <c r="AG58" s="333"/>
      <c r="AH58" s="333"/>
      <c r="AI58" s="333"/>
      <c r="AJ58" s="333"/>
      <c r="AK58" s="333"/>
      <c r="AL58" s="333"/>
      <c r="AM58" s="333"/>
      <c r="AN58" s="333"/>
      <c r="AO58" s="333"/>
      <c r="AP58" s="333"/>
      <c r="AQ58" s="333"/>
      <c r="AR58" s="333"/>
      <c r="AS58" s="333"/>
      <c r="AT58" s="333"/>
      <c r="AU58" s="333"/>
      <c r="AV58" s="333"/>
      <c r="AW58" s="333"/>
      <c r="AX58" s="333"/>
      <c r="AY58" s="333"/>
      <c r="AZ58" s="333"/>
      <c r="BA58" s="333"/>
      <c r="BB58" s="333"/>
      <c r="BC58" s="333"/>
      <c r="BD58" s="333"/>
      <c r="BE58" s="333"/>
      <c r="BF58" s="333"/>
      <c r="BG58" s="333"/>
      <c r="BH58" s="333"/>
      <c r="BI58" s="333"/>
      <c r="BJ58" s="333"/>
      <c r="BK58" s="333"/>
      <c r="BL58" s="333"/>
      <c r="BM58" s="333"/>
      <c r="BN58" s="333"/>
      <c r="BO58" s="333"/>
      <c r="BP58" s="333"/>
      <c r="BQ58" s="333"/>
      <c r="BR58" s="333"/>
      <c r="BS58" s="333"/>
      <c r="BT58" s="333"/>
      <c r="BU58" s="333"/>
      <c r="BV58" s="333"/>
      <c r="BW58" s="333"/>
      <c r="BX58" s="333"/>
      <c r="BY58" s="333"/>
      <c r="BZ58" s="333"/>
      <c r="CA58" s="333"/>
      <c r="CB58" s="333"/>
      <c r="CC58" s="333"/>
      <c r="CD58" s="333"/>
      <c r="CE58" s="333"/>
      <c r="CF58" s="333"/>
      <c r="CG58" s="333"/>
      <c r="CH58" s="333"/>
      <c r="CI58" s="333"/>
      <c r="CJ58" s="333"/>
      <c r="CK58" s="333"/>
      <c r="CL58" s="333"/>
      <c r="CM58" s="333"/>
      <c r="CN58" s="333"/>
      <c r="CO58" s="333"/>
      <c r="CP58" s="333"/>
      <c r="CQ58" s="333"/>
      <c r="CR58" s="333"/>
      <c r="CS58" s="333"/>
      <c r="CT58" s="333"/>
      <c r="CU58" s="333"/>
      <c r="CV58" s="333"/>
      <c r="CW58" s="333"/>
      <c r="CX58" s="333"/>
      <c r="CY58" s="333"/>
      <c r="CZ58" s="333"/>
      <c r="DA58" s="333"/>
      <c r="DB58" s="333"/>
      <c r="DC58" s="333"/>
      <c r="DD58" s="333"/>
      <c r="DE58" s="333"/>
      <c r="DF58" s="333"/>
      <c r="DG58" s="333"/>
      <c r="DH58" s="333"/>
      <c r="DI58" s="333"/>
      <c r="DJ58" s="333"/>
      <c r="DK58" s="333"/>
      <c r="DL58" s="333"/>
      <c r="DM58" s="333"/>
      <c r="DN58" s="333"/>
      <c r="DO58" s="333"/>
      <c r="DP58" s="333"/>
      <c r="DQ58" s="333"/>
      <c r="DR58" s="333"/>
      <c r="DS58" s="333"/>
      <c r="DT58" s="333"/>
      <c r="DU58" s="333"/>
      <c r="DV58" s="333"/>
      <c r="DW58" s="333"/>
      <c r="DX58" s="333"/>
      <c r="DY58" s="333"/>
      <c r="DZ58" s="333"/>
      <c r="EA58" s="333"/>
      <c r="EB58" s="333"/>
      <c r="EC58" s="333"/>
      <c r="ED58" s="333"/>
      <c r="EE58" s="333"/>
      <c r="EF58" s="333"/>
      <c r="EG58" s="333"/>
      <c r="EH58" s="333"/>
      <c r="EI58" s="333"/>
      <c r="EJ58" s="333"/>
      <c r="EK58" s="333"/>
      <c r="EL58" s="333"/>
      <c r="EM58" s="333"/>
      <c r="EN58" s="333"/>
      <c r="EO58" s="333"/>
      <c r="EP58" s="333"/>
      <c r="EQ58" s="333"/>
      <c r="ER58" s="333"/>
      <c r="ES58" s="333"/>
      <c r="ET58" s="333"/>
      <c r="EU58" s="333"/>
      <c r="EV58" s="333"/>
      <c r="EW58" s="333"/>
      <c r="EX58" s="333"/>
      <c r="EY58" s="333"/>
      <c r="EZ58" s="333"/>
      <c r="FA58" s="333"/>
      <c r="FB58" s="333"/>
      <c r="FC58" s="333"/>
      <c r="FD58" s="333"/>
      <c r="FE58" s="333"/>
      <c r="FF58" s="333"/>
      <c r="FG58" s="333"/>
      <c r="FH58" s="333"/>
      <c r="FI58" s="333"/>
      <c r="FJ58" s="333"/>
      <c r="FK58" s="333"/>
      <c r="FL58" s="333"/>
      <c r="FM58" s="333"/>
      <c r="FN58" s="333"/>
      <c r="FO58" s="333"/>
      <c r="FP58" s="333"/>
      <c r="FQ58" s="333"/>
      <c r="FR58" s="333"/>
      <c r="FS58" s="333"/>
      <c r="FT58" s="333"/>
      <c r="FU58" s="333"/>
      <c r="FV58" s="333"/>
      <c r="FW58" s="333"/>
      <c r="FX58" s="333"/>
      <c r="FY58" s="333"/>
      <c r="FZ58" s="333"/>
      <c r="GA58" s="333"/>
      <c r="GB58" s="333"/>
      <c r="GC58" s="333"/>
      <c r="GD58" s="333"/>
      <c r="GE58" s="333"/>
      <c r="GF58" s="333"/>
      <c r="GG58" s="333"/>
      <c r="GH58" s="333"/>
      <c r="GI58" s="333"/>
      <c r="GJ58" s="333"/>
      <c r="GK58" s="333"/>
      <c r="GL58" s="333"/>
      <c r="GM58" s="333"/>
      <c r="GN58" s="333"/>
      <c r="GO58" s="333"/>
      <c r="GP58" s="333"/>
      <c r="GQ58" s="333"/>
      <c r="GR58" s="333"/>
      <c r="GS58" s="333"/>
      <c r="GT58" s="333"/>
      <c r="GU58" s="333"/>
      <c r="GV58" s="333"/>
      <c r="GW58" s="333"/>
      <c r="GX58" s="333"/>
      <c r="GY58" s="333"/>
      <c r="GZ58" s="333"/>
      <c r="HA58" s="333"/>
      <c r="HB58" s="333"/>
      <c r="HC58" s="333"/>
      <c r="HD58" s="333"/>
      <c r="HE58" s="333"/>
      <c r="HF58" s="333"/>
      <c r="HG58" s="333"/>
      <c r="HH58" s="333"/>
      <c r="HI58" s="333"/>
      <c r="HJ58" s="333"/>
      <c r="HK58" s="333"/>
      <c r="HL58" s="333"/>
      <c r="HM58" s="333"/>
    </row>
    <row r="59" spans="1:236" x14ac:dyDescent="0.2">
      <c r="A59" s="333"/>
      <c r="B59" s="333"/>
      <c r="C59" s="333"/>
      <c r="D59" s="333"/>
      <c r="E59" s="333"/>
      <c r="F59" s="333"/>
      <c r="G59" s="333"/>
      <c r="H59" s="333"/>
      <c r="I59" s="333"/>
      <c r="J59" s="333"/>
      <c r="K59" s="333"/>
      <c r="L59" s="333"/>
      <c r="M59" s="333"/>
      <c r="Q59" s="381"/>
      <c r="R59" s="381"/>
      <c r="S59" s="381"/>
      <c r="T59" s="414"/>
      <c r="U59" s="333"/>
      <c r="V59" s="333"/>
      <c r="W59" s="333"/>
      <c r="X59" s="333"/>
      <c r="Y59" s="333"/>
      <c r="Z59" s="333"/>
      <c r="AA59" s="333"/>
      <c r="AB59" s="333"/>
      <c r="AC59" s="333"/>
      <c r="AD59" s="333"/>
      <c r="AE59" s="333"/>
      <c r="AF59" s="333"/>
      <c r="AG59" s="333"/>
      <c r="AH59" s="333"/>
      <c r="AI59" s="333"/>
      <c r="AJ59" s="333"/>
      <c r="AK59" s="333"/>
      <c r="AL59" s="333"/>
      <c r="AM59" s="333"/>
      <c r="AN59" s="333"/>
      <c r="AO59" s="333"/>
      <c r="AP59" s="333"/>
      <c r="AQ59" s="333"/>
      <c r="AR59" s="333"/>
      <c r="AS59" s="333"/>
      <c r="AT59" s="333"/>
      <c r="AU59" s="333"/>
      <c r="AV59" s="333"/>
      <c r="AW59" s="333"/>
      <c r="AX59" s="333"/>
      <c r="AY59" s="333"/>
      <c r="AZ59" s="333"/>
      <c r="BA59" s="333"/>
      <c r="BB59" s="333"/>
      <c r="BC59" s="333"/>
      <c r="BD59" s="333"/>
      <c r="BE59" s="333"/>
      <c r="BF59" s="333"/>
      <c r="BG59" s="333"/>
      <c r="BH59" s="333"/>
      <c r="BI59" s="333"/>
      <c r="BJ59" s="333"/>
      <c r="BK59" s="333"/>
      <c r="BL59" s="333"/>
      <c r="BM59" s="333"/>
      <c r="BN59" s="333"/>
      <c r="BO59" s="333"/>
      <c r="BP59" s="333"/>
      <c r="BQ59" s="333"/>
      <c r="BR59" s="333"/>
      <c r="BS59" s="333"/>
      <c r="BT59" s="333"/>
      <c r="BU59" s="333"/>
      <c r="BV59" s="333"/>
      <c r="BW59" s="333"/>
      <c r="BX59" s="333"/>
      <c r="BY59" s="333"/>
      <c r="BZ59" s="333"/>
      <c r="CA59" s="333"/>
      <c r="CB59" s="333"/>
      <c r="CC59" s="333"/>
      <c r="CD59" s="333"/>
      <c r="CE59" s="333"/>
      <c r="CF59" s="333"/>
      <c r="CG59" s="333"/>
      <c r="CH59" s="333"/>
      <c r="CI59" s="333"/>
      <c r="CJ59" s="333"/>
      <c r="CK59" s="333"/>
      <c r="CL59" s="333"/>
      <c r="CM59" s="333"/>
      <c r="CN59" s="333"/>
      <c r="CO59" s="333"/>
      <c r="CP59" s="333"/>
      <c r="CQ59" s="333"/>
      <c r="CR59" s="333"/>
      <c r="CS59" s="333"/>
      <c r="CT59" s="333"/>
      <c r="CU59" s="333"/>
      <c r="CV59" s="333"/>
      <c r="CW59" s="333"/>
      <c r="CX59" s="333"/>
      <c r="CY59" s="333"/>
      <c r="CZ59" s="333"/>
      <c r="DA59" s="333"/>
      <c r="DB59" s="333"/>
      <c r="DC59" s="333"/>
      <c r="DD59" s="333"/>
      <c r="DE59" s="333"/>
      <c r="DF59" s="333"/>
      <c r="DG59" s="333"/>
      <c r="DH59" s="333"/>
      <c r="DI59" s="333"/>
      <c r="DJ59" s="333"/>
      <c r="DK59" s="333"/>
      <c r="DL59" s="333"/>
      <c r="DM59" s="333"/>
      <c r="DN59" s="333"/>
      <c r="DO59" s="333"/>
      <c r="DP59" s="333"/>
      <c r="DQ59" s="333"/>
      <c r="DR59" s="333"/>
      <c r="DS59" s="333"/>
      <c r="DT59" s="333"/>
      <c r="DU59" s="333"/>
      <c r="DV59" s="333"/>
      <c r="DW59" s="333"/>
      <c r="DX59" s="333"/>
      <c r="DY59" s="333"/>
      <c r="DZ59" s="333"/>
      <c r="EA59" s="333"/>
      <c r="EB59" s="333"/>
      <c r="EC59" s="333"/>
      <c r="ED59" s="333"/>
      <c r="EE59" s="333"/>
      <c r="EF59" s="333"/>
      <c r="EG59" s="333"/>
      <c r="EH59" s="333"/>
      <c r="EI59" s="333"/>
      <c r="EJ59" s="333"/>
      <c r="EK59" s="333"/>
      <c r="EL59" s="333"/>
      <c r="EM59" s="333"/>
      <c r="EN59" s="333"/>
      <c r="EO59" s="333"/>
      <c r="EP59" s="333"/>
      <c r="EQ59" s="333"/>
      <c r="ER59" s="333"/>
      <c r="ES59" s="333"/>
      <c r="ET59" s="333"/>
      <c r="EU59" s="333"/>
      <c r="EV59" s="333"/>
      <c r="EW59" s="333"/>
      <c r="EX59" s="333"/>
      <c r="EY59" s="333"/>
      <c r="EZ59" s="333"/>
      <c r="FA59" s="333"/>
      <c r="FB59" s="333"/>
      <c r="FC59" s="333"/>
      <c r="FD59" s="333"/>
      <c r="FE59" s="333"/>
      <c r="FF59" s="333"/>
      <c r="FG59" s="333"/>
      <c r="FH59" s="333"/>
      <c r="FI59" s="333"/>
      <c r="FJ59" s="333"/>
      <c r="FK59" s="333"/>
      <c r="FL59" s="333"/>
      <c r="FM59" s="333"/>
      <c r="FN59" s="333"/>
      <c r="FO59" s="333"/>
      <c r="FP59" s="333"/>
      <c r="FQ59" s="333"/>
      <c r="FR59" s="333"/>
      <c r="FS59" s="333"/>
      <c r="FT59" s="333"/>
      <c r="FU59" s="333"/>
      <c r="FV59" s="333"/>
      <c r="FW59" s="333"/>
      <c r="FX59" s="333"/>
      <c r="FY59" s="333"/>
      <c r="FZ59" s="333"/>
      <c r="GA59" s="333"/>
      <c r="GB59" s="333"/>
      <c r="GC59" s="333"/>
      <c r="GD59" s="333"/>
      <c r="GE59" s="333"/>
      <c r="GF59" s="333"/>
      <c r="GG59" s="333"/>
      <c r="GH59" s="333"/>
      <c r="GI59" s="333"/>
      <c r="GJ59" s="333"/>
      <c r="GK59" s="333"/>
      <c r="GL59" s="333"/>
      <c r="GM59" s="333"/>
      <c r="GN59" s="333"/>
      <c r="GO59" s="333"/>
      <c r="GP59" s="333"/>
      <c r="GQ59" s="333"/>
      <c r="GR59" s="333"/>
      <c r="GS59" s="333"/>
      <c r="GT59" s="333"/>
      <c r="GU59" s="333"/>
      <c r="GV59" s="333"/>
      <c r="GW59" s="333"/>
      <c r="GX59" s="333"/>
      <c r="GY59" s="333"/>
      <c r="GZ59" s="333"/>
      <c r="HA59" s="333"/>
      <c r="HB59" s="333"/>
      <c r="HC59" s="333"/>
      <c r="HD59" s="333"/>
      <c r="HE59" s="333"/>
      <c r="HF59" s="333"/>
      <c r="HG59" s="333"/>
      <c r="HH59" s="333"/>
      <c r="HI59" s="333"/>
      <c r="HJ59" s="333"/>
      <c r="HK59" s="333"/>
      <c r="HL59" s="333"/>
      <c r="HM59" s="333"/>
    </row>
    <row r="60" spans="1:236" x14ac:dyDescent="0.2">
      <c r="A60" s="381" t="s">
        <v>93</v>
      </c>
      <c r="B60" s="333"/>
      <c r="C60" s="333"/>
      <c r="D60" s="333"/>
      <c r="E60" s="333"/>
      <c r="F60" s="333"/>
      <c r="G60" s="333"/>
      <c r="H60" s="333"/>
      <c r="I60" s="333"/>
      <c r="J60" s="333"/>
      <c r="K60" s="333"/>
      <c r="L60" s="333"/>
      <c r="M60" s="333"/>
      <c r="N60" s="333"/>
      <c r="O60" s="375">
        <f>O21+O55</f>
        <v>1133.42</v>
      </c>
      <c r="Q60" s="381"/>
      <c r="R60" s="381"/>
      <c r="S60" s="381"/>
      <c r="T60" s="414"/>
      <c r="U60" s="333"/>
      <c r="V60" s="333"/>
      <c r="W60" s="333"/>
      <c r="X60" s="333"/>
      <c r="Y60" s="333"/>
      <c r="Z60" s="333"/>
      <c r="AA60" s="333"/>
      <c r="AB60" s="333"/>
      <c r="AC60" s="333"/>
      <c r="AD60" s="333"/>
      <c r="AE60" s="333"/>
      <c r="AF60" s="333"/>
      <c r="AG60" s="333"/>
      <c r="AH60" s="333"/>
      <c r="AI60" s="333"/>
      <c r="AJ60" s="333"/>
      <c r="AK60" s="333"/>
      <c r="AL60" s="333"/>
      <c r="AM60" s="333"/>
      <c r="AN60" s="333"/>
      <c r="AO60" s="333"/>
      <c r="AP60" s="333"/>
      <c r="AQ60" s="333"/>
      <c r="AR60" s="333"/>
      <c r="AS60" s="333"/>
      <c r="AT60" s="333"/>
      <c r="AU60" s="333"/>
      <c r="AV60" s="333"/>
      <c r="AW60" s="333"/>
      <c r="AX60" s="333"/>
      <c r="AY60" s="333"/>
      <c r="AZ60" s="333"/>
      <c r="BA60" s="333"/>
      <c r="BB60" s="333"/>
      <c r="BC60" s="333"/>
      <c r="BD60" s="333"/>
      <c r="BE60" s="333"/>
      <c r="BF60" s="333"/>
      <c r="BG60" s="333"/>
      <c r="BH60" s="333"/>
      <c r="BI60" s="333"/>
      <c r="BJ60" s="333"/>
      <c r="BK60" s="333"/>
      <c r="BL60" s="333"/>
      <c r="BM60" s="333"/>
      <c r="BN60" s="333"/>
      <c r="BO60" s="333"/>
      <c r="BP60" s="333"/>
      <c r="BQ60" s="333"/>
      <c r="BR60" s="333"/>
      <c r="BS60" s="333"/>
      <c r="BT60" s="333"/>
      <c r="BU60" s="333"/>
      <c r="BV60" s="333"/>
      <c r="BW60" s="333"/>
      <c r="BX60" s="333"/>
      <c r="BY60" s="333"/>
      <c r="BZ60" s="333"/>
      <c r="CA60" s="333"/>
      <c r="CB60" s="333"/>
      <c r="CC60" s="333"/>
      <c r="CD60" s="333"/>
      <c r="CE60" s="333"/>
      <c r="CF60" s="333"/>
      <c r="CG60" s="333"/>
      <c r="CH60" s="333"/>
      <c r="CI60" s="333"/>
      <c r="CJ60" s="333"/>
      <c r="CK60" s="333"/>
      <c r="CL60" s="333"/>
      <c r="CM60" s="333"/>
      <c r="CN60" s="333"/>
      <c r="CO60" s="333"/>
      <c r="CP60" s="333"/>
      <c r="CQ60" s="333"/>
      <c r="CR60" s="333"/>
      <c r="CS60" s="333"/>
      <c r="CT60" s="333"/>
      <c r="CU60" s="333"/>
      <c r="CV60" s="333"/>
      <c r="CW60" s="333"/>
      <c r="CX60" s="333"/>
      <c r="CY60" s="333"/>
      <c r="CZ60" s="333"/>
      <c r="DA60" s="333"/>
      <c r="DB60" s="333"/>
      <c r="DC60" s="333"/>
      <c r="DD60" s="333"/>
      <c r="DE60" s="333"/>
      <c r="DF60" s="333"/>
      <c r="DG60" s="333"/>
      <c r="DH60" s="333"/>
      <c r="DI60" s="333"/>
      <c r="DJ60" s="333"/>
      <c r="DK60" s="333"/>
      <c r="DL60" s="333"/>
      <c r="DM60" s="333"/>
      <c r="DN60" s="333"/>
      <c r="DO60" s="333"/>
      <c r="DP60" s="333"/>
      <c r="DQ60" s="333"/>
      <c r="DR60" s="333"/>
      <c r="DS60" s="333"/>
      <c r="DT60" s="333"/>
      <c r="DU60" s="333"/>
      <c r="DV60" s="333"/>
      <c r="DW60" s="333"/>
      <c r="DX60" s="333"/>
      <c r="DY60" s="333"/>
      <c r="DZ60" s="333"/>
      <c r="EA60" s="333"/>
      <c r="EB60" s="333"/>
      <c r="EC60" s="333"/>
      <c r="ED60" s="333"/>
      <c r="EE60" s="333"/>
      <c r="EF60" s="333"/>
      <c r="EG60" s="333"/>
      <c r="EH60" s="333"/>
      <c r="EI60" s="333"/>
      <c r="EJ60" s="333"/>
      <c r="EK60" s="333"/>
      <c r="EL60" s="333"/>
      <c r="EM60" s="333"/>
      <c r="EN60" s="333"/>
      <c r="EO60" s="333"/>
      <c r="EP60" s="333"/>
      <c r="EQ60" s="333"/>
      <c r="ER60" s="333"/>
      <c r="ES60" s="333"/>
      <c r="ET60" s="333"/>
      <c r="EU60" s="333"/>
      <c r="EV60" s="333"/>
      <c r="EW60" s="333"/>
      <c r="EX60" s="333"/>
      <c r="EY60" s="333"/>
      <c r="EZ60" s="333"/>
      <c r="FA60" s="333"/>
      <c r="FB60" s="333"/>
      <c r="FC60" s="333"/>
      <c r="FD60" s="333"/>
      <c r="FE60" s="333"/>
      <c r="FF60" s="333"/>
      <c r="FG60" s="333"/>
      <c r="FH60" s="333"/>
      <c r="FI60" s="333"/>
      <c r="FJ60" s="333"/>
      <c r="FK60" s="333"/>
      <c r="FL60" s="333"/>
      <c r="FM60" s="333"/>
      <c r="FN60" s="333"/>
      <c r="FO60" s="333"/>
      <c r="FP60" s="333"/>
      <c r="FQ60" s="333"/>
      <c r="FR60" s="333"/>
      <c r="FS60" s="333"/>
      <c r="FT60" s="333"/>
      <c r="FU60" s="333"/>
      <c r="FV60" s="333"/>
      <c r="FW60" s="333"/>
      <c r="FX60" s="333"/>
      <c r="FY60" s="333"/>
      <c r="FZ60" s="333"/>
      <c r="GA60" s="333"/>
      <c r="GB60" s="333"/>
      <c r="GC60" s="333"/>
      <c r="GD60" s="333"/>
      <c r="GE60" s="333"/>
      <c r="GF60" s="333"/>
      <c r="GG60" s="333"/>
      <c r="GH60" s="333"/>
      <c r="GI60" s="333"/>
      <c r="GJ60" s="333"/>
      <c r="GK60" s="333"/>
      <c r="GL60" s="333"/>
      <c r="GM60" s="333"/>
      <c r="GN60" s="333"/>
      <c r="GO60" s="333"/>
      <c r="GP60" s="333"/>
      <c r="GQ60" s="333"/>
      <c r="GR60" s="333"/>
      <c r="GS60" s="333"/>
      <c r="GT60" s="333"/>
      <c r="GU60" s="333"/>
      <c r="GV60" s="333"/>
      <c r="GW60" s="333"/>
      <c r="GX60" s="333"/>
      <c r="GY60" s="333"/>
      <c r="GZ60" s="333"/>
      <c r="HA60" s="333"/>
      <c r="HB60" s="333"/>
      <c r="HC60" s="333"/>
      <c r="HD60" s="333"/>
      <c r="HE60" s="333"/>
      <c r="HF60" s="333"/>
      <c r="HG60" s="333"/>
      <c r="HH60" s="333"/>
      <c r="HI60" s="333"/>
      <c r="HJ60" s="333"/>
      <c r="HK60" s="333"/>
      <c r="HL60" s="333"/>
      <c r="HM60" s="333"/>
    </row>
    <row r="61" spans="1:236" x14ac:dyDescent="0.2">
      <c r="A61" s="381" t="s">
        <v>15</v>
      </c>
      <c r="B61" s="381"/>
      <c r="C61" s="381"/>
      <c r="D61" s="381"/>
      <c r="E61" s="381"/>
      <c r="F61" s="381"/>
      <c r="G61" s="381"/>
      <c r="H61" s="381"/>
      <c r="I61" s="333"/>
      <c r="J61" s="333"/>
      <c r="K61" s="333"/>
      <c r="L61" s="333"/>
      <c r="M61" s="333"/>
      <c r="Q61" s="333"/>
      <c r="R61" s="333"/>
      <c r="S61" s="333"/>
      <c r="T61" s="333"/>
      <c r="U61" s="333"/>
      <c r="V61" s="333"/>
      <c r="W61" s="333"/>
      <c r="X61" s="333"/>
      <c r="Y61" s="333"/>
      <c r="Z61" s="333"/>
      <c r="AA61" s="333"/>
      <c r="AB61" s="333"/>
      <c r="AC61" s="333"/>
      <c r="AD61" s="333"/>
      <c r="AE61" s="333"/>
      <c r="AF61" s="333"/>
      <c r="AG61" s="333"/>
      <c r="AH61" s="333"/>
      <c r="AI61" s="333"/>
      <c r="AJ61" s="333"/>
      <c r="AK61" s="333"/>
      <c r="AL61" s="333"/>
      <c r="AM61" s="333"/>
      <c r="AN61" s="333"/>
      <c r="AO61" s="333"/>
      <c r="AP61" s="333"/>
      <c r="AQ61" s="333"/>
      <c r="AR61" s="333"/>
      <c r="AS61" s="333"/>
      <c r="AT61" s="333"/>
      <c r="AU61" s="333"/>
      <c r="AV61" s="333"/>
      <c r="AW61" s="333"/>
      <c r="AX61" s="333"/>
      <c r="AY61" s="333"/>
      <c r="AZ61" s="333"/>
      <c r="BA61" s="333"/>
      <c r="BB61" s="333"/>
      <c r="BC61" s="333"/>
      <c r="BD61" s="333"/>
      <c r="BE61" s="333"/>
      <c r="BF61" s="333"/>
      <c r="BG61" s="333"/>
      <c r="BH61" s="333"/>
      <c r="BI61" s="333"/>
      <c r="BJ61" s="333"/>
      <c r="BK61" s="333"/>
      <c r="BL61" s="333"/>
      <c r="BM61" s="333"/>
      <c r="BN61" s="333"/>
      <c r="BO61" s="333"/>
      <c r="BP61" s="333"/>
      <c r="BQ61" s="333"/>
      <c r="BR61" s="333"/>
      <c r="BS61" s="333"/>
      <c r="BT61" s="333"/>
      <c r="BU61" s="333"/>
      <c r="BV61" s="333"/>
      <c r="BW61" s="333"/>
      <c r="BX61" s="333"/>
      <c r="BY61" s="333"/>
      <c r="BZ61" s="333"/>
      <c r="CA61" s="333"/>
      <c r="CB61" s="333"/>
      <c r="CC61" s="333"/>
      <c r="CD61" s="333"/>
      <c r="CE61" s="333"/>
      <c r="CF61" s="333"/>
      <c r="CG61" s="333"/>
      <c r="CH61" s="333"/>
      <c r="CI61" s="333"/>
      <c r="CJ61" s="333"/>
      <c r="CK61" s="333"/>
      <c r="CL61" s="333"/>
      <c r="CM61" s="333"/>
      <c r="CN61" s="333"/>
      <c r="CO61" s="333"/>
      <c r="CP61" s="333"/>
      <c r="CQ61" s="333"/>
      <c r="CR61" s="333"/>
      <c r="CS61" s="333"/>
      <c r="CT61" s="333"/>
      <c r="CU61" s="333"/>
      <c r="CV61" s="333"/>
      <c r="CW61" s="333"/>
      <c r="CX61" s="333"/>
      <c r="CY61" s="333"/>
      <c r="CZ61" s="333"/>
      <c r="DA61" s="333"/>
      <c r="DB61" s="333"/>
      <c r="DC61" s="333"/>
      <c r="DD61" s="333"/>
      <c r="DE61" s="333"/>
      <c r="DF61" s="333"/>
      <c r="DG61" s="333"/>
      <c r="DH61" s="333"/>
      <c r="DI61" s="333"/>
      <c r="DJ61" s="333"/>
      <c r="DK61" s="333"/>
      <c r="DL61" s="333"/>
      <c r="DM61" s="333"/>
      <c r="DN61" s="333"/>
      <c r="DO61" s="333"/>
      <c r="DP61" s="333"/>
      <c r="DQ61" s="333"/>
      <c r="DR61" s="333"/>
      <c r="DS61" s="333"/>
      <c r="DT61" s="333"/>
      <c r="DU61" s="333"/>
      <c r="DV61" s="333"/>
      <c r="DW61" s="333"/>
      <c r="DX61" s="333"/>
      <c r="DY61" s="333"/>
      <c r="DZ61" s="333"/>
      <c r="EA61" s="333"/>
      <c r="EB61" s="333"/>
      <c r="EC61" s="333"/>
      <c r="ED61" s="333"/>
      <c r="EE61" s="333"/>
      <c r="EF61" s="333"/>
      <c r="EG61" s="333"/>
      <c r="EH61" s="333"/>
      <c r="EI61" s="333"/>
      <c r="EJ61" s="333"/>
      <c r="EK61" s="333"/>
      <c r="EL61" s="333"/>
      <c r="EM61" s="333"/>
      <c r="EN61" s="333"/>
      <c r="EO61" s="333"/>
      <c r="EP61" s="333"/>
      <c r="EQ61" s="333"/>
      <c r="ER61" s="333"/>
      <c r="ES61" s="333"/>
      <c r="ET61" s="333"/>
      <c r="EU61" s="333"/>
      <c r="EV61" s="333"/>
      <c r="EW61" s="333"/>
      <c r="EX61" s="333"/>
      <c r="EY61" s="333"/>
      <c r="EZ61" s="333"/>
      <c r="FA61" s="333"/>
      <c r="FB61" s="333"/>
      <c r="FC61" s="333"/>
      <c r="FD61" s="333"/>
      <c r="FE61" s="333"/>
      <c r="FF61" s="333"/>
      <c r="FG61" s="333"/>
      <c r="FH61" s="333"/>
      <c r="FI61" s="333"/>
      <c r="FJ61" s="333"/>
      <c r="FK61" s="333"/>
      <c r="FL61" s="333"/>
      <c r="FM61" s="333"/>
      <c r="FN61" s="333"/>
      <c r="FO61" s="333"/>
      <c r="FP61" s="333"/>
      <c r="FQ61" s="333"/>
      <c r="FR61" s="333"/>
      <c r="FS61" s="333"/>
      <c r="FT61" s="333"/>
      <c r="FU61" s="333"/>
      <c r="FV61" s="333"/>
      <c r="FW61" s="333"/>
      <c r="FX61" s="333"/>
      <c r="FY61" s="333"/>
      <c r="FZ61" s="333"/>
      <c r="GA61" s="333"/>
      <c r="GB61" s="333"/>
      <c r="GC61" s="333"/>
      <c r="GD61" s="333"/>
      <c r="GE61" s="333"/>
      <c r="GF61" s="333"/>
      <c r="GG61" s="333"/>
      <c r="GH61" s="333"/>
      <c r="GI61" s="333"/>
      <c r="GJ61" s="333"/>
      <c r="GK61" s="333"/>
      <c r="GL61" s="333"/>
      <c r="GM61" s="333"/>
      <c r="GN61" s="333"/>
      <c r="GO61" s="333"/>
      <c r="GP61" s="333"/>
      <c r="GQ61" s="333"/>
      <c r="GR61" s="333"/>
      <c r="GS61" s="333"/>
      <c r="GT61" s="333"/>
      <c r="GU61" s="333"/>
      <c r="GV61" s="333"/>
      <c r="GW61" s="333"/>
      <c r="GX61" s="333"/>
      <c r="GY61" s="333"/>
      <c r="GZ61" s="333"/>
      <c r="HA61" s="333"/>
      <c r="HB61" s="333"/>
      <c r="HC61" s="333"/>
      <c r="HD61" s="333"/>
      <c r="HE61" s="333"/>
      <c r="HF61" s="333"/>
      <c r="HG61" s="333"/>
      <c r="HH61" s="333"/>
      <c r="HI61" s="333"/>
      <c r="HJ61" s="333"/>
      <c r="HK61" s="333"/>
      <c r="HL61" s="333"/>
      <c r="HM61" s="333"/>
    </row>
    <row r="62" spans="1:236" x14ac:dyDescent="0.2">
      <c r="A62" s="344" t="s">
        <v>117</v>
      </c>
      <c r="O62" s="420">
        <f>IF($D$17&lt;0,O57,IF(O57&gt;O60,O57,O60))</f>
        <v>1133.42</v>
      </c>
      <c r="P62" s="421"/>
      <c r="Q62" s="333"/>
      <c r="R62" s="333"/>
      <c r="S62" s="333"/>
      <c r="T62" s="333"/>
      <c r="U62" s="333"/>
      <c r="V62" s="333"/>
      <c r="W62" s="333"/>
      <c r="X62" s="333"/>
      <c r="Y62" s="333"/>
      <c r="Z62" s="333"/>
      <c r="AA62" s="333"/>
      <c r="AB62" s="333"/>
      <c r="AC62" s="333"/>
      <c r="AD62" s="333"/>
      <c r="AE62" s="333"/>
      <c r="AF62" s="333"/>
      <c r="AG62" s="333"/>
      <c r="AH62" s="333"/>
      <c r="AI62" s="333"/>
      <c r="AJ62" s="333"/>
      <c r="AK62" s="333"/>
      <c r="AL62" s="333"/>
      <c r="AM62" s="333"/>
      <c r="AN62" s="333"/>
      <c r="AO62" s="333"/>
      <c r="AP62" s="333"/>
      <c r="AQ62" s="333"/>
      <c r="AR62" s="333"/>
      <c r="AS62" s="333"/>
      <c r="AT62" s="333"/>
      <c r="AU62" s="333"/>
      <c r="AV62" s="333"/>
      <c r="AW62" s="333"/>
      <c r="AX62" s="333"/>
      <c r="AY62" s="333"/>
      <c r="AZ62" s="333"/>
      <c r="BA62" s="333"/>
      <c r="BB62" s="333"/>
      <c r="BC62" s="333"/>
      <c r="BD62" s="333"/>
      <c r="BE62" s="333"/>
      <c r="BF62" s="333"/>
      <c r="BG62" s="333"/>
      <c r="BH62" s="333"/>
      <c r="BI62" s="333"/>
      <c r="BJ62" s="333"/>
      <c r="BK62" s="333"/>
      <c r="BL62" s="333"/>
      <c r="BM62" s="333"/>
      <c r="BN62" s="333"/>
      <c r="BO62" s="333"/>
      <c r="BP62" s="333"/>
      <c r="BQ62" s="333"/>
      <c r="BR62" s="333"/>
      <c r="BS62" s="333"/>
      <c r="BT62" s="333"/>
      <c r="BU62" s="333"/>
      <c r="BV62" s="333"/>
      <c r="BW62" s="333"/>
      <c r="BX62" s="333"/>
      <c r="BY62" s="333"/>
      <c r="BZ62" s="333"/>
      <c r="CA62" s="333"/>
      <c r="CB62" s="333"/>
      <c r="CC62" s="333"/>
      <c r="CD62" s="333"/>
      <c r="CE62" s="333"/>
      <c r="CF62" s="333"/>
      <c r="CG62" s="333"/>
      <c r="CH62" s="333"/>
      <c r="CI62" s="333"/>
      <c r="CJ62" s="333"/>
      <c r="CK62" s="333"/>
      <c r="CL62" s="333"/>
      <c r="CM62" s="333"/>
      <c r="CN62" s="333"/>
      <c r="CO62" s="333"/>
      <c r="CP62" s="333"/>
      <c r="CQ62" s="333"/>
      <c r="CR62" s="333"/>
      <c r="CS62" s="333"/>
      <c r="CT62" s="333"/>
      <c r="CU62" s="333"/>
      <c r="CV62" s="333"/>
      <c r="CW62" s="333"/>
      <c r="CX62" s="333"/>
      <c r="CY62" s="333"/>
      <c r="CZ62" s="333"/>
      <c r="DA62" s="333"/>
      <c r="DB62" s="333"/>
      <c r="DC62" s="333"/>
      <c r="DD62" s="333"/>
      <c r="DE62" s="333"/>
      <c r="DF62" s="333"/>
      <c r="DG62" s="333"/>
      <c r="DH62" s="333"/>
      <c r="DI62" s="333"/>
      <c r="DJ62" s="333"/>
      <c r="DK62" s="333"/>
      <c r="DL62" s="333"/>
      <c r="DM62" s="333"/>
      <c r="DN62" s="333"/>
      <c r="DO62" s="333"/>
      <c r="DP62" s="333"/>
      <c r="DQ62" s="333"/>
      <c r="DR62" s="333"/>
      <c r="DS62" s="333"/>
      <c r="DT62" s="333"/>
      <c r="DU62" s="333"/>
      <c r="DV62" s="333"/>
      <c r="DW62" s="333"/>
      <c r="DX62" s="333"/>
      <c r="DY62" s="333"/>
      <c r="DZ62" s="333"/>
      <c r="EA62" s="333"/>
      <c r="EB62" s="333"/>
      <c r="EC62" s="333"/>
      <c r="ED62" s="333"/>
      <c r="EE62" s="333"/>
      <c r="EF62" s="333"/>
      <c r="EG62" s="333"/>
      <c r="EH62" s="333"/>
      <c r="EI62" s="333"/>
      <c r="EJ62" s="333"/>
      <c r="EK62" s="333"/>
      <c r="EL62" s="333"/>
      <c r="EM62" s="333"/>
      <c r="EN62" s="333"/>
      <c r="EO62" s="333"/>
      <c r="EP62" s="333"/>
      <c r="EQ62" s="333"/>
      <c r="ER62" s="333"/>
      <c r="ES62" s="333"/>
      <c r="ET62" s="333"/>
      <c r="EU62" s="333"/>
      <c r="EV62" s="333"/>
      <c r="EW62" s="333"/>
      <c r="EX62" s="333"/>
      <c r="EY62" s="333"/>
      <c r="EZ62" s="333"/>
      <c r="FA62" s="333"/>
      <c r="FB62" s="333"/>
      <c r="FC62" s="333"/>
      <c r="FD62" s="333"/>
      <c r="FE62" s="333"/>
      <c r="FF62" s="333"/>
      <c r="FG62" s="333"/>
      <c r="FH62" s="333"/>
      <c r="FI62" s="333"/>
      <c r="FJ62" s="333"/>
      <c r="FK62" s="333"/>
      <c r="FL62" s="333"/>
      <c r="FM62" s="333"/>
      <c r="FN62" s="333"/>
      <c r="FO62" s="333"/>
      <c r="FP62" s="333"/>
      <c r="FQ62" s="333"/>
      <c r="FR62" s="333"/>
      <c r="FS62" s="333"/>
      <c r="FT62" s="333"/>
      <c r="FU62" s="333"/>
      <c r="FV62" s="333"/>
      <c r="FW62" s="333"/>
      <c r="FX62" s="333"/>
      <c r="FY62" s="333"/>
      <c r="FZ62" s="333"/>
      <c r="GA62" s="333"/>
      <c r="GB62" s="333"/>
      <c r="GC62" s="333"/>
      <c r="GD62" s="333"/>
      <c r="GE62" s="333"/>
      <c r="GF62" s="333"/>
      <c r="GG62" s="333"/>
      <c r="GH62" s="333"/>
      <c r="GI62" s="333"/>
      <c r="GJ62" s="333"/>
      <c r="GK62" s="333"/>
      <c r="GL62" s="333"/>
      <c r="GM62" s="333"/>
      <c r="GN62" s="333"/>
      <c r="GO62" s="333"/>
      <c r="GP62" s="333"/>
      <c r="GQ62" s="333"/>
      <c r="GR62" s="333"/>
      <c r="GS62" s="333"/>
      <c r="GT62" s="333"/>
      <c r="GU62" s="333"/>
      <c r="GV62" s="333"/>
      <c r="GW62" s="333"/>
      <c r="GX62" s="333"/>
      <c r="GY62" s="333"/>
      <c r="GZ62" s="333"/>
      <c r="HA62" s="333"/>
      <c r="HB62" s="333"/>
      <c r="HC62" s="333"/>
      <c r="HD62" s="333"/>
      <c r="HE62" s="333"/>
      <c r="HF62" s="333"/>
      <c r="HG62" s="333"/>
      <c r="HH62" s="333"/>
      <c r="HI62" s="333"/>
      <c r="HJ62" s="333"/>
      <c r="HK62" s="333"/>
      <c r="HL62" s="333"/>
      <c r="HM62" s="333"/>
    </row>
    <row r="63" spans="1:236" ht="15" customHeight="1" x14ac:dyDescent="0.2">
      <c r="A63" s="344"/>
      <c r="O63" s="420"/>
      <c r="P63" s="421"/>
      <c r="Q63" s="333"/>
      <c r="R63" s="333"/>
      <c r="S63" s="333"/>
      <c r="T63" s="333"/>
      <c r="U63" s="333"/>
      <c r="V63" s="333"/>
      <c r="W63" s="333"/>
      <c r="X63" s="333"/>
      <c r="Y63" s="333"/>
      <c r="Z63" s="333"/>
      <c r="AA63" s="333"/>
      <c r="AB63" s="333"/>
      <c r="AC63" s="333"/>
      <c r="AD63" s="333"/>
      <c r="AE63" s="333"/>
      <c r="AF63" s="333"/>
      <c r="AG63" s="333"/>
      <c r="AH63" s="333"/>
      <c r="AI63" s="333"/>
      <c r="AJ63" s="333"/>
      <c r="AK63" s="333"/>
      <c r="AL63" s="333"/>
      <c r="AM63" s="333"/>
      <c r="AN63" s="333"/>
      <c r="AO63" s="333"/>
      <c r="AP63" s="333"/>
      <c r="AQ63" s="333"/>
      <c r="AR63" s="333"/>
      <c r="AS63" s="333"/>
      <c r="AT63" s="333"/>
      <c r="AU63" s="333"/>
      <c r="AV63" s="333"/>
      <c r="AW63" s="333"/>
      <c r="AX63" s="333"/>
      <c r="AY63" s="333"/>
      <c r="AZ63" s="333"/>
      <c r="BA63" s="333"/>
      <c r="BB63" s="333"/>
      <c r="BC63" s="333"/>
      <c r="BD63" s="333"/>
      <c r="BE63" s="333"/>
      <c r="BF63" s="333"/>
      <c r="BG63" s="333"/>
      <c r="BH63" s="333"/>
      <c r="BI63" s="333"/>
      <c r="BJ63" s="333"/>
      <c r="BK63" s="333"/>
      <c r="BL63" s="333"/>
      <c r="BM63" s="333"/>
      <c r="BN63" s="333"/>
      <c r="BO63" s="333"/>
      <c r="BP63" s="333"/>
      <c r="BQ63" s="333"/>
      <c r="BR63" s="333"/>
      <c r="BS63" s="333"/>
      <c r="BT63" s="333"/>
      <c r="BU63" s="333"/>
      <c r="BV63" s="333"/>
      <c r="BW63" s="333"/>
      <c r="BX63" s="333"/>
      <c r="BY63" s="333"/>
      <c r="BZ63" s="333"/>
      <c r="CA63" s="333"/>
      <c r="CB63" s="333"/>
      <c r="CC63" s="333"/>
      <c r="CD63" s="333"/>
      <c r="CE63" s="333"/>
      <c r="CF63" s="333"/>
      <c r="CG63" s="333"/>
      <c r="CH63" s="333"/>
      <c r="CI63" s="333"/>
      <c r="CJ63" s="333"/>
      <c r="CK63" s="333"/>
      <c r="CL63" s="333"/>
      <c r="CM63" s="333"/>
      <c r="CN63" s="333"/>
      <c r="CO63" s="333"/>
      <c r="CP63" s="333"/>
      <c r="CQ63" s="333"/>
      <c r="CR63" s="333"/>
      <c r="CS63" s="333"/>
      <c r="CT63" s="333"/>
      <c r="CU63" s="333"/>
      <c r="CV63" s="333"/>
      <c r="CW63" s="333"/>
      <c r="CX63" s="333"/>
      <c r="CY63" s="333"/>
      <c r="CZ63" s="333"/>
      <c r="DA63" s="333"/>
      <c r="DB63" s="333"/>
      <c r="DC63" s="333"/>
      <c r="DD63" s="333"/>
      <c r="DE63" s="333"/>
      <c r="DF63" s="333"/>
      <c r="DG63" s="333"/>
      <c r="DH63" s="333"/>
      <c r="DI63" s="333"/>
      <c r="DJ63" s="333"/>
      <c r="DK63" s="333"/>
      <c r="DL63" s="333"/>
      <c r="DM63" s="333"/>
      <c r="DN63" s="333"/>
      <c r="DO63" s="333"/>
      <c r="DP63" s="333"/>
      <c r="DQ63" s="333"/>
      <c r="DR63" s="333"/>
      <c r="DS63" s="333"/>
      <c r="DT63" s="333"/>
      <c r="DU63" s="333"/>
      <c r="DV63" s="333"/>
      <c r="DW63" s="333"/>
      <c r="DX63" s="333"/>
      <c r="DY63" s="333"/>
      <c r="DZ63" s="333"/>
      <c r="EA63" s="333"/>
      <c r="EB63" s="333"/>
      <c r="EC63" s="333"/>
      <c r="ED63" s="333"/>
      <c r="EE63" s="333"/>
      <c r="EF63" s="333"/>
      <c r="EG63" s="333"/>
      <c r="EH63" s="333"/>
      <c r="EI63" s="333"/>
      <c r="EJ63" s="333"/>
      <c r="EK63" s="333"/>
      <c r="EL63" s="333"/>
      <c r="EM63" s="333"/>
      <c r="EN63" s="333"/>
      <c r="EO63" s="333"/>
      <c r="EP63" s="333"/>
      <c r="EQ63" s="333"/>
      <c r="ER63" s="333"/>
      <c r="ES63" s="333"/>
      <c r="ET63" s="333"/>
      <c r="EU63" s="333"/>
      <c r="EV63" s="333"/>
      <c r="EW63" s="333"/>
      <c r="EX63" s="333"/>
      <c r="EY63" s="333"/>
      <c r="EZ63" s="333"/>
      <c r="FA63" s="333"/>
      <c r="FB63" s="333"/>
      <c r="FC63" s="333"/>
      <c r="FD63" s="333"/>
      <c r="FE63" s="333"/>
      <c r="FF63" s="333"/>
      <c r="FG63" s="333"/>
      <c r="FH63" s="333"/>
      <c r="FI63" s="333"/>
      <c r="FJ63" s="333"/>
      <c r="FK63" s="333"/>
      <c r="FL63" s="333"/>
      <c r="FM63" s="333"/>
      <c r="FN63" s="333"/>
      <c r="FO63" s="333"/>
      <c r="FP63" s="333"/>
      <c r="FQ63" s="333"/>
      <c r="FR63" s="333"/>
      <c r="FS63" s="333"/>
      <c r="FT63" s="333"/>
      <c r="FU63" s="333"/>
      <c r="FV63" s="333"/>
      <c r="FW63" s="333"/>
      <c r="FX63" s="333"/>
      <c r="FY63" s="333"/>
      <c r="FZ63" s="333"/>
      <c r="GA63" s="333"/>
      <c r="GB63" s="333"/>
      <c r="GC63" s="333"/>
      <c r="GD63" s="333"/>
      <c r="GE63" s="333"/>
      <c r="GF63" s="333"/>
      <c r="GG63" s="333"/>
      <c r="GH63" s="333"/>
      <c r="GI63" s="333"/>
      <c r="GJ63" s="333"/>
      <c r="GK63" s="333"/>
      <c r="GL63" s="333"/>
      <c r="GM63" s="333"/>
      <c r="GN63" s="333"/>
      <c r="GO63" s="333"/>
      <c r="GP63" s="333"/>
      <c r="GQ63" s="333"/>
      <c r="GR63" s="333"/>
      <c r="GS63" s="333"/>
      <c r="GT63" s="333"/>
      <c r="GU63" s="333"/>
      <c r="GV63" s="333"/>
      <c r="GW63" s="333"/>
      <c r="GX63" s="333"/>
      <c r="GY63" s="333"/>
      <c r="GZ63" s="333"/>
      <c r="HA63" s="333"/>
      <c r="HB63" s="333"/>
      <c r="HC63" s="333"/>
      <c r="HD63" s="333"/>
      <c r="HE63" s="333"/>
      <c r="HF63" s="333"/>
      <c r="HG63" s="333"/>
      <c r="HH63" s="333"/>
      <c r="HI63" s="333"/>
      <c r="HJ63" s="333"/>
      <c r="HK63" s="333"/>
      <c r="HL63" s="333"/>
      <c r="HM63" s="333"/>
      <c r="HN63" s="333"/>
      <c r="HO63" s="333"/>
      <c r="HP63" s="333"/>
      <c r="HQ63" s="333"/>
      <c r="HR63" s="333"/>
      <c r="HS63" s="333"/>
      <c r="HT63" s="333"/>
      <c r="HU63" s="333"/>
      <c r="HV63" s="333"/>
      <c r="HW63" s="333"/>
      <c r="HX63" s="333"/>
      <c r="HY63" s="333"/>
      <c r="HZ63" s="333"/>
      <c r="IA63" s="333"/>
      <c r="IB63" s="333"/>
    </row>
    <row r="64" spans="1:236" x14ac:dyDescent="0.2">
      <c r="A64" s="344"/>
      <c r="B64" s="381"/>
      <c r="C64" s="381"/>
      <c r="D64" s="381"/>
      <c r="E64" s="381"/>
      <c r="F64" s="381"/>
      <c r="G64" s="381"/>
      <c r="H64" s="381"/>
      <c r="I64" s="381" t="s">
        <v>121</v>
      </c>
      <c r="J64" s="381"/>
      <c r="K64" s="381"/>
      <c r="L64" s="422"/>
      <c r="M64" s="422"/>
      <c r="N64" s="422"/>
      <c r="O64" s="422">
        <f>ROUND(IF($C$15&lt;1,0,O57/($C$15*100)*10000),2)</f>
        <v>0</v>
      </c>
      <c r="P64" s="367" t="s">
        <v>87</v>
      </c>
      <c r="Q64" s="333"/>
      <c r="R64" s="333"/>
      <c r="S64" s="333"/>
      <c r="T64" s="333"/>
      <c r="U64" s="333"/>
      <c r="V64" s="333"/>
      <c r="W64" s="333"/>
      <c r="X64" s="333"/>
      <c r="Y64" s="333"/>
      <c r="Z64" s="333"/>
      <c r="AA64" s="333"/>
      <c r="AB64" s="333"/>
      <c r="AC64" s="333"/>
      <c r="AD64" s="333"/>
      <c r="AE64" s="333"/>
      <c r="AF64" s="333"/>
      <c r="AG64" s="333"/>
      <c r="AH64" s="333"/>
      <c r="AI64" s="333"/>
      <c r="AJ64" s="333"/>
      <c r="AK64" s="333"/>
      <c r="AL64" s="333"/>
      <c r="AM64" s="333"/>
      <c r="AN64" s="333"/>
      <c r="AO64" s="333"/>
      <c r="AP64" s="333"/>
      <c r="AQ64" s="333"/>
      <c r="AR64" s="333"/>
      <c r="AS64" s="333"/>
      <c r="AT64" s="333"/>
      <c r="HE64" s="333"/>
      <c r="HF64" s="333"/>
      <c r="HG64" s="333"/>
      <c r="HH64" s="333"/>
      <c r="HI64" s="333"/>
      <c r="HJ64" s="333"/>
      <c r="HK64" s="333"/>
      <c r="HL64" s="333"/>
      <c r="HM64" s="333"/>
      <c r="HN64" s="333"/>
    </row>
    <row r="65" spans="2:37" x14ac:dyDescent="0.2">
      <c r="B65" s="333"/>
      <c r="C65" s="333"/>
      <c r="D65" s="333"/>
      <c r="E65" s="333"/>
      <c r="F65" s="333"/>
      <c r="G65" s="333"/>
      <c r="H65" s="441"/>
      <c r="I65" s="423" t="s">
        <v>190</v>
      </c>
      <c r="J65" s="333"/>
      <c r="K65" s="333"/>
      <c r="L65" s="333"/>
      <c r="M65" s="333"/>
      <c r="N65" s="333"/>
      <c r="O65" s="424">
        <f>ROUND(IF($C$15&lt;1,0,(L57)/($C$15*100)*10000),2)</f>
        <v>0</v>
      </c>
      <c r="P65" s="336" t="s">
        <v>87</v>
      </c>
      <c r="Q65" s="333"/>
      <c r="R65" s="333"/>
      <c r="S65" s="333"/>
      <c r="T65" s="333"/>
      <c r="U65" s="333"/>
      <c r="V65" s="333"/>
      <c r="W65" s="333"/>
      <c r="X65" s="333"/>
      <c r="Y65" s="333"/>
      <c r="Z65" s="333"/>
      <c r="AA65" s="333"/>
      <c r="AB65" s="333"/>
      <c r="AC65" s="333"/>
      <c r="AD65" s="333"/>
      <c r="AE65" s="333"/>
      <c r="AF65" s="333"/>
      <c r="AG65" s="333"/>
      <c r="AH65" s="333"/>
      <c r="AI65" s="333"/>
      <c r="AJ65" s="333"/>
      <c r="AK65" s="333"/>
    </row>
  </sheetData>
  <sheetProtection algorithmName="SHA-512" hashValue="dOLTvJ+JmuXB7Xp6tOxCsxX8lFUa7C1gZR2T73TNxxF+ridbrMTE4UpJ7Wx8yqyIMJ6NYwf3E4j5HgCT9ptqdA==" saltValue="MFsKnWLrRO+i9lF4h9R81Q=="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67937" r:id="rId3" name="Button 1">
              <controlPr defaultSize="0" print="0" autoFill="0" autoPict="0" macro="[0]!Info">
                <anchor moveWithCells="1">
                  <from>
                    <xdr:col>0</xdr:col>
                    <xdr:colOff>66675</xdr:colOff>
                    <xdr:row>0</xdr:row>
                    <xdr:rowOff>38100</xdr:rowOff>
                  </from>
                  <to>
                    <xdr:col>0</xdr:col>
                    <xdr:colOff>571500</xdr:colOff>
                    <xdr:row>3</xdr:row>
                    <xdr:rowOff>47625</xdr:rowOff>
                  </to>
                </anchor>
              </controlPr>
            </control>
          </mc:Choice>
        </mc:AlternateContent>
        <mc:AlternateContent xmlns:mc="http://schemas.openxmlformats.org/markup-compatibility/2006">
          <mc:Choice Requires="x14">
            <control shapeId="167938" r:id="rId4" name="Button 2">
              <controlPr defaultSize="0" print="0" autoFill="0" autoPict="0" macro="[0]!Info">
                <anchor moveWithCells="1">
                  <from>
                    <xdr:col>15</xdr:col>
                    <xdr:colOff>295275</xdr:colOff>
                    <xdr:row>72</xdr:row>
                    <xdr:rowOff>76200</xdr:rowOff>
                  </from>
                  <to>
                    <xdr:col>15</xdr:col>
                    <xdr:colOff>809625</xdr:colOff>
                    <xdr:row>73</xdr:row>
                    <xdr:rowOff>152400</xdr:rowOff>
                  </to>
                </anchor>
              </controlPr>
            </control>
          </mc:Choice>
        </mc:AlternateContent>
        <mc:AlternateContent xmlns:mc="http://schemas.openxmlformats.org/markup-compatibility/2006">
          <mc:Choice Requires="x14">
            <control shapeId="167939" r:id="rId5" name="Button 3">
              <controlPr defaultSize="0" print="0" autoFill="0" autoPict="0" macro="[0]!Info">
                <anchor moveWithCells="1">
                  <from>
                    <xdr:col>0</xdr:col>
                    <xdr:colOff>66675</xdr:colOff>
                    <xdr:row>0</xdr:row>
                    <xdr:rowOff>76200</xdr:rowOff>
                  </from>
                  <to>
                    <xdr:col>0</xdr:col>
                    <xdr:colOff>581025</xdr:colOff>
                    <xdr:row>3</xdr:row>
                    <xdr:rowOff>114300</xdr:rowOff>
                  </to>
                </anchor>
              </controlPr>
            </control>
          </mc:Choice>
        </mc:AlternateContent>
        <mc:AlternateContent xmlns:mc="http://schemas.openxmlformats.org/markup-compatibility/2006">
          <mc:Choice Requires="x14">
            <control shapeId="167940" r:id="rId6" name="Button 4">
              <controlPr defaultSize="0" print="0" autoFill="0" autoPict="0" macro="[0]!Info">
                <anchor moveWithCells="1">
                  <from>
                    <xdr:col>0</xdr:col>
                    <xdr:colOff>66675</xdr:colOff>
                    <xdr:row>0</xdr:row>
                    <xdr:rowOff>76200</xdr:rowOff>
                  </from>
                  <to>
                    <xdr:col>0</xdr:col>
                    <xdr:colOff>581025</xdr:colOff>
                    <xdr:row>3</xdr:row>
                    <xdr:rowOff>114300</xdr:rowOff>
                  </to>
                </anchor>
              </controlPr>
            </control>
          </mc:Choice>
        </mc:AlternateContent>
        <mc:AlternateContent xmlns:mc="http://schemas.openxmlformats.org/markup-compatibility/2006">
          <mc:Choice Requires="x14">
            <control shapeId="167941" r:id="rId7" name="Button 5">
              <controlPr defaultSize="0" print="0" autoFill="0" autoPict="0" macro="[0]!Info">
                <anchor moveWithCells="1">
                  <from>
                    <xdr:col>0</xdr:col>
                    <xdr:colOff>66675</xdr:colOff>
                    <xdr:row>0</xdr:row>
                    <xdr:rowOff>76200</xdr:rowOff>
                  </from>
                  <to>
                    <xdr:col>0</xdr:col>
                    <xdr:colOff>581025</xdr:colOff>
                    <xdr:row>3</xdr:row>
                    <xdr:rowOff>114300</xdr:rowOff>
                  </to>
                </anchor>
              </controlPr>
            </control>
          </mc:Choice>
        </mc:AlternateContent>
        <mc:AlternateContent xmlns:mc="http://schemas.openxmlformats.org/markup-compatibility/2006">
          <mc:Choice Requires="x14">
            <control shapeId="167942" r:id="rId8" name="Button 6">
              <controlPr defaultSize="0" print="0" autoFill="0" autoPict="0" macro="[0]!Info">
                <anchor moveWithCells="1">
                  <from>
                    <xdr:col>0</xdr:col>
                    <xdr:colOff>66675</xdr:colOff>
                    <xdr:row>0</xdr:row>
                    <xdr:rowOff>76200</xdr:rowOff>
                  </from>
                  <to>
                    <xdr:col>0</xdr:col>
                    <xdr:colOff>581025</xdr:colOff>
                    <xdr:row>3</xdr:row>
                    <xdr:rowOff>114300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
  <dimension ref="A1:J147"/>
  <sheetViews>
    <sheetView workbookViewId="0"/>
  </sheetViews>
  <sheetFormatPr defaultRowHeight="12.75" x14ac:dyDescent="0.2"/>
  <cols>
    <col min="1" max="1" width="70.140625" bestFit="1" customWidth="1"/>
    <col min="2" max="2" width="13.42578125" style="276" bestFit="1" customWidth="1"/>
    <col min="3" max="3" width="12.42578125" style="276" customWidth="1"/>
    <col min="4" max="4" width="13.5703125" style="276" bestFit="1" customWidth="1"/>
    <col min="5" max="5" width="11.5703125" style="18" bestFit="1" customWidth="1"/>
    <col min="6" max="6" width="13.5703125" style="18" bestFit="1" customWidth="1"/>
    <col min="7" max="7" width="15.5703125" style="18" customWidth="1"/>
    <col min="8" max="8" width="11.5703125" style="18" bestFit="1" customWidth="1"/>
    <col min="9" max="10" width="9.140625" style="18"/>
  </cols>
  <sheetData>
    <row r="1" spans="1:10" x14ac:dyDescent="0.2">
      <c r="A1" s="79" t="s">
        <v>133</v>
      </c>
      <c r="B1" s="305" t="s">
        <v>1</v>
      </c>
      <c r="C1" s="305"/>
      <c r="D1" s="305" t="s">
        <v>7</v>
      </c>
      <c r="E1" s="306" t="s">
        <v>1</v>
      </c>
      <c r="F1" s="306" t="s">
        <v>7</v>
      </c>
    </row>
    <row r="3" spans="1:10" x14ac:dyDescent="0.2">
      <c r="A3" s="25" t="s">
        <v>136</v>
      </c>
    </row>
    <row r="4" spans="1:10" x14ac:dyDescent="0.2">
      <c r="A4" s="145" t="s">
        <v>134</v>
      </c>
      <c r="B4" s="324">
        <v>4.6278999999999999E-3</v>
      </c>
      <c r="C4" s="307"/>
      <c r="D4" s="271">
        <v>45657</v>
      </c>
    </row>
    <row r="5" spans="1:10" x14ac:dyDescent="0.2">
      <c r="A5" s="145" t="s">
        <v>135</v>
      </c>
      <c r="B5" s="324">
        <v>1.7560000000000001E-4</v>
      </c>
      <c r="C5" s="307"/>
      <c r="D5" s="271">
        <v>45657</v>
      </c>
    </row>
    <row r="7" spans="1:10" x14ac:dyDescent="0.2">
      <c r="A7" s="25" t="s">
        <v>137</v>
      </c>
      <c r="D7" s="271">
        <v>44531</v>
      </c>
    </row>
    <row r="8" spans="1:10" x14ac:dyDescent="0.2">
      <c r="A8" s="145" t="s">
        <v>138</v>
      </c>
      <c r="B8" s="308">
        <v>4.6499999999999996E-3</v>
      </c>
      <c r="C8" s="308"/>
      <c r="D8" s="271"/>
    </row>
    <row r="9" spans="1:10" x14ac:dyDescent="0.2">
      <c r="A9" s="227" t="s">
        <v>140</v>
      </c>
      <c r="B9" s="308">
        <v>4.1900000000000001E-3</v>
      </c>
      <c r="C9" s="308"/>
      <c r="D9" s="271"/>
    </row>
    <row r="10" spans="1:10" x14ac:dyDescent="0.2">
      <c r="A10" s="145" t="s">
        <v>139</v>
      </c>
      <c r="B10" s="308">
        <v>3.63E-3</v>
      </c>
      <c r="C10" s="308"/>
      <c r="D10" s="271"/>
    </row>
    <row r="12" spans="1:10" x14ac:dyDescent="0.2">
      <c r="A12" s="133" t="s">
        <v>141</v>
      </c>
      <c r="B12" s="309">
        <v>0</v>
      </c>
      <c r="C12" s="309"/>
      <c r="D12" s="271">
        <v>44531</v>
      </c>
    </row>
    <row r="14" spans="1:10" x14ac:dyDescent="0.2">
      <c r="A14" s="275" t="s">
        <v>158</v>
      </c>
      <c r="B14" s="513"/>
      <c r="C14" s="514"/>
      <c r="D14" s="514"/>
      <c r="G14" s="275"/>
      <c r="H14" s="515"/>
      <c r="I14" s="515"/>
      <c r="J14" s="515"/>
    </row>
    <row r="15" spans="1:10" x14ac:dyDescent="0.2">
      <c r="A15" s="273" t="s">
        <v>278</v>
      </c>
      <c r="B15" s="270">
        <v>0</v>
      </c>
      <c r="C15" s="270"/>
      <c r="D15" s="271">
        <v>45505</v>
      </c>
      <c r="G15" s="273"/>
      <c r="H15" s="270"/>
      <c r="I15" s="270"/>
      <c r="J15" s="271"/>
    </row>
    <row r="16" spans="1:10" x14ac:dyDescent="0.2">
      <c r="A16" s="272" t="s">
        <v>279</v>
      </c>
      <c r="B16" s="270">
        <v>0</v>
      </c>
      <c r="C16" s="270"/>
      <c r="D16" s="271">
        <v>45322</v>
      </c>
    </row>
    <row r="17" spans="1:6" x14ac:dyDescent="0.2">
      <c r="A17" s="18"/>
    </row>
    <row r="18" spans="1:6" x14ac:dyDescent="0.2">
      <c r="A18" s="25" t="s">
        <v>238</v>
      </c>
      <c r="B18" s="319">
        <v>0</v>
      </c>
      <c r="C18" s="271"/>
      <c r="D18" s="271">
        <v>44531</v>
      </c>
      <c r="E18" s="320">
        <v>0</v>
      </c>
      <c r="F18" s="271">
        <v>44531</v>
      </c>
    </row>
    <row r="20" spans="1:6" x14ac:dyDescent="0.2">
      <c r="A20" s="133" t="s">
        <v>178</v>
      </c>
      <c r="B20" s="310" t="s">
        <v>166</v>
      </c>
      <c r="C20" s="310" t="s">
        <v>167</v>
      </c>
    </row>
    <row r="21" spans="1:6" x14ac:dyDescent="0.2">
      <c r="A21" s="227" t="s">
        <v>153</v>
      </c>
      <c r="B21" s="454">
        <v>7.6880000000000004E-2</v>
      </c>
      <c r="C21" s="454">
        <v>7.6880000000000004E-2</v>
      </c>
      <c r="D21" s="315">
        <v>45809</v>
      </c>
    </row>
    <row r="22" spans="1:6" x14ac:dyDescent="0.2">
      <c r="A22" s="288" t="s">
        <v>297</v>
      </c>
      <c r="B22" s="454">
        <v>7.6880000000000004E-2</v>
      </c>
      <c r="C22" s="454">
        <v>7.6880000000000004E-2</v>
      </c>
      <c r="D22" s="315">
        <v>45809</v>
      </c>
    </row>
    <row r="23" spans="1:6" x14ac:dyDescent="0.2">
      <c r="A23" s="227" t="s">
        <v>180</v>
      </c>
      <c r="B23" s="454">
        <v>7.6880000000000004E-2</v>
      </c>
      <c r="C23" s="454">
        <v>7.6880000000000004E-2</v>
      </c>
      <c r="D23" s="315">
        <v>45809</v>
      </c>
    </row>
    <row r="24" spans="1:6" x14ac:dyDescent="0.2">
      <c r="A24" s="227" t="s">
        <v>181</v>
      </c>
      <c r="B24" s="455">
        <v>7.4289999999999995E-2</v>
      </c>
      <c r="C24" s="455">
        <v>7.4289999999999995E-2</v>
      </c>
      <c r="D24" s="315">
        <v>45809</v>
      </c>
    </row>
    <row r="25" spans="1:6" x14ac:dyDescent="0.2">
      <c r="A25" s="227" t="s">
        <v>182</v>
      </c>
      <c r="B25" s="455">
        <v>7.2950000000000001E-2</v>
      </c>
      <c r="C25" s="455">
        <v>7.2950000000000001E-2</v>
      </c>
      <c r="D25" s="315">
        <v>45809</v>
      </c>
    </row>
    <row r="26" spans="1:6" x14ac:dyDescent="0.2">
      <c r="A26" s="145"/>
      <c r="B26" s="270"/>
      <c r="C26" s="270"/>
      <c r="D26" s="271"/>
    </row>
    <row r="27" spans="1:6" x14ac:dyDescent="0.2">
      <c r="A27" s="133" t="s">
        <v>160</v>
      </c>
      <c r="B27" s="310" t="s">
        <v>166</v>
      </c>
      <c r="C27" s="310" t="s">
        <v>167</v>
      </c>
      <c r="D27" s="271"/>
    </row>
    <row r="28" spans="1:6" x14ac:dyDescent="0.2">
      <c r="A28" s="227" t="s">
        <v>188</v>
      </c>
      <c r="B28" s="455">
        <v>2.298E-2</v>
      </c>
      <c r="C28" s="307"/>
      <c r="D28" s="315">
        <v>45809</v>
      </c>
    </row>
    <row r="29" spans="1:6" x14ac:dyDescent="0.2">
      <c r="A29" s="145" t="s">
        <v>171</v>
      </c>
      <c r="B29" s="270">
        <v>4.7587499999999998E-2</v>
      </c>
      <c r="C29" s="270"/>
      <c r="D29" s="315">
        <v>45809</v>
      </c>
    </row>
    <row r="30" spans="1:6" x14ac:dyDescent="0.2">
      <c r="A30" s="145" t="s">
        <v>170</v>
      </c>
      <c r="B30" s="270">
        <v>1.3109600000000001E-2</v>
      </c>
      <c r="C30" s="307"/>
      <c r="D30" s="315">
        <v>45809</v>
      </c>
    </row>
    <row r="31" spans="1:6" x14ac:dyDescent="0.2">
      <c r="A31" s="145" t="s">
        <v>223</v>
      </c>
      <c r="B31" s="270">
        <v>0.19200049999999999</v>
      </c>
      <c r="C31" s="307"/>
      <c r="D31" s="315">
        <v>45809</v>
      </c>
    </row>
    <row r="32" spans="1:6" x14ac:dyDescent="0.2">
      <c r="A32" s="145" t="s">
        <v>224</v>
      </c>
      <c r="B32" s="270">
        <v>0</v>
      </c>
      <c r="C32" s="307"/>
      <c r="D32" s="315">
        <v>45809</v>
      </c>
    </row>
    <row r="33" spans="1:6" x14ac:dyDescent="0.2">
      <c r="A33" s="145" t="s">
        <v>143</v>
      </c>
      <c r="B33" s="270">
        <v>1.8849999999999999E-2</v>
      </c>
      <c r="C33" s="270"/>
      <c r="D33" s="315">
        <v>45809</v>
      </c>
    </row>
    <row r="34" spans="1:6" x14ac:dyDescent="0.2">
      <c r="A34" s="227" t="s">
        <v>180</v>
      </c>
      <c r="B34" s="270">
        <v>1.8180000000000002E-2</v>
      </c>
      <c r="C34" s="307"/>
      <c r="D34" s="315">
        <v>45809</v>
      </c>
    </row>
    <row r="35" spans="1:6" x14ac:dyDescent="0.2">
      <c r="A35" s="227" t="s">
        <v>228</v>
      </c>
      <c r="B35" s="270">
        <v>0.15807350000000001</v>
      </c>
      <c r="C35" s="307"/>
      <c r="D35" s="315">
        <v>45809</v>
      </c>
    </row>
    <row r="36" spans="1:6" x14ac:dyDescent="0.2">
      <c r="A36" s="227" t="s">
        <v>227</v>
      </c>
      <c r="B36" s="270">
        <v>0</v>
      </c>
      <c r="C36" s="307"/>
      <c r="D36" s="315">
        <v>45809</v>
      </c>
    </row>
    <row r="37" spans="1:6" x14ac:dyDescent="0.2">
      <c r="A37" s="227" t="s">
        <v>181</v>
      </c>
      <c r="B37" s="307">
        <v>1.3849999999999999E-2</v>
      </c>
      <c r="D37" s="315">
        <v>45809</v>
      </c>
    </row>
    <row r="38" spans="1:6" x14ac:dyDescent="0.2">
      <c r="A38" s="227" t="s">
        <v>182</v>
      </c>
      <c r="B38" s="307">
        <v>1.6299999999999999E-2</v>
      </c>
      <c r="D38" s="315">
        <v>45809</v>
      </c>
    </row>
    <row r="39" spans="1:6" x14ac:dyDescent="0.2">
      <c r="A39" s="288" t="s">
        <v>294</v>
      </c>
      <c r="B39" s="270">
        <v>3.0884399999999999E-2</v>
      </c>
      <c r="D39" s="315">
        <v>45809</v>
      </c>
    </row>
    <row r="40" spans="1:6" x14ac:dyDescent="0.2">
      <c r="A40" s="288" t="s">
        <v>295</v>
      </c>
      <c r="B40" s="307">
        <v>1.06385E-2</v>
      </c>
      <c r="D40" s="315">
        <v>45809</v>
      </c>
    </row>
    <row r="41" spans="1:6" x14ac:dyDescent="0.2">
      <c r="A41" s="288" t="s">
        <v>334</v>
      </c>
      <c r="B41" s="307">
        <v>2.10674E-2</v>
      </c>
      <c r="C41" s="456">
        <v>9.0900000000000009E-3</v>
      </c>
      <c r="D41" s="315">
        <v>45809</v>
      </c>
    </row>
    <row r="42" spans="1:6" x14ac:dyDescent="0.2">
      <c r="A42" s="288" t="s">
        <v>335</v>
      </c>
      <c r="B42" s="307">
        <v>1.6396899999999999E-2</v>
      </c>
      <c r="C42" s="456">
        <v>6.9249999999999997E-3</v>
      </c>
      <c r="D42" s="315">
        <v>45809</v>
      </c>
    </row>
    <row r="43" spans="1:6" x14ac:dyDescent="0.2">
      <c r="A43" s="288" t="s">
        <v>336</v>
      </c>
      <c r="B43" s="307">
        <v>1.9659699999999999E-2</v>
      </c>
      <c r="C43" s="456">
        <v>8.1499999999999993E-3</v>
      </c>
      <c r="D43" s="315">
        <v>45809</v>
      </c>
    </row>
    <row r="44" spans="1:6" x14ac:dyDescent="0.2">
      <c r="A44" s="288"/>
      <c r="B44" s="307"/>
      <c r="D44" s="271"/>
    </row>
    <row r="45" spans="1:6" x14ac:dyDescent="0.2">
      <c r="A45" s="133" t="s">
        <v>183</v>
      </c>
      <c r="B45" s="448">
        <v>-5.7597000000000004E-3</v>
      </c>
      <c r="C45" s="18"/>
      <c r="D45" s="326">
        <v>45929</v>
      </c>
      <c r="E45" s="276"/>
      <c r="F45" s="276"/>
    </row>
    <row r="46" spans="1:6" x14ac:dyDescent="0.2">
      <c r="A46" s="145"/>
      <c r="D46" s="271"/>
      <c r="E46" s="276"/>
      <c r="F46" s="276"/>
    </row>
    <row r="47" spans="1:6" x14ac:dyDescent="0.2">
      <c r="A47" s="133" t="s">
        <v>210</v>
      </c>
      <c r="B47" s="321" t="s">
        <v>213</v>
      </c>
      <c r="C47" s="321" t="s">
        <v>214</v>
      </c>
      <c r="D47" s="321" t="s">
        <v>34</v>
      </c>
      <c r="E47" s="321" t="s">
        <v>215</v>
      </c>
      <c r="F47" s="276"/>
    </row>
    <row r="48" spans="1:6" x14ac:dyDescent="0.2">
      <c r="A48" s="227" t="s">
        <v>211</v>
      </c>
      <c r="B48" s="460">
        <v>0</v>
      </c>
      <c r="C48" s="451">
        <v>0</v>
      </c>
      <c r="D48" s="452">
        <f>SUM(B48:C48)</f>
        <v>0</v>
      </c>
      <c r="E48" s="323">
        <v>45883</v>
      </c>
      <c r="F48" s="276"/>
    </row>
    <row r="49" spans="1:8" x14ac:dyDescent="0.2">
      <c r="A49" s="227" t="s">
        <v>212</v>
      </c>
      <c r="B49" s="461">
        <v>0</v>
      </c>
      <c r="C49" s="449">
        <v>0</v>
      </c>
      <c r="D49" s="450">
        <f>SUM(B49:C49)</f>
        <v>0</v>
      </c>
      <c r="E49" s="323">
        <v>45883</v>
      </c>
      <c r="F49" s="276"/>
    </row>
    <row r="50" spans="1:8" x14ac:dyDescent="0.2">
      <c r="A50" s="227"/>
      <c r="B50" s="292"/>
      <c r="D50" s="271"/>
      <c r="E50" s="276"/>
      <c r="F50" s="276"/>
    </row>
    <row r="51" spans="1:8" x14ac:dyDescent="0.2">
      <c r="A51" s="227"/>
      <c r="B51" s="292"/>
      <c r="D51" s="271"/>
    </row>
    <row r="52" spans="1:8" x14ac:dyDescent="0.2">
      <c r="A52" s="227"/>
      <c r="B52" s="292"/>
      <c r="D52" s="271"/>
    </row>
    <row r="53" spans="1:8" x14ac:dyDescent="0.2">
      <c r="A53" s="145"/>
      <c r="D53" s="271"/>
    </row>
    <row r="54" spans="1:8" x14ac:dyDescent="0.2">
      <c r="A54" s="133" t="s">
        <v>184</v>
      </c>
    </row>
    <row r="55" spans="1:8" x14ac:dyDescent="0.2">
      <c r="A55" s="227" t="s">
        <v>153</v>
      </c>
      <c r="B55" s="18">
        <v>3.55042E-2</v>
      </c>
      <c r="C55" s="18"/>
      <c r="D55" s="326">
        <v>45929</v>
      </c>
      <c r="F55" s="311" t="s">
        <v>275</v>
      </c>
      <c r="G55" s="324">
        <v>2.1561400000000001E-2</v>
      </c>
      <c r="H55" s="326">
        <v>45929</v>
      </c>
    </row>
    <row r="56" spans="1:8" x14ac:dyDescent="0.2">
      <c r="A56" s="227" t="s">
        <v>179</v>
      </c>
      <c r="B56" s="462">
        <v>2.1561400000000001E-2</v>
      </c>
      <c r="C56" s="18"/>
      <c r="D56" s="326">
        <v>45929</v>
      </c>
      <c r="F56" s="311" t="s">
        <v>276</v>
      </c>
      <c r="G56" s="324">
        <v>2.8046499999999999E-2</v>
      </c>
      <c r="H56" s="326">
        <v>45929</v>
      </c>
    </row>
    <row r="57" spans="1:8" x14ac:dyDescent="0.2">
      <c r="A57" s="227" t="s">
        <v>180</v>
      </c>
      <c r="B57" s="18">
        <v>4.3439999999999999E-4</v>
      </c>
      <c r="C57" s="18"/>
      <c r="D57" s="326">
        <v>45929</v>
      </c>
    </row>
    <row r="58" spans="1:8" x14ac:dyDescent="0.2">
      <c r="A58" s="227" t="s">
        <v>181</v>
      </c>
      <c r="B58" s="18">
        <v>4.1980000000000001E-4</v>
      </c>
      <c r="C58" s="18"/>
      <c r="D58" s="326">
        <v>45929</v>
      </c>
    </row>
    <row r="59" spans="1:8" x14ac:dyDescent="0.2">
      <c r="A59" s="227" t="s">
        <v>182</v>
      </c>
      <c r="B59" s="18">
        <v>4.1229999999999999E-4</v>
      </c>
      <c r="C59" s="18"/>
      <c r="D59" s="326">
        <v>45929</v>
      </c>
    </row>
    <row r="60" spans="1:8" x14ac:dyDescent="0.2">
      <c r="B60" s="18"/>
    </row>
    <row r="61" spans="1:8" x14ac:dyDescent="0.2">
      <c r="A61" s="133" t="s">
        <v>185</v>
      </c>
      <c r="B61" s="18"/>
    </row>
    <row r="62" spans="1:8" x14ac:dyDescent="0.2">
      <c r="A62" s="227" t="s">
        <v>180</v>
      </c>
      <c r="B62" s="463">
        <v>7.49</v>
      </c>
      <c r="C62" s="18"/>
      <c r="D62" s="326">
        <v>45929</v>
      </c>
    </row>
    <row r="63" spans="1:8" x14ac:dyDescent="0.2">
      <c r="A63" s="227" t="s">
        <v>181</v>
      </c>
      <c r="B63" s="463">
        <v>8.67</v>
      </c>
      <c r="C63" s="18"/>
      <c r="D63" s="326">
        <v>45929</v>
      </c>
    </row>
    <row r="64" spans="1:8" x14ac:dyDescent="0.2">
      <c r="A64" s="227" t="s">
        <v>182</v>
      </c>
      <c r="B64" s="463">
        <v>7.16</v>
      </c>
      <c r="C64" s="18"/>
      <c r="D64" s="326">
        <v>45929</v>
      </c>
    </row>
    <row r="65" spans="1:4" x14ac:dyDescent="0.2">
      <c r="A65" s="145"/>
      <c r="D65" s="271"/>
    </row>
    <row r="66" spans="1:4" x14ac:dyDescent="0.2">
      <c r="A66" s="133" t="s">
        <v>337</v>
      </c>
      <c r="B66" s="453">
        <v>7.3870000000000001E-4</v>
      </c>
      <c r="D66" s="326">
        <v>45747</v>
      </c>
    </row>
    <row r="67" spans="1:4" x14ac:dyDescent="0.2">
      <c r="A67" s="145"/>
      <c r="D67" s="271"/>
    </row>
    <row r="68" spans="1:4" x14ac:dyDescent="0.2">
      <c r="A68" s="133" t="s">
        <v>338</v>
      </c>
      <c r="C68" s="312" t="s">
        <v>207</v>
      </c>
      <c r="D68" s="271"/>
    </row>
    <row r="69" spans="1:4" x14ac:dyDescent="0.2">
      <c r="A69" s="145" t="s">
        <v>142</v>
      </c>
      <c r="B69" s="307">
        <v>0</v>
      </c>
      <c r="C69" s="307">
        <v>0</v>
      </c>
      <c r="D69" s="315">
        <v>45444</v>
      </c>
    </row>
    <row r="70" spans="1:4" x14ac:dyDescent="0.2">
      <c r="A70" s="145" t="s">
        <v>143</v>
      </c>
      <c r="B70" s="307">
        <v>0</v>
      </c>
      <c r="C70" s="307">
        <v>0</v>
      </c>
      <c r="D70" s="315">
        <v>45444</v>
      </c>
    </row>
    <row r="71" spans="1:4" x14ac:dyDescent="0.2">
      <c r="A71" s="145" t="s">
        <v>148</v>
      </c>
      <c r="B71" s="307">
        <v>0</v>
      </c>
      <c r="C71" s="307">
        <v>0</v>
      </c>
      <c r="D71" s="315">
        <v>45444</v>
      </c>
    </row>
    <row r="72" spans="1:4" x14ac:dyDescent="0.2">
      <c r="A72" s="145" t="s">
        <v>144</v>
      </c>
      <c r="B72" s="307">
        <v>0</v>
      </c>
      <c r="C72" s="307">
        <v>0</v>
      </c>
      <c r="D72" s="315">
        <v>45444</v>
      </c>
    </row>
    <row r="73" spans="1:4" x14ac:dyDescent="0.2">
      <c r="A73" s="145" t="s">
        <v>149</v>
      </c>
      <c r="B73" s="307">
        <v>0</v>
      </c>
      <c r="C73" s="307">
        <v>0</v>
      </c>
      <c r="D73" s="315">
        <v>45444</v>
      </c>
    </row>
    <row r="74" spans="1:4" x14ac:dyDescent="0.2">
      <c r="A74" s="145" t="s">
        <v>150</v>
      </c>
      <c r="B74" s="307">
        <v>0</v>
      </c>
      <c r="C74" s="307">
        <v>0</v>
      </c>
      <c r="D74" s="315">
        <v>45444</v>
      </c>
    </row>
    <row r="75" spans="1:4" x14ac:dyDescent="0.2">
      <c r="A75" s="145"/>
      <c r="B75" s="270"/>
      <c r="C75" s="270"/>
      <c r="D75" s="271"/>
    </row>
    <row r="76" spans="1:4" x14ac:dyDescent="0.2">
      <c r="A76" s="133" t="s">
        <v>195</v>
      </c>
      <c r="D76" s="271"/>
    </row>
    <row r="77" spans="1:4" x14ac:dyDescent="0.2">
      <c r="A77" s="145" t="s">
        <v>143</v>
      </c>
      <c r="B77" s="313">
        <v>0</v>
      </c>
      <c r="C77" s="307"/>
      <c r="D77" s="315">
        <v>45444</v>
      </c>
    </row>
    <row r="78" spans="1:4" x14ac:dyDescent="0.2">
      <c r="A78" s="145" t="s">
        <v>144</v>
      </c>
      <c r="B78" s="313">
        <v>0</v>
      </c>
      <c r="C78" s="307"/>
      <c r="D78" s="315">
        <v>45444</v>
      </c>
    </row>
    <row r="79" spans="1:4" x14ac:dyDescent="0.2">
      <c r="A79" s="145"/>
      <c r="B79" s="270"/>
      <c r="C79" s="270"/>
      <c r="D79" s="271"/>
    </row>
    <row r="80" spans="1:4" x14ac:dyDescent="0.2">
      <c r="A80" s="133" t="s">
        <v>196</v>
      </c>
      <c r="D80" s="271"/>
    </row>
    <row r="81" spans="1:6" x14ac:dyDescent="0.2">
      <c r="A81" s="145" t="s">
        <v>148</v>
      </c>
      <c r="B81" s="313">
        <v>0</v>
      </c>
      <c r="C81" s="307"/>
      <c r="D81" s="315">
        <v>45444</v>
      </c>
    </row>
    <row r="82" spans="1:6" x14ac:dyDescent="0.2">
      <c r="A82" s="145" t="s">
        <v>149</v>
      </c>
      <c r="B82" s="313">
        <v>0</v>
      </c>
      <c r="C82" s="307"/>
      <c r="D82" s="315">
        <v>45444</v>
      </c>
    </row>
    <row r="83" spans="1:6" x14ac:dyDescent="0.2">
      <c r="A83" s="145" t="s">
        <v>150</v>
      </c>
      <c r="B83" s="313">
        <v>0</v>
      </c>
      <c r="C83" s="270"/>
      <c r="D83" s="315">
        <v>45444</v>
      </c>
    </row>
    <row r="84" spans="1:6" x14ac:dyDescent="0.2">
      <c r="A84" s="145"/>
      <c r="B84" s="270"/>
      <c r="C84" s="270"/>
      <c r="D84" s="271"/>
    </row>
    <row r="85" spans="1:6" x14ac:dyDescent="0.2">
      <c r="A85" s="133" t="s">
        <v>151</v>
      </c>
      <c r="B85" s="464">
        <v>3.5344300000000002E-2</v>
      </c>
      <c r="C85" s="325"/>
      <c r="D85" s="326">
        <v>45929</v>
      </c>
    </row>
    <row r="86" spans="1:6" x14ac:dyDescent="0.2">
      <c r="A86" s="145"/>
      <c r="D86" s="271"/>
    </row>
    <row r="87" spans="1:6" x14ac:dyDescent="0.2">
      <c r="A87" s="25" t="s">
        <v>152</v>
      </c>
      <c r="B87" s="314">
        <v>6.6985699999999995E-2</v>
      </c>
      <c r="C87" s="314"/>
      <c r="D87" s="271">
        <v>45167</v>
      </c>
    </row>
    <row r="89" spans="1:6" x14ac:dyDescent="0.2">
      <c r="A89" s="25" t="s">
        <v>315</v>
      </c>
      <c r="D89" s="271"/>
    </row>
    <row r="90" spans="1:6" x14ac:dyDescent="0.2">
      <c r="A90" s="301" t="s">
        <v>153</v>
      </c>
      <c r="B90" s="317">
        <v>2.4500000000000002</v>
      </c>
      <c r="C90" s="317"/>
      <c r="D90" s="326">
        <v>45929</v>
      </c>
      <c r="E90" s="276"/>
    </row>
    <row r="91" spans="1:6" x14ac:dyDescent="0.2">
      <c r="A91" s="301" t="s">
        <v>154</v>
      </c>
      <c r="B91" s="317">
        <v>20.75</v>
      </c>
      <c r="C91" s="317"/>
      <c r="D91" s="326">
        <v>45929</v>
      </c>
      <c r="E91" s="276"/>
    </row>
    <row r="92" spans="1:6" x14ac:dyDescent="0.2">
      <c r="A92" s="226"/>
      <c r="E92" s="276"/>
    </row>
    <row r="93" spans="1:6" x14ac:dyDescent="0.2">
      <c r="A93" s="302" t="s">
        <v>240</v>
      </c>
      <c r="B93" s="314"/>
      <c r="C93" s="314"/>
      <c r="D93" s="271"/>
      <c r="E93" s="276"/>
    </row>
    <row r="94" spans="1:6" x14ac:dyDescent="0.2">
      <c r="A94" s="303" t="s">
        <v>142</v>
      </c>
      <c r="B94" s="307">
        <v>0</v>
      </c>
      <c r="C94" s="307"/>
      <c r="D94" s="271">
        <v>44531</v>
      </c>
      <c r="E94" s="307"/>
      <c r="F94" s="315"/>
    </row>
    <row r="95" spans="1:6" x14ac:dyDescent="0.2">
      <c r="A95" s="303" t="s">
        <v>143</v>
      </c>
      <c r="B95" s="307">
        <v>0</v>
      </c>
      <c r="C95" s="307"/>
      <c r="D95" s="271">
        <v>44531</v>
      </c>
      <c r="E95" s="307"/>
      <c r="F95" s="315"/>
    </row>
    <row r="96" spans="1:6" x14ac:dyDescent="0.2">
      <c r="A96" s="303" t="s">
        <v>197</v>
      </c>
      <c r="B96" s="307">
        <v>0</v>
      </c>
      <c r="C96" s="307"/>
      <c r="D96" s="271">
        <v>44531</v>
      </c>
      <c r="E96" s="307"/>
      <c r="F96" s="315"/>
    </row>
    <row r="97" spans="1:6" x14ac:dyDescent="0.2">
      <c r="A97" s="303" t="s">
        <v>198</v>
      </c>
      <c r="B97" s="307">
        <v>0</v>
      </c>
      <c r="C97" s="307"/>
      <c r="D97" s="271">
        <v>44531</v>
      </c>
      <c r="E97" s="307"/>
      <c r="F97" s="315"/>
    </row>
    <row r="98" spans="1:6" x14ac:dyDescent="0.2">
      <c r="A98" s="303" t="s">
        <v>199</v>
      </c>
      <c r="B98" s="307">
        <v>0</v>
      </c>
      <c r="C98" s="307"/>
      <c r="D98" s="271">
        <v>44531</v>
      </c>
      <c r="E98" s="307"/>
      <c r="F98" s="315"/>
    </row>
    <row r="99" spans="1:6" x14ac:dyDescent="0.2">
      <c r="A99" s="303" t="s">
        <v>200</v>
      </c>
      <c r="B99" s="307">
        <v>0</v>
      </c>
      <c r="C99" s="307"/>
      <c r="D99" s="271">
        <v>44531</v>
      </c>
      <c r="E99" s="307"/>
      <c r="F99" s="315"/>
    </row>
    <row r="100" spans="1:6" x14ac:dyDescent="0.2">
      <c r="A100" s="303" t="s">
        <v>201</v>
      </c>
      <c r="B100" s="307">
        <v>0</v>
      </c>
      <c r="C100" s="307"/>
      <c r="D100" s="271">
        <v>44531</v>
      </c>
      <c r="E100" s="307"/>
      <c r="F100" s="315"/>
    </row>
    <row r="101" spans="1:6" x14ac:dyDescent="0.2">
      <c r="A101" s="303" t="s">
        <v>202</v>
      </c>
      <c r="B101" s="307">
        <v>0</v>
      </c>
      <c r="C101" s="307"/>
      <c r="D101" s="271">
        <v>44531</v>
      </c>
      <c r="E101" s="307"/>
      <c r="F101" s="315"/>
    </row>
    <row r="102" spans="1:6" x14ac:dyDescent="0.2">
      <c r="A102" s="303" t="s">
        <v>203</v>
      </c>
      <c r="B102" s="307">
        <v>0</v>
      </c>
      <c r="C102" s="307"/>
      <c r="D102" s="271">
        <v>44531</v>
      </c>
      <c r="E102" s="307"/>
      <c r="F102" s="315"/>
    </row>
    <row r="103" spans="1:6" x14ac:dyDescent="0.2">
      <c r="A103" s="303" t="s">
        <v>204</v>
      </c>
      <c r="B103" s="307">
        <v>0</v>
      </c>
      <c r="C103" s="307"/>
      <c r="D103" s="271">
        <v>44531</v>
      </c>
      <c r="E103" s="307"/>
      <c r="F103" s="315"/>
    </row>
    <row r="104" spans="1:6" x14ac:dyDescent="0.2">
      <c r="A104" s="226"/>
      <c r="E104" s="276"/>
    </row>
    <row r="105" spans="1:6" x14ac:dyDescent="0.2">
      <c r="A105" s="302" t="s">
        <v>155</v>
      </c>
      <c r="B105" s="465">
        <v>0.24516379999999999</v>
      </c>
      <c r="C105" s="314"/>
      <c r="D105" s="466">
        <v>45897</v>
      </c>
      <c r="E105" s="276"/>
    </row>
    <row r="106" spans="1:6" x14ac:dyDescent="0.2">
      <c r="A106" s="226"/>
      <c r="E106" s="276"/>
    </row>
    <row r="107" spans="1:6" x14ac:dyDescent="0.2">
      <c r="A107" s="302" t="s">
        <v>209</v>
      </c>
      <c r="D107" s="271"/>
      <c r="E107" s="276"/>
    </row>
    <row r="108" spans="1:6" x14ac:dyDescent="0.2">
      <c r="A108" s="301" t="s">
        <v>153</v>
      </c>
      <c r="B108" s="316">
        <v>0</v>
      </c>
      <c r="C108" s="316"/>
      <c r="D108" s="271">
        <v>44894</v>
      </c>
      <c r="E108" s="276"/>
    </row>
    <row r="109" spans="1:6" x14ac:dyDescent="0.2">
      <c r="A109" s="301" t="s">
        <v>154</v>
      </c>
      <c r="B109" s="316">
        <v>0</v>
      </c>
      <c r="C109" s="316"/>
      <c r="D109" s="271">
        <v>44894</v>
      </c>
      <c r="E109" s="276"/>
    </row>
    <row r="110" spans="1:6" x14ac:dyDescent="0.2">
      <c r="A110" s="226"/>
      <c r="E110" s="276"/>
    </row>
    <row r="111" spans="1:6" x14ac:dyDescent="0.2">
      <c r="A111" s="133" t="s">
        <v>205</v>
      </c>
      <c r="D111" s="271"/>
    </row>
    <row r="112" spans="1:6" x14ac:dyDescent="0.2">
      <c r="A112" s="145" t="s">
        <v>145</v>
      </c>
      <c r="B112" s="293">
        <v>3.8972999999999998E-3</v>
      </c>
      <c r="C112" s="270"/>
      <c r="D112" s="271">
        <v>44531</v>
      </c>
    </row>
    <row r="113" spans="1:5" x14ac:dyDescent="0.2">
      <c r="A113" s="145" t="s">
        <v>146</v>
      </c>
      <c r="B113" s="293">
        <v>3.7618E-3</v>
      </c>
      <c r="C113" s="270"/>
      <c r="D113" s="271">
        <v>44531</v>
      </c>
    </row>
    <row r="114" spans="1:5" x14ac:dyDescent="0.2">
      <c r="A114" s="145" t="s">
        <v>147</v>
      </c>
      <c r="B114" s="293">
        <v>3.6865999999999999E-3</v>
      </c>
      <c r="C114" s="270"/>
      <c r="D114" s="271">
        <v>44531</v>
      </c>
    </row>
    <row r="116" spans="1:5" x14ac:dyDescent="0.2">
      <c r="A116" s="133" t="s">
        <v>208</v>
      </c>
    </row>
    <row r="117" spans="1:5" x14ac:dyDescent="0.2">
      <c r="A117" s="145" t="s">
        <v>153</v>
      </c>
      <c r="B117" s="316">
        <v>0</v>
      </c>
      <c r="D117" s="271">
        <v>45657</v>
      </c>
    </row>
    <row r="118" spans="1:5" x14ac:dyDescent="0.2">
      <c r="A118" s="145" t="s">
        <v>154</v>
      </c>
      <c r="B118" s="316">
        <v>0</v>
      </c>
      <c r="D118" s="271">
        <v>45657</v>
      </c>
    </row>
    <row r="119" spans="1:5" x14ac:dyDescent="0.2">
      <c r="A119" s="145"/>
      <c r="B119" s="316"/>
      <c r="D119" s="271"/>
    </row>
    <row r="120" spans="1:5" x14ac:dyDescent="0.2">
      <c r="A120" s="25" t="s">
        <v>217</v>
      </c>
    </row>
    <row r="121" spans="1:5" x14ac:dyDescent="0.2">
      <c r="A121" s="227" t="s">
        <v>153</v>
      </c>
      <c r="B121" s="467">
        <v>0.2</v>
      </c>
      <c r="C121" s="317"/>
      <c r="D121" s="271">
        <v>45958</v>
      </c>
    </row>
    <row r="122" spans="1:5" x14ac:dyDescent="0.2">
      <c r="A122" s="227" t="s">
        <v>154</v>
      </c>
      <c r="B122" s="467">
        <v>0.99</v>
      </c>
      <c r="C122" s="317"/>
      <c r="D122" s="271">
        <v>45958</v>
      </c>
    </row>
    <row r="124" spans="1:5" x14ac:dyDescent="0.2">
      <c r="A124" s="133" t="s">
        <v>230</v>
      </c>
      <c r="B124" s="318"/>
      <c r="E124" s="271"/>
    </row>
    <row r="125" spans="1:5" x14ac:dyDescent="0.2">
      <c r="A125" s="227" t="s">
        <v>153</v>
      </c>
      <c r="B125" s="317">
        <v>0</v>
      </c>
      <c r="C125" s="271"/>
      <c r="E125" s="315">
        <v>45883</v>
      </c>
    </row>
    <row r="126" spans="1:5" x14ac:dyDescent="0.2">
      <c r="A126" s="145" t="s">
        <v>134</v>
      </c>
      <c r="B126" s="293">
        <v>0</v>
      </c>
      <c r="C126" s="317">
        <v>242</v>
      </c>
      <c r="D126" s="276" t="s">
        <v>231</v>
      </c>
      <c r="E126" s="315">
        <v>45883</v>
      </c>
    </row>
    <row r="127" spans="1:5" x14ac:dyDescent="0.2">
      <c r="A127" s="145" t="s">
        <v>135</v>
      </c>
      <c r="B127" s="293">
        <v>0</v>
      </c>
      <c r="E127" s="315">
        <v>45883</v>
      </c>
    </row>
    <row r="129" spans="1:8" x14ac:dyDescent="0.2">
      <c r="A129" s="133" t="s">
        <v>242</v>
      </c>
    </row>
    <row r="130" spans="1:8" x14ac:dyDescent="0.2">
      <c r="A130" s="227" t="s">
        <v>153</v>
      </c>
      <c r="B130" s="317">
        <v>0</v>
      </c>
      <c r="D130" s="271">
        <v>44531</v>
      </c>
    </row>
    <row r="131" spans="1:8" x14ac:dyDescent="0.2">
      <c r="A131" s="227" t="s">
        <v>179</v>
      </c>
      <c r="B131" s="317">
        <v>0</v>
      </c>
      <c r="D131" s="271">
        <v>44531</v>
      </c>
    </row>
    <row r="132" spans="1:8" x14ac:dyDescent="0.2">
      <c r="A132" s="227" t="s">
        <v>180</v>
      </c>
      <c r="B132" s="317">
        <v>0</v>
      </c>
      <c r="D132" s="271">
        <v>44531</v>
      </c>
    </row>
    <row r="133" spans="1:8" x14ac:dyDescent="0.2">
      <c r="A133" s="227" t="s">
        <v>181</v>
      </c>
      <c r="B133" s="317">
        <v>0</v>
      </c>
      <c r="D133" s="271">
        <v>44531</v>
      </c>
    </row>
    <row r="134" spans="1:8" x14ac:dyDescent="0.2">
      <c r="A134" s="227" t="s">
        <v>182</v>
      </c>
      <c r="B134" s="317">
        <v>0</v>
      </c>
      <c r="D134" s="271">
        <v>44531</v>
      </c>
    </row>
    <row r="136" spans="1:8" x14ac:dyDescent="0.2">
      <c r="A136" s="25" t="s">
        <v>241</v>
      </c>
      <c r="D136" s="271"/>
    </row>
    <row r="137" spans="1:8" x14ac:dyDescent="0.2">
      <c r="A137" s="227" t="s">
        <v>153</v>
      </c>
      <c r="B137" s="317">
        <v>0</v>
      </c>
      <c r="C137" s="317"/>
      <c r="D137" s="271">
        <v>44531</v>
      </c>
    </row>
    <row r="138" spans="1:8" x14ac:dyDescent="0.2">
      <c r="A138" s="227" t="s">
        <v>154</v>
      </c>
      <c r="B138" s="317">
        <v>0</v>
      </c>
      <c r="C138" s="317"/>
      <c r="D138" s="271">
        <v>44531</v>
      </c>
    </row>
    <row r="140" spans="1:8" x14ac:dyDescent="0.2">
      <c r="A140" s="25" t="s">
        <v>243</v>
      </c>
      <c r="D140" s="276" t="s">
        <v>244</v>
      </c>
    </row>
    <row r="142" spans="1:8" x14ac:dyDescent="0.2">
      <c r="A142" s="25" t="s">
        <v>318</v>
      </c>
      <c r="B142" s="445">
        <v>10</v>
      </c>
      <c r="C142" s="446">
        <v>3.7427700000000001E-2</v>
      </c>
      <c r="D142" s="446">
        <v>1.5787499999999999E-2</v>
      </c>
      <c r="E142" s="445"/>
      <c r="F142" s="445">
        <v>0</v>
      </c>
      <c r="G142" s="445">
        <v>0</v>
      </c>
      <c r="H142" s="315">
        <v>45444</v>
      </c>
    </row>
    <row r="144" spans="1:8" x14ac:dyDescent="0.2">
      <c r="A144" s="25" t="s">
        <v>319</v>
      </c>
      <c r="B144" s="447">
        <v>9.4</v>
      </c>
      <c r="C144" s="448">
        <v>2.0634799999999998E-2</v>
      </c>
      <c r="D144" s="445">
        <v>0</v>
      </c>
      <c r="E144" s="445">
        <v>0</v>
      </c>
      <c r="F144" s="445">
        <v>0</v>
      </c>
      <c r="G144" s="447">
        <v>0</v>
      </c>
      <c r="H144" s="315">
        <v>45444</v>
      </c>
    </row>
    <row r="145" spans="1:8" x14ac:dyDescent="0.2">
      <c r="A145" s="25" t="s">
        <v>320</v>
      </c>
      <c r="B145" s="447">
        <v>138.5</v>
      </c>
      <c r="C145" s="448">
        <v>1.3832199999999999E-2</v>
      </c>
      <c r="D145" s="445">
        <v>0</v>
      </c>
      <c r="E145" s="445">
        <v>0</v>
      </c>
      <c r="F145" s="445">
        <v>0</v>
      </c>
      <c r="G145" s="447">
        <v>0</v>
      </c>
      <c r="H145" s="315">
        <v>45444</v>
      </c>
    </row>
    <row r="146" spans="1:8" x14ac:dyDescent="0.2">
      <c r="A146" s="25" t="s">
        <v>321</v>
      </c>
      <c r="B146" s="447">
        <v>825</v>
      </c>
      <c r="C146" s="448">
        <v>5.9799999999999997E-5</v>
      </c>
      <c r="D146" s="445">
        <v>0</v>
      </c>
      <c r="E146" s="445">
        <v>0</v>
      </c>
      <c r="F146" s="445">
        <v>0</v>
      </c>
      <c r="G146" s="447">
        <v>0</v>
      </c>
      <c r="H146" s="315">
        <v>45444</v>
      </c>
    </row>
    <row r="147" spans="1:8" x14ac:dyDescent="0.2">
      <c r="A147" s="25" t="s">
        <v>322</v>
      </c>
      <c r="B147" s="447">
        <v>3600</v>
      </c>
      <c r="C147" s="448">
        <v>5.9799999999999997E-5</v>
      </c>
      <c r="D147" s="445">
        <v>0</v>
      </c>
      <c r="E147" s="445">
        <v>0</v>
      </c>
      <c r="F147" s="445">
        <v>0</v>
      </c>
      <c r="G147" s="447">
        <v>0</v>
      </c>
      <c r="H147" s="315">
        <v>45444</v>
      </c>
    </row>
  </sheetData>
  <sheetProtection algorithmName="SHA-512" hashValue="daDQMOQvXs68jm2PiixMxM5foKzm7QGga3q3vFKXoBPfns7UiZxCdjzg6AEZZ2evJuzCeGJyQTfYmqaIHlr34w==" saltValue="eEa6JQqdGb0vvxXPhGY4MQ==" spinCount="100000" sheet="1" objects="1" scenarios="1"/>
  <mergeCells count="2">
    <mergeCell ref="B14:D14"/>
    <mergeCell ref="H14:J14"/>
  </mergeCells>
  <phoneticPr fontId="28" type="noConversion"/>
  <printOptions gridLines="1"/>
  <pageMargins left="0" right="0" top="0.5" bottom="0.5" header="0.25" footer="0.25"/>
  <pageSetup scale="85" orientation="portrait" r:id="rId1"/>
  <headerFooter alignWithMargins="0"/>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
    <pageSetUpPr fitToPage="1"/>
  </sheetPr>
  <dimension ref="A1:G33"/>
  <sheetViews>
    <sheetView showGridLines="0" workbookViewId="0">
      <selection activeCell="I27" sqref="I27"/>
    </sheetView>
  </sheetViews>
  <sheetFormatPr defaultRowHeight="12.75" x14ac:dyDescent="0.2"/>
  <cols>
    <col min="1" max="1" width="42.42578125" customWidth="1"/>
    <col min="2" max="2" width="19.140625" customWidth="1"/>
    <col min="3" max="3" width="13.5703125" customWidth="1"/>
    <col min="4" max="5" width="12.5703125" customWidth="1"/>
    <col min="6" max="6" width="1.85546875" customWidth="1"/>
    <col min="7" max="7" width="11.42578125" customWidth="1"/>
  </cols>
  <sheetData>
    <row r="1" spans="1:7" x14ac:dyDescent="0.2">
      <c r="D1" s="4"/>
    </row>
    <row r="2" spans="1:7" ht="13.5" thickBot="1" x14ac:dyDescent="0.25">
      <c r="A2" s="522" t="s">
        <v>36</v>
      </c>
      <c r="B2" s="522"/>
      <c r="C2" s="522"/>
      <c r="D2" s="522"/>
      <c r="E2" s="522"/>
    </row>
    <row r="3" spans="1:7" ht="13.5" thickBot="1" x14ac:dyDescent="0.25">
      <c r="A3" s="15" t="s">
        <v>23</v>
      </c>
      <c r="B3" s="16" t="s">
        <v>7</v>
      </c>
      <c r="C3" s="16" t="s">
        <v>1</v>
      </c>
      <c r="D3" s="16" t="s">
        <v>6</v>
      </c>
      <c r="E3" s="17" t="s">
        <v>59</v>
      </c>
    </row>
    <row r="4" spans="1:7" x14ac:dyDescent="0.2">
      <c r="A4" s="9" t="s">
        <v>5</v>
      </c>
      <c r="B4" s="5">
        <v>2001</v>
      </c>
      <c r="C4" s="7">
        <v>-4.8782899999999997E-2</v>
      </c>
      <c r="D4" s="8" t="s">
        <v>58</v>
      </c>
      <c r="E4" s="73" t="b">
        <v>1</v>
      </c>
      <c r="G4" s="48" t="s">
        <v>38</v>
      </c>
    </row>
    <row r="5" spans="1:7" x14ac:dyDescent="0.2">
      <c r="A5" s="66" t="s">
        <v>61</v>
      </c>
      <c r="B5" s="517">
        <v>2001</v>
      </c>
      <c r="C5" s="68">
        <v>7.7130000000000005E-4</v>
      </c>
      <c r="D5" s="67" t="s">
        <v>60</v>
      </c>
      <c r="E5" s="523" t="b">
        <v>1</v>
      </c>
      <c r="G5" s="56"/>
    </row>
    <row r="6" spans="1:7" x14ac:dyDescent="0.2">
      <c r="A6" s="66" t="s">
        <v>62</v>
      </c>
      <c r="B6" s="519"/>
      <c r="C6" s="68">
        <v>1.83E-4</v>
      </c>
      <c r="D6" s="67" t="s">
        <v>60</v>
      </c>
      <c r="E6" s="525"/>
      <c r="G6" s="56"/>
    </row>
    <row r="7" spans="1:7" x14ac:dyDescent="0.2">
      <c r="A7" s="10" t="s">
        <v>4</v>
      </c>
      <c r="B7" s="5">
        <v>2001</v>
      </c>
      <c r="C7" s="47">
        <v>1.0758E-4</v>
      </c>
      <c r="D7" s="5" t="s">
        <v>60</v>
      </c>
      <c r="E7" s="61" t="b">
        <v>1</v>
      </c>
      <c r="G7" s="56"/>
    </row>
    <row r="8" spans="1:7" ht="12.75" customHeight="1" x14ac:dyDescent="0.2">
      <c r="A8" s="69" t="s">
        <v>47</v>
      </c>
      <c r="B8" s="517">
        <v>2001</v>
      </c>
      <c r="C8" s="70">
        <v>4.6499999999999996E-3</v>
      </c>
      <c r="D8" s="517" t="s">
        <v>60</v>
      </c>
      <c r="E8" s="523" t="b">
        <v>1</v>
      </c>
      <c r="G8" s="516" t="s">
        <v>38</v>
      </c>
    </row>
    <row r="9" spans="1:7" x14ac:dyDescent="0.2">
      <c r="A9" s="69" t="s">
        <v>48</v>
      </c>
      <c r="B9" s="518"/>
      <c r="C9" s="70">
        <v>4.1900000000000001E-3</v>
      </c>
      <c r="D9" s="518"/>
      <c r="E9" s="524" t="b">
        <v>0</v>
      </c>
      <c r="G9" s="516"/>
    </row>
    <row r="10" spans="1:7" x14ac:dyDescent="0.2">
      <c r="A10" s="69" t="s">
        <v>49</v>
      </c>
      <c r="B10" s="519"/>
      <c r="C10" s="70">
        <v>3.63E-3</v>
      </c>
      <c r="D10" s="519"/>
      <c r="E10" s="525"/>
      <c r="G10" s="516"/>
    </row>
    <row r="11" spans="1:7" x14ac:dyDescent="0.2">
      <c r="A11" s="10" t="s">
        <v>13</v>
      </c>
      <c r="B11" s="5">
        <v>2002</v>
      </c>
      <c r="C11" s="6">
        <v>4.3600000000000003E-5</v>
      </c>
      <c r="D11" s="5" t="s">
        <v>60</v>
      </c>
      <c r="E11" s="61" t="b">
        <v>1</v>
      </c>
    </row>
    <row r="12" spans="1:7" x14ac:dyDescent="0.2">
      <c r="A12" s="69" t="s">
        <v>14</v>
      </c>
      <c r="B12" s="71">
        <v>2002</v>
      </c>
      <c r="C12" s="70">
        <v>1.2520000000000001E-4</v>
      </c>
      <c r="D12" s="71" t="s">
        <v>60</v>
      </c>
      <c r="E12" s="72" t="b">
        <v>1</v>
      </c>
    </row>
    <row r="13" spans="1:7" x14ac:dyDescent="0.2">
      <c r="A13" s="10" t="s">
        <v>16</v>
      </c>
      <c r="B13" s="5">
        <v>2002</v>
      </c>
      <c r="C13" s="6">
        <v>3.369E-4</v>
      </c>
      <c r="D13" s="5" t="s">
        <v>60</v>
      </c>
      <c r="E13" s="61" t="b">
        <v>1</v>
      </c>
    </row>
    <row r="14" spans="1:7" x14ac:dyDescent="0.2">
      <c r="A14" s="69" t="s">
        <v>17</v>
      </c>
      <c r="B14" s="71">
        <v>2002</v>
      </c>
      <c r="C14" s="70">
        <v>9.6730000000000004E-4</v>
      </c>
      <c r="D14" s="71" t="s">
        <v>60</v>
      </c>
      <c r="E14" s="72" t="b">
        <v>1</v>
      </c>
    </row>
    <row r="15" spans="1:7" x14ac:dyDescent="0.2">
      <c r="A15" s="10" t="s">
        <v>63</v>
      </c>
      <c r="B15" s="5">
        <v>2001</v>
      </c>
      <c r="C15" s="6">
        <v>6.3080000000000005E-4</v>
      </c>
      <c r="D15" s="5" t="s">
        <v>60</v>
      </c>
      <c r="E15" s="61" t="b">
        <v>1</v>
      </c>
    </row>
    <row r="16" spans="1:7" x14ac:dyDescent="0.2">
      <c r="A16" s="69" t="s">
        <v>9</v>
      </c>
      <c r="B16" s="71">
        <v>2001</v>
      </c>
      <c r="C16" s="70">
        <v>5.5290000000000005E-4</v>
      </c>
      <c r="D16" s="71" t="s">
        <v>60</v>
      </c>
      <c r="E16" s="72" t="b">
        <v>1</v>
      </c>
    </row>
    <row r="17" spans="1:5" x14ac:dyDescent="0.2">
      <c r="A17" s="10" t="s">
        <v>10</v>
      </c>
      <c r="B17" s="5">
        <v>2001</v>
      </c>
      <c r="C17" s="6">
        <v>5.6780000000000003E-4</v>
      </c>
      <c r="D17" s="5" t="s">
        <v>60</v>
      </c>
      <c r="E17" s="61" t="b">
        <v>1</v>
      </c>
    </row>
    <row r="18" spans="1:5" x14ac:dyDescent="0.2">
      <c r="A18" s="69" t="s">
        <v>11</v>
      </c>
      <c r="B18" s="71">
        <v>2001</v>
      </c>
      <c r="C18" s="70">
        <v>4.5619999999999998E-4</v>
      </c>
      <c r="D18" s="71" t="s">
        <v>60</v>
      </c>
      <c r="E18" s="72" t="b">
        <v>1</v>
      </c>
    </row>
    <row r="19" spans="1:5" x14ac:dyDescent="0.2">
      <c r="A19" s="10" t="s">
        <v>12</v>
      </c>
      <c r="B19" s="5">
        <v>2001</v>
      </c>
      <c r="C19" s="6">
        <v>3.9589999999999997E-4</v>
      </c>
      <c r="D19" s="5" t="s">
        <v>60</v>
      </c>
      <c r="E19" s="61" t="b">
        <v>1</v>
      </c>
    </row>
    <row r="20" spans="1:5" x14ac:dyDescent="0.2">
      <c r="A20" s="69" t="s">
        <v>18</v>
      </c>
      <c r="B20" s="71">
        <v>2001</v>
      </c>
      <c r="C20" s="70">
        <v>-1.5192999999999999E-3</v>
      </c>
      <c r="D20" s="71" t="s">
        <v>60</v>
      </c>
      <c r="E20" s="72" t="b">
        <v>1</v>
      </c>
    </row>
    <row r="21" spans="1:5" x14ac:dyDescent="0.2">
      <c r="A21" s="10" t="s">
        <v>19</v>
      </c>
      <c r="B21" s="5">
        <v>2001</v>
      </c>
      <c r="C21" s="6">
        <v>-1.3071000000000001E-3</v>
      </c>
      <c r="D21" s="5" t="s">
        <v>60</v>
      </c>
      <c r="E21" s="61" t="b">
        <v>1</v>
      </c>
    </row>
    <row r="22" spans="1:5" x14ac:dyDescent="0.2">
      <c r="A22" s="69" t="s">
        <v>20</v>
      </c>
      <c r="B22" s="71">
        <v>2001</v>
      </c>
      <c r="C22" s="70">
        <v>-1.3320000000000001E-3</v>
      </c>
      <c r="D22" s="71" t="s">
        <v>60</v>
      </c>
      <c r="E22" s="72" t="b">
        <v>1</v>
      </c>
    </row>
    <row r="23" spans="1:5" x14ac:dyDescent="0.2">
      <c r="A23" s="10" t="s">
        <v>21</v>
      </c>
      <c r="B23" s="5">
        <v>2001</v>
      </c>
      <c r="C23" s="6">
        <v>-1.0334999999999999E-3</v>
      </c>
      <c r="D23" s="5" t="s">
        <v>60</v>
      </c>
      <c r="E23" s="61" t="b">
        <v>1</v>
      </c>
    </row>
    <row r="24" spans="1:5" x14ac:dyDescent="0.2">
      <c r="A24" s="69" t="s">
        <v>22</v>
      </c>
      <c r="B24" s="71">
        <v>2001</v>
      </c>
      <c r="C24" s="70">
        <v>-8.7730000000000002E-4</v>
      </c>
      <c r="D24" s="71" t="s">
        <v>60</v>
      </c>
      <c r="E24" s="72" t="b">
        <v>1</v>
      </c>
    </row>
    <row r="25" spans="1:5" x14ac:dyDescent="0.2">
      <c r="A25" s="10" t="s">
        <v>40</v>
      </c>
      <c r="B25" s="5">
        <v>2001</v>
      </c>
      <c r="C25" s="6">
        <v>-2.5000000000000001E-3</v>
      </c>
      <c r="D25" s="5" t="s">
        <v>60</v>
      </c>
      <c r="E25" s="61" t="b">
        <v>1</v>
      </c>
    </row>
    <row r="26" spans="1:5" x14ac:dyDescent="0.2">
      <c r="A26" s="48" t="s">
        <v>39</v>
      </c>
      <c r="C26" s="19"/>
      <c r="D26" s="20"/>
      <c r="E26" s="21"/>
    </row>
    <row r="27" spans="1:5" ht="101.25" customHeight="1" x14ac:dyDescent="0.2">
      <c r="A27" s="521"/>
      <c r="B27" s="521"/>
      <c r="C27" s="521"/>
      <c r="D27" s="521"/>
      <c r="E27" s="521"/>
    </row>
    <row r="28" spans="1:5" ht="78" customHeight="1" x14ac:dyDescent="0.2">
      <c r="A28" s="521"/>
      <c r="B28" s="521"/>
      <c r="C28" s="521"/>
      <c r="D28" s="521"/>
      <c r="E28" s="521"/>
    </row>
    <row r="29" spans="1:5" ht="46.5" customHeight="1" x14ac:dyDescent="0.2">
      <c r="A29" s="521"/>
      <c r="B29" s="521"/>
      <c r="C29" s="521"/>
      <c r="D29" s="521"/>
      <c r="E29" s="521"/>
    </row>
    <row r="30" spans="1:5" ht="32.25" customHeight="1" x14ac:dyDescent="0.2">
      <c r="A30" s="520"/>
      <c r="B30" s="520"/>
      <c r="C30" s="520"/>
      <c r="D30" s="520"/>
      <c r="E30" s="520"/>
    </row>
    <row r="31" spans="1:5" ht="79.5" customHeight="1" x14ac:dyDescent="0.2">
      <c r="A31" s="521"/>
      <c r="B31" s="521"/>
      <c r="C31" s="521"/>
      <c r="D31" s="521"/>
      <c r="E31" s="521"/>
    </row>
    <row r="32" spans="1:5" ht="39" customHeight="1" x14ac:dyDescent="0.2">
      <c r="A32" s="520"/>
      <c r="B32" s="521"/>
      <c r="C32" s="521"/>
      <c r="D32" s="521"/>
      <c r="E32" s="521"/>
    </row>
    <row r="33" spans="1:5" ht="38.25" customHeight="1" x14ac:dyDescent="0.2">
      <c r="A33" s="520"/>
      <c r="B33" s="521"/>
      <c r="C33" s="521"/>
      <c r="D33" s="521"/>
      <c r="E33" s="521"/>
    </row>
  </sheetData>
  <sheetProtection sheet="1" objects="1" scenarios="1"/>
  <mergeCells count="14">
    <mergeCell ref="G8:G10"/>
    <mergeCell ref="D8:D10"/>
    <mergeCell ref="B8:B10"/>
    <mergeCell ref="A33:E33"/>
    <mergeCell ref="A2:E2"/>
    <mergeCell ref="A27:E27"/>
    <mergeCell ref="A28:E28"/>
    <mergeCell ref="A32:E32"/>
    <mergeCell ref="A30:E30"/>
    <mergeCell ref="A31:E31"/>
    <mergeCell ref="A29:E29"/>
    <mergeCell ref="E8:E10"/>
    <mergeCell ref="B5:B6"/>
    <mergeCell ref="E5:E6"/>
  </mergeCells>
  <phoneticPr fontId="0" type="noConversion"/>
  <printOptions horizontalCentered="1"/>
  <pageMargins left="0.75" right="0.5" top="1" bottom="1" header="0.5" footer="0.5"/>
  <pageSetup scale="83" fitToHeight="2"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9" r:id="rId4" name="Check Box 5">
              <controlPr defaultSize="0" autoFill="0" autoLine="0" autoPict="0">
                <anchor moveWithCells="1">
                  <from>
                    <xdr:col>4</xdr:col>
                    <xdr:colOff>304800</xdr:colOff>
                    <xdr:row>2</xdr:row>
                    <xdr:rowOff>142875</xdr:rowOff>
                  </from>
                  <to>
                    <xdr:col>6</xdr:col>
                    <xdr:colOff>123825</xdr:colOff>
                    <xdr:row>4</xdr:row>
                    <xdr:rowOff>28575</xdr:rowOff>
                  </to>
                </anchor>
              </controlPr>
            </control>
          </mc:Choice>
        </mc:AlternateContent>
        <mc:AlternateContent xmlns:mc="http://schemas.openxmlformats.org/markup-compatibility/2006">
          <mc:Choice Requires="x14">
            <control shapeId="1030" r:id="rId5" name="Check Box 6">
              <controlPr defaultSize="0" autoFill="0" autoLine="0" autoPict="0">
                <anchor moveWithCells="1">
                  <from>
                    <xdr:col>4</xdr:col>
                    <xdr:colOff>304800</xdr:colOff>
                    <xdr:row>4</xdr:row>
                    <xdr:rowOff>38100</xdr:rowOff>
                  </from>
                  <to>
                    <xdr:col>6</xdr:col>
                    <xdr:colOff>123825</xdr:colOff>
                    <xdr:row>5</xdr:row>
                    <xdr:rowOff>104775</xdr:rowOff>
                  </to>
                </anchor>
              </controlPr>
            </control>
          </mc:Choice>
        </mc:AlternateContent>
        <mc:AlternateContent xmlns:mc="http://schemas.openxmlformats.org/markup-compatibility/2006">
          <mc:Choice Requires="x14">
            <control shapeId="1031" r:id="rId6" name="Check Box 7">
              <controlPr defaultSize="0" autoFill="0" autoLine="0" autoPict="0">
                <anchor moveWithCells="1">
                  <from>
                    <xdr:col>4</xdr:col>
                    <xdr:colOff>304800</xdr:colOff>
                    <xdr:row>5</xdr:row>
                    <xdr:rowOff>123825</xdr:rowOff>
                  </from>
                  <to>
                    <xdr:col>6</xdr:col>
                    <xdr:colOff>123825</xdr:colOff>
                    <xdr:row>7</xdr:row>
                    <xdr:rowOff>28575</xdr:rowOff>
                  </to>
                </anchor>
              </controlPr>
            </control>
          </mc:Choice>
        </mc:AlternateContent>
        <mc:AlternateContent xmlns:mc="http://schemas.openxmlformats.org/markup-compatibility/2006">
          <mc:Choice Requires="x14">
            <control shapeId="1032" r:id="rId7" name="Check Box 8">
              <controlPr defaultSize="0" autoFill="0" autoLine="0" autoPict="0">
                <anchor moveWithCells="1">
                  <from>
                    <xdr:col>4</xdr:col>
                    <xdr:colOff>304800</xdr:colOff>
                    <xdr:row>7</xdr:row>
                    <xdr:rowOff>114300</xdr:rowOff>
                  </from>
                  <to>
                    <xdr:col>5</xdr:col>
                    <xdr:colOff>0</xdr:colOff>
                    <xdr:row>9</xdr:row>
                    <xdr:rowOff>9525</xdr:rowOff>
                  </to>
                </anchor>
              </controlPr>
            </control>
          </mc:Choice>
        </mc:AlternateContent>
        <mc:AlternateContent xmlns:mc="http://schemas.openxmlformats.org/markup-compatibility/2006">
          <mc:Choice Requires="x14">
            <control shapeId="1033" r:id="rId8" name="Check Box 9">
              <controlPr defaultSize="0" autoFill="0" autoLine="0" autoPict="0">
                <anchor moveWithCells="1">
                  <from>
                    <xdr:col>4</xdr:col>
                    <xdr:colOff>304800</xdr:colOff>
                    <xdr:row>9</xdr:row>
                    <xdr:rowOff>142875</xdr:rowOff>
                  </from>
                  <to>
                    <xdr:col>6</xdr:col>
                    <xdr:colOff>123825</xdr:colOff>
                    <xdr:row>11</xdr:row>
                    <xdr:rowOff>28575</xdr:rowOff>
                  </to>
                </anchor>
              </controlPr>
            </control>
          </mc:Choice>
        </mc:AlternateContent>
        <mc:AlternateContent xmlns:mc="http://schemas.openxmlformats.org/markup-compatibility/2006">
          <mc:Choice Requires="x14">
            <control shapeId="1034" r:id="rId9" name="Check Box 10">
              <controlPr defaultSize="0" autoFill="0" autoLine="0" autoPict="0">
                <anchor moveWithCells="1">
                  <from>
                    <xdr:col>4</xdr:col>
                    <xdr:colOff>304800</xdr:colOff>
                    <xdr:row>10</xdr:row>
                    <xdr:rowOff>142875</xdr:rowOff>
                  </from>
                  <to>
                    <xdr:col>5</xdr:col>
                    <xdr:colOff>0</xdr:colOff>
                    <xdr:row>12</xdr:row>
                    <xdr:rowOff>28575</xdr:rowOff>
                  </to>
                </anchor>
              </controlPr>
            </control>
          </mc:Choice>
        </mc:AlternateContent>
        <mc:AlternateContent xmlns:mc="http://schemas.openxmlformats.org/markup-compatibility/2006">
          <mc:Choice Requires="x14">
            <control shapeId="1036" r:id="rId10" name="Check Box 12">
              <controlPr defaultSize="0" autoFill="0" autoLine="0" autoPict="0">
                <anchor moveWithCells="1">
                  <from>
                    <xdr:col>4</xdr:col>
                    <xdr:colOff>304800</xdr:colOff>
                    <xdr:row>11</xdr:row>
                    <xdr:rowOff>142875</xdr:rowOff>
                  </from>
                  <to>
                    <xdr:col>5</xdr:col>
                    <xdr:colOff>0</xdr:colOff>
                    <xdr:row>13</xdr:row>
                    <xdr:rowOff>28575</xdr:rowOff>
                  </to>
                </anchor>
              </controlPr>
            </control>
          </mc:Choice>
        </mc:AlternateContent>
        <mc:AlternateContent xmlns:mc="http://schemas.openxmlformats.org/markup-compatibility/2006">
          <mc:Choice Requires="x14">
            <control shapeId="1038" r:id="rId11" name="Check Box 14">
              <controlPr defaultSize="0" autoFill="0" autoLine="0" autoPict="0">
                <anchor moveWithCells="1">
                  <from>
                    <xdr:col>4</xdr:col>
                    <xdr:colOff>304800</xdr:colOff>
                    <xdr:row>12</xdr:row>
                    <xdr:rowOff>142875</xdr:rowOff>
                  </from>
                  <to>
                    <xdr:col>5</xdr:col>
                    <xdr:colOff>0</xdr:colOff>
                    <xdr:row>14</xdr:row>
                    <xdr:rowOff>28575</xdr:rowOff>
                  </to>
                </anchor>
              </controlPr>
            </control>
          </mc:Choice>
        </mc:AlternateContent>
        <mc:AlternateContent xmlns:mc="http://schemas.openxmlformats.org/markup-compatibility/2006">
          <mc:Choice Requires="x14">
            <control shapeId="1039" r:id="rId12" name="Check Box 15">
              <controlPr defaultSize="0" autoFill="0" autoLine="0" autoPict="0">
                <anchor moveWithCells="1">
                  <from>
                    <xdr:col>4</xdr:col>
                    <xdr:colOff>304800</xdr:colOff>
                    <xdr:row>13</xdr:row>
                    <xdr:rowOff>142875</xdr:rowOff>
                  </from>
                  <to>
                    <xdr:col>5</xdr:col>
                    <xdr:colOff>0</xdr:colOff>
                    <xdr:row>15</xdr:row>
                    <xdr:rowOff>28575</xdr:rowOff>
                  </to>
                </anchor>
              </controlPr>
            </control>
          </mc:Choice>
        </mc:AlternateContent>
        <mc:AlternateContent xmlns:mc="http://schemas.openxmlformats.org/markup-compatibility/2006">
          <mc:Choice Requires="x14">
            <control shapeId="1040" r:id="rId13" name="Check Box 16">
              <controlPr defaultSize="0" autoFill="0" autoLine="0" autoPict="0">
                <anchor moveWithCells="1">
                  <from>
                    <xdr:col>4</xdr:col>
                    <xdr:colOff>304800</xdr:colOff>
                    <xdr:row>14</xdr:row>
                    <xdr:rowOff>142875</xdr:rowOff>
                  </from>
                  <to>
                    <xdr:col>5</xdr:col>
                    <xdr:colOff>0</xdr:colOff>
                    <xdr:row>16</xdr:row>
                    <xdr:rowOff>38100</xdr:rowOff>
                  </to>
                </anchor>
              </controlPr>
            </control>
          </mc:Choice>
        </mc:AlternateContent>
        <mc:AlternateContent xmlns:mc="http://schemas.openxmlformats.org/markup-compatibility/2006">
          <mc:Choice Requires="x14">
            <control shapeId="1041" r:id="rId14" name="Check Box 17">
              <controlPr defaultSize="0" autoFill="0" autoLine="0" autoPict="0">
                <anchor moveWithCells="1">
                  <from>
                    <xdr:col>4</xdr:col>
                    <xdr:colOff>304800</xdr:colOff>
                    <xdr:row>15</xdr:row>
                    <xdr:rowOff>142875</xdr:rowOff>
                  </from>
                  <to>
                    <xdr:col>5</xdr:col>
                    <xdr:colOff>0</xdr:colOff>
                    <xdr:row>17</xdr:row>
                    <xdr:rowOff>28575</xdr:rowOff>
                  </to>
                </anchor>
              </controlPr>
            </control>
          </mc:Choice>
        </mc:AlternateContent>
        <mc:AlternateContent xmlns:mc="http://schemas.openxmlformats.org/markup-compatibility/2006">
          <mc:Choice Requires="x14">
            <control shapeId="1042" r:id="rId15" name="Check Box 18">
              <controlPr defaultSize="0" autoFill="0" autoLine="0" autoPict="0">
                <anchor moveWithCells="1">
                  <from>
                    <xdr:col>4</xdr:col>
                    <xdr:colOff>304800</xdr:colOff>
                    <xdr:row>16</xdr:row>
                    <xdr:rowOff>123825</xdr:rowOff>
                  </from>
                  <to>
                    <xdr:col>5</xdr:col>
                    <xdr:colOff>0</xdr:colOff>
                    <xdr:row>18</xdr:row>
                    <xdr:rowOff>28575</xdr:rowOff>
                  </to>
                </anchor>
              </controlPr>
            </control>
          </mc:Choice>
        </mc:AlternateContent>
        <mc:AlternateContent xmlns:mc="http://schemas.openxmlformats.org/markup-compatibility/2006">
          <mc:Choice Requires="x14">
            <control shapeId="1043" r:id="rId16" name="Check Box 19">
              <controlPr defaultSize="0" autoFill="0" autoLine="0" autoPict="0">
                <anchor moveWithCells="1">
                  <from>
                    <xdr:col>4</xdr:col>
                    <xdr:colOff>304800</xdr:colOff>
                    <xdr:row>17</xdr:row>
                    <xdr:rowOff>142875</xdr:rowOff>
                  </from>
                  <to>
                    <xdr:col>5</xdr:col>
                    <xdr:colOff>0</xdr:colOff>
                    <xdr:row>19</xdr:row>
                    <xdr:rowOff>28575</xdr:rowOff>
                  </to>
                </anchor>
              </controlPr>
            </control>
          </mc:Choice>
        </mc:AlternateContent>
        <mc:AlternateContent xmlns:mc="http://schemas.openxmlformats.org/markup-compatibility/2006">
          <mc:Choice Requires="x14">
            <control shapeId="1044" r:id="rId17" name="Check Box 20">
              <controlPr defaultSize="0" autoFill="0" autoLine="0" autoPict="0">
                <anchor moveWithCells="1">
                  <from>
                    <xdr:col>4</xdr:col>
                    <xdr:colOff>304800</xdr:colOff>
                    <xdr:row>18</xdr:row>
                    <xdr:rowOff>142875</xdr:rowOff>
                  </from>
                  <to>
                    <xdr:col>5</xdr:col>
                    <xdr:colOff>0</xdr:colOff>
                    <xdr:row>20</xdr:row>
                    <xdr:rowOff>28575</xdr:rowOff>
                  </to>
                </anchor>
              </controlPr>
            </control>
          </mc:Choice>
        </mc:AlternateContent>
        <mc:AlternateContent xmlns:mc="http://schemas.openxmlformats.org/markup-compatibility/2006">
          <mc:Choice Requires="x14">
            <control shapeId="1045" r:id="rId18" name="Check Box 21">
              <controlPr defaultSize="0" autoFill="0" autoLine="0" autoPict="0">
                <anchor moveWithCells="1">
                  <from>
                    <xdr:col>4</xdr:col>
                    <xdr:colOff>304800</xdr:colOff>
                    <xdr:row>19</xdr:row>
                    <xdr:rowOff>142875</xdr:rowOff>
                  </from>
                  <to>
                    <xdr:col>5</xdr:col>
                    <xdr:colOff>0</xdr:colOff>
                    <xdr:row>21</xdr:row>
                    <xdr:rowOff>28575</xdr:rowOff>
                  </to>
                </anchor>
              </controlPr>
            </control>
          </mc:Choice>
        </mc:AlternateContent>
        <mc:AlternateContent xmlns:mc="http://schemas.openxmlformats.org/markup-compatibility/2006">
          <mc:Choice Requires="x14">
            <control shapeId="1046" r:id="rId19" name="Check Box 22">
              <controlPr defaultSize="0" autoFill="0" autoLine="0" autoPict="0">
                <anchor moveWithCells="1">
                  <from>
                    <xdr:col>4</xdr:col>
                    <xdr:colOff>304800</xdr:colOff>
                    <xdr:row>20</xdr:row>
                    <xdr:rowOff>142875</xdr:rowOff>
                  </from>
                  <to>
                    <xdr:col>5</xdr:col>
                    <xdr:colOff>0</xdr:colOff>
                    <xdr:row>22</xdr:row>
                    <xdr:rowOff>28575</xdr:rowOff>
                  </to>
                </anchor>
              </controlPr>
            </control>
          </mc:Choice>
        </mc:AlternateContent>
        <mc:AlternateContent xmlns:mc="http://schemas.openxmlformats.org/markup-compatibility/2006">
          <mc:Choice Requires="x14">
            <control shapeId="1047" r:id="rId20" name="Check Box 23">
              <controlPr defaultSize="0" autoFill="0" autoLine="0" autoPict="0">
                <anchor moveWithCells="1">
                  <from>
                    <xdr:col>4</xdr:col>
                    <xdr:colOff>304800</xdr:colOff>
                    <xdr:row>21</xdr:row>
                    <xdr:rowOff>142875</xdr:rowOff>
                  </from>
                  <to>
                    <xdr:col>5</xdr:col>
                    <xdr:colOff>0</xdr:colOff>
                    <xdr:row>23</xdr:row>
                    <xdr:rowOff>28575</xdr:rowOff>
                  </to>
                </anchor>
              </controlPr>
            </control>
          </mc:Choice>
        </mc:AlternateContent>
        <mc:AlternateContent xmlns:mc="http://schemas.openxmlformats.org/markup-compatibility/2006">
          <mc:Choice Requires="x14">
            <control shapeId="1048" r:id="rId21" name="Check Box 24">
              <controlPr defaultSize="0" autoFill="0" autoLine="0" autoPict="0">
                <anchor moveWithCells="1">
                  <from>
                    <xdr:col>4</xdr:col>
                    <xdr:colOff>304800</xdr:colOff>
                    <xdr:row>22</xdr:row>
                    <xdr:rowOff>142875</xdr:rowOff>
                  </from>
                  <to>
                    <xdr:col>5</xdr:col>
                    <xdr:colOff>0</xdr:colOff>
                    <xdr:row>24</xdr:row>
                    <xdr:rowOff>28575</xdr:rowOff>
                  </to>
                </anchor>
              </controlPr>
            </control>
          </mc:Choice>
        </mc:AlternateContent>
        <mc:AlternateContent xmlns:mc="http://schemas.openxmlformats.org/markup-compatibility/2006">
          <mc:Choice Requires="x14">
            <control shapeId="1049" r:id="rId22" name="Check Box 25">
              <controlPr defaultSize="0" autoFill="0" autoLine="0" autoPict="0">
                <anchor moveWithCells="1">
                  <from>
                    <xdr:col>4</xdr:col>
                    <xdr:colOff>304800</xdr:colOff>
                    <xdr:row>23</xdr:row>
                    <xdr:rowOff>142875</xdr:rowOff>
                  </from>
                  <to>
                    <xdr:col>5</xdr:col>
                    <xdr:colOff>0</xdr:colOff>
                    <xdr:row>25</xdr:row>
                    <xdr:rowOff>28575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9"/>
  <dimension ref="A1:IB67"/>
  <sheetViews>
    <sheetView showGridLines="0" topLeftCell="A22" zoomScale="80" zoomScaleNormal="80" workbookViewId="0">
      <selection sqref="A1:P1"/>
    </sheetView>
  </sheetViews>
  <sheetFormatPr defaultRowHeight="12.75" x14ac:dyDescent="0.2"/>
  <cols>
    <col min="1" max="1" width="39" customWidth="1"/>
    <col min="2" max="2" width="2.140625" customWidth="1"/>
    <col min="3" max="3" width="13" customWidth="1"/>
    <col min="4" max="4" width="15.42578125" customWidth="1"/>
    <col min="5" max="5" width="10.42578125" customWidth="1"/>
    <col min="6" max="6" width="5.5703125" customWidth="1"/>
    <col min="7" max="8" width="13.42578125" customWidth="1"/>
    <col min="9" max="9" width="14.5703125" customWidth="1"/>
    <col min="10" max="10" width="13.42578125" customWidth="1"/>
    <col min="11" max="11" width="5.5703125" bestFit="1" customWidth="1"/>
    <col min="12" max="12" width="15.140625" customWidth="1"/>
    <col min="13" max="13" width="17.42578125" bestFit="1" customWidth="1"/>
    <col min="14" max="14" width="17.5703125" customWidth="1"/>
    <col min="15" max="15" width="18.5703125" customWidth="1"/>
    <col min="16" max="16" width="15" customWidth="1"/>
    <col min="17" max="17" width="12.85546875" bestFit="1" customWidth="1"/>
    <col min="18" max="18" width="10.5703125" hidden="1" customWidth="1"/>
    <col min="19" max="26" width="10.42578125" hidden="1" customWidth="1"/>
    <col min="27" max="27" width="10.5703125" hidden="1" customWidth="1"/>
    <col min="28" max="30" width="10.42578125" hidden="1" customWidth="1"/>
  </cols>
  <sheetData>
    <row r="1" spans="1:30" ht="20.25" x14ac:dyDescent="0.3">
      <c r="A1" s="498" t="s">
        <v>120</v>
      </c>
      <c r="B1" s="498"/>
      <c r="C1" s="498"/>
      <c r="D1" s="498"/>
      <c r="E1" s="498"/>
      <c r="F1" s="498"/>
      <c r="G1" s="498"/>
      <c r="H1" s="498"/>
      <c r="I1" s="498"/>
      <c r="J1" s="498"/>
      <c r="K1" s="498"/>
      <c r="L1" s="498"/>
      <c r="M1" s="498"/>
      <c r="N1" s="498"/>
      <c r="O1" s="498"/>
      <c r="P1" s="498"/>
      <c r="Q1" s="203"/>
    </row>
    <row r="2" spans="1:30" ht="20.25" x14ac:dyDescent="0.3">
      <c r="A2" s="499" t="s">
        <v>245</v>
      </c>
      <c r="B2" s="499"/>
      <c r="C2" s="499"/>
      <c r="D2" s="499"/>
      <c r="E2" s="499"/>
      <c r="F2" s="499"/>
      <c r="G2" s="499"/>
      <c r="H2" s="499"/>
      <c r="I2" s="499"/>
      <c r="J2" s="499"/>
      <c r="K2" s="499"/>
      <c r="L2" s="499"/>
      <c r="M2" s="499"/>
      <c r="N2" s="499"/>
      <c r="O2" s="499"/>
      <c r="P2" s="499"/>
      <c r="Q2" s="197"/>
    </row>
    <row r="3" spans="1:30" ht="18" x14ac:dyDescent="0.25">
      <c r="A3" s="484" t="s">
        <v>95</v>
      </c>
      <c r="B3" s="484"/>
      <c r="C3" s="484"/>
      <c r="D3" s="484"/>
      <c r="E3" s="484"/>
      <c r="F3" s="484"/>
      <c r="G3" s="484"/>
      <c r="H3" s="484"/>
      <c r="I3" s="484"/>
      <c r="J3" s="484"/>
      <c r="K3" s="484"/>
      <c r="L3" s="484"/>
      <c r="M3" s="484"/>
      <c r="N3" s="484"/>
      <c r="O3" s="484"/>
      <c r="P3" s="484"/>
      <c r="Q3" s="198"/>
    </row>
    <row r="4" spans="1:30" ht="15.75" x14ac:dyDescent="0.25">
      <c r="A4" s="484"/>
      <c r="B4" s="484"/>
      <c r="C4" s="484"/>
      <c r="D4" s="484"/>
      <c r="E4" s="484"/>
      <c r="F4" s="484"/>
      <c r="G4" s="484"/>
      <c r="H4" s="484"/>
      <c r="I4" s="484"/>
      <c r="J4" s="484"/>
      <c r="K4" s="484"/>
      <c r="L4" s="484"/>
      <c r="M4" s="484"/>
      <c r="N4" s="484"/>
      <c r="O4" s="484"/>
      <c r="P4" s="484"/>
      <c r="Q4" s="199"/>
    </row>
    <row r="5" spans="1:30" x14ac:dyDescent="0.2">
      <c r="A5" s="76">
        <f ca="1">TODAY()</f>
        <v>45944</v>
      </c>
      <c r="B5" s="491" t="s">
        <v>247</v>
      </c>
      <c r="C5" s="491"/>
      <c r="D5" s="491"/>
      <c r="E5" s="491"/>
      <c r="F5" s="491"/>
      <c r="G5" s="491"/>
      <c r="H5" s="491"/>
      <c r="I5" s="491"/>
      <c r="J5" s="491"/>
      <c r="K5" s="491"/>
      <c r="L5" s="491"/>
      <c r="M5" s="491"/>
      <c r="N5" s="491"/>
      <c r="O5" s="491"/>
    </row>
    <row r="6" spans="1:30" x14ac:dyDescent="0.2">
      <c r="A6" s="482" t="s">
        <v>15</v>
      </c>
      <c r="B6" s="482"/>
      <c r="C6" s="482"/>
      <c r="D6" s="482"/>
      <c r="E6" s="482"/>
      <c r="F6" s="482"/>
      <c r="G6" s="482"/>
      <c r="H6" s="482"/>
      <c r="I6" s="482"/>
      <c r="J6" s="482"/>
      <c r="K6" s="482"/>
    </row>
    <row r="7" spans="1:30" x14ac:dyDescent="0.2">
      <c r="C7" s="18"/>
      <c r="D7" s="18"/>
      <c r="E7" s="18"/>
      <c r="F7" s="18"/>
      <c r="G7" s="18"/>
      <c r="H7" s="18"/>
      <c r="I7" s="18"/>
      <c r="J7" s="18"/>
      <c r="K7" s="18"/>
    </row>
    <row r="8" spans="1:30" ht="15" x14ac:dyDescent="0.2">
      <c r="A8" s="23" t="s">
        <v>2</v>
      </c>
      <c r="B8" s="24"/>
      <c r="C8" s="25">
        <f>'Customer Info'!B7</f>
        <v>0</v>
      </c>
      <c r="I8" s="26"/>
    </row>
    <row r="9" spans="1:30" ht="15" x14ac:dyDescent="0.2">
      <c r="A9" s="27" t="s">
        <v>26</v>
      </c>
      <c r="B9" s="24"/>
      <c r="C9" s="25">
        <f>'Customer Info'!B8</f>
        <v>0</v>
      </c>
    </row>
    <row r="10" spans="1:30" x14ac:dyDescent="0.2">
      <c r="A10" s="23" t="s">
        <v>3</v>
      </c>
      <c r="B10" s="200">
        <f>'Customer Info'!B9</f>
        <v>11</v>
      </c>
      <c r="C10" s="194" t="str">
        <f>LOOKUP(B10,S11:AD11,S12:AD12)</f>
        <v>November</v>
      </c>
      <c r="D10" s="133">
        <f>'Customer Info'!C9</f>
        <v>2025</v>
      </c>
    </row>
    <row r="11" spans="1:30" x14ac:dyDescent="0.2">
      <c r="A11" s="497"/>
      <c r="B11" s="497"/>
      <c r="C11" s="497"/>
      <c r="D11" s="497"/>
      <c r="E11" s="497"/>
      <c r="F11" s="497"/>
      <c r="G11" s="497"/>
      <c r="H11" s="497"/>
      <c r="I11" s="497"/>
      <c r="J11" s="94"/>
      <c r="K11" s="94"/>
      <c r="L11" s="94"/>
      <c r="M11" s="94"/>
      <c r="N11" s="94"/>
      <c r="O11" s="94"/>
      <c r="P11" s="94"/>
      <c r="S11">
        <v>1</v>
      </c>
      <c r="T11">
        <v>2</v>
      </c>
      <c r="U11">
        <v>3</v>
      </c>
      <c r="V11">
        <v>4</v>
      </c>
      <c r="W11">
        <v>5</v>
      </c>
      <c r="X11">
        <v>6</v>
      </c>
      <c r="Y11">
        <v>7</v>
      </c>
      <c r="Z11">
        <v>8</v>
      </c>
      <c r="AA11">
        <v>9</v>
      </c>
      <c r="AB11">
        <v>10</v>
      </c>
      <c r="AC11">
        <v>11</v>
      </c>
      <c r="AD11">
        <v>12</v>
      </c>
    </row>
    <row r="12" spans="1:30" x14ac:dyDescent="0.2">
      <c r="A12" s="97" t="s">
        <v>27</v>
      </c>
      <c r="B12" s="18"/>
      <c r="C12" s="18"/>
      <c r="D12" s="18"/>
      <c r="E12" s="18"/>
      <c r="F12" s="18"/>
      <c r="G12" s="18"/>
      <c r="H12" s="18"/>
      <c r="I12" s="18"/>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30" x14ac:dyDescent="0.2">
      <c r="A13" s="18"/>
      <c r="B13" s="18"/>
      <c r="C13" s="18"/>
      <c r="D13" s="18"/>
      <c r="E13" s="18"/>
      <c r="F13" s="18"/>
      <c r="G13" s="18"/>
      <c r="H13" s="18"/>
      <c r="I13" s="18"/>
      <c r="R13" s="78" t="s">
        <v>118</v>
      </c>
      <c r="S13" s="193">
        <v>1.8274700000000001E-2</v>
      </c>
      <c r="T13" s="193">
        <v>1.8274700000000001E-2</v>
      </c>
      <c r="U13" s="193">
        <v>1.8274700000000001E-2</v>
      </c>
      <c r="V13" s="193">
        <v>1.8274700000000001E-2</v>
      </c>
      <c r="W13" s="193">
        <v>1.8274700000000001E-2</v>
      </c>
      <c r="X13" s="193">
        <v>1.8274700000000001E-2</v>
      </c>
      <c r="Y13" s="193">
        <v>1.8274700000000001E-2</v>
      </c>
      <c r="Z13" s="193">
        <v>1.8274700000000001E-2</v>
      </c>
      <c r="AA13" s="193">
        <v>1.8274700000000001E-2</v>
      </c>
      <c r="AB13" s="193">
        <v>1.8274700000000001E-2</v>
      </c>
      <c r="AC13" s="193">
        <v>1.8274700000000001E-2</v>
      </c>
      <c r="AD13" s="193">
        <v>1.8274700000000001E-2</v>
      </c>
    </row>
    <row r="14" spans="1:30" x14ac:dyDescent="0.2">
      <c r="A14" s="31" t="s">
        <v>43</v>
      </c>
      <c r="B14" s="31"/>
      <c r="C14" s="32">
        <f>IF('Customer Info'!B21+'Customer Info'!B22-'Customer Info'!B23&lt;0,0,'Customer Info'!B21+'Customer Info'!B22-'Customer Info'!B23)</f>
        <v>0</v>
      </c>
      <c r="D14" s="31" t="s">
        <v>41</v>
      </c>
      <c r="E14" s="31"/>
      <c r="F14" s="33"/>
      <c r="G14" s="31"/>
      <c r="H14" s="31"/>
      <c r="I14" s="31"/>
      <c r="R14" s="78" t="s">
        <v>119</v>
      </c>
      <c r="S14" s="193">
        <v>1.8274700000000001E-2</v>
      </c>
      <c r="T14" s="193">
        <v>1.8274700000000001E-2</v>
      </c>
      <c r="U14" s="193">
        <v>1.8274700000000001E-2</v>
      </c>
      <c r="V14" s="193">
        <v>1.8274700000000001E-2</v>
      </c>
      <c r="W14" s="193">
        <v>1.8274700000000001E-2</v>
      </c>
      <c r="X14" s="193">
        <v>1.8274700000000001E-2</v>
      </c>
      <c r="Y14" s="193">
        <v>1.8274700000000001E-2</v>
      </c>
      <c r="Z14" s="193">
        <v>1.8274700000000001E-2</v>
      </c>
      <c r="AA14" s="193">
        <v>1.8274700000000001E-2</v>
      </c>
      <c r="AB14" s="193">
        <v>1.8274700000000001E-2</v>
      </c>
      <c r="AC14" s="193">
        <v>1.8274700000000001E-2</v>
      </c>
      <c r="AD14" s="193">
        <v>1.8274700000000001E-2</v>
      </c>
    </row>
    <row r="15" spans="1:30" x14ac:dyDescent="0.2">
      <c r="A15" s="31" t="s">
        <v>85</v>
      </c>
      <c r="B15" s="31"/>
      <c r="C15" s="212">
        <f>MAX('Customer Info'!B18,'Customer Info'!B19)</f>
        <v>0</v>
      </c>
      <c r="D15" s="31" t="s">
        <v>45</v>
      </c>
      <c r="E15" s="31"/>
      <c r="F15" s="33"/>
      <c r="G15" s="31"/>
      <c r="H15" s="31"/>
      <c r="I15" s="31"/>
      <c r="R15" s="78" t="s">
        <v>123</v>
      </c>
      <c r="S15" s="193">
        <v>1.8274700000000001E-2</v>
      </c>
      <c r="T15" s="193">
        <v>1.8274700000000001E-2</v>
      </c>
      <c r="U15" s="193">
        <v>1.8274700000000001E-2</v>
      </c>
      <c r="V15" s="193">
        <v>1.8274700000000001E-2</v>
      </c>
      <c r="W15" s="193">
        <v>1.8274700000000001E-2</v>
      </c>
      <c r="X15" s="193">
        <v>1.8274700000000001E-2</v>
      </c>
      <c r="Y15" s="193">
        <v>1.8274700000000001E-2</v>
      </c>
      <c r="Z15" s="193">
        <v>1.8274700000000001E-2</v>
      </c>
      <c r="AA15" s="193">
        <v>1.8274700000000001E-2</v>
      </c>
      <c r="AB15" s="193">
        <v>1.8274700000000001E-2</v>
      </c>
      <c r="AC15" s="193">
        <v>1.8274700000000001E-2</v>
      </c>
      <c r="AD15" s="193">
        <v>1.8274700000000001E-2</v>
      </c>
    </row>
    <row r="16" spans="1:30" x14ac:dyDescent="0.2">
      <c r="A16" s="31"/>
      <c r="B16" s="31"/>
      <c r="C16" s="33"/>
      <c r="D16" s="33"/>
      <c r="E16" s="33"/>
      <c r="F16" s="33"/>
      <c r="G16" s="23"/>
      <c r="H16" s="31"/>
      <c r="I16" s="31"/>
      <c r="R16" t="s">
        <v>163</v>
      </c>
      <c r="S16" s="222" t="e">
        <f>'Rider Rates'!#REF!</f>
        <v>#REF!</v>
      </c>
      <c r="T16" s="222" t="e">
        <f>'Rider Rates'!#REF!</f>
        <v>#REF!</v>
      </c>
      <c r="U16" s="222" t="e">
        <f>'Rider Rates'!#REF!</f>
        <v>#REF!</v>
      </c>
      <c r="V16" s="222" t="e">
        <f>'Rider Rates'!#REF!</f>
        <v>#REF!</v>
      </c>
      <c r="W16" s="222" t="e">
        <f>'Rider Rates'!#REF!</f>
        <v>#REF!</v>
      </c>
      <c r="X16" s="222" t="e">
        <f>'Rider Rates'!#REF!</f>
        <v>#REF!</v>
      </c>
      <c r="Y16" s="222" t="e">
        <f>'Rider Rates'!#REF!</f>
        <v>#REF!</v>
      </c>
      <c r="Z16" s="222" t="e">
        <f>'Rider Rates'!#REF!</f>
        <v>#REF!</v>
      </c>
      <c r="AA16" s="222" t="e">
        <f>'Rider Rates'!#REF!</f>
        <v>#REF!</v>
      </c>
      <c r="AB16" s="222" t="e">
        <f>'Rider Rates'!#REF!</f>
        <v>#REF!</v>
      </c>
      <c r="AC16" s="222" t="e">
        <f>'Rider Rates'!#REF!</f>
        <v>#REF!</v>
      </c>
      <c r="AD16" s="222" t="e">
        <f>'Rider Rates'!#REF!</f>
        <v>#REF!</v>
      </c>
    </row>
    <row r="17" spans="1:221" x14ac:dyDescent="0.2">
      <c r="A17" s="28" t="s">
        <v>124</v>
      </c>
      <c r="B17" s="22"/>
      <c r="C17" s="22"/>
      <c r="D17" s="22"/>
      <c r="E17" s="22"/>
      <c r="F17" s="22"/>
      <c r="G17" s="493" t="s">
        <v>68</v>
      </c>
      <c r="H17" s="494"/>
      <c r="I17" s="494"/>
      <c r="J17" s="495"/>
      <c r="K17" s="22"/>
      <c r="L17" s="496" t="s">
        <v>69</v>
      </c>
      <c r="M17" s="496"/>
      <c r="N17" s="496"/>
      <c r="O17" s="496"/>
      <c r="R17" t="s">
        <v>164</v>
      </c>
      <c r="S17" s="222" t="e">
        <f>'Rider Rates'!#REF!</f>
        <v>#REF!</v>
      </c>
      <c r="T17" s="222" t="e">
        <f>'Rider Rates'!#REF!</f>
        <v>#REF!</v>
      </c>
      <c r="U17" s="222" t="e">
        <f>'Rider Rates'!#REF!</f>
        <v>#REF!</v>
      </c>
      <c r="V17" s="222" t="e">
        <f>'Rider Rates'!#REF!</f>
        <v>#REF!</v>
      </c>
      <c r="W17" s="222" t="e">
        <f>'Rider Rates'!#REF!</f>
        <v>#REF!</v>
      </c>
      <c r="X17" s="222" t="e">
        <f>'Rider Rates'!#REF!</f>
        <v>#REF!</v>
      </c>
      <c r="Y17" s="222" t="e">
        <f>'Rider Rates'!#REF!</f>
        <v>#REF!</v>
      </c>
      <c r="Z17" s="222" t="e">
        <f>'Rider Rates'!#REF!</f>
        <v>#REF!</v>
      </c>
      <c r="AA17" s="222" t="e">
        <f>'Rider Rates'!#REF!</f>
        <v>#REF!</v>
      </c>
      <c r="AB17" s="222" t="e">
        <f>'Rider Rates'!#REF!</f>
        <v>#REF!</v>
      </c>
      <c r="AC17" s="222" t="e">
        <f>'Rider Rates'!#REF!</f>
        <v>#REF!</v>
      </c>
      <c r="AD17" s="222" t="e">
        <f>'Rider Rates'!#REF!</f>
        <v>#REF!</v>
      </c>
    </row>
    <row r="18" spans="1:221" x14ac:dyDescent="0.2">
      <c r="A18" s="18"/>
      <c r="B18" s="18"/>
      <c r="C18" s="18"/>
      <c r="D18" s="18"/>
      <c r="E18" s="18"/>
      <c r="F18" s="18"/>
      <c r="G18" s="8" t="s">
        <v>65</v>
      </c>
      <c r="H18" s="8" t="s">
        <v>66</v>
      </c>
      <c r="I18" s="8" t="s">
        <v>67</v>
      </c>
      <c r="J18" s="112" t="s">
        <v>34</v>
      </c>
      <c r="K18" s="18"/>
      <c r="L18" s="131" t="s">
        <v>65</v>
      </c>
      <c r="M18" s="131" t="s">
        <v>66</v>
      </c>
      <c r="N18" s="131" t="s">
        <v>67</v>
      </c>
      <c r="O18" s="132" t="s">
        <v>34</v>
      </c>
      <c r="P18" s="43" t="s">
        <v>57</v>
      </c>
      <c r="R18" t="s">
        <v>165</v>
      </c>
      <c r="S18" s="222" t="e">
        <f>'Rider Rates'!#REF!</f>
        <v>#REF!</v>
      </c>
      <c r="T18" s="222" t="e">
        <f>'Rider Rates'!#REF!</f>
        <v>#REF!</v>
      </c>
      <c r="U18" s="222" t="e">
        <f>'Rider Rates'!#REF!</f>
        <v>#REF!</v>
      </c>
      <c r="V18" s="222" t="e">
        <f>'Rider Rates'!#REF!</f>
        <v>#REF!</v>
      </c>
      <c r="W18" s="222" t="e">
        <f>'Rider Rates'!#REF!</f>
        <v>#REF!</v>
      </c>
      <c r="X18" s="222" t="e">
        <f>'Rider Rates'!#REF!</f>
        <v>#REF!</v>
      </c>
      <c r="Y18" s="222" t="e">
        <f>'Rider Rates'!#REF!</f>
        <v>#REF!</v>
      </c>
      <c r="Z18" s="222" t="e">
        <f>'Rider Rates'!#REF!</f>
        <v>#REF!</v>
      </c>
      <c r="AA18" s="222" t="e">
        <f>'Rider Rates'!#REF!</f>
        <v>#REF!</v>
      </c>
      <c r="AB18" s="222" t="e">
        <f>'Rider Rates'!#REF!</f>
        <v>#REF!</v>
      </c>
      <c r="AC18" s="222" t="e">
        <f>'Rider Rates'!#REF!</f>
        <v>#REF!</v>
      </c>
      <c r="AD18" s="222" t="e">
        <f>'Rider Rates'!#REF!</f>
        <v>#REF!</v>
      </c>
    </row>
    <row r="19" spans="1:221" x14ac:dyDescent="0.2">
      <c r="A19" t="s">
        <v>32</v>
      </c>
      <c r="G19" s="83"/>
      <c r="H19" s="83"/>
      <c r="I19" s="125">
        <v>10</v>
      </c>
      <c r="J19" s="125">
        <f>SUM(G19:I19)</f>
        <v>10</v>
      </c>
      <c r="L19" s="125"/>
      <c r="M19" s="125"/>
      <c r="N19" s="125">
        <f>I19</f>
        <v>10</v>
      </c>
      <c r="O19" s="125">
        <f>+SUM(L19:N19)</f>
        <v>10</v>
      </c>
      <c r="P19" s="245">
        <v>44531</v>
      </c>
      <c r="R19" s="3" t="s">
        <v>191</v>
      </c>
      <c r="S19">
        <f>'Rider Rates'!$C$21</f>
        <v>7.6880000000000004E-2</v>
      </c>
      <c r="T19">
        <f>'Rider Rates'!$C$21</f>
        <v>7.6880000000000004E-2</v>
      </c>
      <c r="U19">
        <f>'Rider Rates'!$C$21</f>
        <v>7.6880000000000004E-2</v>
      </c>
      <c r="V19">
        <f>'Rider Rates'!$C$21</f>
        <v>7.6880000000000004E-2</v>
      </c>
      <c r="W19">
        <f>'Rider Rates'!$C$21</f>
        <v>7.6880000000000004E-2</v>
      </c>
      <c r="X19">
        <f>'Rider Rates'!$B$21</f>
        <v>7.6880000000000004E-2</v>
      </c>
      <c r="Y19">
        <f>'Rider Rates'!$B$21</f>
        <v>7.6880000000000004E-2</v>
      </c>
      <c r="Z19">
        <f>'Rider Rates'!$B$21</f>
        <v>7.6880000000000004E-2</v>
      </c>
      <c r="AA19">
        <f>'Rider Rates'!$B$21</f>
        <v>7.6880000000000004E-2</v>
      </c>
      <c r="AB19">
        <f>'Rider Rates'!$C$21</f>
        <v>7.6880000000000004E-2</v>
      </c>
      <c r="AC19">
        <f>'Rider Rates'!$C$21</f>
        <v>7.6880000000000004E-2</v>
      </c>
      <c r="AD19">
        <f>'Rider Rates'!$C$21</f>
        <v>7.6880000000000004E-2</v>
      </c>
    </row>
    <row r="20" spans="1:221" x14ac:dyDescent="0.2">
      <c r="A20" s="18" t="s">
        <v>246</v>
      </c>
      <c r="B20" s="18"/>
      <c r="C20" s="18"/>
      <c r="D20" s="100">
        <f>C15</f>
        <v>0</v>
      </c>
      <c r="E20" s="124" t="s">
        <v>45</v>
      </c>
      <c r="F20" s="20" t="s">
        <v>8</v>
      </c>
      <c r="G20" s="165"/>
      <c r="H20" s="83"/>
      <c r="I20" s="165">
        <v>4.2699999999999996</v>
      </c>
      <c r="J20" s="126">
        <f>SUM(G20:I20)</f>
        <v>4.2699999999999996</v>
      </c>
      <c r="K20" t="s">
        <v>42</v>
      </c>
      <c r="L20" s="125"/>
      <c r="M20" s="125"/>
      <c r="N20" s="125">
        <f>IF($C$14&lt;0,0,ROUND($D20*I20,2))</f>
        <v>0</v>
      </c>
      <c r="O20" s="125">
        <f>+SUM(L20:N20)</f>
        <v>0</v>
      </c>
      <c r="P20" s="245">
        <v>44531</v>
      </c>
      <c r="R20" s="3"/>
    </row>
    <row r="21" spans="1:221" x14ac:dyDescent="0.2">
      <c r="A21" s="96" t="s">
        <v>75</v>
      </c>
      <c r="B21" s="37"/>
      <c r="C21" s="37"/>
      <c r="D21" s="38"/>
      <c r="E21" s="38"/>
      <c r="F21" s="37"/>
      <c r="G21" s="37"/>
      <c r="I21" s="40"/>
      <c r="K21" s="39"/>
      <c r="L21" s="95"/>
      <c r="M21" s="54"/>
      <c r="N21" s="95">
        <f>SUM(N19:N20)</f>
        <v>10</v>
      </c>
      <c r="O21" s="95">
        <f>SUM(O19:O20)</f>
        <v>10</v>
      </c>
      <c r="R21" s="107"/>
      <c r="S21" s="108"/>
      <c r="T21" s="109"/>
      <c r="U21" s="78"/>
      <c r="V21" s="110"/>
      <c r="W21" s="78"/>
      <c r="X21" s="78"/>
      <c r="Y21" s="78"/>
      <c r="Z21" s="78"/>
      <c r="AA21" s="78"/>
      <c r="AB21" s="78"/>
      <c r="AC21" s="78"/>
      <c r="AD21" s="78"/>
    </row>
    <row r="22" spans="1:221" x14ac:dyDescent="0.2">
      <c r="A22" s="170"/>
      <c r="B22" s="170"/>
      <c r="C22" s="170"/>
      <c r="D22" s="171"/>
      <c r="E22" s="171"/>
      <c r="F22" s="170"/>
      <c r="G22" s="171"/>
      <c r="H22" s="171"/>
      <c r="I22" s="171"/>
      <c r="J22" s="171"/>
      <c r="K22" s="172"/>
      <c r="L22" s="171"/>
      <c r="M22" s="171"/>
      <c r="N22" s="171"/>
      <c r="O22" s="171"/>
      <c r="P22" s="171"/>
      <c r="R22" s="107"/>
      <c r="S22" s="108"/>
      <c r="T22" s="109"/>
      <c r="U22" s="78"/>
      <c r="V22" s="110"/>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x14ac:dyDescent="0.2">
      <c r="A23" s="148" t="s">
        <v>70</v>
      </c>
      <c r="B23" s="166"/>
      <c r="C23" s="166"/>
      <c r="D23" s="167"/>
      <c r="E23" s="167"/>
      <c r="F23" s="166"/>
      <c r="G23" s="167"/>
      <c r="H23" s="167"/>
      <c r="I23" s="167"/>
      <c r="J23" s="167"/>
      <c r="K23" s="167"/>
      <c r="L23" s="167"/>
      <c r="M23" s="167"/>
      <c r="N23" s="167"/>
      <c r="O23" s="167"/>
      <c r="P23" s="167"/>
      <c r="R23" s="107"/>
      <c r="S23" s="108"/>
      <c r="T23" s="109"/>
      <c r="U23" s="78"/>
      <c r="V23" s="110"/>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Q23" s="78"/>
      <c r="BR23" s="78"/>
      <c r="BS23" s="78"/>
      <c r="BT23" s="78"/>
      <c r="BU23" s="78"/>
      <c r="BV23" s="78"/>
      <c r="BW23" s="78"/>
      <c r="BX23" s="78"/>
      <c r="BY23" s="78"/>
      <c r="BZ23" s="78"/>
      <c r="CA23" s="78"/>
      <c r="CB23" s="78"/>
      <c r="CC23" s="78"/>
      <c r="CD23" s="78"/>
      <c r="CE23" s="78"/>
      <c r="CF23" s="78"/>
      <c r="CG23" s="78"/>
      <c r="CH23" s="78"/>
      <c r="CI23" s="78"/>
      <c r="CJ23" s="78"/>
      <c r="CK23" s="78"/>
      <c r="CL23" s="78"/>
      <c r="CM23" s="78"/>
      <c r="CN23" s="78"/>
      <c r="CO23" s="78"/>
      <c r="CP23" s="78"/>
      <c r="CQ23" s="78"/>
      <c r="CR23" s="78"/>
      <c r="CS23" s="78"/>
      <c r="CT23" s="78"/>
      <c r="CU23" s="78"/>
      <c r="CV23" s="78"/>
      <c r="CW23" s="78"/>
      <c r="CX23" s="78"/>
      <c r="CY23" s="78"/>
      <c r="CZ23" s="78"/>
      <c r="DA23" s="78"/>
      <c r="DB23" s="78"/>
      <c r="DC23" s="78"/>
      <c r="DD23" s="78"/>
      <c r="DE23" s="78"/>
      <c r="DF23" s="78"/>
      <c r="DG23" s="78"/>
      <c r="DH23" s="78"/>
      <c r="DI23" s="78"/>
      <c r="DJ23" s="78"/>
      <c r="DK23" s="78"/>
      <c r="DL23" s="78"/>
      <c r="DM23" s="78"/>
      <c r="DN23" s="78"/>
      <c r="DO23" s="78"/>
      <c r="DP23" s="78"/>
      <c r="DQ23" s="78"/>
      <c r="DR23" s="78"/>
      <c r="DS23" s="78"/>
      <c r="DT23" s="78"/>
      <c r="DU23" s="78"/>
      <c r="DV23" s="78"/>
      <c r="DW23" s="78"/>
      <c r="DX23" s="78"/>
      <c r="DY23" s="78"/>
      <c r="DZ23" s="78"/>
      <c r="EA23" s="78"/>
      <c r="EB23" s="78"/>
      <c r="EC23" s="78"/>
      <c r="ED23" s="78"/>
      <c r="EE23" s="78"/>
      <c r="EF23" s="78"/>
      <c r="EG23" s="78"/>
      <c r="EH23" s="78"/>
      <c r="EI23" s="78"/>
      <c r="EJ23" s="78"/>
      <c r="EK23" s="78"/>
      <c r="EL23" s="78"/>
      <c r="EM23" s="78"/>
      <c r="EN23" s="78"/>
      <c r="EO23" s="78"/>
      <c r="EP23" s="78"/>
      <c r="EQ23" s="78"/>
      <c r="ER23" s="78"/>
      <c r="ES23" s="78"/>
      <c r="ET23" s="78"/>
      <c r="EU23" s="78"/>
      <c r="EV23" s="78"/>
      <c r="EW23" s="78"/>
      <c r="EX23" s="78"/>
      <c r="EY23" s="78"/>
      <c r="EZ23" s="78"/>
      <c r="FA23" s="78"/>
      <c r="FB23" s="78"/>
      <c r="FC23" s="78"/>
      <c r="FD23" s="78"/>
      <c r="FE23" s="78"/>
      <c r="FF23" s="78"/>
      <c r="FG23" s="78"/>
      <c r="FH23" s="78"/>
      <c r="FI23" s="78"/>
      <c r="FJ23" s="78"/>
      <c r="FK23" s="78"/>
      <c r="FL23" s="78"/>
      <c r="FM23" s="78"/>
      <c r="FN23" s="78"/>
      <c r="FO23" s="78"/>
      <c r="FP23" s="78"/>
      <c r="FQ23" s="78"/>
      <c r="FR23" s="78"/>
      <c r="FS23" s="78"/>
      <c r="FT23" s="78"/>
      <c r="FU23" s="78"/>
      <c r="FV23" s="78"/>
      <c r="FW23" s="78"/>
      <c r="FX23" s="78"/>
      <c r="FY23" s="78"/>
      <c r="FZ23" s="78"/>
      <c r="GA23" s="78"/>
      <c r="GB23" s="78"/>
      <c r="GC23" s="78"/>
      <c r="GD23" s="78"/>
      <c r="GE23" s="78"/>
      <c r="GF23" s="78"/>
      <c r="GG23" s="78"/>
      <c r="GH23" s="78"/>
      <c r="GI23" s="78"/>
      <c r="GJ23" s="78"/>
      <c r="GK23" s="78"/>
      <c r="GL23" s="78"/>
      <c r="GM23" s="78"/>
      <c r="GN23" s="78"/>
      <c r="GO23" s="78"/>
      <c r="GP23" s="78"/>
      <c r="GQ23" s="78"/>
      <c r="GR23" s="78"/>
      <c r="GS23" s="78"/>
      <c r="GT23" s="78"/>
      <c r="GU23" s="78"/>
      <c r="GV23" s="78"/>
      <c r="GW23" s="78"/>
      <c r="GX23" s="78"/>
      <c r="GY23" s="78"/>
      <c r="GZ23" s="78"/>
      <c r="HA23" s="78"/>
      <c r="HB23" s="78"/>
      <c r="HC23" s="78"/>
      <c r="HD23" s="78"/>
      <c r="HE23" s="78"/>
      <c r="HF23" s="78"/>
      <c r="HG23" s="78"/>
      <c r="HH23" s="78"/>
      <c r="HI23" s="78"/>
      <c r="HJ23" s="78"/>
      <c r="HK23" s="78"/>
      <c r="HL23" s="78"/>
      <c r="HM23" s="78"/>
    </row>
    <row r="24" spans="1:221" x14ac:dyDescent="0.2">
      <c r="A24" s="151"/>
      <c r="B24" s="151"/>
      <c r="C24" s="151"/>
      <c r="D24" s="151"/>
      <c r="E24" s="151"/>
      <c r="F24" s="151"/>
      <c r="G24" s="151"/>
      <c r="H24" s="151"/>
      <c r="I24" s="151"/>
      <c r="J24" s="151"/>
      <c r="K24" s="151"/>
      <c r="L24" s="151"/>
      <c r="M24" s="151"/>
      <c r="N24" s="151"/>
      <c r="O24" s="151"/>
      <c r="P24" s="106"/>
      <c r="R24" s="107"/>
      <c r="S24" s="108"/>
      <c r="T24" s="109"/>
      <c r="U24" s="78"/>
      <c r="V24" s="110"/>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c r="BK24" s="78"/>
      <c r="BL24" s="78"/>
      <c r="BM24" s="78"/>
      <c r="BN24" s="78"/>
      <c r="BO24" s="78"/>
      <c r="BP24" s="78"/>
      <c r="BQ24" s="78"/>
      <c r="BR24" s="78"/>
      <c r="BS24" s="78"/>
      <c r="BT24" s="78"/>
      <c r="BU24" s="78"/>
      <c r="BV24" s="78"/>
      <c r="BW24" s="78"/>
      <c r="BX24" s="78"/>
      <c r="BY24" s="78"/>
      <c r="BZ24" s="78"/>
      <c r="CA24" s="78"/>
      <c r="CB24" s="78"/>
      <c r="CC24" s="78"/>
      <c r="CD24" s="78"/>
      <c r="CE24" s="78"/>
      <c r="CF24" s="78"/>
      <c r="CG24" s="78"/>
      <c r="CH24" s="78"/>
      <c r="CI24" s="78"/>
      <c r="CJ24" s="78"/>
      <c r="CK24" s="78"/>
      <c r="CL24" s="78"/>
      <c r="CM24" s="78"/>
      <c r="CN24" s="78"/>
      <c r="CO24" s="78"/>
      <c r="CP24" s="78"/>
      <c r="CQ24" s="78"/>
      <c r="CR24" s="78"/>
      <c r="CS24" s="78"/>
      <c r="CT24" s="78"/>
      <c r="CU24" s="78"/>
      <c r="CV24" s="78"/>
      <c r="CW24" s="78"/>
      <c r="CX24" s="78"/>
      <c r="CY24" s="78"/>
      <c r="CZ24" s="78"/>
      <c r="DA24" s="78"/>
      <c r="DB24" s="78"/>
      <c r="DC24" s="78"/>
      <c r="DD24" s="78"/>
      <c r="DE24" s="78"/>
      <c r="DF24" s="78"/>
      <c r="DG24" s="78"/>
      <c r="DH24" s="78"/>
      <c r="DI24" s="78"/>
      <c r="DJ24" s="78"/>
      <c r="DK24" s="78"/>
      <c r="DL24" s="78"/>
      <c r="DM24" s="78"/>
      <c r="DN24" s="78"/>
      <c r="DO24" s="78"/>
      <c r="DP24" s="78"/>
      <c r="DQ24" s="78"/>
      <c r="DR24" s="78"/>
      <c r="DS24" s="78"/>
      <c r="DT24" s="78"/>
      <c r="DU24" s="78"/>
      <c r="DV24" s="78"/>
      <c r="DW24" s="78"/>
      <c r="DX24" s="78"/>
      <c r="DY24" s="78"/>
      <c r="DZ24" s="78"/>
      <c r="EA24" s="78"/>
      <c r="EB24" s="78"/>
      <c r="EC24" s="78"/>
      <c r="ED24" s="78"/>
      <c r="EE24" s="78"/>
      <c r="EF24" s="78"/>
      <c r="EG24" s="78"/>
      <c r="EH24" s="78"/>
      <c r="EI24" s="78"/>
      <c r="EJ24" s="78"/>
      <c r="EK24" s="78"/>
      <c r="EL24" s="78"/>
      <c r="EM24" s="78"/>
      <c r="EN24" s="78"/>
      <c r="EO24" s="78"/>
      <c r="EP24" s="78"/>
      <c r="EQ24" s="78"/>
      <c r="ER24" s="78"/>
      <c r="ES24" s="78"/>
      <c r="ET24" s="78"/>
      <c r="EU24" s="78"/>
      <c r="EV24" s="78"/>
      <c r="EW24" s="78"/>
      <c r="EX24" s="78"/>
      <c r="EY24" s="78"/>
      <c r="EZ24" s="78"/>
      <c r="FA24" s="78"/>
      <c r="FB24" s="78"/>
      <c r="FC24" s="78"/>
      <c r="FD24" s="78"/>
      <c r="FE24" s="78"/>
      <c r="FF24" s="78"/>
      <c r="FG24" s="78"/>
      <c r="FH24" s="78"/>
      <c r="FI24" s="78"/>
      <c r="FJ24" s="78"/>
      <c r="FK24" s="78"/>
      <c r="FL24" s="78"/>
      <c r="FM24" s="78"/>
      <c r="FN24" s="78"/>
      <c r="FO24" s="78"/>
      <c r="FP24" s="78"/>
      <c r="FQ24" s="78"/>
      <c r="FR24" s="78"/>
      <c r="FS24" s="78"/>
      <c r="FT24" s="78"/>
      <c r="FU24" s="78"/>
      <c r="FV24" s="78"/>
      <c r="FW24" s="78"/>
      <c r="FX24" s="78"/>
      <c r="FY24" s="78"/>
      <c r="FZ24" s="78"/>
      <c r="GA24" s="78"/>
      <c r="GB24" s="78"/>
      <c r="GC24" s="78"/>
      <c r="GD24" s="78"/>
      <c r="GE24" s="78"/>
      <c r="GF24" s="78"/>
      <c r="GG24" s="78"/>
      <c r="GH24" s="78"/>
      <c r="GI24" s="78"/>
      <c r="GJ24" s="78"/>
      <c r="GK24" s="78"/>
      <c r="GL24" s="78"/>
      <c r="GM24" s="78"/>
      <c r="GN24" s="78"/>
      <c r="GO24" s="78"/>
      <c r="GP24" s="78"/>
      <c r="GQ24" s="78"/>
      <c r="GR24" s="78"/>
      <c r="GS24" s="78"/>
      <c r="GT24" s="78"/>
      <c r="GU24" s="78"/>
      <c r="GV24" s="78"/>
      <c r="GW24" s="78"/>
      <c r="GX24" s="78"/>
      <c r="GY24" s="78"/>
      <c r="GZ24" s="78"/>
      <c r="HA24" s="78"/>
      <c r="HB24" s="78"/>
      <c r="HC24" s="78"/>
      <c r="HD24" s="78"/>
      <c r="HE24" s="78"/>
      <c r="HF24" s="78"/>
      <c r="HG24" s="78"/>
      <c r="HH24" s="78"/>
      <c r="HI24" s="78"/>
      <c r="HJ24" s="78"/>
      <c r="HK24" s="78"/>
      <c r="HL24" s="78"/>
      <c r="HM24" s="78"/>
    </row>
    <row r="25" spans="1:221" x14ac:dyDescent="0.2">
      <c r="A25" s="99" t="s">
        <v>79</v>
      </c>
      <c r="B25" s="176"/>
      <c r="C25" s="176"/>
      <c r="D25" s="100">
        <f>IF($C$14&lt;0,0,IF($C$14&gt;833000,833000,$C$14))</f>
        <v>0</v>
      </c>
      <c r="E25" s="101" t="s">
        <v>41</v>
      </c>
      <c r="F25" s="102" t="s">
        <v>8</v>
      </c>
      <c r="G25" s="103"/>
      <c r="H25" s="103"/>
      <c r="I25" s="103">
        <f>'Rider Rates'!$B$4</f>
        <v>4.6278999999999999E-3</v>
      </c>
      <c r="J25" s="201">
        <f t="shared" ref="J25:J45" si="0">SUM(G25:I25)</f>
        <v>4.6278999999999999E-3</v>
      </c>
      <c r="K25" s="104" t="s">
        <v>42</v>
      </c>
      <c r="L25" s="105"/>
      <c r="M25" s="105"/>
      <c r="N25" s="105">
        <f t="shared" ref="N25:N30" si="1">ROUND(D25*I25,2)</f>
        <v>0</v>
      </c>
      <c r="O25" s="105">
        <f t="shared" ref="O25:O30" si="2">SUM(L25:N25)</f>
        <v>0</v>
      </c>
      <c r="P25" s="245">
        <f>'Rider Rates'!$D$4</f>
        <v>45657</v>
      </c>
      <c r="R25" s="107"/>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
      <c r="A26" s="99" t="s">
        <v>80</v>
      </c>
      <c r="B26" s="78"/>
      <c r="C26" s="78"/>
      <c r="D26" s="123">
        <f>IF($C$14&gt;833000,$C$14-833000,0)</f>
        <v>0</v>
      </c>
      <c r="E26" s="101" t="s">
        <v>41</v>
      </c>
      <c r="F26" s="102" t="s">
        <v>8</v>
      </c>
      <c r="G26" s="103"/>
      <c r="H26" s="103"/>
      <c r="I26" s="103">
        <f>'Rider Rates'!$B$5</f>
        <v>1.7560000000000001E-4</v>
      </c>
      <c r="J26" s="201">
        <f t="shared" si="0"/>
        <v>1.7560000000000001E-4</v>
      </c>
      <c r="K26" s="104" t="s">
        <v>42</v>
      </c>
      <c r="L26" s="105"/>
      <c r="M26" s="105"/>
      <c r="N26" s="105">
        <f t="shared" si="1"/>
        <v>0</v>
      </c>
      <c r="O26" s="105">
        <f t="shared" si="2"/>
        <v>0</v>
      </c>
      <c r="P26" s="245">
        <f>'Rider Rates'!$D$4</f>
        <v>45657</v>
      </c>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
      <c r="A27" s="99" t="s">
        <v>97</v>
      </c>
      <c r="B27" s="78"/>
      <c r="C27" s="78"/>
      <c r="D27" s="100">
        <f>IF($C$14&lt;0,0,IF($C$14&gt;2000,2000,$C$14))</f>
        <v>0</v>
      </c>
      <c r="E27" s="101" t="s">
        <v>41</v>
      </c>
      <c r="F27" s="102" t="s">
        <v>8</v>
      </c>
      <c r="G27" s="103"/>
      <c r="H27" s="103"/>
      <c r="I27" s="177">
        <f>'Rider Rates'!$B$8</f>
        <v>4.6499999999999996E-3</v>
      </c>
      <c r="J27" s="177">
        <f t="shared" si="0"/>
        <v>4.6499999999999996E-3</v>
      </c>
      <c r="K27" s="104" t="s">
        <v>42</v>
      </c>
      <c r="L27" s="105"/>
      <c r="M27" s="105"/>
      <c r="N27" s="105">
        <f t="shared" si="1"/>
        <v>0</v>
      </c>
      <c r="O27" s="105">
        <f t="shared" si="2"/>
        <v>0</v>
      </c>
      <c r="P27" s="245">
        <f>'Rider Rates'!$D$7</f>
        <v>44531</v>
      </c>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
      <c r="A28" s="99" t="s">
        <v>98</v>
      </c>
      <c r="B28" s="78"/>
      <c r="C28" s="78"/>
      <c r="D28" s="100">
        <f>IF($C$14&lt;=2000,0,IF($C$14=0,0,IF($C$14-2000&gt;13000,13000,$C$14-2000)))</f>
        <v>0</v>
      </c>
      <c r="E28" s="101" t="s">
        <v>41</v>
      </c>
      <c r="F28" s="102" t="s">
        <v>8</v>
      </c>
      <c r="G28" s="103"/>
      <c r="H28" s="103"/>
      <c r="I28" s="177">
        <f>'Rider Rates'!$B$9</f>
        <v>4.1900000000000001E-3</v>
      </c>
      <c r="J28" s="177">
        <f t="shared" si="0"/>
        <v>4.1900000000000001E-3</v>
      </c>
      <c r="K28" s="104" t="s">
        <v>42</v>
      </c>
      <c r="L28" s="105"/>
      <c r="M28" s="105"/>
      <c r="N28" s="105">
        <f t="shared" si="1"/>
        <v>0</v>
      </c>
      <c r="O28" s="105">
        <f t="shared" si="2"/>
        <v>0</v>
      </c>
      <c r="P28" s="245">
        <f>'Rider Rates'!$D$7</f>
        <v>44531</v>
      </c>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
      <c r="A29" s="99" t="s">
        <v>99</v>
      </c>
      <c r="B29" s="78"/>
      <c r="C29" s="78"/>
      <c r="D29" s="100">
        <f>IF($C$14=0,0,IF($C$14-15000&gt;=0,$C$14-15000,0))</f>
        <v>0</v>
      </c>
      <c r="E29" s="101" t="s">
        <v>41</v>
      </c>
      <c r="F29" s="102" t="s">
        <v>8</v>
      </c>
      <c r="G29" s="103"/>
      <c r="H29" s="103"/>
      <c r="I29" s="177">
        <f>'Rider Rates'!$B$10</f>
        <v>3.63E-3</v>
      </c>
      <c r="J29" s="177">
        <f t="shared" si="0"/>
        <v>3.63E-3</v>
      </c>
      <c r="K29" s="104" t="s">
        <v>42</v>
      </c>
      <c r="L29" s="105"/>
      <c r="M29" s="105"/>
      <c r="N29" s="105">
        <f t="shared" si="1"/>
        <v>0</v>
      </c>
      <c r="O29" s="105">
        <f t="shared" si="2"/>
        <v>0</v>
      </c>
      <c r="P29" s="245">
        <f>'Rider Rates'!$D$7</f>
        <v>44531</v>
      </c>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
      <c r="A30" s="99" t="s">
        <v>114</v>
      </c>
      <c r="B30" s="78"/>
      <c r="C30" s="78"/>
      <c r="D30" s="290">
        <f>$N$21</f>
        <v>10</v>
      </c>
      <c r="E30" s="101" t="s">
        <v>122</v>
      </c>
      <c r="F30" s="102" t="s">
        <v>8</v>
      </c>
      <c r="G30" s="103"/>
      <c r="H30" s="103"/>
      <c r="I30" s="178">
        <f>'Rider Rates'!$B$12</f>
        <v>0</v>
      </c>
      <c r="J30" s="178">
        <f t="shared" si="0"/>
        <v>0</v>
      </c>
      <c r="K30" s="104"/>
      <c r="L30" s="105"/>
      <c r="M30" s="105"/>
      <c r="N30" s="105">
        <f t="shared" si="1"/>
        <v>0</v>
      </c>
      <c r="O30" s="105">
        <f t="shared" si="2"/>
        <v>0</v>
      </c>
      <c r="P30" s="245">
        <f>'Rider Rates'!$D$12</f>
        <v>44531</v>
      </c>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210" t="s">
        <v>159</v>
      </c>
      <c r="B31" s="78"/>
      <c r="C31" s="78"/>
      <c r="D31" s="100">
        <f>IF($C$14&lt;0,0,$C$14)</f>
        <v>0</v>
      </c>
      <c r="E31" s="101" t="s">
        <v>41</v>
      </c>
      <c r="F31" s="102" t="s">
        <v>8</v>
      </c>
      <c r="G31" s="103"/>
      <c r="H31" s="103"/>
      <c r="I31" s="103">
        <f>'Rider Rates'!B15</f>
        <v>0</v>
      </c>
      <c r="J31" s="103">
        <f>SUM(G31:I31)</f>
        <v>0</v>
      </c>
      <c r="K31" s="104" t="s">
        <v>42</v>
      </c>
      <c r="L31" s="105"/>
      <c r="M31" s="105"/>
      <c r="N31" s="105">
        <f>ROUND(D31*I31,2)</f>
        <v>0</v>
      </c>
      <c r="O31" s="105">
        <f t="shared" ref="O31:O37" si="3">SUM(L31:N31)</f>
        <v>0</v>
      </c>
      <c r="P31" s="245">
        <f>'Rider Rates'!$D$15</f>
        <v>45505</v>
      </c>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241" t="s">
        <v>237</v>
      </c>
      <c r="B32" s="78"/>
      <c r="C32" s="78"/>
      <c r="D32" s="195">
        <f>$N$21</f>
        <v>10</v>
      </c>
      <c r="E32" s="101" t="s">
        <v>122</v>
      </c>
      <c r="F32" s="102" t="s">
        <v>8</v>
      </c>
      <c r="G32" s="103"/>
      <c r="H32" s="103"/>
      <c r="I32" s="178">
        <f>'Rider Rates'!$B$18</f>
        <v>0</v>
      </c>
      <c r="J32" s="178">
        <f>SUM(G32:I32)</f>
        <v>0</v>
      </c>
      <c r="K32" s="104"/>
      <c r="L32" s="105"/>
      <c r="M32" s="105"/>
      <c r="N32" s="105">
        <f>ROUND($D$32*'Rider Rates'!$B$18,2)+ROUND($D$32*'Rider Rates'!$E$18,2)</f>
        <v>0</v>
      </c>
      <c r="O32" s="105">
        <f t="shared" si="3"/>
        <v>0</v>
      </c>
      <c r="P32" s="245">
        <f>MAX('Rider Rates'!$D$18,'Rider Rates'!$F$18)</f>
        <v>44531</v>
      </c>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210" t="s">
        <v>192</v>
      </c>
      <c r="B33" s="78"/>
      <c r="C33" s="78"/>
      <c r="D33" s="100">
        <f>'Customer Info'!$B$21+'Customer Info'!$B$22-'Customer Info'!$B$23</f>
        <v>0</v>
      </c>
      <c r="E33" s="101" t="s">
        <v>41</v>
      </c>
      <c r="F33" s="102" t="s">
        <v>8</v>
      </c>
      <c r="G33" s="103">
        <f>'Rider Rates'!$B$21</f>
        <v>7.6880000000000004E-2</v>
      </c>
      <c r="H33" s="103"/>
      <c r="I33" s="103"/>
      <c r="J33" s="237">
        <f>SUM(G33:H33)</f>
        <v>7.6880000000000004E-2</v>
      </c>
      <c r="K33" s="104" t="s">
        <v>42</v>
      </c>
      <c r="L33" s="105">
        <f>ROUND(D33*G33,2)</f>
        <v>0</v>
      </c>
      <c r="M33" s="105"/>
      <c r="N33" s="105"/>
      <c r="O33" s="105">
        <f t="shared" si="3"/>
        <v>0</v>
      </c>
      <c r="P33" s="245">
        <f>'Rider Rates'!$D$21</f>
        <v>45809</v>
      </c>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99" t="s">
        <v>161</v>
      </c>
      <c r="B34" s="78"/>
      <c r="C34" s="78"/>
      <c r="D34" s="100">
        <f>'Customer Info'!$B$21+'Customer Info'!$B$22-'Customer Info'!$B$23</f>
        <v>0</v>
      </c>
      <c r="E34" s="101" t="s">
        <v>41</v>
      </c>
      <c r="F34" s="102" t="s">
        <v>8</v>
      </c>
      <c r="G34" s="103">
        <f>'Rider Rates'!$B$28</f>
        <v>2.298E-2</v>
      </c>
      <c r="H34" s="103"/>
      <c r="I34" s="103"/>
      <c r="J34" s="237">
        <f>SUM(G34:H34)</f>
        <v>2.298E-2</v>
      </c>
      <c r="K34" s="104" t="s">
        <v>42</v>
      </c>
      <c r="L34" s="105">
        <f>ROUND(D34*G34,2)</f>
        <v>0</v>
      </c>
      <c r="M34" s="105"/>
      <c r="N34" s="105"/>
      <c r="O34" s="105">
        <f t="shared" si="3"/>
        <v>0</v>
      </c>
      <c r="P34" s="245">
        <f>'Rider Rates'!$D$28</f>
        <v>45809</v>
      </c>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210" t="s">
        <v>193</v>
      </c>
      <c r="B35" s="78"/>
      <c r="C35" s="78"/>
      <c r="D35" s="100">
        <f>'Customer Info'!$B$21+'Customer Info'!$B$22-'Customer Info'!$B$23</f>
        <v>0</v>
      </c>
      <c r="E35" s="101" t="s">
        <v>41</v>
      </c>
      <c r="F35" s="102" t="s">
        <v>8</v>
      </c>
      <c r="G35" s="103">
        <f>'Rider Rates'!B45</f>
        <v>-5.7597000000000004E-3</v>
      </c>
      <c r="H35" s="103"/>
      <c r="I35" s="103"/>
      <c r="J35" s="237">
        <f>SUM(G35:H35)</f>
        <v>-5.7597000000000004E-3</v>
      </c>
      <c r="K35" s="104" t="s">
        <v>42</v>
      </c>
      <c r="L35" s="105">
        <f>ROUND(D35*G35,2)</f>
        <v>0</v>
      </c>
      <c r="M35" s="105"/>
      <c r="N35" s="105"/>
      <c r="O35" s="105">
        <f>SUM(L35:N35)</f>
        <v>0</v>
      </c>
      <c r="P35" s="245">
        <f>'Rider Rates'!$D$45</f>
        <v>45929</v>
      </c>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241" t="s">
        <v>210</v>
      </c>
      <c r="B36" s="78"/>
      <c r="C36" s="78"/>
      <c r="D36" s="100"/>
      <c r="E36" s="101" t="s">
        <v>115</v>
      </c>
      <c r="F36" s="102"/>
      <c r="G36" s="103"/>
      <c r="H36" s="103"/>
      <c r="I36" s="103">
        <f>'Rider Rates'!D48</f>
        <v>0</v>
      </c>
      <c r="J36" s="103">
        <f>SUM(G36:I36)</f>
        <v>0</v>
      </c>
      <c r="K36" s="104" t="s">
        <v>42</v>
      </c>
      <c r="L36" s="105"/>
      <c r="M36" s="105"/>
      <c r="N36" s="105">
        <f>J36</f>
        <v>0</v>
      </c>
      <c r="O36" s="105">
        <f>SUM(L36:N36)</f>
        <v>0</v>
      </c>
      <c r="P36" s="245">
        <f>'Rider Rates'!E48</f>
        <v>45883</v>
      </c>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210" t="s">
        <v>189</v>
      </c>
      <c r="B37" s="78"/>
      <c r="C37" s="78"/>
      <c r="D37" s="100">
        <f>IF($C$14&lt;0,0,$C$14)</f>
        <v>0</v>
      </c>
      <c r="E37" s="113" t="s">
        <v>41</v>
      </c>
      <c r="F37" s="102" t="s">
        <v>8</v>
      </c>
      <c r="G37" s="103"/>
      <c r="H37" s="103">
        <f>'Rider Rates'!$B$55</f>
        <v>3.55042E-2</v>
      </c>
      <c r="I37" s="103"/>
      <c r="J37" s="103">
        <f>SUM(G37:I37)</f>
        <v>3.55042E-2</v>
      </c>
      <c r="K37" s="104" t="s">
        <v>42</v>
      </c>
      <c r="L37" s="105"/>
      <c r="M37" s="105">
        <f>ROUND(D37*H37,2)</f>
        <v>0</v>
      </c>
      <c r="N37" s="205"/>
      <c r="O37" s="105">
        <f t="shared" si="3"/>
        <v>0</v>
      </c>
      <c r="P37" s="245">
        <f>'Rider Rates'!$D$55</f>
        <v>45929</v>
      </c>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99" t="s">
        <v>337</v>
      </c>
      <c r="B38" s="78"/>
      <c r="C38" s="78"/>
      <c r="D38" s="100">
        <f>IF($C$14&lt;0,0,$C$14)</f>
        <v>0</v>
      </c>
      <c r="E38" s="101" t="s">
        <v>41</v>
      </c>
      <c r="F38" s="102" t="s">
        <v>8</v>
      </c>
      <c r="G38" s="103"/>
      <c r="H38" s="103"/>
      <c r="I38" s="103">
        <f>'Rider Rates'!$B$66</f>
        <v>7.3870000000000001E-4</v>
      </c>
      <c r="J38" s="103">
        <f t="shared" ref="J38" si="4">SUM(G38:I38)</f>
        <v>7.3870000000000001E-4</v>
      </c>
      <c r="K38" s="104" t="s">
        <v>42</v>
      </c>
      <c r="L38" s="105"/>
      <c r="M38" s="105"/>
      <c r="N38" s="105">
        <f>ROUND($D$38*'Rider Rates'!$B$66,2)</f>
        <v>0</v>
      </c>
      <c r="O38" s="105">
        <f>SUM(L38:N38)</f>
        <v>0</v>
      </c>
      <c r="P38" s="245">
        <f>'Rider Rates'!$D$66</f>
        <v>45747</v>
      </c>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99" t="s">
        <v>96</v>
      </c>
      <c r="B39" s="78"/>
      <c r="C39" s="78"/>
      <c r="D39" s="100">
        <f>IF('Customer Info'!C34=TRUE,0,IF($C$14&lt;0,0,$C$14))</f>
        <v>0</v>
      </c>
      <c r="E39" s="101" t="s">
        <v>41</v>
      </c>
      <c r="F39" s="102" t="s">
        <v>8</v>
      </c>
      <c r="G39" s="103"/>
      <c r="H39" s="103"/>
      <c r="I39" s="103">
        <f>'Rider Rates'!$B$69+'Rider Rates'!$C$69</f>
        <v>0</v>
      </c>
      <c r="J39" s="103">
        <f t="shared" si="0"/>
        <v>0</v>
      </c>
      <c r="K39" s="104" t="s">
        <v>42</v>
      </c>
      <c r="L39" s="105"/>
      <c r="M39" s="105"/>
      <c r="N39" s="105">
        <f>ROUND($D$39*'Rider Rates'!$B$69,2)+ROUND($D$39*'Rider Rates'!$C$69,2)</f>
        <v>0</v>
      </c>
      <c r="O39" s="105">
        <f>SUM(L39:N39)</f>
        <v>0</v>
      </c>
      <c r="P39" s="245">
        <f>'Rider Rates'!$D$69</f>
        <v>45444</v>
      </c>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99" t="s">
        <v>81</v>
      </c>
      <c r="B40" s="78"/>
      <c r="C40" s="78"/>
      <c r="D40" s="195">
        <f>$N$21</f>
        <v>10</v>
      </c>
      <c r="E40" s="101" t="s">
        <v>122</v>
      </c>
      <c r="F40" s="102" t="s">
        <v>8</v>
      </c>
      <c r="G40" s="111"/>
      <c r="H40" s="112"/>
      <c r="I40" s="120">
        <f>'Rider Rates'!$B$85</f>
        <v>3.5344300000000002E-2</v>
      </c>
      <c r="J40" s="120">
        <f t="shared" si="0"/>
        <v>3.5344300000000002E-2</v>
      </c>
      <c r="K40" s="104"/>
      <c r="L40" s="105"/>
      <c r="M40" s="105"/>
      <c r="N40" s="105">
        <f>ROUND(D40*I40,2)</f>
        <v>0.35</v>
      </c>
      <c r="O40" s="105">
        <f>SUM(L40:N40)</f>
        <v>0.35</v>
      </c>
      <c r="P40" s="245">
        <f>'Rider Rates'!$D$85</f>
        <v>45929</v>
      </c>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99" t="s">
        <v>82</v>
      </c>
      <c r="B41" s="78"/>
      <c r="C41" s="78"/>
      <c r="D41" s="195">
        <f>$N$21</f>
        <v>10</v>
      </c>
      <c r="E41" s="101" t="s">
        <v>122</v>
      </c>
      <c r="F41" s="102" t="s">
        <v>8</v>
      </c>
      <c r="G41" s="114"/>
      <c r="H41" s="115"/>
      <c r="I41" s="120">
        <f>'Rider Rates'!$B$87</f>
        <v>6.6985699999999995E-2</v>
      </c>
      <c r="J41" s="120">
        <f t="shared" si="0"/>
        <v>6.6985699999999995E-2</v>
      </c>
      <c r="K41" s="104"/>
      <c r="L41" s="105"/>
      <c r="M41" s="105"/>
      <c r="N41" s="105">
        <f>ROUND(D41*I41,2)</f>
        <v>0.67</v>
      </c>
      <c r="O41" s="105">
        <f>SUM(L41:N41)</f>
        <v>0.67</v>
      </c>
      <c r="P41" s="245">
        <f>'Rider Rates'!$D$87</f>
        <v>45167</v>
      </c>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210" t="s">
        <v>206</v>
      </c>
      <c r="B42" s="78"/>
      <c r="C42" s="78"/>
      <c r="D42" s="195"/>
      <c r="E42" s="113" t="s">
        <v>115</v>
      </c>
      <c r="F42" s="106"/>
      <c r="G42" s="114"/>
      <c r="H42" s="115"/>
      <c r="I42" s="196">
        <f>'Rider Rates'!$B$90</f>
        <v>2.4500000000000002</v>
      </c>
      <c r="J42" s="196">
        <f t="shared" si="0"/>
        <v>2.4500000000000002</v>
      </c>
      <c r="K42" s="104"/>
      <c r="L42" s="105"/>
      <c r="M42" s="105"/>
      <c r="N42" s="105">
        <f>I42</f>
        <v>2.4500000000000002</v>
      </c>
      <c r="O42" s="105">
        <f>SUM(L42:N42)</f>
        <v>2.4500000000000002</v>
      </c>
      <c r="P42" s="245">
        <f>'Rider Rates'!$D$90</f>
        <v>45929</v>
      </c>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210" t="s">
        <v>239</v>
      </c>
      <c r="B43" s="78"/>
      <c r="C43" s="78"/>
      <c r="D43" s="100">
        <f>IF($C$14&lt;0,0,$C$14)</f>
        <v>0</v>
      </c>
      <c r="E43" s="101" t="s">
        <v>41</v>
      </c>
      <c r="F43" s="102" t="s">
        <v>8</v>
      </c>
      <c r="G43" s="103"/>
      <c r="H43" s="103"/>
      <c r="I43" s="103"/>
      <c r="J43" s="103">
        <f>'Rider Rates'!$B$94</f>
        <v>0</v>
      </c>
      <c r="K43" s="104" t="s">
        <v>42</v>
      </c>
      <c r="L43" s="105"/>
      <c r="M43" s="105"/>
      <c r="N43" s="105"/>
      <c r="O43" s="105">
        <f>ROUND($D43*('Rider Rates'!B$94),2)</f>
        <v>0</v>
      </c>
      <c r="P43" s="245">
        <f>'Rider Rates'!$D$94</f>
        <v>44531</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99" t="s">
        <v>156</v>
      </c>
      <c r="B44" s="78"/>
      <c r="C44" s="78"/>
      <c r="D44" s="195">
        <f>$N$21</f>
        <v>10</v>
      </c>
      <c r="E44" s="101" t="s">
        <v>122</v>
      </c>
      <c r="F44" s="102" t="s">
        <v>8</v>
      </c>
      <c r="G44" s="114"/>
      <c r="H44" s="115"/>
      <c r="I44" s="120">
        <f>'Rider Rates'!$B$105</f>
        <v>0.24516379999999999</v>
      </c>
      <c r="J44" s="120">
        <f t="shared" si="0"/>
        <v>0.24516379999999999</v>
      </c>
      <c r="K44" s="104"/>
      <c r="L44" s="105"/>
      <c r="M44" s="105"/>
      <c r="N44" s="105">
        <f>ROUND(D44*I44,2)</f>
        <v>2.4500000000000002</v>
      </c>
      <c r="O44" s="105">
        <f t="shared" ref="O44:O48" si="5">SUM(L44:N44)</f>
        <v>2.4500000000000002</v>
      </c>
      <c r="P44" s="245">
        <f>'Rider Rates'!$D$105</f>
        <v>45897</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210" t="s">
        <v>217</v>
      </c>
      <c r="B45" s="78"/>
      <c r="C45" s="78"/>
      <c r="D45" s="195"/>
      <c r="E45" s="113" t="s">
        <v>115</v>
      </c>
      <c r="F45" s="106"/>
      <c r="G45" s="114"/>
      <c r="H45" s="115"/>
      <c r="I45" s="258">
        <f>'Rider Rates'!B121</f>
        <v>0.2</v>
      </c>
      <c r="J45" s="196">
        <f t="shared" si="0"/>
        <v>0.2</v>
      </c>
      <c r="K45" s="104"/>
      <c r="L45" s="105"/>
      <c r="M45" s="105"/>
      <c r="N45" s="260">
        <f>I45</f>
        <v>0.2</v>
      </c>
      <c r="O45" s="105">
        <f t="shared" si="5"/>
        <v>0.2</v>
      </c>
      <c r="P45" s="245">
        <f>'Rider Rates'!D121</f>
        <v>45958</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99" t="s">
        <v>157</v>
      </c>
      <c r="B46" s="78"/>
      <c r="C46" s="78"/>
      <c r="D46" s="100">
        <f>'Customer Info'!$B$21+'Customer Info'!$B$22-'Customer Info'!$B$23</f>
        <v>0</v>
      </c>
      <c r="E46" s="101" t="s">
        <v>41</v>
      </c>
      <c r="F46" s="102" t="s">
        <v>8</v>
      </c>
      <c r="G46" s="103">
        <f>'Rider Rates'!$B$112</f>
        <v>3.8972999999999998E-3</v>
      </c>
      <c r="H46" s="103"/>
      <c r="I46" s="120"/>
      <c r="J46" s="237">
        <f>SUM(G46:H46)</f>
        <v>3.8972999999999998E-3</v>
      </c>
      <c r="K46" s="104" t="s">
        <v>42</v>
      </c>
      <c r="L46" s="105">
        <f>ROUND(D46*G46,2)</f>
        <v>0</v>
      </c>
      <c r="M46" s="105"/>
      <c r="N46" s="105"/>
      <c r="O46" s="105">
        <f t="shared" si="5"/>
        <v>0</v>
      </c>
      <c r="P46" s="245">
        <f>'Rider Rates'!$D$112</f>
        <v>44531</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210" t="s">
        <v>208</v>
      </c>
      <c r="B47" s="78"/>
      <c r="C47" s="78"/>
      <c r="D47" s="100">
        <f>IF($C$14&lt;1,0,$C$14)</f>
        <v>0</v>
      </c>
      <c r="E47" s="101" t="s">
        <v>41</v>
      </c>
      <c r="F47" s="249" t="s">
        <v>8</v>
      </c>
      <c r="G47" s="103"/>
      <c r="H47" s="103"/>
      <c r="I47" s="237">
        <f>'Rider Rates'!$B$117</f>
        <v>0</v>
      </c>
      <c r="J47" s="237">
        <f>SUM(G47:I47)</f>
        <v>0</v>
      </c>
      <c r="K47" s="104" t="s">
        <v>42</v>
      </c>
      <c r="L47" s="105"/>
      <c r="M47" s="105"/>
      <c r="N47" s="105">
        <f>D47*J47</f>
        <v>0</v>
      </c>
      <c r="O47" s="105">
        <f t="shared" si="5"/>
        <v>0</v>
      </c>
      <c r="P47" s="245">
        <f>'Rider Rates'!D117</f>
        <v>45657</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241" t="s">
        <v>230</v>
      </c>
      <c r="B48" s="78"/>
      <c r="C48" s="78"/>
      <c r="D48" s="100"/>
      <c r="E48" s="101" t="s">
        <v>115</v>
      </c>
      <c r="F48" s="102" t="s">
        <v>8</v>
      </c>
      <c r="G48" s="263"/>
      <c r="H48" s="263"/>
      <c r="I48" s="263">
        <f>'Rider Rates'!$B$125</f>
        <v>0</v>
      </c>
      <c r="J48" s="263">
        <f>SUM(G48:I48)</f>
        <v>0</v>
      </c>
      <c r="K48" s="104"/>
      <c r="L48" s="209"/>
      <c r="M48" s="209"/>
      <c r="N48" s="209">
        <f>J48</f>
        <v>0</v>
      </c>
      <c r="O48" s="209">
        <f t="shared" si="5"/>
        <v>0</v>
      </c>
      <c r="P48" s="264">
        <f>'Rider Rates'!$E$125</f>
        <v>45883</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
      <c r="A49" s="241" t="s">
        <v>242</v>
      </c>
      <c r="B49" s="78"/>
      <c r="C49" s="78"/>
      <c r="D49" s="100">
        <f>C14</f>
        <v>0</v>
      </c>
      <c r="E49" s="101" t="s">
        <v>41</v>
      </c>
      <c r="F49" s="249" t="s">
        <v>8</v>
      </c>
      <c r="G49" s="103"/>
      <c r="H49" s="103"/>
      <c r="I49" s="103">
        <f>'Rider Rates'!$B$130</f>
        <v>0</v>
      </c>
      <c r="J49" s="237">
        <f>SUM(G49:I49)</f>
        <v>0</v>
      </c>
      <c r="K49" s="104" t="s">
        <v>42</v>
      </c>
      <c r="L49" s="105"/>
      <c r="M49" s="105"/>
      <c r="N49" s="105">
        <f>D49*J49</f>
        <v>0</v>
      </c>
      <c r="O49" s="105">
        <f>SUM(L49:N49)</f>
        <v>0</v>
      </c>
      <c r="P49" s="245">
        <f>'Rider Rates'!D130</f>
        <v>44531</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
      <c r="A50" s="241" t="s">
        <v>241</v>
      </c>
      <c r="B50" s="78"/>
      <c r="C50" s="78"/>
      <c r="D50" s="100"/>
      <c r="E50" s="101" t="s">
        <v>115</v>
      </c>
      <c r="F50" s="102" t="s">
        <v>8</v>
      </c>
      <c r="G50" s="263"/>
      <c r="H50" s="263"/>
      <c r="I50" s="263">
        <f>'Rider Rates'!$B$137</f>
        <v>0</v>
      </c>
      <c r="J50" s="263">
        <f>SUM(G50:I50)</f>
        <v>0</v>
      </c>
      <c r="K50" s="104"/>
      <c r="L50" s="209"/>
      <c r="M50" s="209"/>
      <c r="N50" s="209">
        <f>J50</f>
        <v>0</v>
      </c>
      <c r="O50" s="209">
        <f>SUM(L50:N50)</f>
        <v>0</v>
      </c>
      <c r="P50" s="264">
        <f>'Rider Rates'!$D$133</f>
        <v>44531</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
      <c r="A51" s="241" t="s">
        <v>243</v>
      </c>
      <c r="B51" s="78"/>
      <c r="C51" s="78"/>
      <c r="D51" s="100"/>
      <c r="E51" s="101"/>
      <c r="F51" s="102"/>
      <c r="G51" s="263"/>
      <c r="H51" s="263"/>
      <c r="I51" s="263"/>
      <c r="J51" s="263"/>
      <c r="K51" s="104"/>
      <c r="L51" s="209"/>
      <c r="M51" s="209"/>
      <c r="N51" s="209"/>
      <c r="O51" s="209"/>
      <c r="P51" s="264"/>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x14ac:dyDescent="0.2">
      <c r="A52" s="179" t="s">
        <v>71</v>
      </c>
      <c r="B52" s="148"/>
      <c r="C52" s="148"/>
      <c r="D52" s="180"/>
      <c r="E52" s="181"/>
      <c r="F52" s="182"/>
      <c r="G52" s="182"/>
      <c r="H52" s="182"/>
      <c r="I52" s="182"/>
      <c r="J52" s="182"/>
      <c r="K52" s="183"/>
      <c r="L52" s="169">
        <f>SUM(L25:L51)</f>
        <v>0</v>
      </c>
      <c r="M52" s="169">
        <f t="shared" ref="M52:O52" si="6">SUM(M25:M51)</f>
        <v>0</v>
      </c>
      <c r="N52" s="169">
        <f t="shared" si="6"/>
        <v>6.12</v>
      </c>
      <c r="O52" s="169">
        <f t="shared" si="6"/>
        <v>6.12</v>
      </c>
      <c r="P52" s="184"/>
      <c r="Q52" s="106"/>
      <c r="R52" s="166"/>
      <c r="S52" s="166"/>
      <c r="T52" s="189"/>
      <c r="U52" s="78"/>
      <c r="V52" s="78"/>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x14ac:dyDescent="0.2">
      <c r="A53" s="78"/>
      <c r="B53" s="78"/>
      <c r="C53" s="78"/>
      <c r="D53" s="100"/>
      <c r="E53" s="113"/>
      <c r="F53" s="106"/>
      <c r="G53" s="106"/>
      <c r="H53" s="106"/>
      <c r="I53" s="106"/>
      <c r="J53" s="107"/>
      <c r="K53" s="104"/>
      <c r="L53" s="106"/>
      <c r="M53" s="106"/>
      <c r="N53" s="106"/>
      <c r="O53" s="106"/>
      <c r="P53" s="164"/>
      <c r="Q53" s="106"/>
      <c r="R53" s="78"/>
      <c r="S53" s="78"/>
      <c r="T53" s="78"/>
      <c r="U53" s="78"/>
      <c r="V53" s="78"/>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x14ac:dyDescent="0.2">
      <c r="A54" s="170"/>
      <c r="B54" s="170"/>
      <c r="C54" s="170"/>
      <c r="D54" s="170"/>
      <c r="E54" s="170"/>
      <c r="F54" s="170"/>
      <c r="G54" s="170"/>
      <c r="H54" s="170"/>
      <c r="I54" s="170"/>
      <c r="J54" s="170"/>
      <c r="K54" s="170"/>
      <c r="L54" s="186">
        <f>L21+L52</f>
        <v>0</v>
      </c>
      <c r="M54" s="186">
        <f>M21+M52</f>
        <v>0</v>
      </c>
      <c r="N54" s="186">
        <f>N21+N52</f>
        <v>16.12</v>
      </c>
      <c r="O54" s="187">
        <f>O21+O52</f>
        <v>16.12</v>
      </c>
      <c r="P54" s="187"/>
      <c r="Q54" s="106"/>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x14ac:dyDescent="0.2">
      <c r="A55" s="78"/>
      <c r="B55" s="78"/>
      <c r="C55" s="78"/>
      <c r="D55" s="78"/>
      <c r="E55" s="78"/>
      <c r="F55" s="78"/>
      <c r="G55" s="78"/>
      <c r="H55" s="78"/>
      <c r="I55" s="78"/>
      <c r="J55" s="78"/>
      <c r="K55" s="78"/>
      <c r="L55" s="78"/>
      <c r="M55" s="78"/>
      <c r="N55" s="151"/>
      <c r="O55" s="151"/>
      <c r="P55" s="151"/>
      <c r="Q55" s="166"/>
      <c r="R55" s="78"/>
      <c r="S55" s="78"/>
      <c r="T55" s="78"/>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36" x14ac:dyDescent="0.2">
      <c r="A56" s="166" t="s">
        <v>93</v>
      </c>
      <c r="B56" s="78"/>
      <c r="C56" s="78"/>
      <c r="D56" s="78"/>
      <c r="E56" s="78"/>
      <c r="F56" s="78"/>
      <c r="G56" s="78"/>
      <c r="H56" s="78"/>
      <c r="I56" s="78"/>
      <c r="J56" s="78"/>
      <c r="K56" s="78"/>
      <c r="L56" s="78"/>
      <c r="M56" s="78"/>
      <c r="N56" s="78"/>
      <c r="O56" s="109">
        <f>IF($C$14&lt;=0,MIN(O19,O54), O19)</f>
        <v>10</v>
      </c>
      <c r="P56" s="151"/>
      <c r="Q56" s="166"/>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36" x14ac:dyDescent="0.2">
      <c r="A57" s="78"/>
      <c r="B57" s="166"/>
      <c r="C57" s="166"/>
      <c r="D57" s="166"/>
      <c r="E57" s="166"/>
      <c r="F57" s="166"/>
      <c r="G57" s="166"/>
      <c r="H57" s="166"/>
      <c r="I57" s="78"/>
      <c r="J57" s="78"/>
      <c r="K57" s="78"/>
      <c r="L57" s="78"/>
      <c r="M57" s="78"/>
      <c r="N57" s="151"/>
      <c r="O57" s="151"/>
      <c r="P57" s="151"/>
      <c r="Q57" s="78"/>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36" x14ac:dyDescent="0.2">
      <c r="A58" s="148" t="s">
        <v>117</v>
      </c>
      <c r="B58" s="151"/>
      <c r="C58" s="151"/>
      <c r="D58" s="151"/>
      <c r="E58" s="151"/>
      <c r="F58" s="151"/>
      <c r="G58" s="151"/>
      <c r="H58" s="151"/>
      <c r="I58" s="151"/>
      <c r="J58" s="151"/>
      <c r="K58" s="151"/>
      <c r="L58" s="151"/>
      <c r="M58" s="151"/>
      <c r="N58" s="151"/>
      <c r="O58" s="190">
        <f>IF($C$14&lt;0,O54,IF(O54&gt;O56,O54,I53))</f>
        <v>16.12</v>
      </c>
      <c r="P58" s="160"/>
      <c r="Q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36" x14ac:dyDescent="0.2">
      <c r="A59" s="78"/>
      <c r="B59" s="151"/>
      <c r="C59" s="151"/>
      <c r="D59" s="151"/>
      <c r="E59" s="151"/>
      <c r="F59" s="151"/>
      <c r="G59" s="151"/>
      <c r="H59" s="151"/>
      <c r="I59" s="151"/>
      <c r="J59" s="151"/>
      <c r="K59" s="151"/>
      <c r="L59" s="151"/>
      <c r="M59" s="151"/>
      <c r="N59" s="151"/>
      <c r="O59" s="138"/>
      <c r="P59" s="160"/>
      <c r="Q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36" x14ac:dyDescent="0.2">
      <c r="A60" s="78"/>
      <c r="B60" s="166"/>
      <c r="C60" s="166"/>
      <c r="D60" s="166"/>
      <c r="E60" s="166"/>
      <c r="F60" s="166"/>
      <c r="G60" s="166"/>
      <c r="H60" s="166"/>
      <c r="I60" s="166" t="s">
        <v>121</v>
      </c>
      <c r="J60" s="166"/>
      <c r="K60" s="166"/>
      <c r="L60" s="191"/>
      <c r="M60" s="191"/>
      <c r="N60" s="191"/>
      <c r="O60" s="191">
        <f>ROUND(IF($C$14&lt;1,0,O54/($C$14*100)*10000),2)</f>
        <v>0</v>
      </c>
      <c r="P60" s="37" t="s">
        <v>87</v>
      </c>
      <c r="Q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c r="HN60" s="78"/>
      <c r="HO60" s="78"/>
      <c r="HP60" s="78"/>
      <c r="HQ60" s="78"/>
      <c r="HR60" s="78"/>
      <c r="HS60" s="78"/>
      <c r="HT60" s="78"/>
      <c r="HU60" s="78"/>
      <c r="HV60" s="78"/>
      <c r="HW60" s="78"/>
      <c r="HX60" s="78"/>
      <c r="HY60" s="78"/>
      <c r="HZ60" s="78"/>
      <c r="IA60" s="78"/>
      <c r="IB60" s="78"/>
    </row>
    <row r="61" spans="1:236" x14ac:dyDescent="0.2">
      <c r="A61" s="78"/>
      <c r="B61" s="78"/>
      <c r="C61" s="78"/>
      <c r="D61" s="78"/>
      <c r="E61" s="78"/>
      <c r="F61" s="78"/>
      <c r="G61" s="78"/>
      <c r="H61" s="192"/>
      <c r="I61" s="242" t="s">
        <v>190</v>
      </c>
      <c r="J61" s="78"/>
      <c r="K61" s="78"/>
      <c r="L61" s="78"/>
      <c r="M61" s="78"/>
      <c r="N61" s="78"/>
      <c r="O61" s="243">
        <f>ROUND(IF($C$14&lt;1,0,(L54)/($C$14*100)*10000),2)</f>
        <v>0</v>
      </c>
      <c r="P61" s="25" t="s">
        <v>87</v>
      </c>
      <c r="Q61" s="78"/>
      <c r="AE61" s="78"/>
      <c r="AF61" s="78"/>
      <c r="AG61" s="78"/>
      <c r="AH61" s="78"/>
      <c r="AI61" s="78"/>
      <c r="AJ61" s="78"/>
      <c r="AK61" s="78"/>
      <c r="AL61" s="78"/>
      <c r="AM61" s="78"/>
      <c r="AN61" s="78"/>
      <c r="AO61" s="78"/>
      <c r="AP61" s="78"/>
      <c r="AQ61" s="78"/>
      <c r="AR61" s="78"/>
      <c r="AS61" s="78"/>
      <c r="AT61" s="78"/>
      <c r="HE61" s="78"/>
      <c r="HF61" s="78"/>
      <c r="HG61" s="78"/>
      <c r="HH61" s="78"/>
      <c r="HI61" s="78"/>
      <c r="HJ61" s="78"/>
      <c r="HK61" s="78"/>
      <c r="HL61" s="78"/>
      <c r="HM61" s="78"/>
      <c r="HN61" s="78"/>
    </row>
    <row r="62" spans="1:236" x14ac:dyDescent="0.2">
      <c r="A62" s="78"/>
    </row>
    <row r="63" spans="1:236" x14ac:dyDescent="0.2">
      <c r="A63" s="78"/>
    </row>
    <row r="64" spans="1:236" x14ac:dyDescent="0.2">
      <c r="A64" s="78"/>
    </row>
    <row r="65" spans="1:1" x14ac:dyDescent="0.2">
      <c r="A65" s="78"/>
    </row>
    <row r="66" spans="1:1" x14ac:dyDescent="0.2">
      <c r="A66" s="78"/>
    </row>
    <row r="67" spans="1:1" x14ac:dyDescent="0.2">
      <c r="A67" s="78"/>
    </row>
  </sheetData>
  <sheetProtection algorithmName="SHA-512" hashValue="UaT+pZeD8s05UmcU2gMKw+JJqfSoEabZuV6oWg8VZLuzF+G2B1uZj23mn1txdOm09vUEVSqKspTxER9JpSCHZA==" saltValue="Nh8MsfyLa66afeYv6sR+CQ==" spinCount="100000" sheet="1" objects="1" scenarios="1"/>
  <mergeCells count="9">
    <mergeCell ref="G17:J17"/>
    <mergeCell ref="L17:O17"/>
    <mergeCell ref="A11:I11"/>
    <mergeCell ref="A1:P1"/>
    <mergeCell ref="A2:P2"/>
    <mergeCell ref="A3:P3"/>
    <mergeCell ref="A4:P4"/>
    <mergeCell ref="B5:O5"/>
    <mergeCell ref="A6:K6"/>
  </mergeCells>
  <phoneticPr fontId="0" type="noConversion"/>
  <printOptions horizontalCentered="1"/>
  <pageMargins left="0" right="0" top="0.5" bottom="0.5" header="0.5" footer="0.5"/>
  <pageSetup scale="57"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7105" r:id="rId4" name="Button 1">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47107" r:id="rId5"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47108" r:id="rId6"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0"/>
  <dimension ref="A1:IB94"/>
  <sheetViews>
    <sheetView showGridLines="0" topLeftCell="A27"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83" t="s">
        <v>120</v>
      </c>
      <c r="B1" s="483"/>
      <c r="C1" s="483"/>
      <c r="D1" s="483"/>
      <c r="E1" s="483"/>
      <c r="F1" s="483"/>
      <c r="G1" s="483"/>
      <c r="H1" s="483"/>
      <c r="I1" s="483"/>
      <c r="J1" s="483"/>
      <c r="K1" s="483"/>
      <c r="L1" s="483"/>
      <c r="M1" s="483"/>
      <c r="N1" s="483"/>
      <c r="O1" s="483"/>
      <c r="P1" s="483"/>
      <c r="Q1" s="197"/>
    </row>
    <row r="2" spans="1:59" ht="20.25" x14ac:dyDescent="0.3">
      <c r="A2" s="483" t="s">
        <v>277</v>
      </c>
      <c r="B2" s="483"/>
      <c r="C2" s="483"/>
      <c r="D2" s="483"/>
      <c r="E2" s="483"/>
      <c r="F2" s="483"/>
      <c r="G2" s="483"/>
      <c r="H2" s="483"/>
      <c r="I2" s="483"/>
      <c r="J2" s="483"/>
      <c r="K2" s="483"/>
      <c r="L2" s="483"/>
      <c r="M2" s="483"/>
      <c r="N2" s="483"/>
      <c r="O2" s="483"/>
      <c r="P2" s="483"/>
    </row>
    <row r="3" spans="1:59" ht="18" x14ac:dyDescent="0.25">
      <c r="A3" s="499" t="s">
        <v>116</v>
      </c>
      <c r="B3" s="499"/>
      <c r="C3" s="499"/>
      <c r="D3" s="499"/>
      <c r="E3" s="499"/>
      <c r="F3" s="499"/>
      <c r="G3" s="499"/>
      <c r="H3" s="499"/>
      <c r="I3" s="499"/>
      <c r="J3" s="499"/>
      <c r="K3" s="499"/>
      <c r="L3" s="499"/>
      <c r="M3" s="499"/>
      <c r="N3" s="499"/>
      <c r="O3" s="499"/>
      <c r="P3" s="499"/>
      <c r="Q3" s="198"/>
    </row>
    <row r="4" spans="1:59" ht="15.75" x14ac:dyDescent="0.25">
      <c r="A4" s="484" t="str">
        <f>'Customer Info'!$B$11</f>
        <v>Breakdown of Charges Based on Entered Information</v>
      </c>
      <c r="B4" s="484"/>
      <c r="C4" s="484"/>
      <c r="D4" s="484"/>
      <c r="E4" s="484"/>
      <c r="F4" s="484"/>
      <c r="G4" s="484"/>
      <c r="H4" s="484"/>
      <c r="I4" s="484"/>
      <c r="J4" s="484"/>
      <c r="K4" s="484"/>
      <c r="L4" s="484"/>
      <c r="M4" s="484"/>
      <c r="N4" s="484"/>
      <c r="O4" s="484"/>
      <c r="P4" s="484"/>
      <c r="Q4" s="199"/>
    </row>
    <row r="5" spans="1:59" ht="15" x14ac:dyDescent="0.2">
      <c r="A5" s="75"/>
      <c r="B5" s="75"/>
      <c r="C5" s="75"/>
      <c r="D5" s="75"/>
      <c r="E5" s="75"/>
      <c r="F5" s="75"/>
      <c r="G5" s="75"/>
      <c r="H5" s="75"/>
      <c r="I5" s="75"/>
      <c r="J5" s="75"/>
      <c r="K5" s="75"/>
      <c r="L5" s="75"/>
      <c r="M5" s="75"/>
      <c r="N5" s="75"/>
      <c r="O5" s="75"/>
      <c r="P5" s="75"/>
      <c r="Q5" s="75"/>
    </row>
    <row r="6" spans="1:59" x14ac:dyDescent="0.2">
      <c r="A6" s="76">
        <f ca="1">TODAY()</f>
        <v>45944</v>
      </c>
      <c r="B6" s="491" t="s">
        <v>220</v>
      </c>
      <c r="C6" s="491"/>
      <c r="D6" s="491"/>
      <c r="E6" s="491"/>
      <c r="F6" s="491"/>
      <c r="G6" s="491"/>
      <c r="H6" s="491"/>
      <c r="I6" s="491"/>
      <c r="J6" s="491"/>
      <c r="K6" s="491"/>
      <c r="L6" s="491"/>
      <c r="M6" s="491"/>
      <c r="N6" s="491"/>
      <c r="O6" s="491"/>
    </row>
    <row r="7" spans="1:59" x14ac:dyDescent="0.2">
      <c r="A7" s="482" t="s">
        <v>15</v>
      </c>
      <c r="B7" s="482"/>
      <c r="C7" s="482"/>
      <c r="D7" s="482"/>
      <c r="E7" s="482"/>
      <c r="F7" s="482"/>
      <c r="G7" s="482"/>
      <c r="H7" s="482"/>
      <c r="I7" s="482"/>
      <c r="J7" s="482"/>
      <c r="K7" s="482"/>
    </row>
    <row r="8" spans="1:59" x14ac:dyDescent="0.2">
      <c r="C8" s="18"/>
      <c r="D8" s="18"/>
      <c r="E8" s="18"/>
      <c r="F8" s="18"/>
      <c r="G8" s="18"/>
      <c r="H8" s="18"/>
      <c r="I8" s="18"/>
      <c r="J8" s="18"/>
      <c r="K8" s="18"/>
    </row>
    <row r="9" spans="1:59" ht="15" x14ac:dyDescent="0.2">
      <c r="A9" s="23" t="s">
        <v>2</v>
      </c>
      <c r="B9" s="24"/>
      <c r="C9" s="25">
        <f>'Customer Info'!B7</f>
        <v>0</v>
      </c>
      <c r="I9" s="26"/>
    </row>
    <row r="10" spans="1:59" ht="15" x14ac:dyDescent="0.2">
      <c r="A10" s="27" t="s">
        <v>26</v>
      </c>
      <c r="B10" s="24"/>
      <c r="C10" s="25">
        <f>'Customer Info'!B8</f>
        <v>0</v>
      </c>
    </row>
    <row r="11" spans="1:59" x14ac:dyDescent="0.2">
      <c r="A11" s="23" t="s">
        <v>100</v>
      </c>
      <c r="B11" s="200">
        <f>'Customer Info'!B9</f>
        <v>11</v>
      </c>
      <c r="C11" s="194" t="str">
        <f>LOOKUP($B$11,$S$11:$AD$11,S12:AD12)</f>
        <v>November</v>
      </c>
      <c r="D11" s="133">
        <f>'Customer Info'!C9</f>
        <v>2025</v>
      </c>
      <c r="S11">
        <v>1</v>
      </c>
      <c r="T11">
        <v>2</v>
      </c>
      <c r="U11">
        <v>3</v>
      </c>
      <c r="V11">
        <v>4</v>
      </c>
      <c r="W11">
        <v>5</v>
      </c>
      <c r="X11">
        <v>6</v>
      </c>
      <c r="Y11">
        <v>7</v>
      </c>
      <c r="Z11">
        <v>8</v>
      </c>
      <c r="AA11">
        <v>9</v>
      </c>
      <c r="AB11">
        <v>10</v>
      </c>
      <c r="AC11">
        <v>11</v>
      </c>
      <c r="AD11">
        <v>12</v>
      </c>
    </row>
    <row r="12" spans="1:59" x14ac:dyDescent="0.2">
      <c r="A12" s="142"/>
      <c r="B12" s="143"/>
      <c r="C12" s="144"/>
      <c r="D12" s="144"/>
      <c r="E12" s="144"/>
      <c r="F12" s="144"/>
      <c r="G12" s="144"/>
      <c r="H12" s="144"/>
      <c r="I12" s="144"/>
      <c r="J12" s="144"/>
      <c r="K12" s="144"/>
      <c r="L12" s="144"/>
      <c r="M12" s="144"/>
      <c r="N12" s="144"/>
      <c r="O12" s="144"/>
      <c r="P12" s="144"/>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59" ht="15" x14ac:dyDescent="0.2">
      <c r="A13" s="148" t="s">
        <v>27</v>
      </c>
      <c r="B13" s="149"/>
      <c r="C13" s="150"/>
      <c r="D13" s="78"/>
      <c r="E13" s="78"/>
      <c r="F13" s="78"/>
      <c r="G13" s="78"/>
      <c r="H13" s="78"/>
      <c r="I13" s="78"/>
      <c r="J13" s="151"/>
      <c r="K13" s="151"/>
      <c r="L13" s="151"/>
      <c r="M13" s="151"/>
      <c r="N13" s="151"/>
      <c r="O13" s="151"/>
      <c r="P13" s="151"/>
      <c r="R13" s="78" t="s">
        <v>175</v>
      </c>
      <c r="S13" s="246" t="e">
        <f>'Rider Rates'!#REF!</f>
        <v>#REF!</v>
      </c>
      <c r="T13" s="246" t="e">
        <f>'Rider Rates'!#REF!</f>
        <v>#REF!</v>
      </c>
      <c r="U13" s="246" t="e">
        <f>'Rider Rates'!#REF!</f>
        <v>#REF!</v>
      </c>
      <c r="V13" s="246" t="e">
        <f>'Rider Rates'!#REF!</f>
        <v>#REF!</v>
      </c>
      <c r="W13" s="246" t="e">
        <f>'Rider Rates'!#REF!</f>
        <v>#REF!</v>
      </c>
      <c r="X13" s="246" t="e">
        <f>'Rider Rates'!#REF!</f>
        <v>#REF!</v>
      </c>
      <c r="Y13" s="246" t="e">
        <f>'Rider Rates'!#REF!</f>
        <v>#REF!</v>
      </c>
      <c r="Z13" s="246" t="e">
        <f>'Rider Rates'!#REF!</f>
        <v>#REF!</v>
      </c>
      <c r="AA13" s="246" t="e">
        <f>'Rider Rates'!#REF!</f>
        <v>#REF!</v>
      </c>
      <c r="AB13" s="246" t="e">
        <f>'Rider Rates'!#REF!</f>
        <v>#REF!</v>
      </c>
      <c r="AC13" s="246" t="e">
        <f>'Rider Rates'!#REF!</f>
        <v>#REF!</v>
      </c>
      <c r="AD13" s="246" t="e">
        <f>'Rider Rates'!#REF!</f>
        <v>#REF!</v>
      </c>
      <c r="AE13" s="78"/>
    </row>
    <row r="14" spans="1:59" x14ac:dyDescent="0.2">
      <c r="A14" s="78"/>
      <c r="B14" s="78"/>
      <c r="C14" s="78"/>
      <c r="D14" s="78"/>
      <c r="E14" s="78"/>
      <c r="F14" s="78"/>
      <c r="G14" s="139" t="s">
        <v>15</v>
      </c>
      <c r="H14" s="139"/>
      <c r="I14" s="152" t="s">
        <v>15</v>
      </c>
      <c r="J14" s="151"/>
      <c r="K14" s="151"/>
      <c r="L14" s="151"/>
      <c r="M14" s="151"/>
      <c r="N14" s="151"/>
      <c r="O14" s="151"/>
      <c r="P14" s="151"/>
      <c r="Q14" s="78"/>
      <c r="R14" s="78" t="s">
        <v>176</v>
      </c>
      <c r="S14" s="246" t="e">
        <f>'Rider Rates'!#REF!</f>
        <v>#REF!</v>
      </c>
      <c r="T14" s="246" t="e">
        <f>'Rider Rates'!#REF!</f>
        <v>#REF!</v>
      </c>
      <c r="U14" s="246" t="e">
        <f>'Rider Rates'!#REF!</f>
        <v>#REF!</v>
      </c>
      <c r="V14" s="246" t="e">
        <f>'Rider Rates'!#REF!</f>
        <v>#REF!</v>
      </c>
      <c r="W14" s="246" t="e">
        <f>'Rider Rates'!#REF!</f>
        <v>#REF!</v>
      </c>
      <c r="X14" s="246" t="e">
        <f>'Rider Rates'!#REF!</f>
        <v>#REF!</v>
      </c>
      <c r="Y14" s="246" t="e">
        <f>'Rider Rates'!#REF!</f>
        <v>#REF!</v>
      </c>
      <c r="Z14" s="246" t="e">
        <f>'Rider Rates'!#REF!</f>
        <v>#REF!</v>
      </c>
      <c r="AA14" s="246" t="e">
        <f>'Rider Rates'!#REF!</f>
        <v>#REF!</v>
      </c>
      <c r="AB14" s="246" t="e">
        <f>'Rider Rates'!#REF!</f>
        <v>#REF!</v>
      </c>
      <c r="AC14" s="246" t="e">
        <f>'Rider Rates'!#REF!</f>
        <v>#REF!</v>
      </c>
      <c r="AD14" s="246" t="e">
        <f>'Rider Rates'!#REF!</f>
        <v>#REF!</v>
      </c>
      <c r="AE14" s="78"/>
      <c r="AG14" s="145"/>
      <c r="AH14" s="145"/>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row>
    <row r="15" spans="1:59" x14ac:dyDescent="0.2">
      <c r="A15" s="78"/>
      <c r="B15" s="78"/>
      <c r="C15" s="78"/>
      <c r="D15" s="78"/>
      <c r="E15" s="78"/>
      <c r="F15" s="78"/>
      <c r="G15" s="78"/>
      <c r="H15" s="78"/>
      <c r="I15" s="78"/>
      <c r="J15" s="151"/>
      <c r="K15" s="151"/>
      <c r="L15" s="151"/>
      <c r="M15" s="151"/>
      <c r="N15" s="151"/>
      <c r="O15" s="151"/>
      <c r="P15" s="151"/>
      <c r="Q15" s="78"/>
      <c r="R15" s="210" t="s">
        <v>187</v>
      </c>
      <c r="S15" s="78">
        <f>'Rider Rates'!$C$21</f>
        <v>7.6880000000000004E-2</v>
      </c>
      <c r="T15" s="78">
        <f>'Rider Rates'!$C$21</f>
        <v>7.6880000000000004E-2</v>
      </c>
      <c r="U15" s="78">
        <f>'Rider Rates'!$C$21</f>
        <v>7.6880000000000004E-2</v>
      </c>
      <c r="V15" s="78">
        <f>'Rider Rates'!$C$21</f>
        <v>7.6880000000000004E-2</v>
      </c>
      <c r="W15" s="78">
        <f>'Rider Rates'!$C$21</f>
        <v>7.6880000000000004E-2</v>
      </c>
      <c r="X15" s="78">
        <f>'Rider Rates'!$B$21</f>
        <v>7.6880000000000004E-2</v>
      </c>
      <c r="Y15" s="78">
        <f>'Rider Rates'!$B$21</f>
        <v>7.6880000000000004E-2</v>
      </c>
      <c r="Z15" s="78">
        <f>'Rider Rates'!$B$21</f>
        <v>7.6880000000000004E-2</v>
      </c>
      <c r="AA15" s="78">
        <f>'Rider Rates'!$B$21</f>
        <v>7.6880000000000004E-2</v>
      </c>
      <c r="AB15" s="78">
        <f>'Rider Rates'!$C$21</f>
        <v>7.6880000000000004E-2</v>
      </c>
      <c r="AC15" s="78">
        <f>'Rider Rates'!$C$21</f>
        <v>7.6880000000000004E-2</v>
      </c>
      <c r="AD15" s="78">
        <f>'Rider Rates'!$C$21</f>
        <v>7.6880000000000004E-2</v>
      </c>
      <c r="AE15" s="78"/>
      <c r="AG15" s="193"/>
      <c r="AH15" s="193"/>
      <c r="AI15" s="78"/>
      <c r="AJ15" s="78"/>
      <c r="AK15" s="78"/>
      <c r="AL15" s="78"/>
      <c r="AM15" s="78"/>
      <c r="AN15" s="78"/>
      <c r="AO15" s="78"/>
      <c r="AP15" s="78"/>
      <c r="AQ15" s="78"/>
      <c r="AR15" s="78"/>
      <c r="AS15" s="78"/>
      <c r="AT15" s="78"/>
      <c r="AU15" s="78"/>
      <c r="AV15" s="78"/>
      <c r="AW15" s="78"/>
      <c r="AX15" s="78"/>
      <c r="AY15" s="78"/>
      <c r="AZ15" s="78"/>
      <c r="BA15" s="78"/>
      <c r="BB15" s="78"/>
      <c r="BC15" s="78"/>
      <c r="BD15" s="78"/>
      <c r="BE15" s="78"/>
      <c r="BF15" s="78"/>
      <c r="BG15" s="78"/>
    </row>
    <row r="16" spans="1:59" x14ac:dyDescent="0.2">
      <c r="A16" s="153"/>
      <c r="B16" s="78"/>
      <c r="C16" s="154"/>
      <c r="D16" s="153"/>
      <c r="E16" s="78"/>
      <c r="F16" s="78"/>
      <c r="G16" s="78"/>
      <c r="H16" s="78"/>
      <c r="I16" s="78"/>
      <c r="J16" s="151"/>
      <c r="K16" s="151"/>
      <c r="L16" s="151"/>
      <c r="M16" s="151"/>
      <c r="N16" s="151"/>
      <c r="O16" s="151"/>
      <c r="P16" s="151"/>
      <c r="Q16" s="78"/>
      <c r="R16" s="78"/>
      <c r="S16" s="78"/>
      <c r="T16" s="78"/>
      <c r="U16" s="78"/>
      <c r="V16" s="78"/>
      <c r="W16" s="78"/>
      <c r="X16" s="78"/>
      <c r="Y16" s="78"/>
      <c r="Z16" s="78"/>
      <c r="AA16" s="78"/>
      <c r="AB16" s="78"/>
      <c r="AC16" s="78"/>
      <c r="AD16" s="78"/>
      <c r="AE16" s="78"/>
      <c r="AF16" s="78"/>
      <c r="AG16" s="193"/>
      <c r="AH16" s="193"/>
      <c r="AI16" s="78"/>
      <c r="AJ16" s="78"/>
      <c r="AK16" s="78"/>
      <c r="AL16" s="78"/>
      <c r="AM16" s="78"/>
      <c r="AN16" s="78"/>
      <c r="AO16" s="78"/>
      <c r="AP16" s="78"/>
      <c r="AQ16" s="78"/>
      <c r="AR16" s="78"/>
      <c r="AS16" s="78"/>
      <c r="AT16" s="78"/>
      <c r="AU16" s="78"/>
      <c r="AV16" s="78"/>
      <c r="AW16" s="78"/>
      <c r="AX16" s="78"/>
      <c r="AY16" s="78"/>
      <c r="AZ16" s="78"/>
      <c r="BA16" s="78"/>
      <c r="BB16" s="78"/>
      <c r="BC16" s="78"/>
      <c r="BD16" s="78"/>
      <c r="BE16" s="78"/>
      <c r="BF16" s="78"/>
      <c r="BG16" s="78"/>
    </row>
    <row r="17" spans="1:221" x14ac:dyDescent="0.2">
      <c r="A17" s="153" t="s">
        <v>52</v>
      </c>
      <c r="B17" s="78"/>
      <c r="D17" s="154">
        <f>IF('Customer Info'!B21+'Customer Info'!B22-'Customer Info'!B23&lt;0,0,'Customer Info'!B21+'Customer Info'!B22-'Customer Info'!B23)</f>
        <v>0</v>
      </c>
      <c r="E17" s="153" t="s">
        <v>41</v>
      </c>
      <c r="F17" s="78"/>
      <c r="G17" s="78"/>
      <c r="H17" s="78"/>
      <c r="I17" s="78"/>
      <c r="J17" s="151"/>
      <c r="K17" s="151"/>
      <c r="L17" s="151"/>
      <c r="M17" s="151"/>
      <c r="N17" s="151"/>
      <c r="O17" s="151"/>
      <c r="P17" s="151"/>
      <c r="Q17" s="78"/>
      <c r="R17" s="78"/>
      <c r="S17" s="78"/>
      <c r="T17" s="78"/>
      <c r="U17" s="78"/>
      <c r="V17" s="78"/>
      <c r="W17" s="78"/>
      <c r="X17" s="78"/>
      <c r="Y17" s="78"/>
      <c r="Z17" s="78"/>
      <c r="AA17" s="78"/>
      <c r="AB17" s="78"/>
      <c r="AC17" s="78"/>
      <c r="AD17" s="78"/>
      <c r="AE17" s="78"/>
      <c r="AF17" s="78"/>
      <c r="AG17" s="78"/>
      <c r="AH17" s="78"/>
      <c r="AI17" s="78"/>
      <c r="AJ17" s="78"/>
      <c r="AK17" s="78"/>
      <c r="AL17" s="78"/>
      <c r="AM17" s="78"/>
      <c r="AN17" s="78"/>
      <c r="AO17" s="78"/>
      <c r="AP17" s="78"/>
      <c r="AQ17" s="78"/>
      <c r="AR17" s="78"/>
      <c r="AS17" s="78"/>
      <c r="AT17" s="78"/>
      <c r="AU17" s="78"/>
      <c r="AV17" s="78"/>
      <c r="AW17" s="78"/>
      <c r="AX17" s="78"/>
      <c r="AY17" s="78"/>
      <c r="AZ17" s="78"/>
      <c r="BA17" s="78"/>
      <c r="BB17" s="78"/>
      <c r="BC17" s="78"/>
      <c r="BD17" s="78"/>
      <c r="BE17" s="78"/>
      <c r="BF17" s="78"/>
      <c r="BG17" s="78"/>
    </row>
    <row r="18" spans="1:221" x14ac:dyDescent="0.2">
      <c r="A18" s="153" t="s">
        <v>221</v>
      </c>
      <c r="B18" s="78"/>
      <c r="C18" s="154"/>
      <c r="D18" s="261">
        <f>'Customer Info'!B21</f>
        <v>0</v>
      </c>
      <c r="E18" s="78" t="s">
        <v>41</v>
      </c>
      <c r="F18" s="78"/>
      <c r="G18" s="78"/>
      <c r="H18" s="78"/>
      <c r="I18" s="78"/>
      <c r="J18" s="151"/>
      <c r="K18" s="151"/>
      <c r="L18" s="151"/>
      <c r="M18" s="151"/>
      <c r="N18" s="151"/>
      <c r="O18" s="151"/>
      <c r="P18" s="151"/>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78"/>
      <c r="BG18" s="78"/>
    </row>
    <row r="19" spans="1:221" x14ac:dyDescent="0.2">
      <c r="A19" s="153" t="s">
        <v>222</v>
      </c>
      <c r="B19" s="78"/>
      <c r="C19" s="154"/>
      <c r="D19" s="261">
        <f>'Customer Info'!B22</f>
        <v>0</v>
      </c>
      <c r="E19" s="78" t="s">
        <v>41</v>
      </c>
      <c r="F19" s="78"/>
      <c r="G19" s="78"/>
      <c r="H19" s="78"/>
      <c r="I19" s="78"/>
      <c r="J19" s="151"/>
      <c r="K19" s="151"/>
      <c r="L19" s="151"/>
      <c r="M19" s="151"/>
      <c r="N19" s="151"/>
      <c r="O19" s="151"/>
      <c r="P19" s="151"/>
      <c r="Q19" s="78"/>
      <c r="R19" s="78"/>
      <c r="S19" s="78"/>
      <c r="T19" s="78"/>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row>
    <row r="20" spans="1:221" x14ac:dyDescent="0.2">
      <c r="A20" s="153"/>
      <c r="B20" s="78"/>
      <c r="C20" s="154"/>
      <c r="D20" s="153"/>
      <c r="E20" s="78"/>
      <c r="F20" s="78"/>
      <c r="G20" s="78"/>
      <c r="H20" s="78"/>
      <c r="I20" s="78"/>
      <c r="J20" s="151"/>
      <c r="K20" s="151"/>
      <c r="L20" s="151"/>
      <c r="M20" s="151"/>
      <c r="N20" s="151"/>
      <c r="O20" s="151"/>
      <c r="P20" s="151"/>
      <c r="Q20" s="78"/>
      <c r="R20" s="78"/>
      <c r="S20" s="78"/>
      <c r="T20" s="78"/>
      <c r="U20" s="78"/>
      <c r="V20" s="78"/>
      <c r="W20" s="78"/>
      <c r="X20" s="78"/>
      <c r="Y20" s="78"/>
      <c r="Z20" s="78"/>
      <c r="AA20" s="78"/>
      <c r="AB20" s="78"/>
      <c r="AC20" s="78"/>
      <c r="AD20" s="78"/>
      <c r="AE20" s="78"/>
      <c r="AF20" s="78"/>
      <c r="AG20" s="78"/>
      <c r="AH20" s="78"/>
      <c r="AI20" s="78"/>
      <c r="AJ20" s="78"/>
      <c r="AK20" s="78"/>
      <c r="AL20" s="78"/>
      <c r="AM20" s="78"/>
      <c r="AN20" s="78"/>
      <c r="AO20" s="78"/>
      <c r="AP20" s="78"/>
      <c r="AQ20" s="78"/>
      <c r="AR20" s="78"/>
      <c r="AS20" s="78"/>
      <c r="AT20" s="78"/>
      <c r="AU20" s="78"/>
      <c r="AV20" s="78"/>
      <c r="AW20" s="78"/>
      <c r="AX20" s="78"/>
      <c r="AY20" s="78"/>
      <c r="AZ20" s="78"/>
      <c r="BA20" s="78"/>
      <c r="BB20" s="78"/>
      <c r="BC20" s="78"/>
      <c r="BD20" s="78"/>
      <c r="BE20" s="78"/>
      <c r="BF20" s="78"/>
      <c r="BG20" s="78"/>
    </row>
    <row r="21" spans="1:221" x14ac:dyDescent="0.2">
      <c r="A21" s="153"/>
      <c r="B21" s="78"/>
      <c r="C21" s="154"/>
      <c r="D21" s="153"/>
      <c r="E21" s="78"/>
      <c r="F21" s="78"/>
      <c r="G21" s="78"/>
      <c r="H21" s="78"/>
      <c r="I21" s="78"/>
      <c r="J21" s="151"/>
      <c r="K21" s="151"/>
      <c r="L21" s="151"/>
      <c r="M21" s="151"/>
      <c r="N21" s="151"/>
      <c r="O21" s="151"/>
      <c r="P21" s="151"/>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row>
    <row r="22" spans="1:221" x14ac:dyDescent="0.2">
      <c r="A22" s="155"/>
      <c r="B22" s="155"/>
      <c r="C22" s="156"/>
      <c r="D22" s="155"/>
      <c r="E22" s="155"/>
      <c r="F22" s="157"/>
      <c r="G22" s="142"/>
      <c r="H22" s="155"/>
      <c r="I22" s="158"/>
      <c r="J22" s="144"/>
      <c r="K22" s="151"/>
      <c r="L22" s="151"/>
      <c r="M22" s="151"/>
      <c r="N22" s="151"/>
      <c r="O22" s="151"/>
      <c r="P22" s="151"/>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x14ac:dyDescent="0.2">
      <c r="A23" s="148" t="s">
        <v>31</v>
      </c>
      <c r="B23" s="78"/>
      <c r="C23" s="78"/>
      <c r="D23" s="78"/>
      <c r="E23" s="78"/>
      <c r="F23" s="78"/>
      <c r="G23" s="488" t="s">
        <v>68</v>
      </c>
      <c r="H23" s="489"/>
      <c r="I23" s="489"/>
      <c r="J23" s="490"/>
      <c r="K23" s="159"/>
      <c r="L23" s="485" t="s">
        <v>69</v>
      </c>
      <c r="M23" s="486"/>
      <c r="N23" s="486"/>
      <c r="O23" s="487"/>
      <c r="P23" s="160"/>
      <c r="Q23" s="78"/>
      <c r="R23" s="78"/>
      <c r="S23" s="78"/>
      <c r="T23" s="78"/>
      <c r="U23" s="78"/>
      <c r="V23" s="78"/>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row>
    <row r="24" spans="1:221" x14ac:dyDescent="0.2">
      <c r="A24" s="78"/>
      <c r="B24" s="78"/>
      <c r="C24" s="78"/>
      <c r="D24" s="78"/>
      <c r="E24" s="78"/>
      <c r="F24" s="78"/>
      <c r="G24" s="115" t="s">
        <v>65</v>
      </c>
      <c r="H24" s="115" t="s">
        <v>66</v>
      </c>
      <c r="I24" s="115" t="s">
        <v>67</v>
      </c>
      <c r="J24" s="115" t="s">
        <v>34</v>
      </c>
      <c r="K24" s="78"/>
      <c r="L24" s="146" t="s">
        <v>65</v>
      </c>
      <c r="M24" s="146" t="s">
        <v>66</v>
      </c>
      <c r="N24" s="146" t="s">
        <v>67</v>
      </c>
      <c r="O24" s="146" t="s">
        <v>34</v>
      </c>
      <c r="P24" s="161" t="s">
        <v>57</v>
      </c>
      <c r="Q24" s="78"/>
      <c r="R24" s="78"/>
      <c r="S24" s="78"/>
      <c r="T24" s="78"/>
      <c r="U24" s="78"/>
      <c r="V24" s="78"/>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row>
    <row r="25" spans="1:221" x14ac:dyDescent="0.2">
      <c r="A25" s="78" t="s">
        <v>32</v>
      </c>
      <c r="B25" s="78"/>
      <c r="C25" s="78"/>
      <c r="D25" s="78"/>
      <c r="E25" s="78"/>
      <c r="F25" s="78"/>
      <c r="G25" s="162"/>
      <c r="H25" s="163"/>
      <c r="I25" s="163">
        <v>10</v>
      </c>
      <c r="J25" s="239">
        <f>SUM(G25:I25)</f>
        <v>10</v>
      </c>
      <c r="K25" s="78"/>
      <c r="L25" s="105"/>
      <c r="M25" s="105"/>
      <c r="N25" s="105">
        <f>I25</f>
        <v>10</v>
      </c>
      <c r="O25" s="250">
        <f>SUM(L25:N25)</f>
        <v>10</v>
      </c>
      <c r="P25" s="245">
        <v>44531</v>
      </c>
      <c r="Q25" s="78"/>
      <c r="R25" s="175"/>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row>
    <row r="26" spans="1:221" x14ac:dyDescent="0.2">
      <c r="A26" s="78" t="s">
        <v>177</v>
      </c>
      <c r="B26" s="78"/>
      <c r="C26" s="78"/>
      <c r="D26" s="1">
        <f>MAX($D$17,0)</f>
        <v>0</v>
      </c>
      <c r="E26" s="101" t="s">
        <v>41</v>
      </c>
      <c r="F26" s="106" t="s">
        <v>8</v>
      </c>
      <c r="G26" s="247"/>
      <c r="H26" s="163"/>
      <c r="I26" s="165">
        <v>2.6312499999999999E-2</v>
      </c>
      <c r="J26" s="103">
        <f>SUM(G26:I26)</f>
        <v>2.6312499999999999E-2</v>
      </c>
      <c r="K26" s="108" t="s">
        <v>92</v>
      </c>
      <c r="L26" s="105"/>
      <c r="M26" s="105"/>
      <c r="N26" s="105">
        <f>ROUND($D26*I26,2)</f>
        <v>0</v>
      </c>
      <c r="O26" s="250">
        <f>SUM(L26:N26)</f>
        <v>0</v>
      </c>
      <c r="P26" s="245">
        <v>44531</v>
      </c>
      <c r="Q26" s="78"/>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row>
    <row r="27" spans="1:221" x14ac:dyDescent="0.2">
      <c r="A27" s="166" t="s">
        <v>50</v>
      </c>
      <c r="B27" s="166"/>
      <c r="C27" s="166"/>
      <c r="D27" s="167"/>
      <c r="E27" s="167"/>
      <c r="F27" s="166"/>
      <c r="G27" s="167"/>
      <c r="H27" s="167"/>
      <c r="I27" s="167"/>
      <c r="J27" s="167"/>
      <c r="K27" s="168"/>
      <c r="L27" s="169"/>
      <c r="M27" s="169"/>
      <c r="N27" s="169">
        <f>SUM(N25:N26)</f>
        <v>10</v>
      </c>
      <c r="O27" s="169">
        <f>SUM(O25:O26)</f>
        <v>10</v>
      </c>
      <c r="P27" s="160"/>
      <c r="Q27" s="78"/>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row>
    <row r="28" spans="1:221" x14ac:dyDescent="0.2">
      <c r="A28" s="170"/>
      <c r="B28" s="170"/>
      <c r="C28" s="170"/>
      <c r="D28" s="171"/>
      <c r="E28" s="171"/>
      <c r="F28" s="170"/>
      <c r="G28" s="171"/>
      <c r="H28" s="171"/>
      <c r="I28" s="171"/>
      <c r="J28" s="171"/>
      <c r="K28" s="172"/>
      <c r="L28" s="171"/>
      <c r="M28" s="171"/>
      <c r="N28" s="171"/>
      <c r="O28" s="171"/>
      <c r="P28" s="173"/>
      <c r="Q28" s="78"/>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row>
    <row r="29" spans="1:221" x14ac:dyDescent="0.2">
      <c r="A29" s="148" t="s">
        <v>70</v>
      </c>
      <c r="B29" s="166"/>
      <c r="C29" s="166"/>
      <c r="D29" s="167"/>
      <c r="E29" s="167"/>
      <c r="F29" s="166"/>
      <c r="G29" s="167"/>
      <c r="H29" s="167"/>
      <c r="I29" s="167"/>
      <c r="J29" s="167"/>
      <c r="K29" s="167"/>
      <c r="L29" s="167"/>
      <c r="M29" s="167"/>
      <c r="N29" s="167"/>
      <c r="O29" s="167"/>
      <c r="P29" s="160"/>
      <c r="Q29" s="78"/>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
      <c r="A30" s="151"/>
      <c r="B30" s="151"/>
      <c r="C30" s="151"/>
      <c r="D30" s="151"/>
      <c r="E30" s="151"/>
      <c r="F30" s="151"/>
      <c r="G30" s="151"/>
      <c r="H30" s="151"/>
      <c r="I30" s="151"/>
      <c r="J30" s="151"/>
      <c r="K30" s="151"/>
      <c r="L30" s="151"/>
      <c r="M30" s="151"/>
      <c r="N30" s="151"/>
      <c r="O30" s="151"/>
      <c r="P30" s="174"/>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99" t="s">
        <v>79</v>
      </c>
      <c r="B31" s="176"/>
      <c r="C31" s="176"/>
      <c r="D31" s="100">
        <f>IF($D$17&lt;0,0,IF($D$17&gt;833000,833000,$D$17))</f>
        <v>0</v>
      </c>
      <c r="E31" s="101" t="s">
        <v>41</v>
      </c>
      <c r="F31" s="102" t="s">
        <v>8</v>
      </c>
      <c r="G31" s="103"/>
      <c r="H31" s="103"/>
      <c r="I31" s="103">
        <f>'Rider Rates'!$B$4</f>
        <v>4.6278999999999999E-3</v>
      </c>
      <c r="J31" s="103">
        <f t="shared" ref="J31:J38" si="0">SUM(G31:I31)</f>
        <v>4.6278999999999999E-3</v>
      </c>
      <c r="K31" s="104" t="s">
        <v>42</v>
      </c>
      <c r="L31" s="105"/>
      <c r="M31" s="105"/>
      <c r="N31" s="105">
        <f t="shared" ref="N31:N37" si="1">ROUND(D31*I31,2)</f>
        <v>0</v>
      </c>
      <c r="O31" s="250">
        <f t="shared" ref="O31:O54" si="2">SUM(L31:N31)</f>
        <v>0</v>
      </c>
      <c r="P31" s="245">
        <f>'Rider Rates'!$D$4</f>
        <v>45657</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99" t="s">
        <v>80</v>
      </c>
      <c r="B32" s="78"/>
      <c r="C32" s="78"/>
      <c r="D32" s="123">
        <f>IF($D$17&gt;833000,$D$17-833000,0)</f>
        <v>0</v>
      </c>
      <c r="E32" s="101" t="s">
        <v>41</v>
      </c>
      <c r="F32" s="102" t="s">
        <v>8</v>
      </c>
      <c r="G32" s="103"/>
      <c r="H32" s="103"/>
      <c r="I32" s="103">
        <f>'Rider Rates'!$B$5</f>
        <v>1.7560000000000001E-4</v>
      </c>
      <c r="J32" s="103">
        <f t="shared" si="0"/>
        <v>1.7560000000000001E-4</v>
      </c>
      <c r="K32" s="104" t="s">
        <v>42</v>
      </c>
      <c r="L32" s="105"/>
      <c r="M32" s="105"/>
      <c r="N32" s="105">
        <f t="shared" si="1"/>
        <v>0</v>
      </c>
      <c r="O32" s="105">
        <f t="shared" si="2"/>
        <v>0</v>
      </c>
      <c r="P32" s="245">
        <f>'Rider Rates'!$D$4</f>
        <v>45657</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99" t="s">
        <v>97</v>
      </c>
      <c r="B33" s="78"/>
      <c r="C33" s="78"/>
      <c r="D33" s="100">
        <f>IF($D$17&lt;0,0,IF($D$17&gt;2000,2000,$D$17))</f>
        <v>0</v>
      </c>
      <c r="E33" s="101" t="s">
        <v>41</v>
      </c>
      <c r="F33" s="102" t="s">
        <v>8</v>
      </c>
      <c r="G33" s="103"/>
      <c r="H33" s="103"/>
      <c r="I33" s="177">
        <f>'Rider Rates'!$B$8</f>
        <v>4.6499999999999996E-3</v>
      </c>
      <c r="J33" s="177">
        <f t="shared" si="0"/>
        <v>4.6499999999999996E-3</v>
      </c>
      <c r="K33" s="104" t="s">
        <v>42</v>
      </c>
      <c r="L33" s="105"/>
      <c r="M33" s="105"/>
      <c r="N33" s="105">
        <f t="shared" si="1"/>
        <v>0</v>
      </c>
      <c r="O33" s="105">
        <f t="shared" si="2"/>
        <v>0</v>
      </c>
      <c r="P33" s="245">
        <f>'Rider Rates'!$D$7</f>
        <v>44531</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99" t="s">
        <v>98</v>
      </c>
      <c r="B34" s="78"/>
      <c r="C34" s="78"/>
      <c r="D34" s="100">
        <f>IF($D$17&lt;=2000,0,IF($D$17=0,0,IF($D$17-2000&gt;13000,13000,$D$17-2000)))</f>
        <v>0</v>
      </c>
      <c r="E34" s="101" t="s">
        <v>41</v>
      </c>
      <c r="F34" s="102" t="s">
        <v>8</v>
      </c>
      <c r="G34" s="103"/>
      <c r="H34" s="103"/>
      <c r="I34" s="177">
        <f>'Rider Rates'!$B$9</f>
        <v>4.1900000000000001E-3</v>
      </c>
      <c r="J34" s="177">
        <f t="shared" si="0"/>
        <v>4.1900000000000001E-3</v>
      </c>
      <c r="K34" s="104" t="s">
        <v>42</v>
      </c>
      <c r="L34" s="105"/>
      <c r="M34" s="105"/>
      <c r="N34" s="105">
        <f t="shared" si="1"/>
        <v>0</v>
      </c>
      <c r="O34" s="105">
        <f t="shared" si="2"/>
        <v>0</v>
      </c>
      <c r="P34" s="245">
        <f>'Rider Rates'!$D$7</f>
        <v>44531</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99" t="s">
        <v>99</v>
      </c>
      <c r="B35" s="78"/>
      <c r="C35" s="78"/>
      <c r="D35" s="100">
        <f>IF($D$17=0,0,IF($D$17-15000&gt;=0,$D$17-15000,0))</f>
        <v>0</v>
      </c>
      <c r="E35" s="101" t="s">
        <v>41</v>
      </c>
      <c r="F35" s="102" t="s">
        <v>8</v>
      </c>
      <c r="G35" s="103"/>
      <c r="H35" s="103"/>
      <c r="I35" s="177">
        <f>'Rider Rates'!$B$10</f>
        <v>3.63E-3</v>
      </c>
      <c r="J35" s="177">
        <f t="shared" si="0"/>
        <v>3.63E-3</v>
      </c>
      <c r="K35" s="104" t="s">
        <v>42</v>
      </c>
      <c r="L35" s="105"/>
      <c r="M35" s="105"/>
      <c r="N35" s="105">
        <f t="shared" si="1"/>
        <v>0</v>
      </c>
      <c r="O35" s="105">
        <f t="shared" si="2"/>
        <v>0</v>
      </c>
      <c r="P35" s="245">
        <f>'Rider Rates'!$D$7</f>
        <v>44531</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99" t="s">
        <v>114</v>
      </c>
      <c r="B36" s="78"/>
      <c r="C36" s="78"/>
      <c r="D36" s="290">
        <f>$N$27</f>
        <v>10</v>
      </c>
      <c r="E36" s="101" t="s">
        <v>122</v>
      </c>
      <c r="F36" s="102" t="s">
        <v>8</v>
      </c>
      <c r="G36" s="103"/>
      <c r="H36" s="103"/>
      <c r="I36" s="178">
        <f>'Rider Rates'!$B$12</f>
        <v>0</v>
      </c>
      <c r="J36" s="178">
        <f t="shared" si="0"/>
        <v>0</v>
      </c>
      <c r="K36" s="104"/>
      <c r="L36" s="105"/>
      <c r="M36" s="105"/>
      <c r="N36" s="105">
        <f t="shared" si="1"/>
        <v>0</v>
      </c>
      <c r="O36" s="105">
        <f t="shared" si="2"/>
        <v>0</v>
      </c>
      <c r="P36" s="245">
        <f>'Rider Rates'!$D$12</f>
        <v>44531</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210" t="s">
        <v>159</v>
      </c>
      <c r="B37" s="78"/>
      <c r="C37" s="78"/>
      <c r="D37" s="100">
        <f>IF($D$17&lt;0,0,$D$17)</f>
        <v>0</v>
      </c>
      <c r="E37" s="101" t="s">
        <v>41</v>
      </c>
      <c r="F37" s="102" t="s">
        <v>8</v>
      </c>
      <c r="G37" s="103"/>
      <c r="H37" s="103"/>
      <c r="I37" s="103">
        <f>'Rider Rates'!$B$15</f>
        <v>0</v>
      </c>
      <c r="J37" s="103">
        <f t="shared" si="0"/>
        <v>0</v>
      </c>
      <c r="K37" s="104" t="s">
        <v>42</v>
      </c>
      <c r="L37" s="105"/>
      <c r="M37" s="105"/>
      <c r="N37" s="105">
        <f t="shared" si="1"/>
        <v>0</v>
      </c>
      <c r="O37" s="105">
        <f t="shared" si="2"/>
        <v>0</v>
      </c>
      <c r="P37" s="245">
        <f>'Rider Rates'!$D$15</f>
        <v>45505</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210" t="s">
        <v>237</v>
      </c>
      <c r="B38" s="78"/>
      <c r="C38" s="78"/>
      <c r="D38" s="195">
        <f>$N$27</f>
        <v>10</v>
      </c>
      <c r="E38" s="101" t="s">
        <v>122</v>
      </c>
      <c r="F38" s="102" t="s">
        <v>8</v>
      </c>
      <c r="G38" s="103"/>
      <c r="H38" s="103"/>
      <c r="I38" s="178">
        <f>'Rider Rates'!$B$18+'Rider Rates'!$E$18</f>
        <v>0</v>
      </c>
      <c r="J38" s="178">
        <f t="shared" si="0"/>
        <v>0</v>
      </c>
      <c r="K38" s="104"/>
      <c r="L38" s="105"/>
      <c r="M38" s="105"/>
      <c r="N38" s="105">
        <f>ROUND($D$38*'Rider Rates'!$B$18,2)+ROUND($D$38*'Rider Rates'!$E$18,2)</f>
        <v>0</v>
      </c>
      <c r="O38" s="105">
        <f t="shared" si="2"/>
        <v>0</v>
      </c>
      <c r="P38" s="245">
        <f>MAX('Rider Rates'!$D$18,'Rider Rates'!$F$18)</f>
        <v>44531</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210" t="s">
        <v>186</v>
      </c>
      <c r="B39" s="78"/>
      <c r="C39" s="78"/>
      <c r="D39" s="100">
        <f>'Customer Info'!$B$21+'Customer Info'!$B$22</f>
        <v>0</v>
      </c>
      <c r="E39" s="101" t="s">
        <v>41</v>
      </c>
      <c r="F39" s="102" t="s">
        <v>8</v>
      </c>
      <c r="G39" s="103">
        <f>'Rider Rates'!B21</f>
        <v>7.6880000000000004E-2</v>
      </c>
      <c r="H39" s="103"/>
      <c r="I39" s="103"/>
      <c r="J39" s="237">
        <f>SUM(G39:H39)</f>
        <v>7.6880000000000004E-2</v>
      </c>
      <c r="K39" s="104" t="s">
        <v>42</v>
      </c>
      <c r="L39" s="105">
        <f>ROUND(D39*G39,2)</f>
        <v>0</v>
      </c>
      <c r="M39" s="105"/>
      <c r="N39" s="105"/>
      <c r="O39" s="105">
        <f t="shared" si="2"/>
        <v>0</v>
      </c>
      <c r="P39" s="245">
        <f>'Rider Rates'!$D$21</f>
        <v>45809</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210" t="s">
        <v>162</v>
      </c>
      <c r="B40" s="78"/>
      <c r="C40" s="78"/>
      <c r="D40" s="100">
        <f>D18</f>
        <v>0</v>
      </c>
      <c r="E40" s="101" t="s">
        <v>41</v>
      </c>
      <c r="F40" s="102" t="s">
        <v>8</v>
      </c>
      <c r="G40" s="103">
        <f>'Rider Rates'!B31</f>
        <v>0.19200049999999999</v>
      </c>
      <c r="H40" s="103"/>
      <c r="I40" s="103"/>
      <c r="J40" s="237">
        <f>SUM(G40:H40)</f>
        <v>0.19200049999999999</v>
      </c>
      <c r="K40" s="104" t="s">
        <v>42</v>
      </c>
      <c r="L40" s="239">
        <f>ROUND($D$40*$G$40,2)</f>
        <v>0</v>
      </c>
      <c r="M40" s="105"/>
      <c r="N40" s="105"/>
      <c r="O40" s="105">
        <f>SUM(L40:N40)</f>
        <v>0</v>
      </c>
      <c r="P40" s="245">
        <f>'Rider Rates'!D31</f>
        <v>45809</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210" t="s">
        <v>219</v>
      </c>
      <c r="B41" s="78"/>
      <c r="C41" s="78"/>
      <c r="D41" s="100">
        <f>D19</f>
        <v>0</v>
      </c>
      <c r="E41" s="101" t="s">
        <v>41</v>
      </c>
      <c r="F41" s="102" t="s">
        <v>8</v>
      </c>
      <c r="G41" s="103">
        <f>'Rider Rates'!B32</f>
        <v>0</v>
      </c>
      <c r="H41" s="103"/>
      <c r="I41" s="103"/>
      <c r="J41" s="237">
        <f>SUM(G41:H41)</f>
        <v>0</v>
      </c>
      <c r="K41" s="104"/>
      <c r="L41" s="239">
        <f>D41*G41</f>
        <v>0</v>
      </c>
      <c r="M41" s="105"/>
      <c r="N41" s="105"/>
      <c r="O41" s="105">
        <f>SUM(L41:N41)</f>
        <v>0</v>
      </c>
      <c r="P41" s="245">
        <f>'Rider Rates'!D32</f>
        <v>45809</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210" t="s">
        <v>193</v>
      </c>
      <c r="B42" s="78"/>
      <c r="C42" s="78"/>
      <c r="D42" s="100">
        <f>'Customer Info'!$B$21+'Customer Info'!$B$22</f>
        <v>0</v>
      </c>
      <c r="E42" s="101" t="s">
        <v>41</v>
      </c>
      <c r="F42" s="102" t="s">
        <v>8</v>
      </c>
      <c r="G42" s="103">
        <f>'Rider Rates'!$B$45</f>
        <v>-5.7597000000000004E-3</v>
      </c>
      <c r="H42" s="103"/>
      <c r="I42" s="103"/>
      <c r="J42" s="237">
        <f>SUM(G42:H42)</f>
        <v>-5.7597000000000004E-3</v>
      </c>
      <c r="K42" s="104" t="s">
        <v>42</v>
      </c>
      <c r="L42" s="105">
        <f>ROUND(D42*G42,2)</f>
        <v>0</v>
      </c>
      <c r="M42" s="105"/>
      <c r="N42" s="105"/>
      <c r="O42" s="105">
        <f t="shared" si="2"/>
        <v>0</v>
      </c>
      <c r="P42" s="245">
        <f>'Rider Rates'!$D$45</f>
        <v>45929</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241" t="s">
        <v>210</v>
      </c>
      <c r="B43" s="78"/>
      <c r="C43" s="78"/>
      <c r="D43" s="100"/>
      <c r="E43" s="101" t="s">
        <v>115</v>
      </c>
      <c r="F43" s="102"/>
      <c r="G43" s="103"/>
      <c r="H43" s="103"/>
      <c r="I43" s="103">
        <f>'Rider Rates'!D48</f>
        <v>0</v>
      </c>
      <c r="J43" s="237">
        <f t="shared" ref="J43:J49" si="3">SUM(G43:I43)</f>
        <v>0</v>
      </c>
      <c r="K43" s="104"/>
      <c r="L43" s="105"/>
      <c r="M43" s="105"/>
      <c r="N43" s="105">
        <f>J43</f>
        <v>0</v>
      </c>
      <c r="O43" s="105">
        <f>SUM(L43:N43)</f>
        <v>0</v>
      </c>
      <c r="P43" s="245">
        <f>'Rider Rates'!E48</f>
        <v>45883</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210" t="s">
        <v>189</v>
      </c>
      <c r="B44" s="78"/>
      <c r="C44" s="78"/>
      <c r="D44" s="100">
        <f>IF($D$17&lt;0,0,$D$17)</f>
        <v>0</v>
      </c>
      <c r="E44" s="113" t="s">
        <v>41</v>
      </c>
      <c r="F44" s="102" t="s">
        <v>8</v>
      </c>
      <c r="G44" s="103"/>
      <c r="H44" s="103">
        <f>'Rider Rates'!$B$55</f>
        <v>3.55042E-2</v>
      </c>
      <c r="I44" s="103"/>
      <c r="J44" s="103">
        <f t="shared" si="3"/>
        <v>3.55042E-2</v>
      </c>
      <c r="K44" s="104" t="s">
        <v>42</v>
      </c>
      <c r="L44" s="105"/>
      <c r="M44" s="105">
        <f>ROUND(D44*H44,2)</f>
        <v>0</v>
      </c>
      <c r="N44" s="205"/>
      <c r="O44" s="105">
        <f t="shared" si="2"/>
        <v>0</v>
      </c>
      <c r="P44" s="245">
        <f>'Rider Rates'!$D$55</f>
        <v>45929</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99" t="s">
        <v>337</v>
      </c>
      <c r="B45" s="78"/>
      <c r="C45" s="78"/>
      <c r="D45" s="100">
        <f>IF($D$17&lt;0,0,$D$17)</f>
        <v>0</v>
      </c>
      <c r="E45" s="101" t="s">
        <v>41</v>
      </c>
      <c r="F45" s="102" t="s">
        <v>8</v>
      </c>
      <c r="G45" s="103"/>
      <c r="H45" s="103"/>
      <c r="I45" s="103">
        <f>'Rider Rates'!$B$66</f>
        <v>7.3870000000000001E-4</v>
      </c>
      <c r="J45" s="103">
        <f t="shared" ref="J45" si="4">SUM(G45:I45)</f>
        <v>7.3870000000000001E-4</v>
      </c>
      <c r="K45" s="104" t="s">
        <v>42</v>
      </c>
      <c r="L45" s="105"/>
      <c r="M45" s="105"/>
      <c r="N45" s="105">
        <f>ROUND($D$45*'Rider Rates'!$B$66,2)</f>
        <v>0</v>
      </c>
      <c r="O45" s="250">
        <f t="shared" ref="O45" si="5">SUM(L45:N45)</f>
        <v>0</v>
      </c>
      <c r="P45" s="245">
        <f>'Rider Rates'!$D$66</f>
        <v>45747</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99" t="s">
        <v>96</v>
      </c>
      <c r="B46" s="78"/>
      <c r="C46" s="78"/>
      <c r="D46" s="100">
        <f>IF('Customer Info'!C34=TRUE,0,IF($D$17&lt;0,0,$D$17))</f>
        <v>0</v>
      </c>
      <c r="E46" s="101" t="s">
        <v>41</v>
      </c>
      <c r="F46" s="102" t="s">
        <v>8</v>
      </c>
      <c r="G46" s="103"/>
      <c r="H46" s="103"/>
      <c r="I46" s="103">
        <f>'Rider Rates'!$B$69+'Rider Rates'!$C$69</f>
        <v>0</v>
      </c>
      <c r="J46" s="103">
        <f t="shared" si="3"/>
        <v>0</v>
      </c>
      <c r="K46" s="104" t="s">
        <v>42</v>
      </c>
      <c r="L46" s="105"/>
      <c r="M46" s="105"/>
      <c r="N46" s="105">
        <f>ROUND($D$46*'Rider Rates'!$B$69,2)+ROUND($D$46*'Rider Rates'!$C$69,2)</f>
        <v>0</v>
      </c>
      <c r="O46" s="250">
        <f t="shared" si="2"/>
        <v>0</v>
      </c>
      <c r="P46" s="245">
        <f>'Rider Rates'!$D$69</f>
        <v>45444</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99" t="s">
        <v>81</v>
      </c>
      <c r="B47" s="78"/>
      <c r="C47" s="78"/>
      <c r="D47" s="195">
        <f>$N$27</f>
        <v>10</v>
      </c>
      <c r="E47" s="101" t="s">
        <v>122</v>
      </c>
      <c r="F47" s="102" t="s">
        <v>8</v>
      </c>
      <c r="G47" s="111"/>
      <c r="H47" s="112"/>
      <c r="I47" s="120">
        <f>'Rider Rates'!$B$85</f>
        <v>3.5344300000000002E-2</v>
      </c>
      <c r="J47" s="120">
        <f t="shared" si="3"/>
        <v>3.5344300000000002E-2</v>
      </c>
      <c r="K47" s="104"/>
      <c r="L47" s="105"/>
      <c r="M47" s="105"/>
      <c r="N47" s="105">
        <f>ROUND(D47*I47,2)</f>
        <v>0.35</v>
      </c>
      <c r="O47" s="105">
        <f t="shared" si="2"/>
        <v>0.35</v>
      </c>
      <c r="P47" s="245">
        <f>'Rider Rates'!$D$85</f>
        <v>45929</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99" t="s">
        <v>82</v>
      </c>
      <c r="B48" s="78"/>
      <c r="C48" s="78"/>
      <c r="D48" s="195">
        <f>$N$27</f>
        <v>10</v>
      </c>
      <c r="E48" s="101" t="s">
        <v>122</v>
      </c>
      <c r="F48" s="102" t="s">
        <v>8</v>
      </c>
      <c r="G48" s="114"/>
      <c r="H48" s="115"/>
      <c r="I48" s="120">
        <f>'Rider Rates'!$B$87</f>
        <v>6.6985699999999995E-2</v>
      </c>
      <c r="J48" s="120">
        <f t="shared" si="3"/>
        <v>6.6985699999999995E-2</v>
      </c>
      <c r="K48" s="104"/>
      <c r="L48" s="105"/>
      <c r="M48" s="105"/>
      <c r="N48" s="105">
        <f>ROUND(D48*I48,2)</f>
        <v>0.67</v>
      </c>
      <c r="O48" s="105">
        <f t="shared" si="2"/>
        <v>0.67</v>
      </c>
      <c r="P48" s="245">
        <f>'Rider Rates'!$D$87</f>
        <v>45167</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
      <c r="A49" s="210" t="s">
        <v>206</v>
      </c>
      <c r="B49" s="78"/>
      <c r="C49" s="78"/>
      <c r="D49" s="195"/>
      <c r="E49" s="113" t="s">
        <v>115</v>
      </c>
      <c r="F49" s="106"/>
      <c r="G49" s="114"/>
      <c r="H49" s="115"/>
      <c r="I49" s="196">
        <f>'Rider Rates'!$B$90</f>
        <v>2.4500000000000002</v>
      </c>
      <c r="J49" s="196">
        <f t="shared" si="3"/>
        <v>2.4500000000000002</v>
      </c>
      <c r="K49" s="104"/>
      <c r="L49" s="105"/>
      <c r="M49" s="105"/>
      <c r="N49" s="105">
        <f>I49</f>
        <v>2.4500000000000002</v>
      </c>
      <c r="O49" s="250">
        <f>SUM(L49:N49)</f>
        <v>2.4500000000000002</v>
      </c>
      <c r="P49" s="245">
        <f>'Rider Rates'!$D$90</f>
        <v>45929</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
      <c r="A50" s="210" t="s">
        <v>239</v>
      </c>
      <c r="B50" s="78"/>
      <c r="C50" s="78"/>
      <c r="D50" s="100">
        <f>IF($D$17&lt;0,0,$D$17)</f>
        <v>0</v>
      </c>
      <c r="E50" s="101" t="s">
        <v>41</v>
      </c>
      <c r="F50" s="102" t="s">
        <v>8</v>
      </c>
      <c r="G50" s="103"/>
      <c r="H50" s="103"/>
      <c r="I50" s="103"/>
      <c r="J50" s="103">
        <f>'Rider Rates'!$B$94</f>
        <v>0</v>
      </c>
      <c r="K50" s="104" t="s">
        <v>42</v>
      </c>
      <c r="L50" s="105"/>
      <c r="M50" s="105"/>
      <c r="N50" s="105"/>
      <c r="O50" s="105">
        <f>ROUND($D50*('Rider Rates'!B$94),2)</f>
        <v>0</v>
      </c>
      <c r="P50" s="245">
        <f>'Rider Rates'!$D$94</f>
        <v>44531</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99" t="s">
        <v>156</v>
      </c>
      <c r="B51" s="78"/>
      <c r="C51" s="78"/>
      <c r="D51" s="195">
        <f>$N$27</f>
        <v>10</v>
      </c>
      <c r="E51" s="101" t="s">
        <v>122</v>
      </c>
      <c r="F51" s="102" t="s">
        <v>8</v>
      </c>
      <c r="G51" s="114"/>
      <c r="H51" s="115"/>
      <c r="I51" s="120">
        <f>'Rider Rates'!$B$105</f>
        <v>0.24516379999999999</v>
      </c>
      <c r="J51" s="238">
        <f>SUM(G51:I51)</f>
        <v>0.24516379999999999</v>
      </c>
      <c r="K51" s="104"/>
      <c r="L51" s="105"/>
      <c r="M51" s="105"/>
      <c r="N51" s="105">
        <f>ROUND(D51*I51,2)</f>
        <v>2.4500000000000002</v>
      </c>
      <c r="O51" s="105">
        <f t="shared" si="2"/>
        <v>2.4500000000000002</v>
      </c>
      <c r="P51" s="245">
        <f>'Rider Rates'!$D$105</f>
        <v>45897</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210" t="s">
        <v>217</v>
      </c>
      <c r="B52" s="78"/>
      <c r="C52" s="78"/>
      <c r="D52" s="195"/>
      <c r="E52" s="113" t="s">
        <v>115</v>
      </c>
      <c r="F52" s="106"/>
      <c r="G52" s="114"/>
      <c r="H52" s="115"/>
      <c r="I52" s="258">
        <f>'Rider Rates'!B121</f>
        <v>0.2</v>
      </c>
      <c r="J52" s="259">
        <f>SUM(G52:I52)</f>
        <v>0.2</v>
      </c>
      <c r="K52" s="104"/>
      <c r="L52" s="105"/>
      <c r="M52" s="105"/>
      <c r="N52" s="260">
        <f>I52</f>
        <v>0.2</v>
      </c>
      <c r="O52" s="105">
        <f>SUM(L52:N52)</f>
        <v>0.2</v>
      </c>
      <c r="P52" s="245">
        <f>'Rider Rates'!D121</f>
        <v>45958</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99" t="s">
        <v>157</v>
      </c>
      <c r="B53" s="78"/>
      <c r="C53" s="78"/>
      <c r="D53" s="100">
        <f>'Customer Info'!$B$21+'Customer Info'!$B$22</f>
        <v>0</v>
      </c>
      <c r="E53" s="101" t="s">
        <v>41</v>
      </c>
      <c r="F53" s="102" t="s">
        <v>8</v>
      </c>
      <c r="G53" s="103">
        <f>'Rider Rates'!$B$112</f>
        <v>3.8972999999999998E-3</v>
      </c>
      <c r="H53" s="103"/>
      <c r="I53" s="103"/>
      <c r="J53" s="237">
        <f>SUM(G53:H53)</f>
        <v>3.8972999999999998E-3</v>
      </c>
      <c r="K53" s="104" t="s">
        <v>42</v>
      </c>
      <c r="L53" s="105">
        <f>ROUND(D53*G53,2)</f>
        <v>0</v>
      </c>
      <c r="M53" s="105"/>
      <c r="N53" s="105"/>
      <c r="O53" s="105">
        <f t="shared" si="2"/>
        <v>0</v>
      </c>
      <c r="P53" s="245">
        <f>'Rider Rates'!$D$112</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210" t="s">
        <v>208</v>
      </c>
      <c r="B54" s="78"/>
      <c r="C54" s="78"/>
      <c r="D54" s="100">
        <f>IF($D$17&lt;1,0,$D$17)</f>
        <v>0</v>
      </c>
      <c r="E54" s="101" t="s">
        <v>41</v>
      </c>
      <c r="F54" s="249" t="s">
        <v>8</v>
      </c>
      <c r="G54" s="103"/>
      <c r="H54" s="103"/>
      <c r="I54" s="103">
        <f>'Rider Rates'!$B$117</f>
        <v>0</v>
      </c>
      <c r="J54" s="237">
        <f>SUM(G54:I54)</f>
        <v>0</v>
      </c>
      <c r="K54" s="104" t="s">
        <v>42</v>
      </c>
      <c r="L54" s="105"/>
      <c r="M54" s="105"/>
      <c r="N54" s="105">
        <f>D54*J54</f>
        <v>0</v>
      </c>
      <c r="O54" s="105">
        <f t="shared" si="2"/>
        <v>0</v>
      </c>
      <c r="P54" s="245">
        <f>'Rider Rates'!D117</f>
        <v>45657</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241" t="s">
        <v>230</v>
      </c>
      <c r="B55" s="78"/>
      <c r="C55" s="78"/>
      <c r="D55" s="100"/>
      <c r="E55" s="101" t="s">
        <v>115</v>
      </c>
      <c r="F55" s="102" t="s">
        <v>8</v>
      </c>
      <c r="G55" s="263"/>
      <c r="H55" s="263"/>
      <c r="I55" s="263">
        <f>'Rider Rates'!$B$125</f>
        <v>0</v>
      </c>
      <c r="J55" s="263">
        <f>SUM(G55:I55)</f>
        <v>0</v>
      </c>
      <c r="K55" s="104"/>
      <c r="L55" s="209"/>
      <c r="M55" s="209"/>
      <c r="N55" s="209">
        <f>J55</f>
        <v>0</v>
      </c>
      <c r="O55" s="209">
        <f>SUM(L55:N55)</f>
        <v>0</v>
      </c>
      <c r="P55" s="264">
        <f>'Rider Rates'!$E$125</f>
        <v>45883</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241" t="s">
        <v>242</v>
      </c>
      <c r="B56" s="78"/>
      <c r="C56" s="78"/>
      <c r="D56" s="100">
        <f>C19</f>
        <v>0</v>
      </c>
      <c r="E56" s="101" t="s">
        <v>41</v>
      </c>
      <c r="F56" s="249" t="s">
        <v>8</v>
      </c>
      <c r="G56" s="103"/>
      <c r="H56" s="103"/>
      <c r="I56" s="103">
        <f>'Rider Rates'!$B$130</f>
        <v>0</v>
      </c>
      <c r="J56" s="237">
        <f>SUM(G56:I56)</f>
        <v>0</v>
      </c>
      <c r="K56" s="104" t="s">
        <v>42</v>
      </c>
      <c r="L56" s="105"/>
      <c r="M56" s="105"/>
      <c r="N56" s="105">
        <f>D56*J56</f>
        <v>0</v>
      </c>
      <c r="O56" s="105">
        <f>SUM(L56:N56)</f>
        <v>0</v>
      </c>
      <c r="P56" s="245">
        <f>'Rider Rates'!D135</f>
        <v>0</v>
      </c>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
      <c r="A57" s="241" t="s">
        <v>241</v>
      </c>
      <c r="B57" s="78"/>
      <c r="C57" s="78"/>
      <c r="D57" s="100"/>
      <c r="E57" s="101" t="s">
        <v>115</v>
      </c>
      <c r="F57" s="102" t="s">
        <v>8</v>
      </c>
      <c r="G57" s="263"/>
      <c r="H57" s="263"/>
      <c r="I57" s="263">
        <f>'Rider Rates'!$B$137</f>
        <v>0</v>
      </c>
      <c r="J57" s="263">
        <f>SUM(G57:I57)</f>
        <v>0</v>
      </c>
      <c r="K57" s="104"/>
      <c r="L57" s="209"/>
      <c r="M57" s="209"/>
      <c r="N57" s="209">
        <f>J57</f>
        <v>0</v>
      </c>
      <c r="O57" s="209">
        <f>SUM(L57:N57)</f>
        <v>0</v>
      </c>
      <c r="P57" s="264">
        <f>'Rider Rates'!$D$133</f>
        <v>44531</v>
      </c>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
      <c r="A58" s="241" t="s">
        <v>243</v>
      </c>
      <c r="B58" s="78"/>
      <c r="C58" s="78"/>
      <c r="D58" s="100"/>
      <c r="E58" s="101"/>
      <c r="F58" s="102"/>
      <c r="G58" s="263"/>
      <c r="H58" s="263"/>
      <c r="I58" s="263"/>
      <c r="J58" s="263"/>
      <c r="K58" s="104"/>
      <c r="L58" s="209"/>
      <c r="M58" s="209"/>
      <c r="N58" s="209"/>
      <c r="O58" s="209"/>
      <c r="P58" s="264"/>
      <c r="Q58" s="106"/>
      <c r="R58" s="107"/>
      <c r="S58" s="108"/>
      <c r="T58" s="109"/>
      <c r="U58" s="78"/>
      <c r="V58" s="110"/>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
      <c r="A59" s="179" t="s">
        <v>71</v>
      </c>
      <c r="B59" s="148"/>
      <c r="C59" s="148"/>
      <c r="D59" s="180"/>
      <c r="E59" s="181"/>
      <c r="F59" s="182"/>
      <c r="G59" s="182"/>
      <c r="H59" s="182"/>
      <c r="I59" s="182"/>
      <c r="J59" s="182"/>
      <c r="K59" s="183"/>
      <c r="L59" s="169">
        <f>SUM(L31:L58)</f>
        <v>0</v>
      </c>
      <c r="M59" s="169">
        <f t="shared" ref="M59:O59" si="6">SUM(M31:M58)</f>
        <v>0</v>
      </c>
      <c r="N59" s="169">
        <f t="shared" si="6"/>
        <v>6.12</v>
      </c>
      <c r="O59" s="169">
        <f t="shared" si="6"/>
        <v>6.12</v>
      </c>
      <c r="P59" s="184"/>
      <c r="Q59" s="106"/>
      <c r="R59" s="166"/>
      <c r="S59" s="166"/>
      <c r="T59" s="189"/>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
      <c r="A60" s="78"/>
      <c r="B60" s="78"/>
      <c r="C60" s="78"/>
      <c r="D60" s="100"/>
      <c r="E60" s="113"/>
      <c r="F60" s="106"/>
      <c r="G60" s="106"/>
      <c r="H60" s="106"/>
      <c r="I60" s="106"/>
      <c r="J60" s="107"/>
      <c r="K60" s="104"/>
      <c r="L60" s="106"/>
      <c r="M60" s="106"/>
      <c r="N60" s="106"/>
      <c r="O60" s="106"/>
      <c r="P60" s="164"/>
      <c r="Q60" s="106"/>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
      <c r="A61" s="185" t="s">
        <v>94</v>
      </c>
      <c r="B61" s="170"/>
      <c r="C61" s="170"/>
      <c r="D61" s="170"/>
      <c r="E61" s="170"/>
      <c r="F61" s="170"/>
      <c r="G61" s="170"/>
      <c r="H61" s="170"/>
      <c r="I61" s="170"/>
      <c r="J61" s="170"/>
      <c r="K61" s="170"/>
      <c r="L61" s="186">
        <f>L27+L59</f>
        <v>0</v>
      </c>
      <c r="M61" s="186">
        <f>M27+M59</f>
        <v>0</v>
      </c>
      <c r="N61" s="186">
        <f>N27+N59</f>
        <v>16.12</v>
      </c>
      <c r="O61" s="187">
        <f>O27+O59</f>
        <v>16.12</v>
      </c>
      <c r="P61" s="187"/>
      <c r="Q61" s="106"/>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21" x14ac:dyDescent="0.2">
      <c r="A62" s="78"/>
      <c r="B62" s="78"/>
      <c r="C62" s="78"/>
      <c r="D62" s="78"/>
      <c r="E62" s="78"/>
      <c r="F62" s="78"/>
      <c r="G62" s="78"/>
      <c r="H62" s="78"/>
      <c r="I62" s="78"/>
      <c r="J62" s="78"/>
      <c r="K62" s="78"/>
      <c r="L62" s="78"/>
      <c r="M62" s="78"/>
      <c r="N62" s="151"/>
      <c r="O62" s="151"/>
      <c r="P62" s="151"/>
      <c r="Q62" s="166"/>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row>
    <row r="63" spans="1:221" x14ac:dyDescent="0.2">
      <c r="A63" s="78"/>
      <c r="B63" s="78"/>
      <c r="C63" s="78"/>
      <c r="D63" s="78"/>
      <c r="E63" s="78"/>
      <c r="F63" s="78"/>
      <c r="G63" s="78"/>
      <c r="H63" s="78"/>
      <c r="I63" s="78"/>
      <c r="J63" s="78"/>
      <c r="K63" s="78"/>
      <c r="L63" s="78"/>
      <c r="M63" s="78"/>
      <c r="N63" s="151"/>
      <c r="O63" s="151"/>
      <c r="P63" s="151"/>
      <c r="Q63" s="166"/>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8"/>
      <c r="CV63" s="78"/>
      <c r="CW63" s="78"/>
      <c r="CX63" s="78"/>
      <c r="CY63" s="78"/>
      <c r="CZ63" s="78"/>
      <c r="DA63" s="78"/>
      <c r="DB63" s="78"/>
      <c r="DC63" s="78"/>
      <c r="DD63" s="78"/>
      <c r="DE63" s="78"/>
      <c r="DF63" s="78"/>
      <c r="DG63" s="78"/>
      <c r="DH63" s="78"/>
      <c r="DI63" s="78"/>
      <c r="DJ63" s="78"/>
      <c r="DK63" s="78"/>
      <c r="DL63" s="78"/>
      <c r="DM63" s="78"/>
      <c r="DN63" s="78"/>
      <c r="DO63" s="78"/>
      <c r="DP63" s="78"/>
      <c r="DQ63" s="78"/>
      <c r="DR63" s="78"/>
      <c r="DS63" s="78"/>
      <c r="DT63" s="78"/>
      <c r="DU63" s="78"/>
      <c r="DV63" s="78"/>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78"/>
      <c r="EW63" s="78"/>
      <c r="EX63" s="78"/>
      <c r="EY63" s="78"/>
      <c r="EZ63" s="78"/>
      <c r="FA63" s="78"/>
      <c r="FB63" s="78"/>
      <c r="FC63" s="78"/>
      <c r="FD63" s="78"/>
      <c r="FE63" s="78"/>
      <c r="FF63" s="78"/>
      <c r="FG63" s="78"/>
      <c r="FH63" s="78"/>
      <c r="FI63" s="78"/>
      <c r="FJ63" s="78"/>
      <c r="FK63" s="78"/>
      <c r="FL63" s="78"/>
      <c r="FM63" s="78"/>
      <c r="FN63" s="78"/>
      <c r="FO63" s="78"/>
      <c r="FP63" s="78"/>
      <c r="FQ63" s="78"/>
      <c r="FR63" s="78"/>
      <c r="FS63" s="78"/>
      <c r="FT63" s="78"/>
      <c r="FU63" s="78"/>
      <c r="FV63" s="78"/>
      <c r="FW63" s="78"/>
      <c r="FX63" s="78"/>
      <c r="FY63" s="78"/>
      <c r="FZ63" s="78"/>
      <c r="GA63" s="78"/>
      <c r="GB63" s="78"/>
      <c r="GC63" s="78"/>
      <c r="GD63" s="78"/>
      <c r="GE63" s="78"/>
      <c r="GF63" s="78"/>
      <c r="GG63" s="78"/>
      <c r="GH63" s="78"/>
      <c r="GI63" s="78"/>
      <c r="GJ63" s="78"/>
      <c r="GK63" s="78"/>
      <c r="GL63" s="78"/>
      <c r="GM63" s="78"/>
      <c r="GN63" s="78"/>
      <c r="GO63" s="78"/>
      <c r="GP63" s="78"/>
      <c r="GQ63" s="78"/>
      <c r="GR63" s="78"/>
      <c r="GS63" s="78"/>
      <c r="GT63" s="78"/>
      <c r="GU63" s="78"/>
      <c r="GV63" s="78"/>
      <c r="GW63" s="78"/>
      <c r="GX63" s="78"/>
      <c r="GY63" s="78"/>
      <c r="GZ63" s="78"/>
      <c r="HA63" s="78"/>
      <c r="HB63" s="78"/>
      <c r="HC63" s="78"/>
      <c r="HD63" s="78"/>
      <c r="HE63" s="78"/>
      <c r="HF63" s="78"/>
      <c r="HG63" s="78"/>
      <c r="HH63" s="78"/>
      <c r="HI63" s="78"/>
      <c r="HJ63" s="78"/>
      <c r="HK63" s="78"/>
      <c r="HL63" s="78"/>
      <c r="HM63" s="78"/>
    </row>
    <row r="64" spans="1:221" x14ac:dyDescent="0.2">
      <c r="A64" s="166" t="s">
        <v>93</v>
      </c>
      <c r="B64" s="78"/>
      <c r="C64" s="78"/>
      <c r="D64" s="78"/>
      <c r="E64" s="78"/>
      <c r="F64" s="78"/>
      <c r="G64" s="78"/>
      <c r="H64" s="78"/>
      <c r="I64" s="78"/>
      <c r="J64" s="78"/>
      <c r="K64" s="78"/>
      <c r="L64" s="78"/>
      <c r="M64" s="78"/>
      <c r="N64" s="78"/>
      <c r="O64" s="109">
        <f>IF(D17&lt;0,MIN(O25,O61),O25)</f>
        <v>10</v>
      </c>
      <c r="P64" s="151"/>
      <c r="Q64" s="166"/>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c r="BL64" s="78"/>
      <c r="BM64" s="78"/>
      <c r="BN64" s="78"/>
      <c r="BO64" s="78"/>
      <c r="BP64" s="78"/>
      <c r="BQ64" s="78"/>
      <c r="BR64" s="78"/>
      <c r="BS64" s="78"/>
      <c r="BT64" s="78"/>
      <c r="BU64" s="78"/>
      <c r="BV64" s="78"/>
      <c r="BW64" s="78"/>
      <c r="BX64" s="78"/>
      <c r="BY64" s="78"/>
      <c r="BZ64" s="78"/>
      <c r="CA64" s="78"/>
      <c r="CB64" s="78"/>
      <c r="CC64" s="78"/>
      <c r="CD64" s="78"/>
      <c r="CE64" s="78"/>
      <c r="CF64" s="78"/>
      <c r="CG64" s="78"/>
      <c r="CH64" s="78"/>
      <c r="CI64" s="78"/>
      <c r="CJ64" s="78"/>
      <c r="CK64" s="78"/>
      <c r="CL64" s="78"/>
      <c r="CM64" s="78"/>
      <c r="CN64" s="78"/>
      <c r="CO64" s="78"/>
      <c r="CP64" s="78"/>
      <c r="CQ64" s="78"/>
      <c r="CR64" s="78"/>
      <c r="CS64" s="78"/>
      <c r="CT64" s="78"/>
      <c r="CU64" s="78"/>
      <c r="CV64" s="78"/>
      <c r="CW64" s="78"/>
      <c r="CX64" s="78"/>
      <c r="CY64" s="78"/>
      <c r="CZ64" s="78"/>
      <c r="DA64" s="78"/>
      <c r="DB64" s="78"/>
      <c r="DC64" s="78"/>
      <c r="DD64" s="78"/>
      <c r="DE64" s="78"/>
      <c r="DF64" s="78"/>
      <c r="DG64" s="78"/>
      <c r="DH64" s="78"/>
      <c r="DI64" s="78"/>
      <c r="DJ64" s="78"/>
      <c r="DK64" s="78"/>
      <c r="DL64" s="78"/>
      <c r="DM64" s="78"/>
      <c r="DN64" s="78"/>
      <c r="DO64" s="78"/>
      <c r="DP64" s="78"/>
      <c r="DQ64" s="78"/>
      <c r="DR64" s="78"/>
      <c r="DS64" s="78"/>
      <c r="DT64" s="78"/>
      <c r="DU64" s="78"/>
      <c r="DV64" s="78"/>
      <c r="DW64" s="78"/>
      <c r="DX64" s="78"/>
      <c r="DY64" s="78"/>
      <c r="DZ64" s="78"/>
      <c r="EA64" s="78"/>
      <c r="EB64" s="78"/>
      <c r="EC64" s="78"/>
      <c r="ED64" s="78"/>
      <c r="EE64" s="78"/>
      <c r="EF64" s="78"/>
      <c r="EG64" s="78"/>
      <c r="EH64" s="78"/>
      <c r="EI64" s="78"/>
      <c r="EJ64" s="78"/>
      <c r="EK64" s="78"/>
      <c r="EL64" s="78"/>
      <c r="EM64" s="78"/>
      <c r="EN64" s="78"/>
      <c r="EO64" s="78"/>
      <c r="EP64" s="78"/>
      <c r="EQ64" s="78"/>
      <c r="ER64" s="78"/>
      <c r="ES64" s="78"/>
      <c r="ET64" s="78"/>
      <c r="EU64" s="78"/>
      <c r="EV64" s="78"/>
      <c r="EW64" s="78"/>
      <c r="EX64" s="78"/>
      <c r="EY64" s="78"/>
      <c r="EZ64" s="78"/>
      <c r="FA64" s="78"/>
      <c r="FB64" s="78"/>
      <c r="FC64" s="78"/>
      <c r="FD64" s="78"/>
      <c r="FE64" s="78"/>
      <c r="FF64" s="78"/>
      <c r="FG64" s="78"/>
      <c r="FH64" s="78"/>
      <c r="FI64" s="78"/>
      <c r="FJ64" s="78"/>
      <c r="FK64" s="78"/>
      <c r="FL64" s="78"/>
      <c r="FM64" s="78"/>
      <c r="FN64" s="78"/>
      <c r="FO64" s="78"/>
      <c r="FP64" s="78"/>
      <c r="FQ64" s="78"/>
      <c r="FR64" s="78"/>
      <c r="FS64" s="78"/>
      <c r="FT64" s="78"/>
      <c r="FU64" s="78"/>
      <c r="FV64" s="78"/>
      <c r="FW64" s="78"/>
      <c r="FX64" s="78"/>
      <c r="FY64" s="78"/>
      <c r="FZ64" s="78"/>
      <c r="GA64" s="78"/>
      <c r="GB64" s="78"/>
      <c r="GC64" s="78"/>
      <c r="GD64" s="78"/>
      <c r="GE64" s="78"/>
      <c r="GF64" s="78"/>
      <c r="GG64" s="78"/>
      <c r="GH64" s="78"/>
      <c r="GI64" s="78"/>
      <c r="GJ64" s="78"/>
      <c r="GK64" s="78"/>
      <c r="GL64" s="78"/>
      <c r="GM64" s="78"/>
      <c r="GN64" s="78"/>
      <c r="GO64" s="78"/>
      <c r="GP64" s="78"/>
      <c r="GQ64" s="78"/>
      <c r="GR64" s="78"/>
      <c r="GS64" s="78"/>
      <c r="GT64" s="78"/>
      <c r="GU64" s="78"/>
      <c r="GV64" s="78"/>
      <c r="GW64" s="78"/>
      <c r="GX64" s="78"/>
      <c r="GY64" s="78"/>
      <c r="GZ64" s="78"/>
      <c r="HA64" s="78"/>
      <c r="HB64" s="78"/>
      <c r="HC64" s="78"/>
      <c r="HD64" s="78"/>
      <c r="HE64" s="78"/>
      <c r="HF64" s="78"/>
      <c r="HG64" s="78"/>
      <c r="HH64" s="78"/>
      <c r="HI64" s="78"/>
      <c r="HJ64" s="78"/>
      <c r="HK64" s="78"/>
      <c r="HL64" s="78"/>
      <c r="HM64" s="78"/>
    </row>
    <row r="65" spans="1:236" x14ac:dyDescent="0.2">
      <c r="A65" s="166" t="s">
        <v>15</v>
      </c>
      <c r="B65" s="166"/>
      <c r="C65" s="166"/>
      <c r="D65" s="166"/>
      <c r="E65" s="166"/>
      <c r="F65" s="166"/>
      <c r="G65" s="166"/>
      <c r="H65" s="166"/>
      <c r="I65" s="78"/>
      <c r="J65" s="78"/>
      <c r="K65" s="78"/>
      <c r="L65" s="78"/>
      <c r="M65" s="78"/>
      <c r="N65" s="151"/>
      <c r="O65" s="151"/>
      <c r="P65" s="151"/>
      <c r="Q65" s="78"/>
      <c r="R65" s="107"/>
      <c r="S65" s="108"/>
      <c r="T65" s="109"/>
      <c r="U65" s="78"/>
      <c r="V65" s="110"/>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8"/>
      <c r="BU65" s="78"/>
      <c r="BV65" s="78"/>
      <c r="BW65" s="78"/>
      <c r="BX65" s="78"/>
      <c r="BY65" s="78"/>
      <c r="BZ65" s="78"/>
      <c r="CA65" s="78"/>
      <c r="CB65" s="78"/>
      <c r="CC65" s="78"/>
      <c r="CD65" s="78"/>
      <c r="CE65" s="78"/>
      <c r="CF65" s="78"/>
      <c r="CG65" s="78"/>
      <c r="CH65" s="78"/>
      <c r="CI65" s="78"/>
      <c r="CJ65" s="78"/>
      <c r="CK65" s="78"/>
      <c r="CL65" s="78"/>
      <c r="CM65" s="78"/>
      <c r="CN65" s="78"/>
      <c r="CO65" s="78"/>
      <c r="CP65" s="78"/>
      <c r="CQ65" s="78"/>
      <c r="CR65" s="78"/>
      <c r="CS65" s="78"/>
      <c r="CT65" s="78"/>
      <c r="CU65" s="78"/>
      <c r="CV65" s="78"/>
      <c r="CW65" s="78"/>
      <c r="CX65" s="78"/>
      <c r="CY65" s="78"/>
      <c r="CZ65" s="78"/>
      <c r="DA65" s="78"/>
      <c r="DB65" s="78"/>
      <c r="DC65" s="78"/>
      <c r="DD65" s="78"/>
      <c r="DE65" s="78"/>
      <c r="DF65" s="78"/>
      <c r="DG65" s="78"/>
      <c r="DH65" s="78"/>
      <c r="DI65" s="78"/>
      <c r="DJ65" s="78"/>
      <c r="DK65" s="78"/>
      <c r="DL65" s="78"/>
      <c r="DM65" s="78"/>
      <c r="DN65" s="78"/>
      <c r="DO65" s="78"/>
      <c r="DP65" s="78"/>
      <c r="DQ65" s="78"/>
      <c r="DR65" s="78"/>
      <c r="DS65" s="78"/>
      <c r="DT65" s="78"/>
      <c r="DU65" s="78"/>
      <c r="DV65" s="78"/>
      <c r="DW65" s="78"/>
      <c r="DX65" s="78"/>
      <c r="DY65" s="78"/>
      <c r="DZ65" s="78"/>
      <c r="EA65" s="78"/>
      <c r="EB65" s="78"/>
      <c r="EC65" s="78"/>
      <c r="ED65" s="78"/>
      <c r="EE65" s="78"/>
      <c r="EF65" s="78"/>
      <c r="EG65" s="78"/>
      <c r="EH65" s="78"/>
      <c r="EI65" s="78"/>
      <c r="EJ65" s="78"/>
      <c r="EK65" s="78"/>
      <c r="EL65" s="78"/>
      <c r="EM65" s="78"/>
      <c r="EN65" s="78"/>
      <c r="EO65" s="78"/>
      <c r="EP65" s="78"/>
      <c r="EQ65" s="78"/>
      <c r="ER65" s="78"/>
      <c r="ES65" s="78"/>
      <c r="ET65" s="78"/>
      <c r="EU65" s="78"/>
      <c r="EV65" s="78"/>
      <c r="EW65" s="78"/>
      <c r="EX65" s="78"/>
      <c r="EY65" s="78"/>
      <c r="EZ65" s="78"/>
      <c r="FA65" s="78"/>
      <c r="FB65" s="78"/>
      <c r="FC65" s="78"/>
      <c r="FD65" s="78"/>
      <c r="FE65" s="78"/>
      <c r="FF65" s="78"/>
      <c r="FG65" s="78"/>
      <c r="FH65" s="78"/>
      <c r="FI65" s="78"/>
      <c r="FJ65" s="78"/>
      <c r="FK65" s="78"/>
      <c r="FL65" s="78"/>
      <c r="FM65" s="78"/>
      <c r="FN65" s="78"/>
      <c r="FO65" s="78"/>
      <c r="FP65" s="78"/>
      <c r="FQ65" s="78"/>
      <c r="FR65" s="78"/>
      <c r="FS65" s="78"/>
      <c r="FT65" s="78"/>
      <c r="FU65" s="78"/>
      <c r="FV65" s="78"/>
      <c r="FW65" s="78"/>
      <c r="FX65" s="78"/>
      <c r="FY65" s="78"/>
      <c r="FZ65" s="78"/>
      <c r="GA65" s="78"/>
      <c r="GB65" s="78"/>
      <c r="GC65" s="78"/>
      <c r="GD65" s="78"/>
      <c r="GE65" s="78"/>
      <c r="GF65" s="78"/>
      <c r="GG65" s="78"/>
      <c r="GH65" s="78"/>
      <c r="GI65" s="78"/>
      <c r="GJ65" s="78"/>
      <c r="GK65" s="78"/>
      <c r="GL65" s="78"/>
      <c r="GM65" s="78"/>
      <c r="GN65" s="78"/>
      <c r="GO65" s="78"/>
      <c r="GP65" s="78"/>
      <c r="GQ65" s="78"/>
      <c r="GR65" s="78"/>
      <c r="GS65" s="78"/>
      <c r="GT65" s="78"/>
      <c r="GU65" s="78"/>
      <c r="GV65" s="78"/>
      <c r="GW65" s="78"/>
      <c r="GX65" s="78"/>
      <c r="GY65" s="78"/>
      <c r="GZ65" s="78"/>
      <c r="HA65" s="78"/>
      <c r="HB65" s="78"/>
      <c r="HC65" s="78"/>
      <c r="HD65" s="78"/>
      <c r="HE65" s="78"/>
      <c r="HF65" s="78"/>
      <c r="HG65" s="78"/>
      <c r="HH65" s="78"/>
      <c r="HI65" s="78"/>
      <c r="HJ65" s="78"/>
      <c r="HK65" s="78"/>
      <c r="HL65" s="78"/>
      <c r="HM65" s="78"/>
    </row>
    <row r="66" spans="1:236" x14ac:dyDescent="0.2">
      <c r="A66" s="148" t="s">
        <v>117</v>
      </c>
      <c r="B66" s="151"/>
      <c r="C66" s="151"/>
      <c r="D66" s="151"/>
      <c r="E66" s="151"/>
      <c r="F66" s="151"/>
      <c r="G66" s="151"/>
      <c r="H66" s="151"/>
      <c r="I66" s="151"/>
      <c r="J66" s="151"/>
      <c r="K66" s="151"/>
      <c r="L66" s="151"/>
      <c r="M66" s="151"/>
      <c r="N66" s="151"/>
      <c r="O66" s="190">
        <f>IF($D$17&lt;0,O61,IF(O61&gt;O64,O61,O64))</f>
        <v>16.12</v>
      </c>
      <c r="P66" s="160"/>
      <c r="Q66" s="78"/>
      <c r="R66" s="107"/>
      <c r="S66" s="108"/>
      <c r="T66" s="109"/>
      <c r="U66" s="78"/>
      <c r="V66" s="110"/>
      <c r="W66" s="78"/>
      <c r="X66" s="78"/>
      <c r="Y66" s="78"/>
      <c r="Z66" s="78"/>
      <c r="AA66" s="78"/>
      <c r="AB66" s="78"/>
      <c r="AC66" s="78"/>
      <c r="AD66" s="78"/>
      <c r="AE66" s="78"/>
      <c r="AF66" s="78"/>
      <c r="AG66" s="78"/>
      <c r="AH66" s="78"/>
      <c r="AI66" s="78"/>
      <c r="AJ66" s="78"/>
      <c r="AK66" s="78"/>
      <c r="AL66" s="78"/>
      <c r="AM66" s="78"/>
      <c r="AN66" s="78"/>
      <c r="AO66" s="78"/>
      <c r="AP66" s="78"/>
      <c r="AQ66" s="78"/>
      <c r="AR66" s="78"/>
      <c r="AS66" s="78"/>
      <c r="AT66" s="78"/>
      <c r="AU66" s="78"/>
      <c r="AV66" s="78"/>
      <c r="AW66" s="78"/>
      <c r="AX66" s="78"/>
      <c r="AY66" s="78"/>
      <c r="AZ66" s="78"/>
      <c r="BA66" s="78"/>
      <c r="BB66" s="78"/>
      <c r="BC66" s="78"/>
      <c r="BD66" s="78"/>
      <c r="BE66" s="78"/>
      <c r="BF66" s="78"/>
      <c r="BG66" s="78"/>
      <c r="BH66" s="78"/>
      <c r="BI66" s="78"/>
      <c r="BJ66" s="78"/>
      <c r="BK66" s="78"/>
      <c r="BL66" s="78"/>
      <c r="BM66" s="78"/>
      <c r="BN66" s="78"/>
      <c r="BO66" s="78"/>
      <c r="BP66" s="78"/>
      <c r="BQ66" s="78"/>
      <c r="BR66" s="78"/>
      <c r="BS66" s="78"/>
      <c r="BT66" s="78"/>
      <c r="BU66" s="78"/>
      <c r="BV66" s="78"/>
      <c r="BW66" s="78"/>
      <c r="BX66" s="78"/>
      <c r="BY66" s="78"/>
      <c r="BZ66" s="78"/>
      <c r="CA66" s="78"/>
      <c r="CB66" s="78"/>
      <c r="CC66" s="78"/>
      <c r="CD66" s="78"/>
      <c r="CE66" s="78"/>
      <c r="CF66" s="78"/>
      <c r="CG66" s="78"/>
      <c r="CH66" s="78"/>
      <c r="CI66" s="78"/>
      <c r="CJ66" s="78"/>
      <c r="CK66" s="78"/>
      <c r="CL66" s="78"/>
      <c r="CM66" s="78"/>
      <c r="CN66" s="78"/>
      <c r="CO66" s="78"/>
      <c r="CP66" s="78"/>
      <c r="CQ66" s="78"/>
      <c r="CR66" s="78"/>
      <c r="CS66" s="78"/>
      <c r="CT66" s="78"/>
      <c r="CU66" s="78"/>
      <c r="CV66" s="78"/>
      <c r="CW66" s="78"/>
      <c r="CX66" s="78"/>
      <c r="CY66" s="78"/>
      <c r="CZ66" s="78"/>
      <c r="DA66" s="78"/>
      <c r="DB66" s="78"/>
      <c r="DC66" s="78"/>
      <c r="DD66" s="78"/>
      <c r="DE66" s="78"/>
      <c r="DF66" s="78"/>
      <c r="DG66" s="78"/>
      <c r="DH66" s="78"/>
      <c r="DI66" s="78"/>
      <c r="DJ66" s="78"/>
      <c r="DK66" s="78"/>
      <c r="DL66" s="78"/>
      <c r="DM66" s="78"/>
      <c r="DN66" s="78"/>
      <c r="DO66" s="78"/>
      <c r="DP66" s="78"/>
      <c r="DQ66" s="78"/>
      <c r="DR66" s="78"/>
      <c r="DS66" s="78"/>
      <c r="DT66" s="78"/>
      <c r="DU66" s="78"/>
      <c r="DV66" s="78"/>
      <c r="DW66" s="78"/>
      <c r="DX66" s="78"/>
      <c r="DY66" s="78"/>
      <c r="DZ66" s="78"/>
      <c r="EA66" s="78"/>
      <c r="EB66" s="78"/>
      <c r="EC66" s="78"/>
      <c r="ED66" s="78"/>
      <c r="EE66" s="78"/>
      <c r="EF66" s="78"/>
      <c r="EG66" s="78"/>
      <c r="EH66" s="78"/>
      <c r="EI66" s="78"/>
      <c r="EJ66" s="78"/>
      <c r="EK66" s="78"/>
      <c r="EL66" s="78"/>
      <c r="EM66" s="78"/>
      <c r="EN66" s="78"/>
      <c r="EO66" s="78"/>
      <c r="EP66" s="78"/>
      <c r="EQ66" s="78"/>
      <c r="ER66" s="78"/>
      <c r="ES66" s="78"/>
      <c r="ET66" s="78"/>
      <c r="EU66" s="78"/>
      <c r="EV66" s="78"/>
      <c r="EW66" s="78"/>
      <c r="EX66" s="78"/>
      <c r="EY66" s="78"/>
      <c r="EZ66" s="78"/>
      <c r="FA66" s="78"/>
      <c r="FB66" s="78"/>
      <c r="FC66" s="78"/>
      <c r="FD66" s="78"/>
      <c r="FE66" s="78"/>
      <c r="FF66" s="78"/>
      <c r="FG66" s="78"/>
      <c r="FH66" s="78"/>
      <c r="FI66" s="78"/>
      <c r="FJ66" s="78"/>
      <c r="FK66" s="78"/>
      <c r="FL66" s="78"/>
      <c r="FM66" s="78"/>
      <c r="FN66" s="78"/>
      <c r="FO66" s="78"/>
      <c r="FP66" s="78"/>
      <c r="FQ66" s="78"/>
      <c r="FR66" s="78"/>
      <c r="FS66" s="78"/>
      <c r="FT66" s="78"/>
      <c r="FU66" s="78"/>
      <c r="FV66" s="78"/>
      <c r="FW66" s="78"/>
      <c r="FX66" s="78"/>
      <c r="FY66" s="78"/>
      <c r="FZ66" s="78"/>
      <c r="GA66" s="78"/>
      <c r="GB66" s="78"/>
      <c r="GC66" s="78"/>
      <c r="GD66" s="78"/>
      <c r="GE66" s="78"/>
      <c r="GF66" s="78"/>
      <c r="GG66" s="78"/>
      <c r="GH66" s="78"/>
      <c r="GI66" s="78"/>
      <c r="GJ66" s="78"/>
      <c r="GK66" s="78"/>
      <c r="GL66" s="78"/>
      <c r="GM66" s="78"/>
      <c r="GN66" s="78"/>
      <c r="GO66" s="78"/>
      <c r="GP66" s="78"/>
      <c r="GQ66" s="78"/>
      <c r="GR66" s="78"/>
      <c r="GS66" s="78"/>
      <c r="GT66" s="78"/>
      <c r="GU66" s="78"/>
      <c r="GV66" s="78"/>
      <c r="GW66" s="78"/>
      <c r="GX66" s="78"/>
      <c r="GY66" s="78"/>
      <c r="GZ66" s="78"/>
      <c r="HA66" s="78"/>
      <c r="HB66" s="78"/>
      <c r="HC66" s="78"/>
      <c r="HD66" s="78"/>
      <c r="HE66" s="78"/>
      <c r="HF66" s="78"/>
      <c r="HG66" s="78"/>
      <c r="HH66" s="78"/>
      <c r="HI66" s="78"/>
      <c r="HJ66" s="78"/>
      <c r="HK66" s="78"/>
      <c r="HL66" s="78"/>
      <c r="HM66" s="78"/>
    </row>
    <row r="67" spans="1:236" x14ac:dyDescent="0.2">
      <c r="A67" s="148"/>
      <c r="B67" s="151"/>
      <c r="C67" s="151"/>
      <c r="D67" s="151"/>
      <c r="E67" s="151"/>
      <c r="F67" s="151"/>
      <c r="G67" s="151"/>
      <c r="H67" s="151"/>
      <c r="I67" s="151"/>
      <c r="J67" s="151"/>
      <c r="K67" s="151"/>
      <c r="L67" s="151"/>
      <c r="M67" s="151"/>
      <c r="N67" s="151"/>
      <c r="O67" s="138"/>
      <c r="P67" s="160"/>
      <c r="Q67" s="78"/>
      <c r="AE67" s="291"/>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c r="BL67" s="78"/>
      <c r="BM67" s="78"/>
      <c r="BN67" s="78"/>
      <c r="BO67" s="78"/>
      <c r="BP67" s="78"/>
      <c r="BQ67" s="78"/>
      <c r="BR67" s="78"/>
      <c r="BS67" s="78"/>
      <c r="BT67" s="78"/>
      <c r="BU67" s="78"/>
      <c r="BV67" s="78"/>
      <c r="BW67" s="78"/>
      <c r="BX67" s="78"/>
      <c r="BY67" s="78"/>
      <c r="BZ67" s="78"/>
      <c r="CA67" s="78"/>
      <c r="CB67" s="78"/>
      <c r="CC67" s="78"/>
      <c r="CD67" s="78"/>
      <c r="CE67" s="78"/>
      <c r="CF67" s="78"/>
      <c r="CG67" s="78"/>
      <c r="CH67" s="78"/>
      <c r="CI67" s="78"/>
      <c r="CJ67" s="78"/>
      <c r="CK67" s="78"/>
      <c r="CL67" s="78"/>
      <c r="CM67" s="78"/>
      <c r="CN67" s="78"/>
      <c r="CO67" s="78"/>
      <c r="CP67" s="78"/>
      <c r="CQ67" s="78"/>
      <c r="CR67" s="78"/>
      <c r="CS67" s="78"/>
      <c r="CT67" s="78"/>
      <c r="CU67" s="78"/>
      <c r="CV67" s="78"/>
      <c r="CW67" s="78"/>
      <c r="CX67" s="78"/>
      <c r="CY67" s="78"/>
      <c r="CZ67" s="78"/>
      <c r="DA67" s="78"/>
      <c r="DB67" s="78"/>
      <c r="DC67" s="78"/>
      <c r="DD67" s="78"/>
      <c r="DE67" s="78"/>
      <c r="DF67" s="78"/>
      <c r="DG67" s="78"/>
      <c r="DH67" s="78"/>
      <c r="DI67" s="78"/>
      <c r="DJ67" s="78"/>
      <c r="DK67" s="78"/>
      <c r="DL67" s="78"/>
      <c r="DM67" s="78"/>
      <c r="DN67" s="78"/>
      <c r="DO67" s="78"/>
      <c r="DP67" s="78"/>
      <c r="DQ67" s="78"/>
      <c r="DR67" s="78"/>
      <c r="DS67" s="78"/>
      <c r="DT67" s="78"/>
      <c r="DU67" s="78"/>
      <c r="DV67" s="78"/>
      <c r="DW67" s="78"/>
      <c r="DX67" s="78"/>
      <c r="DY67" s="78"/>
      <c r="DZ67" s="78"/>
      <c r="EA67" s="78"/>
      <c r="EB67" s="78"/>
      <c r="EC67" s="78"/>
      <c r="ED67" s="78"/>
      <c r="EE67" s="78"/>
      <c r="EF67" s="78"/>
      <c r="EG67" s="78"/>
      <c r="EH67" s="78"/>
      <c r="EI67" s="78"/>
      <c r="EJ67" s="78"/>
      <c r="EK67" s="78"/>
      <c r="EL67" s="78"/>
      <c r="EM67" s="78"/>
      <c r="EN67" s="78"/>
      <c r="EO67" s="78"/>
      <c r="EP67" s="78"/>
      <c r="EQ67" s="78"/>
      <c r="ER67" s="78"/>
      <c r="ES67" s="78"/>
      <c r="ET67" s="78"/>
      <c r="EU67" s="78"/>
      <c r="EV67" s="78"/>
      <c r="EW67" s="78"/>
      <c r="EX67" s="78"/>
      <c r="EY67" s="78"/>
      <c r="EZ67" s="78"/>
      <c r="FA67" s="78"/>
      <c r="FB67" s="78"/>
      <c r="FC67" s="78"/>
      <c r="FD67" s="78"/>
      <c r="FE67" s="78"/>
      <c r="FF67" s="78"/>
      <c r="FG67" s="78"/>
      <c r="FH67" s="78"/>
      <c r="FI67" s="78"/>
      <c r="FJ67" s="78"/>
      <c r="FK67" s="78"/>
      <c r="FL67" s="78"/>
      <c r="FM67" s="78"/>
      <c r="FN67" s="78"/>
      <c r="FO67" s="78"/>
      <c r="FP67" s="78"/>
      <c r="FQ67" s="78"/>
      <c r="FR67" s="78"/>
      <c r="FS67" s="78"/>
      <c r="FT67" s="78"/>
      <c r="FU67" s="78"/>
      <c r="FV67" s="78"/>
      <c r="FW67" s="78"/>
      <c r="FX67" s="78"/>
      <c r="FY67" s="78"/>
      <c r="FZ67" s="78"/>
      <c r="GA67" s="78"/>
      <c r="GB67" s="78"/>
      <c r="GC67" s="78"/>
      <c r="GD67" s="78"/>
      <c r="GE67" s="78"/>
      <c r="GF67" s="78"/>
      <c r="GG67" s="78"/>
      <c r="GH67" s="78"/>
      <c r="GI67" s="78"/>
      <c r="GJ67" s="78"/>
      <c r="GK67" s="78"/>
      <c r="GL67" s="78"/>
      <c r="GM67" s="78"/>
      <c r="GN67" s="78"/>
      <c r="GO67" s="78"/>
      <c r="GP67" s="78"/>
      <c r="GQ67" s="78"/>
      <c r="GR67" s="78"/>
      <c r="GS67" s="78"/>
      <c r="GT67" s="78"/>
      <c r="GU67" s="78"/>
      <c r="GV67" s="78"/>
      <c r="GW67" s="78"/>
      <c r="GX67" s="78"/>
      <c r="GY67" s="78"/>
      <c r="GZ67" s="78"/>
      <c r="HA67" s="78"/>
      <c r="HB67" s="78"/>
      <c r="HC67" s="78"/>
      <c r="HD67" s="78"/>
      <c r="HE67" s="78"/>
      <c r="HF67" s="78"/>
      <c r="HG67" s="78"/>
      <c r="HH67" s="78"/>
      <c r="HI67" s="78"/>
      <c r="HJ67" s="78"/>
      <c r="HK67" s="78"/>
      <c r="HL67" s="78"/>
      <c r="HM67" s="78"/>
    </row>
    <row r="68" spans="1:236" x14ac:dyDescent="0.2">
      <c r="A68" s="148"/>
      <c r="B68" s="166"/>
      <c r="C68" s="166"/>
      <c r="D68" s="166"/>
      <c r="E68" s="166"/>
      <c r="F68" s="166"/>
      <c r="G68" s="166"/>
      <c r="H68" s="166"/>
      <c r="I68" s="166" t="s">
        <v>121</v>
      </c>
      <c r="J68" s="166"/>
      <c r="K68" s="166"/>
      <c r="L68" s="191"/>
      <c r="M68" s="191"/>
      <c r="N68" s="191"/>
      <c r="O68" s="191">
        <f>ROUND(IF($D$17&lt;1,0,O61/($D$17*100)*10000),2)</f>
        <v>0</v>
      </c>
      <c r="P68" s="37" t="s">
        <v>87</v>
      </c>
      <c r="Q68" s="78"/>
      <c r="AE68" s="78"/>
      <c r="AF68" s="78"/>
      <c r="AG68" s="78"/>
      <c r="AH68" s="78"/>
      <c r="AI68" s="78"/>
      <c r="AJ68" s="78"/>
      <c r="AK68" s="78"/>
      <c r="AL68" s="78"/>
      <c r="AM68" s="78"/>
      <c r="AN68" s="78"/>
      <c r="AO68" s="78"/>
      <c r="AP68" s="78"/>
      <c r="AQ68" s="78"/>
      <c r="AR68" s="78"/>
      <c r="AS68" s="78"/>
      <c r="AT68" s="78"/>
      <c r="AU68" s="78"/>
      <c r="AV68" s="78"/>
      <c r="AW68" s="78"/>
      <c r="AX68" s="78"/>
      <c r="AY68" s="78"/>
      <c r="AZ68" s="78"/>
      <c r="BA68" s="78"/>
      <c r="BB68" s="78"/>
      <c r="BC68" s="78"/>
      <c r="BD68" s="78"/>
      <c r="BE68" s="78"/>
      <c r="BF68" s="78"/>
      <c r="BG68" s="78"/>
      <c r="BH68" s="78"/>
      <c r="BI68" s="78"/>
      <c r="BJ68" s="78"/>
      <c r="BK68" s="78"/>
      <c r="BL68" s="78"/>
      <c r="BM68" s="78"/>
      <c r="BN68" s="78"/>
      <c r="BO68" s="78"/>
      <c r="BP68" s="78"/>
      <c r="BQ68" s="78"/>
      <c r="BR68" s="78"/>
      <c r="BS68" s="78"/>
      <c r="BT68" s="78"/>
      <c r="BU68" s="78"/>
      <c r="BV68" s="78"/>
      <c r="BW68" s="78"/>
      <c r="BX68" s="78"/>
      <c r="BY68" s="78"/>
      <c r="BZ68" s="78"/>
      <c r="CA68" s="78"/>
      <c r="CB68" s="78"/>
      <c r="CC68" s="78"/>
      <c r="CD68" s="78"/>
      <c r="CE68" s="78"/>
      <c r="CF68" s="78"/>
      <c r="CG68" s="78"/>
      <c r="CH68" s="78"/>
      <c r="CI68" s="78"/>
      <c r="CJ68" s="78"/>
      <c r="CK68" s="78"/>
      <c r="CL68" s="78"/>
      <c r="CM68" s="78"/>
      <c r="CN68" s="78"/>
      <c r="CO68" s="78"/>
      <c r="CP68" s="78"/>
      <c r="CQ68" s="78"/>
      <c r="CR68" s="78"/>
      <c r="CS68" s="78"/>
      <c r="CT68" s="78"/>
      <c r="CU68" s="78"/>
      <c r="CV68" s="78"/>
      <c r="CW68" s="78"/>
      <c r="CX68" s="78"/>
      <c r="CY68" s="78"/>
      <c r="CZ68" s="78"/>
      <c r="DA68" s="78"/>
      <c r="DB68" s="78"/>
      <c r="DC68" s="78"/>
      <c r="DD68" s="78"/>
      <c r="DE68" s="78"/>
      <c r="DF68" s="78"/>
      <c r="DG68" s="78"/>
      <c r="DH68" s="78"/>
      <c r="DI68" s="78"/>
      <c r="DJ68" s="78"/>
      <c r="DK68" s="78"/>
      <c r="DL68" s="78"/>
      <c r="DM68" s="78"/>
      <c r="DN68" s="78"/>
      <c r="DO68" s="78"/>
      <c r="DP68" s="78"/>
      <c r="DQ68" s="78"/>
      <c r="DR68" s="78"/>
      <c r="DS68" s="78"/>
      <c r="DT68" s="78"/>
      <c r="DU68" s="78"/>
      <c r="DV68" s="78"/>
      <c r="DW68" s="78"/>
      <c r="DX68" s="78"/>
      <c r="DY68" s="78"/>
      <c r="DZ68" s="78"/>
      <c r="EA68" s="78"/>
      <c r="EB68" s="78"/>
      <c r="EC68" s="78"/>
      <c r="ED68" s="78"/>
      <c r="EE68" s="78"/>
      <c r="EF68" s="78"/>
      <c r="EG68" s="78"/>
      <c r="EH68" s="78"/>
      <c r="EI68" s="78"/>
      <c r="EJ68" s="78"/>
      <c r="EK68" s="78"/>
      <c r="EL68" s="78"/>
      <c r="EM68" s="78"/>
      <c r="EN68" s="78"/>
      <c r="EO68" s="78"/>
      <c r="EP68" s="78"/>
      <c r="EQ68" s="78"/>
      <c r="ER68" s="78"/>
      <c r="ES68" s="78"/>
      <c r="ET68" s="78"/>
      <c r="EU68" s="78"/>
      <c r="EV68" s="78"/>
      <c r="EW68" s="78"/>
      <c r="EX68" s="78"/>
      <c r="EY68" s="78"/>
      <c r="EZ68" s="78"/>
      <c r="FA68" s="78"/>
      <c r="FB68" s="78"/>
      <c r="FC68" s="78"/>
      <c r="FD68" s="78"/>
      <c r="FE68" s="78"/>
      <c r="FF68" s="78"/>
      <c r="FG68" s="78"/>
      <c r="FH68" s="78"/>
      <c r="FI68" s="78"/>
      <c r="FJ68" s="78"/>
      <c r="FK68" s="78"/>
      <c r="FL68" s="78"/>
      <c r="FM68" s="78"/>
      <c r="FN68" s="78"/>
      <c r="FO68" s="78"/>
      <c r="FP68" s="78"/>
      <c r="FQ68" s="78"/>
      <c r="FR68" s="78"/>
      <c r="FS68" s="78"/>
      <c r="FT68" s="78"/>
      <c r="FU68" s="78"/>
      <c r="FV68" s="78"/>
      <c r="FW68" s="78"/>
      <c r="FX68" s="78"/>
      <c r="FY68" s="78"/>
      <c r="FZ68" s="78"/>
      <c r="GA68" s="78"/>
      <c r="GB68" s="78"/>
      <c r="GC68" s="78"/>
      <c r="GD68" s="78"/>
      <c r="GE68" s="78"/>
      <c r="GF68" s="78"/>
      <c r="GG68" s="78"/>
      <c r="GH68" s="78"/>
      <c r="GI68" s="78"/>
      <c r="GJ68" s="78"/>
      <c r="GK68" s="78"/>
      <c r="GL68" s="78"/>
      <c r="GM68" s="78"/>
      <c r="GN68" s="78"/>
      <c r="GO68" s="78"/>
      <c r="GP68" s="78"/>
      <c r="GQ68" s="78"/>
      <c r="GR68" s="78"/>
      <c r="GS68" s="78"/>
      <c r="GT68" s="78"/>
      <c r="GU68" s="78"/>
      <c r="GV68" s="78"/>
      <c r="GW68" s="78"/>
      <c r="GX68" s="78"/>
      <c r="GY68" s="78"/>
      <c r="GZ68" s="78"/>
      <c r="HA68" s="78"/>
      <c r="HB68" s="78"/>
      <c r="HC68" s="78"/>
      <c r="HD68" s="78"/>
      <c r="HE68" s="78"/>
      <c r="HF68" s="78"/>
      <c r="HG68" s="78"/>
      <c r="HH68" s="78"/>
      <c r="HI68" s="78"/>
      <c r="HJ68" s="78"/>
      <c r="HK68" s="78"/>
      <c r="HL68" s="78"/>
      <c r="HM68" s="78"/>
      <c r="HN68" s="78"/>
      <c r="HO68" s="78"/>
      <c r="HP68" s="78"/>
      <c r="HQ68" s="78"/>
      <c r="HR68" s="78"/>
      <c r="HS68" s="78"/>
      <c r="HT68" s="78"/>
      <c r="HU68" s="78"/>
      <c r="HV68" s="78"/>
      <c r="HW68" s="78"/>
      <c r="HX68" s="78"/>
      <c r="HY68" s="78"/>
      <c r="HZ68" s="78"/>
      <c r="IA68" s="78"/>
      <c r="IB68" s="78"/>
    </row>
    <row r="69" spans="1:236" x14ac:dyDescent="0.2">
      <c r="A69" s="37"/>
      <c r="B69" s="78"/>
      <c r="C69" s="78"/>
      <c r="D69" s="78"/>
      <c r="E69" s="78"/>
      <c r="F69" s="78"/>
      <c r="G69" s="78"/>
      <c r="H69" s="192"/>
      <c r="I69" s="242" t="s">
        <v>190</v>
      </c>
      <c r="J69" s="78"/>
      <c r="K69" s="78"/>
      <c r="L69" s="78"/>
      <c r="M69" s="78"/>
      <c r="N69" s="78"/>
      <c r="O69" s="243">
        <f>ROUND(IF($D$17&lt;1,0,(L61)/($D$17*100)*10000),2)</f>
        <v>0</v>
      </c>
      <c r="P69" s="25" t="s">
        <v>87</v>
      </c>
      <c r="Q69" s="78"/>
      <c r="AE69" s="78"/>
      <c r="AF69" s="78"/>
      <c r="AG69" s="78"/>
      <c r="AH69" s="78"/>
      <c r="AI69" s="78"/>
      <c r="AJ69" s="78"/>
      <c r="AK69" s="78"/>
      <c r="AL69" s="78"/>
      <c r="AM69" s="78"/>
      <c r="AN69" s="78"/>
      <c r="AO69" s="78"/>
      <c r="AP69" s="78"/>
      <c r="AQ69" s="78"/>
      <c r="AR69" s="78"/>
      <c r="AS69" s="78"/>
      <c r="AT69" s="78"/>
      <c r="HE69" s="78"/>
      <c r="HF69" s="78"/>
      <c r="HG69" s="78"/>
      <c r="HH69" s="78"/>
      <c r="HI69" s="78"/>
      <c r="HJ69" s="78"/>
      <c r="HK69" s="78"/>
      <c r="HL69" s="78"/>
      <c r="HM69" s="78"/>
      <c r="HN69" s="78"/>
    </row>
    <row r="70" spans="1:236" x14ac:dyDescent="0.2">
      <c r="A70" s="99"/>
      <c r="B70" s="78"/>
      <c r="C70" s="78"/>
      <c r="D70" s="100"/>
      <c r="E70" s="101"/>
      <c r="F70" s="106"/>
      <c r="G70" s="133"/>
      <c r="H70" s="56"/>
      <c r="I70" s="133"/>
      <c r="J70" s="25"/>
      <c r="K70" s="25"/>
      <c r="L70" s="134"/>
      <c r="M70" s="134"/>
      <c r="N70" s="134"/>
      <c r="O70" s="135"/>
      <c r="Q70" s="80"/>
      <c r="AE70" s="78"/>
      <c r="AF70" s="78"/>
      <c r="AG70" s="78"/>
      <c r="AH70" s="78"/>
      <c r="AI70" s="78"/>
      <c r="AJ70" s="78"/>
      <c r="AK70" s="78"/>
      <c r="AL70" s="78"/>
      <c r="AM70" s="78"/>
      <c r="AN70" s="78"/>
      <c r="AO70" s="78"/>
      <c r="AP70" s="78"/>
      <c r="AQ70" s="78"/>
      <c r="AR70" s="78"/>
      <c r="AS70" s="78"/>
      <c r="AT70" s="78"/>
      <c r="AU70" s="78"/>
      <c r="AV70" s="78"/>
      <c r="AW70" s="78"/>
      <c r="AX70" s="78"/>
      <c r="AY70" s="78"/>
      <c r="AZ70" s="78"/>
      <c r="BA70" s="78"/>
      <c r="BB70" s="78"/>
      <c r="BC70" s="78"/>
      <c r="BD70" s="78"/>
      <c r="BE70" s="78"/>
      <c r="BF70" s="78"/>
      <c r="BG70" s="78"/>
      <c r="BH70" s="78"/>
      <c r="BI70" s="78"/>
      <c r="BJ70" s="78"/>
      <c r="BK70" s="78"/>
      <c r="BL70" s="78"/>
      <c r="BM70" s="78"/>
      <c r="BN70" s="78"/>
      <c r="BO70" s="78"/>
      <c r="BP70" s="78"/>
      <c r="BQ70" s="78"/>
      <c r="BR70" s="78"/>
      <c r="BS70" s="78"/>
      <c r="BT70" s="78"/>
      <c r="BU70" s="78"/>
      <c r="BV70" s="78"/>
      <c r="BW70" s="78"/>
      <c r="BX70" s="78"/>
      <c r="BY70" s="78"/>
      <c r="BZ70" s="78"/>
      <c r="CA70" s="78"/>
      <c r="CB70" s="78"/>
      <c r="CC70" s="78"/>
      <c r="CD70" s="78"/>
      <c r="CE70" s="78"/>
      <c r="CF70" s="78"/>
      <c r="CG70" s="78"/>
      <c r="CH70" s="78"/>
      <c r="CI70" s="78"/>
      <c r="CJ70" s="78"/>
      <c r="CK70" s="78"/>
      <c r="CL70" s="78"/>
      <c r="CM70" s="78"/>
      <c r="CN70" s="78"/>
      <c r="CO70" s="78"/>
      <c r="CP70" s="78"/>
      <c r="CQ70" s="78"/>
      <c r="CR70" s="78"/>
      <c r="CS70" s="78"/>
      <c r="CT70" s="78"/>
      <c r="CU70" s="78"/>
      <c r="CV70" s="78"/>
      <c r="CW70" s="78"/>
      <c r="CX70" s="78"/>
      <c r="CY70" s="78"/>
      <c r="CZ70" s="78"/>
      <c r="DA70" s="78"/>
      <c r="DB70" s="78"/>
      <c r="DC70" s="78"/>
      <c r="DD70" s="78"/>
      <c r="DE70" s="78"/>
      <c r="DF70" s="78"/>
      <c r="DG70" s="78"/>
      <c r="DH70" s="78"/>
      <c r="DI70" s="78"/>
      <c r="DJ70" s="78"/>
      <c r="DK70" s="78"/>
      <c r="DL70" s="78"/>
      <c r="DM70" s="78"/>
      <c r="DN70" s="78"/>
      <c r="DO70" s="78"/>
      <c r="DP70" s="78"/>
      <c r="DQ70" s="78"/>
      <c r="DR70" s="78"/>
      <c r="DS70" s="78"/>
      <c r="DT70" s="78"/>
      <c r="DU70" s="78"/>
      <c r="DV70" s="78"/>
      <c r="DW70" s="78"/>
      <c r="DX70" s="78"/>
      <c r="DY70" s="78"/>
      <c r="DZ70" s="78"/>
      <c r="EA70" s="78"/>
      <c r="EB70" s="78"/>
      <c r="EC70" s="78"/>
      <c r="ED70" s="78"/>
      <c r="EE70" s="78"/>
      <c r="EF70" s="78"/>
      <c r="EG70" s="78"/>
      <c r="EH70" s="78"/>
      <c r="EI70" s="78"/>
      <c r="EJ70" s="78"/>
      <c r="EK70" s="78"/>
      <c r="EL70" s="78"/>
      <c r="EM70" s="78"/>
      <c r="EN70" s="78"/>
      <c r="EO70" s="78"/>
      <c r="EP70" s="78"/>
      <c r="EQ70" s="78"/>
      <c r="ER70" s="78"/>
      <c r="ES70" s="78"/>
      <c r="ET70" s="78"/>
      <c r="EU70" s="78"/>
      <c r="EV70" s="78"/>
      <c r="EW70" s="78"/>
      <c r="EX70" s="78"/>
      <c r="EY70" s="78"/>
      <c r="EZ70" s="78"/>
      <c r="FA70" s="78"/>
      <c r="FB70" s="78"/>
      <c r="FC70" s="78"/>
      <c r="FD70" s="78"/>
      <c r="FE70" s="78"/>
      <c r="FF70" s="78"/>
      <c r="FG70" s="78"/>
      <c r="FH70" s="78"/>
      <c r="FI70" s="78"/>
      <c r="FJ70" s="78"/>
      <c r="FK70" s="78"/>
      <c r="FL70" s="78"/>
      <c r="FM70" s="78"/>
      <c r="FN70" s="78"/>
      <c r="FO70" s="78"/>
      <c r="FP70" s="78"/>
      <c r="FQ70" s="78"/>
      <c r="FR70" s="78"/>
      <c r="FS70" s="78"/>
      <c r="FT70" s="78"/>
      <c r="FU70" s="78"/>
      <c r="FV70" s="78"/>
      <c r="FW70" s="78"/>
      <c r="FX70" s="78"/>
      <c r="FY70" s="78"/>
      <c r="FZ70" s="78"/>
      <c r="GA70" s="78"/>
      <c r="GB70" s="78"/>
      <c r="GC70" s="78"/>
      <c r="GD70" s="78"/>
      <c r="GE70" s="78"/>
      <c r="GF70" s="78"/>
      <c r="GG70" s="78"/>
      <c r="GH70" s="78"/>
      <c r="GI70" s="78"/>
      <c r="GJ70" s="78"/>
      <c r="GK70" s="78"/>
      <c r="GL70" s="78"/>
      <c r="GM70" s="78"/>
      <c r="GN70" s="78"/>
      <c r="GO70" s="78"/>
      <c r="GP70" s="78"/>
      <c r="GQ70" s="78"/>
      <c r="GR70" s="78"/>
      <c r="GS70" s="78"/>
      <c r="GT70" s="78"/>
      <c r="GU70" s="78"/>
      <c r="GV70" s="78"/>
      <c r="GW70" s="78"/>
      <c r="GX70" s="78"/>
      <c r="GY70" s="78"/>
      <c r="GZ70" s="78"/>
      <c r="HA70" s="78"/>
      <c r="HB70" s="78"/>
      <c r="HC70" s="78"/>
      <c r="HD70" s="78"/>
      <c r="HE70" s="78"/>
      <c r="HF70" s="78"/>
      <c r="HG70" s="78"/>
      <c r="HH70" s="78"/>
      <c r="HI70" s="78"/>
      <c r="HJ70" s="78"/>
      <c r="HK70" s="78"/>
      <c r="HL70" s="78"/>
      <c r="HM70" s="78"/>
    </row>
    <row r="71" spans="1:236" x14ac:dyDescent="0.2">
      <c r="A71" s="99"/>
      <c r="B71" s="78"/>
      <c r="C71" s="78"/>
      <c r="D71" s="100"/>
      <c r="E71" s="113"/>
      <c r="F71" s="106"/>
      <c r="Q71" s="80"/>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c r="BL71" s="78"/>
      <c r="BM71" s="78"/>
      <c r="BN71" s="78"/>
      <c r="BO71" s="78"/>
      <c r="BP71" s="78"/>
      <c r="BQ71" s="78"/>
      <c r="BR71" s="78"/>
      <c r="BS71" s="78"/>
      <c r="BT71" s="78"/>
      <c r="BU71" s="78"/>
      <c r="BV71" s="78"/>
      <c r="BW71" s="78"/>
      <c r="BX71" s="78"/>
      <c r="BY71" s="78"/>
      <c r="BZ71" s="78"/>
      <c r="CA71" s="78"/>
      <c r="CB71" s="78"/>
      <c r="CC71" s="78"/>
      <c r="CD71" s="78"/>
      <c r="CE71" s="78"/>
      <c r="CF71" s="78"/>
      <c r="CG71" s="78"/>
      <c r="CH71" s="78"/>
      <c r="CI71" s="78"/>
      <c r="CJ71" s="78"/>
      <c r="CK71" s="78"/>
      <c r="CL71" s="78"/>
      <c r="CM71" s="78"/>
      <c r="CN71" s="78"/>
      <c r="CO71" s="78"/>
      <c r="CP71" s="78"/>
      <c r="CQ71" s="78"/>
      <c r="CR71" s="78"/>
      <c r="CS71" s="78"/>
      <c r="CT71" s="78"/>
      <c r="CU71" s="78"/>
      <c r="CV71" s="78"/>
      <c r="CW71" s="78"/>
      <c r="CX71" s="78"/>
      <c r="CY71" s="78"/>
      <c r="CZ71" s="78"/>
      <c r="DA71" s="78"/>
      <c r="DB71" s="78"/>
      <c r="DC71" s="78"/>
      <c r="DD71" s="78"/>
      <c r="DE71" s="78"/>
      <c r="DF71" s="78"/>
      <c r="DG71" s="78"/>
      <c r="DH71" s="78"/>
      <c r="DI71" s="78"/>
      <c r="DJ71" s="78"/>
      <c r="DK71" s="78"/>
      <c r="DL71" s="78"/>
      <c r="DM71" s="78"/>
      <c r="DN71" s="78"/>
      <c r="DO71" s="78"/>
      <c r="DP71" s="78"/>
      <c r="DQ71" s="78"/>
      <c r="DR71" s="78"/>
      <c r="DS71" s="78"/>
      <c r="DT71" s="78"/>
      <c r="DU71" s="78"/>
      <c r="DV71" s="78"/>
      <c r="DW71" s="78"/>
      <c r="DX71" s="78"/>
      <c r="DY71" s="78"/>
      <c r="DZ71" s="78"/>
      <c r="EA71" s="78"/>
      <c r="EB71" s="78"/>
      <c r="EC71" s="78"/>
      <c r="ED71" s="78"/>
      <c r="EE71" s="78"/>
      <c r="EF71" s="78"/>
      <c r="EG71" s="78"/>
      <c r="EH71" s="78"/>
      <c r="EI71" s="78"/>
      <c r="EJ71" s="78"/>
      <c r="EK71" s="78"/>
      <c r="EL71" s="78"/>
      <c r="EM71" s="78"/>
      <c r="EN71" s="78"/>
      <c r="EO71" s="78"/>
      <c r="EP71" s="78"/>
      <c r="EQ71" s="78"/>
      <c r="ER71" s="78"/>
      <c r="ES71" s="78"/>
      <c r="ET71" s="78"/>
      <c r="EU71" s="78"/>
      <c r="EV71" s="78"/>
      <c r="EW71" s="78"/>
      <c r="EX71" s="78"/>
      <c r="EY71" s="78"/>
      <c r="EZ71" s="78"/>
      <c r="FA71" s="78"/>
      <c r="FB71" s="78"/>
      <c r="FC71" s="78"/>
      <c r="FD71" s="78"/>
      <c r="FE71" s="78"/>
      <c r="FF71" s="78"/>
      <c r="FG71" s="78"/>
      <c r="FH71" s="78"/>
      <c r="FI71" s="78"/>
      <c r="FJ71" s="78"/>
      <c r="FK71" s="78"/>
      <c r="FL71" s="78"/>
      <c r="FM71" s="78"/>
      <c r="FN71" s="78"/>
      <c r="FO71" s="78"/>
      <c r="FP71" s="78"/>
      <c r="FQ71" s="78"/>
      <c r="FR71" s="78"/>
      <c r="FS71" s="78"/>
      <c r="FT71" s="78"/>
      <c r="FU71" s="78"/>
      <c r="FV71" s="78"/>
      <c r="FW71" s="78"/>
      <c r="FX71" s="78"/>
      <c r="FY71" s="78"/>
      <c r="FZ71" s="78"/>
      <c r="GA71" s="78"/>
      <c r="GB71" s="78"/>
      <c r="GC71" s="78"/>
      <c r="GD71" s="78"/>
      <c r="GE71" s="78"/>
      <c r="GF71" s="78"/>
      <c r="GG71" s="78"/>
      <c r="GH71" s="78"/>
      <c r="GI71" s="78"/>
      <c r="GJ71" s="78"/>
      <c r="GK71" s="78"/>
      <c r="GL71" s="78"/>
      <c r="GM71" s="78"/>
      <c r="GN71" s="78"/>
      <c r="GO71" s="78"/>
      <c r="GP71" s="78"/>
      <c r="GQ71" s="78"/>
      <c r="GR71" s="78"/>
      <c r="GS71" s="78"/>
      <c r="GT71" s="78"/>
      <c r="GU71" s="78"/>
      <c r="GV71" s="78"/>
      <c r="GW71" s="78"/>
      <c r="GX71" s="78"/>
      <c r="GY71" s="78"/>
      <c r="GZ71" s="78"/>
      <c r="HA71" s="78"/>
      <c r="HB71" s="78"/>
      <c r="HC71" s="78"/>
      <c r="HD71" s="78"/>
      <c r="HE71" s="78"/>
      <c r="HF71" s="78"/>
      <c r="HG71" s="78"/>
      <c r="HH71" s="78"/>
      <c r="HI71" s="78"/>
      <c r="HJ71" s="78"/>
      <c r="HK71" s="78"/>
      <c r="HL71" s="78"/>
      <c r="HM71" s="78"/>
    </row>
    <row r="72" spans="1:236" x14ac:dyDescent="0.2">
      <c r="A72" s="78"/>
      <c r="D72" s="1"/>
      <c r="E72" s="35"/>
      <c r="F72" s="106"/>
      <c r="Q72" s="80"/>
    </row>
    <row r="73" spans="1:236" x14ac:dyDescent="0.2">
      <c r="A73" s="96"/>
      <c r="D73" s="1"/>
      <c r="E73" s="35"/>
      <c r="F73" s="4"/>
      <c r="Q73" s="36"/>
    </row>
    <row r="74" spans="1:236" x14ac:dyDescent="0.2">
      <c r="A74" s="96"/>
      <c r="D74" s="1"/>
      <c r="E74" s="35"/>
      <c r="F74" s="4"/>
      <c r="Q74" s="36"/>
    </row>
    <row r="75" spans="1:236" x14ac:dyDescent="0.2">
      <c r="A75" s="41"/>
      <c r="B75" s="77"/>
      <c r="C75" s="77"/>
      <c r="D75" s="77"/>
      <c r="E75" s="77"/>
      <c r="F75" s="77"/>
    </row>
    <row r="76" spans="1:236" x14ac:dyDescent="0.2">
      <c r="B76" s="37"/>
      <c r="C76" s="37"/>
      <c r="D76" s="37"/>
      <c r="E76" s="37"/>
      <c r="F76" s="37"/>
      <c r="P76" s="37"/>
      <c r="Q76" s="37"/>
    </row>
    <row r="77" spans="1:236" x14ac:dyDescent="0.2">
      <c r="B77" s="37"/>
      <c r="C77" s="37"/>
      <c r="D77" s="37"/>
      <c r="E77" s="37"/>
      <c r="F77" s="37"/>
      <c r="P77" s="25"/>
      <c r="Q77" s="25"/>
    </row>
    <row r="80" spans="1:236" x14ac:dyDescent="0.2">
      <c r="A80" s="481"/>
    </row>
    <row r="81" spans="1:1" x14ac:dyDescent="0.2">
      <c r="A81" s="481"/>
    </row>
    <row r="82" spans="1:1" x14ac:dyDescent="0.2">
      <c r="A82" s="481"/>
    </row>
    <row r="83" spans="1:1" x14ac:dyDescent="0.2">
      <c r="A83" s="481"/>
    </row>
    <row r="84" spans="1:1" x14ac:dyDescent="0.2">
      <c r="A84" s="481"/>
    </row>
    <row r="85" spans="1:1" x14ac:dyDescent="0.2">
      <c r="A85" s="481"/>
    </row>
    <row r="86" spans="1:1" x14ac:dyDescent="0.2">
      <c r="A86" s="481"/>
    </row>
    <row r="87" spans="1:1" x14ac:dyDescent="0.2">
      <c r="A87" s="481"/>
    </row>
    <row r="88" spans="1:1" x14ac:dyDescent="0.2">
      <c r="A88" s="481"/>
    </row>
    <row r="89" spans="1:1" x14ac:dyDescent="0.2">
      <c r="A89" s="481"/>
    </row>
    <row r="90" spans="1:1" x14ac:dyDescent="0.2">
      <c r="A90" s="481"/>
    </row>
    <row r="91" spans="1:1" x14ac:dyDescent="0.2">
      <c r="A91" s="481"/>
    </row>
    <row r="92" spans="1:1" x14ac:dyDescent="0.2">
      <c r="A92" s="481"/>
    </row>
    <row r="93" spans="1:1" x14ac:dyDescent="0.2">
      <c r="A93" s="481"/>
    </row>
    <row r="94" spans="1:1" x14ac:dyDescent="0.2">
      <c r="A94" s="481"/>
    </row>
  </sheetData>
  <sheetProtection algorithmName="SHA-512" hashValue="t+/n775xo9FJz9Ve8JR7efWCoF8VWBMC2YLCKPU8HU9GX0b7IH3nNDsvgIH7xuqxEwBCxSt5OBhwIXiNrnCWSA==" saltValue="Khm/LOhVIUZAoe0PoWLUZQ==" spinCount="100000" sheet="1" objects="1" scenarios="1"/>
  <mergeCells count="9">
    <mergeCell ref="G23:J23"/>
    <mergeCell ref="L23:O23"/>
    <mergeCell ref="A80:A94"/>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4753" r:id="rId4" name="Button 1">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4754" r:id="rId5" name="Button 2">
              <controlPr defaultSize="0" print="0" autoFill="0" autoPict="0" macro="[0]!Info">
                <anchor moveWithCells="1">
                  <from>
                    <xdr:col>16</xdr:col>
                    <xdr:colOff>581025</xdr:colOff>
                    <xdr:row>87</xdr:row>
                    <xdr:rowOff>66675</xdr:rowOff>
                  </from>
                  <to>
                    <xdr:col>30</xdr:col>
                    <xdr:colOff>238125</xdr:colOff>
                    <xdr:row>88</xdr:row>
                    <xdr:rowOff>142875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5"/>
  <dimension ref="A1:HM70"/>
  <sheetViews>
    <sheetView showGridLines="0" topLeftCell="A27" zoomScale="80" zoomScaleNormal="80" workbookViewId="0">
      <selection sqref="A1:P1"/>
    </sheetView>
  </sheetViews>
  <sheetFormatPr defaultRowHeight="12.75" x14ac:dyDescent="0.2"/>
  <cols>
    <col min="1" max="1" width="37.5703125" customWidth="1"/>
    <col min="2" max="2" width="2.140625" customWidth="1"/>
    <col min="3" max="3" width="14.5703125" customWidth="1"/>
    <col min="4" max="4" width="15.42578125" customWidth="1"/>
    <col min="5" max="5" width="9.85546875" customWidth="1"/>
    <col min="6" max="6" width="5.5703125" customWidth="1"/>
    <col min="7" max="8" width="13.42578125" customWidth="1"/>
    <col min="9" max="9" width="14.5703125" customWidth="1"/>
    <col min="10" max="10" width="14.85546875" bestFit="1" customWidth="1"/>
    <col min="11" max="11" width="7" customWidth="1"/>
    <col min="12" max="12" width="15.140625" customWidth="1"/>
    <col min="13" max="13" width="17.42578125" bestFit="1" customWidth="1"/>
    <col min="14" max="14" width="16.5703125" customWidth="1"/>
    <col min="15" max="15" width="17.42578125" bestFit="1" customWidth="1"/>
    <col min="16" max="16" width="12.85546875" bestFit="1" customWidth="1"/>
    <col min="18" max="18" width="13.85546875" hidden="1" customWidth="1"/>
    <col min="19" max="26" width="10.42578125" hidden="1" customWidth="1"/>
    <col min="27" max="27" width="10.5703125" hidden="1" customWidth="1"/>
    <col min="28" max="30" width="10.42578125" hidden="1" customWidth="1"/>
  </cols>
  <sheetData>
    <row r="1" spans="1:30" ht="20.25" x14ac:dyDescent="0.3">
      <c r="A1" s="498" t="s">
        <v>120</v>
      </c>
      <c r="B1" s="498"/>
      <c r="C1" s="498"/>
      <c r="D1" s="498"/>
      <c r="E1" s="498"/>
      <c r="F1" s="498"/>
      <c r="G1" s="498"/>
      <c r="H1" s="498"/>
      <c r="I1" s="498"/>
      <c r="J1" s="498"/>
      <c r="K1" s="498"/>
      <c r="L1" s="498"/>
      <c r="M1" s="498"/>
      <c r="N1" s="498"/>
      <c r="O1" s="498"/>
      <c r="P1" s="498"/>
    </row>
    <row r="2" spans="1:30" ht="20.25" x14ac:dyDescent="0.3">
      <c r="A2" s="483" t="s">
        <v>277</v>
      </c>
      <c r="B2" s="483"/>
      <c r="C2" s="483"/>
      <c r="D2" s="483"/>
      <c r="E2" s="483"/>
      <c r="F2" s="483"/>
      <c r="G2" s="483"/>
      <c r="H2" s="483"/>
      <c r="I2" s="483"/>
      <c r="J2" s="483"/>
      <c r="K2" s="483"/>
      <c r="L2" s="483"/>
      <c r="M2" s="483"/>
      <c r="N2" s="483"/>
      <c r="O2" s="483"/>
      <c r="P2" s="483"/>
    </row>
    <row r="3" spans="1:30" ht="18" x14ac:dyDescent="0.25">
      <c r="A3" s="499" t="s">
        <v>174</v>
      </c>
      <c r="B3" s="499"/>
      <c r="C3" s="499"/>
      <c r="D3" s="499"/>
      <c r="E3" s="499"/>
      <c r="F3" s="499"/>
      <c r="G3" s="499"/>
      <c r="H3" s="499"/>
      <c r="I3" s="499"/>
      <c r="J3" s="499"/>
      <c r="K3" s="499"/>
      <c r="L3" s="499"/>
      <c r="M3" s="499"/>
      <c r="N3" s="499"/>
      <c r="O3" s="499"/>
      <c r="P3" s="499"/>
    </row>
    <row r="4" spans="1:30" ht="15.75" x14ac:dyDescent="0.25">
      <c r="A4" s="484" t="str">
        <f>'Customer Info'!B11</f>
        <v>Breakdown of Charges Based on Entered Information</v>
      </c>
      <c r="B4" s="484"/>
      <c r="C4" s="484"/>
      <c r="D4" s="484"/>
      <c r="E4" s="484"/>
      <c r="F4" s="484"/>
      <c r="G4" s="484"/>
      <c r="H4" s="484"/>
      <c r="I4" s="484"/>
      <c r="J4" s="484"/>
      <c r="K4" s="484"/>
      <c r="L4" s="484"/>
      <c r="M4" s="484"/>
      <c r="N4" s="484"/>
      <c r="O4" s="484"/>
      <c r="P4" s="484"/>
    </row>
    <row r="5" spans="1:30" ht="15" x14ac:dyDescent="0.2">
      <c r="A5" s="75"/>
      <c r="B5" s="75"/>
      <c r="C5" s="75"/>
      <c r="D5" s="75"/>
      <c r="E5" s="75"/>
      <c r="F5" s="75"/>
      <c r="G5" s="75"/>
      <c r="H5" s="75"/>
      <c r="I5" s="75"/>
      <c r="J5" s="75"/>
      <c r="K5" s="75"/>
      <c r="L5" s="75"/>
      <c r="M5" s="75"/>
      <c r="N5" s="75"/>
      <c r="O5" s="75"/>
      <c r="P5" s="75"/>
    </row>
    <row r="6" spans="1:30" x14ac:dyDescent="0.2">
      <c r="A6" s="76">
        <f ca="1">TODAY()</f>
        <v>45944</v>
      </c>
      <c r="B6" s="206" t="s">
        <v>236</v>
      </c>
      <c r="C6" s="206"/>
      <c r="D6" s="206"/>
      <c r="E6" s="206"/>
      <c r="F6" s="206"/>
      <c r="G6" s="206"/>
      <c r="H6" s="206"/>
      <c r="I6" s="206"/>
      <c r="J6" s="206"/>
      <c r="K6" s="206"/>
      <c r="L6" s="206"/>
      <c r="M6" s="206"/>
      <c r="N6" s="206"/>
      <c r="O6" s="206"/>
    </row>
    <row r="7" spans="1:30" x14ac:dyDescent="0.2">
      <c r="A7" s="482" t="s">
        <v>15</v>
      </c>
      <c r="B7" s="482"/>
      <c r="C7" s="482"/>
      <c r="D7" s="482"/>
      <c r="E7" s="482"/>
      <c r="F7" s="482"/>
      <c r="G7" s="482"/>
      <c r="H7" s="482"/>
      <c r="I7" s="482"/>
      <c r="J7" s="482"/>
      <c r="K7" s="482"/>
    </row>
    <row r="8" spans="1:30" x14ac:dyDescent="0.2">
      <c r="C8" s="18"/>
      <c r="D8" s="18"/>
      <c r="E8" s="18"/>
      <c r="F8" s="18"/>
      <c r="G8" s="18"/>
      <c r="H8" s="18"/>
      <c r="I8" s="18"/>
      <c r="J8" s="18"/>
      <c r="K8" s="18"/>
    </row>
    <row r="9" spans="1:30" ht="15" x14ac:dyDescent="0.2">
      <c r="A9" s="23" t="s">
        <v>2</v>
      </c>
      <c r="B9" s="24"/>
      <c r="C9" s="25">
        <f>'Customer Info'!B7</f>
        <v>0</v>
      </c>
      <c r="I9" s="26"/>
    </row>
    <row r="10" spans="1:30" ht="15" x14ac:dyDescent="0.2">
      <c r="A10" s="27" t="s">
        <v>26</v>
      </c>
      <c r="B10" s="24"/>
      <c r="C10" s="25">
        <f>'Customer Info'!B8</f>
        <v>0</v>
      </c>
    </row>
    <row r="11" spans="1:30" x14ac:dyDescent="0.2">
      <c r="A11" s="23" t="s">
        <v>3</v>
      </c>
      <c r="B11" s="200">
        <f>'Customer Info'!B9</f>
        <v>11</v>
      </c>
      <c r="C11" s="194" t="str">
        <f>LOOKUP(B11,R11:AD11,R12:AD12)</f>
        <v>November</v>
      </c>
      <c r="D11" s="133">
        <f>'Customer Info'!C9</f>
        <v>2025</v>
      </c>
      <c r="S11">
        <v>1</v>
      </c>
      <c r="T11">
        <v>2</v>
      </c>
      <c r="U11">
        <v>3</v>
      </c>
      <c r="V11">
        <v>4</v>
      </c>
      <c r="W11">
        <v>5</v>
      </c>
      <c r="X11">
        <v>6</v>
      </c>
      <c r="Y11">
        <v>7</v>
      </c>
      <c r="Z11">
        <v>8</v>
      </c>
      <c r="AA11">
        <v>9</v>
      </c>
      <c r="AB11">
        <v>10</v>
      </c>
      <c r="AC11">
        <v>11</v>
      </c>
      <c r="AD11">
        <v>12</v>
      </c>
    </row>
    <row r="12" spans="1:30" x14ac:dyDescent="0.2">
      <c r="A12" s="497"/>
      <c r="B12" s="497"/>
      <c r="C12" s="497"/>
      <c r="D12" s="497"/>
      <c r="E12" s="497"/>
      <c r="F12" s="497"/>
      <c r="G12" s="497"/>
      <c r="H12" s="497"/>
      <c r="I12" s="497"/>
      <c r="J12" s="94"/>
      <c r="K12" s="94"/>
      <c r="L12" s="94"/>
      <c r="M12" s="94"/>
      <c r="N12" s="94"/>
      <c r="O12" s="94"/>
      <c r="P12" s="94"/>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30" x14ac:dyDescent="0.2">
      <c r="A13" s="97" t="s">
        <v>27</v>
      </c>
      <c r="B13" s="18"/>
      <c r="C13" s="18"/>
      <c r="D13" s="18"/>
      <c r="E13" s="18"/>
      <c r="F13" s="18"/>
      <c r="G13" s="18"/>
      <c r="H13" s="18"/>
      <c r="I13" s="18"/>
      <c r="R13" s="78" t="s">
        <v>168</v>
      </c>
      <c r="S13" s="193">
        <v>1.8274700000000001E-2</v>
      </c>
      <c r="T13" s="193">
        <v>1.8274700000000001E-2</v>
      </c>
      <c r="U13" s="193">
        <v>1.8274700000000001E-2</v>
      </c>
      <c r="V13" s="193">
        <v>1.8274700000000001E-2</v>
      </c>
      <c r="W13" s="193">
        <v>1.8274700000000001E-2</v>
      </c>
      <c r="X13" s="193">
        <v>1.8274700000000001E-2</v>
      </c>
      <c r="Y13" s="193">
        <v>1.8274700000000001E-2</v>
      </c>
      <c r="Z13" s="193">
        <v>1.8274700000000001E-2</v>
      </c>
      <c r="AA13" s="193">
        <v>1.8274700000000001E-2</v>
      </c>
      <c r="AB13" s="193">
        <v>1.8274700000000001E-2</v>
      </c>
      <c r="AC13" s="193">
        <v>1.8274700000000001E-2</v>
      </c>
      <c r="AD13" s="193">
        <v>1.8274700000000001E-2</v>
      </c>
    </row>
    <row r="14" spans="1:30" x14ac:dyDescent="0.2">
      <c r="A14" s="18"/>
      <c r="B14" s="18"/>
      <c r="C14" s="18"/>
      <c r="D14" s="18"/>
      <c r="E14" s="18"/>
      <c r="F14" s="18"/>
      <c r="G14" s="18"/>
      <c r="H14" s="18"/>
      <c r="I14" s="18"/>
      <c r="R14" s="78" t="s">
        <v>169</v>
      </c>
      <c r="S14" s="193">
        <v>1.8274700000000001E-2</v>
      </c>
      <c r="T14" s="193">
        <v>1.8274700000000001E-2</v>
      </c>
      <c r="U14" s="193">
        <v>1.8274700000000001E-2</v>
      </c>
      <c r="V14" s="193">
        <v>1.8274700000000001E-2</v>
      </c>
      <c r="W14" s="193">
        <v>1.8274700000000001E-2</v>
      </c>
      <c r="X14" s="193">
        <v>1.8274700000000001E-2</v>
      </c>
      <c r="Y14" s="193">
        <v>1.8274700000000001E-2</v>
      </c>
      <c r="Z14" s="193">
        <v>1.8274700000000001E-2</v>
      </c>
      <c r="AA14" s="193">
        <v>1.8274700000000001E-2</v>
      </c>
      <c r="AB14" s="193">
        <v>1.8274700000000001E-2</v>
      </c>
      <c r="AC14" s="193">
        <v>1.8274700000000001E-2</v>
      </c>
      <c r="AD14" s="193">
        <v>1.8274700000000001E-2</v>
      </c>
    </row>
    <row r="15" spans="1:30" x14ac:dyDescent="0.2">
      <c r="A15" s="31" t="s">
        <v>43</v>
      </c>
      <c r="B15" s="31"/>
      <c r="C15" s="32">
        <f>IF('Customer Info'!B21+'Customer Info'!B22-'Customer Info'!B23&lt;0,0,'Customer Info'!B21+'Customer Info'!B22-'Customer Info'!B23)</f>
        <v>0</v>
      </c>
      <c r="D15" s="31" t="s">
        <v>41</v>
      </c>
      <c r="E15" s="31"/>
      <c r="F15" s="33"/>
      <c r="G15" s="31"/>
      <c r="H15" s="31"/>
      <c r="I15" s="31"/>
      <c r="R15" s="3" t="s">
        <v>187</v>
      </c>
      <c r="S15">
        <f>'Rider Rates'!$C$21</f>
        <v>7.6880000000000004E-2</v>
      </c>
      <c r="T15">
        <f>'Rider Rates'!$C$21</f>
        <v>7.6880000000000004E-2</v>
      </c>
      <c r="U15">
        <f>'Rider Rates'!$C$21</f>
        <v>7.6880000000000004E-2</v>
      </c>
      <c r="V15">
        <f>'Rider Rates'!$C$21</f>
        <v>7.6880000000000004E-2</v>
      </c>
      <c r="W15">
        <f>'Rider Rates'!$C$21</f>
        <v>7.6880000000000004E-2</v>
      </c>
      <c r="X15">
        <f>'Rider Rates'!$B$21</f>
        <v>7.6880000000000004E-2</v>
      </c>
      <c r="Y15">
        <f>'Rider Rates'!$B$21</f>
        <v>7.6880000000000004E-2</v>
      </c>
      <c r="Z15">
        <f>'Rider Rates'!$B$21</f>
        <v>7.6880000000000004E-2</v>
      </c>
      <c r="AA15">
        <f>'Rider Rates'!$B$21</f>
        <v>7.6880000000000004E-2</v>
      </c>
      <c r="AB15">
        <f>'Rider Rates'!$C$21</f>
        <v>7.6880000000000004E-2</v>
      </c>
      <c r="AC15">
        <f>'Rider Rates'!$C$21</f>
        <v>7.6880000000000004E-2</v>
      </c>
      <c r="AD15">
        <f>'Rider Rates'!$C$21</f>
        <v>7.6880000000000004E-2</v>
      </c>
    </row>
    <row r="16" spans="1:30" x14ac:dyDescent="0.2">
      <c r="A16" s="31"/>
      <c r="B16" s="31"/>
      <c r="C16" s="33"/>
      <c r="D16" s="33"/>
      <c r="E16" s="33"/>
      <c r="F16" s="33"/>
      <c r="G16" s="23"/>
      <c r="H16" s="31"/>
      <c r="I16" s="31"/>
    </row>
    <row r="17" spans="1:221" x14ac:dyDescent="0.2">
      <c r="A17" s="28" t="s">
        <v>124</v>
      </c>
      <c r="B17" s="22"/>
      <c r="C17" s="22"/>
      <c r="D17" s="22"/>
      <c r="E17" s="22"/>
      <c r="F17" s="22"/>
      <c r="G17" s="493" t="s">
        <v>68</v>
      </c>
      <c r="H17" s="494"/>
      <c r="I17" s="494"/>
      <c r="J17" s="495"/>
      <c r="K17" s="22"/>
      <c r="L17" s="496" t="s">
        <v>69</v>
      </c>
      <c r="M17" s="496"/>
      <c r="N17" s="496"/>
      <c r="O17" s="496"/>
    </row>
    <row r="18" spans="1:221" x14ac:dyDescent="0.2">
      <c r="A18" s="18"/>
      <c r="B18" s="18"/>
      <c r="C18" s="18"/>
      <c r="D18" s="18"/>
      <c r="E18" s="18"/>
      <c r="F18" s="18"/>
      <c r="G18" s="8" t="s">
        <v>65</v>
      </c>
      <c r="H18" s="8" t="s">
        <v>66</v>
      </c>
      <c r="I18" s="8" t="s">
        <v>67</v>
      </c>
      <c r="J18" s="112" t="s">
        <v>34</v>
      </c>
      <c r="K18" s="18"/>
      <c r="L18" s="131" t="s">
        <v>65</v>
      </c>
      <c r="M18" s="131" t="s">
        <v>66</v>
      </c>
      <c r="N18" s="131" t="s">
        <v>67</v>
      </c>
      <c r="O18" s="132" t="s">
        <v>34</v>
      </c>
      <c r="P18" s="43" t="s">
        <v>57</v>
      </c>
    </row>
    <row r="19" spans="1:221" x14ac:dyDescent="0.2">
      <c r="A19" t="s">
        <v>32</v>
      </c>
      <c r="G19" s="83"/>
      <c r="H19" s="83"/>
      <c r="I19" s="125">
        <v>10</v>
      </c>
      <c r="J19" s="125">
        <f>SUM(G19:I19)</f>
        <v>10</v>
      </c>
      <c r="L19" s="125"/>
      <c r="M19" s="125"/>
      <c r="N19" s="125">
        <f>I19</f>
        <v>10</v>
      </c>
      <c r="O19" s="125">
        <f>+SUM(L19:N19)</f>
        <v>10</v>
      </c>
      <c r="P19" s="245">
        <v>44531</v>
      </c>
    </row>
    <row r="20" spans="1:221" x14ac:dyDescent="0.2">
      <c r="A20" t="s">
        <v>296</v>
      </c>
      <c r="D20" s="1">
        <f>C15</f>
        <v>0</v>
      </c>
      <c r="E20" s="35" t="s">
        <v>41</v>
      </c>
      <c r="F20" s="4" t="s">
        <v>8</v>
      </c>
      <c r="G20" s="165"/>
      <c r="H20" s="127"/>
      <c r="I20" s="165">
        <v>2.6312499999999999E-2</v>
      </c>
      <c r="J20" s="127">
        <f>SUM(G20:I20)</f>
        <v>2.6312499999999999E-2</v>
      </c>
      <c r="K20" s="36" t="s">
        <v>42</v>
      </c>
      <c r="L20" s="129"/>
      <c r="M20" s="129"/>
      <c r="N20" s="129">
        <f>ROUND($D20*I20,2)</f>
        <v>0</v>
      </c>
      <c r="O20" s="125">
        <f>+SUM(L20:N20)</f>
        <v>0</v>
      </c>
      <c r="P20" s="245">
        <v>44531</v>
      </c>
    </row>
    <row r="21" spans="1:221" x14ac:dyDescent="0.2">
      <c r="A21" s="96" t="s">
        <v>75</v>
      </c>
      <c r="B21" s="37"/>
      <c r="C21" s="37"/>
      <c r="D21" s="38"/>
      <c r="E21" s="38"/>
      <c r="F21" s="37"/>
      <c r="G21" s="37"/>
      <c r="I21" s="40"/>
      <c r="K21" s="39"/>
      <c r="L21" s="95"/>
      <c r="M21" s="54"/>
      <c r="N21" s="95">
        <f>SUM(N17:N20)</f>
        <v>10</v>
      </c>
      <c r="O21" s="95">
        <f>SUM(O19:O20)</f>
        <v>10</v>
      </c>
      <c r="R21" s="175"/>
      <c r="S21" s="108"/>
      <c r="T21" s="109"/>
      <c r="U21" s="78"/>
      <c r="V21" s="110"/>
      <c r="W21" s="78"/>
      <c r="X21" s="78"/>
      <c r="Y21" s="78"/>
      <c r="Z21" s="78"/>
      <c r="AA21" s="78"/>
      <c r="AB21" s="78"/>
      <c r="AC21" s="78"/>
      <c r="AD21" s="78"/>
    </row>
    <row r="22" spans="1:221" x14ac:dyDescent="0.2">
      <c r="A22" s="170"/>
      <c r="B22" s="170"/>
      <c r="C22" s="170"/>
      <c r="D22" s="171"/>
      <c r="E22" s="171"/>
      <c r="F22" s="170"/>
      <c r="G22" s="171"/>
      <c r="H22" s="171"/>
      <c r="I22" s="171"/>
      <c r="J22" s="171"/>
      <c r="K22" s="172"/>
      <c r="L22" s="171"/>
      <c r="M22" s="171"/>
      <c r="N22" s="171"/>
      <c r="O22" s="171"/>
      <c r="P22" s="171"/>
      <c r="R22" s="107"/>
      <c r="S22" s="108"/>
      <c r="T22" s="109"/>
      <c r="U22" s="78"/>
      <c r="V22" s="110"/>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x14ac:dyDescent="0.2">
      <c r="A23" s="148" t="s">
        <v>70</v>
      </c>
      <c r="B23" s="166"/>
      <c r="C23" s="166"/>
      <c r="D23" s="167"/>
      <c r="E23" s="167"/>
      <c r="F23" s="166"/>
      <c r="G23" s="167"/>
      <c r="H23" s="167"/>
      <c r="I23" s="167"/>
      <c r="J23" s="167"/>
      <c r="K23" s="167"/>
      <c r="L23" s="167"/>
      <c r="M23" s="167"/>
      <c r="N23" s="167"/>
      <c r="O23" s="167"/>
      <c r="P23" s="78"/>
      <c r="R23" s="107"/>
      <c r="S23" s="108"/>
      <c r="T23" s="109"/>
      <c r="U23" s="78"/>
      <c r="V23" s="110"/>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Q23" s="78"/>
      <c r="BR23" s="78"/>
      <c r="BS23" s="78"/>
      <c r="BT23" s="78"/>
      <c r="BU23" s="78"/>
      <c r="BV23" s="78"/>
      <c r="BW23" s="78"/>
      <c r="BX23" s="78"/>
      <c r="BY23" s="78"/>
      <c r="BZ23" s="78"/>
      <c r="CA23" s="78"/>
      <c r="CB23" s="78"/>
      <c r="CC23" s="78"/>
      <c r="CD23" s="78"/>
      <c r="CE23" s="78"/>
      <c r="CF23" s="78"/>
      <c r="CG23" s="78"/>
      <c r="CH23" s="78"/>
      <c r="CI23" s="78"/>
      <c r="CJ23" s="78"/>
      <c r="CK23" s="78"/>
      <c r="CL23" s="78"/>
      <c r="CM23" s="78"/>
      <c r="CN23" s="78"/>
      <c r="CO23" s="78"/>
      <c r="CP23" s="78"/>
      <c r="CQ23" s="78"/>
      <c r="CR23" s="78"/>
      <c r="CS23" s="78"/>
      <c r="CT23" s="78"/>
      <c r="CU23" s="78"/>
      <c r="CV23" s="78"/>
      <c r="CW23" s="78"/>
      <c r="CX23" s="78"/>
      <c r="CY23" s="78"/>
      <c r="CZ23" s="78"/>
      <c r="DA23" s="78"/>
      <c r="DB23" s="78"/>
      <c r="DC23" s="78"/>
      <c r="DD23" s="78"/>
      <c r="DE23" s="78"/>
      <c r="DF23" s="78"/>
      <c r="DG23" s="78"/>
      <c r="DH23" s="78"/>
      <c r="DI23" s="78"/>
      <c r="DJ23" s="78"/>
      <c r="DK23" s="78"/>
      <c r="DL23" s="78"/>
      <c r="DM23" s="78"/>
      <c r="DN23" s="78"/>
      <c r="DO23" s="78"/>
      <c r="DP23" s="78"/>
      <c r="DQ23" s="78"/>
      <c r="DR23" s="78"/>
      <c r="DS23" s="78"/>
      <c r="DT23" s="78"/>
      <c r="DU23" s="78"/>
      <c r="DV23" s="78"/>
      <c r="DW23" s="78"/>
      <c r="DX23" s="78"/>
      <c r="DY23" s="78"/>
      <c r="DZ23" s="78"/>
      <c r="EA23" s="78"/>
      <c r="EB23" s="78"/>
      <c r="EC23" s="78"/>
      <c r="ED23" s="78"/>
      <c r="EE23" s="78"/>
      <c r="EF23" s="78"/>
      <c r="EG23" s="78"/>
      <c r="EH23" s="78"/>
      <c r="EI23" s="78"/>
      <c r="EJ23" s="78"/>
      <c r="EK23" s="78"/>
      <c r="EL23" s="78"/>
      <c r="EM23" s="78"/>
      <c r="EN23" s="78"/>
      <c r="EO23" s="78"/>
      <c r="EP23" s="78"/>
      <c r="EQ23" s="78"/>
      <c r="ER23" s="78"/>
      <c r="ES23" s="78"/>
      <c r="ET23" s="78"/>
      <c r="EU23" s="78"/>
      <c r="EV23" s="78"/>
      <c r="EW23" s="78"/>
      <c r="EX23" s="78"/>
      <c r="EY23" s="78"/>
      <c r="EZ23" s="78"/>
      <c r="FA23" s="78"/>
      <c r="FB23" s="78"/>
      <c r="FC23" s="78"/>
      <c r="FD23" s="78"/>
      <c r="FE23" s="78"/>
      <c r="FF23" s="78"/>
      <c r="FG23" s="78"/>
      <c r="FH23" s="78"/>
      <c r="FI23" s="78"/>
      <c r="FJ23" s="78"/>
      <c r="FK23" s="78"/>
      <c r="FL23" s="78"/>
      <c r="FM23" s="78"/>
      <c r="FN23" s="78"/>
      <c r="FO23" s="78"/>
      <c r="FP23" s="78"/>
      <c r="FQ23" s="78"/>
      <c r="FR23" s="78"/>
      <c r="FS23" s="78"/>
      <c r="FT23" s="78"/>
      <c r="FU23" s="78"/>
      <c r="FV23" s="78"/>
      <c r="FW23" s="78"/>
      <c r="FX23" s="78"/>
      <c r="FY23" s="78"/>
      <c r="FZ23" s="78"/>
      <c r="GA23" s="78"/>
      <c r="GB23" s="78"/>
      <c r="GC23" s="78"/>
      <c r="GD23" s="78"/>
      <c r="GE23" s="78"/>
      <c r="GF23" s="78"/>
      <c r="GG23" s="78"/>
      <c r="GH23" s="78"/>
      <c r="GI23" s="78"/>
      <c r="GJ23" s="78"/>
      <c r="GK23" s="78"/>
      <c r="GL23" s="78"/>
      <c r="GM23" s="78"/>
      <c r="GN23" s="78"/>
      <c r="GO23" s="78"/>
      <c r="GP23" s="78"/>
      <c r="GQ23" s="78"/>
      <c r="GR23" s="78"/>
      <c r="GS23" s="78"/>
      <c r="GT23" s="78"/>
      <c r="GU23" s="78"/>
      <c r="GV23" s="78"/>
      <c r="GW23" s="78"/>
      <c r="GX23" s="78"/>
      <c r="GY23" s="78"/>
      <c r="GZ23" s="78"/>
      <c r="HA23" s="78"/>
      <c r="HB23" s="78"/>
      <c r="HC23" s="78"/>
      <c r="HD23" s="78"/>
      <c r="HE23" s="78"/>
      <c r="HF23" s="78"/>
      <c r="HG23" s="78"/>
      <c r="HH23" s="78"/>
      <c r="HI23" s="78"/>
      <c r="HJ23" s="78"/>
      <c r="HK23" s="78"/>
      <c r="HL23" s="78"/>
      <c r="HM23" s="78"/>
    </row>
    <row r="24" spans="1:221" x14ac:dyDescent="0.2">
      <c r="A24" s="151"/>
      <c r="B24" s="151"/>
      <c r="C24" s="151"/>
      <c r="D24" s="151"/>
      <c r="E24" s="151"/>
      <c r="F24" s="151"/>
      <c r="G24" s="151"/>
      <c r="H24" s="151"/>
      <c r="I24" s="151"/>
      <c r="J24" s="151"/>
      <c r="K24" s="151"/>
      <c r="L24" s="151"/>
      <c r="M24" s="151"/>
      <c r="N24" s="151"/>
      <c r="O24" s="151"/>
      <c r="P24" s="106"/>
      <c r="R24" s="107"/>
      <c r="S24" s="108"/>
      <c r="T24" s="109"/>
      <c r="U24" s="78"/>
      <c r="V24" s="110"/>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c r="BK24" s="78"/>
      <c r="BL24" s="78"/>
      <c r="BM24" s="78"/>
      <c r="BN24" s="78"/>
      <c r="BO24" s="78"/>
      <c r="BP24" s="78"/>
      <c r="BQ24" s="78"/>
      <c r="BR24" s="78"/>
      <c r="BS24" s="78"/>
      <c r="BT24" s="78"/>
      <c r="BU24" s="78"/>
      <c r="BV24" s="78"/>
      <c r="BW24" s="78"/>
      <c r="BX24" s="78"/>
      <c r="BY24" s="78"/>
      <c r="BZ24" s="78"/>
      <c r="CA24" s="78"/>
      <c r="CB24" s="78"/>
      <c r="CC24" s="78"/>
      <c r="CD24" s="78"/>
      <c r="CE24" s="78"/>
      <c r="CF24" s="78"/>
      <c r="CG24" s="78"/>
      <c r="CH24" s="78"/>
      <c r="CI24" s="78"/>
      <c r="CJ24" s="78"/>
      <c r="CK24" s="78"/>
      <c r="CL24" s="78"/>
      <c r="CM24" s="78"/>
      <c r="CN24" s="78"/>
      <c r="CO24" s="78"/>
      <c r="CP24" s="78"/>
      <c r="CQ24" s="78"/>
      <c r="CR24" s="78"/>
      <c r="CS24" s="78"/>
      <c r="CT24" s="78"/>
      <c r="CU24" s="78"/>
      <c r="CV24" s="78"/>
      <c r="CW24" s="78"/>
      <c r="CX24" s="78"/>
      <c r="CY24" s="78"/>
      <c r="CZ24" s="78"/>
      <c r="DA24" s="78"/>
      <c r="DB24" s="78"/>
      <c r="DC24" s="78"/>
      <c r="DD24" s="78"/>
      <c r="DE24" s="78"/>
      <c r="DF24" s="78"/>
      <c r="DG24" s="78"/>
      <c r="DH24" s="78"/>
      <c r="DI24" s="78"/>
      <c r="DJ24" s="78"/>
      <c r="DK24" s="78"/>
      <c r="DL24" s="78"/>
      <c r="DM24" s="78"/>
      <c r="DN24" s="78"/>
      <c r="DO24" s="78"/>
      <c r="DP24" s="78"/>
      <c r="DQ24" s="78"/>
      <c r="DR24" s="78"/>
      <c r="DS24" s="78"/>
      <c r="DT24" s="78"/>
      <c r="DU24" s="78"/>
      <c r="DV24" s="78"/>
      <c r="DW24" s="78"/>
      <c r="DX24" s="78"/>
      <c r="DY24" s="78"/>
      <c r="DZ24" s="78"/>
      <c r="EA24" s="78"/>
      <c r="EB24" s="78"/>
      <c r="EC24" s="78"/>
      <c r="ED24" s="78"/>
      <c r="EE24" s="78"/>
      <c r="EF24" s="78"/>
      <c r="EG24" s="78"/>
      <c r="EH24" s="78"/>
      <c r="EI24" s="78"/>
      <c r="EJ24" s="78"/>
      <c r="EK24" s="78"/>
      <c r="EL24" s="78"/>
      <c r="EM24" s="78"/>
      <c r="EN24" s="78"/>
      <c r="EO24" s="78"/>
      <c r="EP24" s="78"/>
      <c r="EQ24" s="78"/>
      <c r="ER24" s="78"/>
      <c r="ES24" s="78"/>
      <c r="ET24" s="78"/>
      <c r="EU24" s="78"/>
      <c r="EV24" s="78"/>
      <c r="EW24" s="78"/>
      <c r="EX24" s="78"/>
      <c r="EY24" s="78"/>
      <c r="EZ24" s="78"/>
      <c r="FA24" s="78"/>
      <c r="FB24" s="78"/>
      <c r="FC24" s="78"/>
      <c r="FD24" s="78"/>
      <c r="FE24" s="78"/>
      <c r="FF24" s="78"/>
      <c r="FG24" s="78"/>
      <c r="FH24" s="78"/>
      <c r="FI24" s="78"/>
      <c r="FJ24" s="78"/>
      <c r="FK24" s="78"/>
      <c r="FL24" s="78"/>
      <c r="FM24" s="78"/>
      <c r="FN24" s="78"/>
      <c r="FO24" s="78"/>
      <c r="FP24" s="78"/>
      <c r="FQ24" s="78"/>
      <c r="FR24" s="78"/>
      <c r="FS24" s="78"/>
      <c r="FT24" s="78"/>
      <c r="FU24" s="78"/>
      <c r="FV24" s="78"/>
      <c r="FW24" s="78"/>
      <c r="FX24" s="78"/>
      <c r="FY24" s="78"/>
      <c r="FZ24" s="78"/>
      <c r="GA24" s="78"/>
      <c r="GB24" s="78"/>
      <c r="GC24" s="78"/>
      <c r="GD24" s="78"/>
      <c r="GE24" s="78"/>
      <c r="GF24" s="78"/>
      <c r="GG24" s="78"/>
      <c r="GH24" s="78"/>
      <c r="GI24" s="78"/>
      <c r="GJ24" s="78"/>
      <c r="GK24" s="78"/>
      <c r="GL24" s="78"/>
      <c r="GM24" s="78"/>
      <c r="GN24" s="78"/>
      <c r="GO24" s="78"/>
      <c r="GP24" s="78"/>
      <c r="GQ24" s="78"/>
      <c r="GR24" s="78"/>
      <c r="GS24" s="78"/>
      <c r="GT24" s="78"/>
      <c r="GU24" s="78"/>
      <c r="GV24" s="78"/>
      <c r="GW24" s="78"/>
      <c r="GX24" s="78"/>
      <c r="GY24" s="78"/>
      <c r="GZ24" s="78"/>
      <c r="HA24" s="78"/>
      <c r="HB24" s="78"/>
      <c r="HC24" s="78"/>
      <c r="HD24" s="78"/>
      <c r="HE24" s="78"/>
      <c r="HF24" s="78"/>
      <c r="HG24" s="78"/>
      <c r="HH24" s="78"/>
      <c r="HI24" s="78"/>
      <c r="HJ24" s="78"/>
      <c r="HK24" s="78"/>
      <c r="HL24" s="78"/>
      <c r="HM24" s="78"/>
    </row>
    <row r="25" spans="1:221" x14ac:dyDescent="0.2">
      <c r="A25" s="99" t="s">
        <v>79</v>
      </c>
      <c r="B25" s="176"/>
      <c r="C25" s="176"/>
      <c r="D25" s="100">
        <f>IF($C$15&lt;0,0,IF($C$15&gt;833000,833000,$C$15))</f>
        <v>0</v>
      </c>
      <c r="E25" s="101" t="s">
        <v>41</v>
      </c>
      <c r="F25" s="102" t="s">
        <v>8</v>
      </c>
      <c r="G25" s="103"/>
      <c r="H25" s="103"/>
      <c r="I25" s="103">
        <f>'Rider Rates'!$B$4</f>
        <v>4.6278999999999999E-3</v>
      </c>
      <c r="J25" s="201">
        <f t="shared" ref="J25:J46" si="0">SUM(G25:I25)</f>
        <v>4.6278999999999999E-3</v>
      </c>
      <c r="K25" s="104" t="s">
        <v>42</v>
      </c>
      <c r="L25" s="105"/>
      <c r="M25" s="105"/>
      <c r="N25" s="105">
        <f t="shared" ref="N25:N30" si="1">ROUND(D25*I25,2)</f>
        <v>0</v>
      </c>
      <c r="O25" s="105">
        <f t="shared" ref="O25:O47" si="2">SUM(L25:N25)</f>
        <v>0</v>
      </c>
      <c r="P25" s="245">
        <f>'Rider Rates'!$D$4</f>
        <v>45657</v>
      </c>
      <c r="R25" s="107"/>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
      <c r="A26" s="99" t="s">
        <v>80</v>
      </c>
      <c r="B26" s="78"/>
      <c r="C26" s="78"/>
      <c r="D26" s="123">
        <f>IF($C$15&gt;833000,$C$15-833000,0)</f>
        <v>0</v>
      </c>
      <c r="E26" s="101" t="s">
        <v>41</v>
      </c>
      <c r="F26" s="102" t="s">
        <v>8</v>
      </c>
      <c r="G26" s="103"/>
      <c r="H26" s="103"/>
      <c r="I26" s="103">
        <f>'Rider Rates'!$B$5</f>
        <v>1.7560000000000001E-4</v>
      </c>
      <c r="J26" s="201">
        <f t="shared" si="0"/>
        <v>1.7560000000000001E-4</v>
      </c>
      <c r="K26" s="104" t="s">
        <v>42</v>
      </c>
      <c r="L26" s="105"/>
      <c r="M26" s="105"/>
      <c r="N26" s="105">
        <f t="shared" si="1"/>
        <v>0</v>
      </c>
      <c r="O26" s="105">
        <f t="shared" si="2"/>
        <v>0</v>
      </c>
      <c r="P26" s="245">
        <f>'Rider Rates'!$D$4</f>
        <v>45657</v>
      </c>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
      <c r="A27" s="99" t="s">
        <v>97</v>
      </c>
      <c r="B27" s="78"/>
      <c r="C27" s="78"/>
      <c r="D27" s="100">
        <f>IF($C$15&lt;0,0,IF($C$15&gt;2000,2000,$C$15))</f>
        <v>0</v>
      </c>
      <c r="E27" s="101" t="s">
        <v>41</v>
      </c>
      <c r="F27" s="102" t="s">
        <v>8</v>
      </c>
      <c r="G27" s="103"/>
      <c r="H27" s="103"/>
      <c r="I27" s="177">
        <f>'Rider Rates'!$B$8</f>
        <v>4.6499999999999996E-3</v>
      </c>
      <c r="J27" s="177">
        <f t="shared" si="0"/>
        <v>4.6499999999999996E-3</v>
      </c>
      <c r="K27" s="104" t="s">
        <v>42</v>
      </c>
      <c r="L27" s="105"/>
      <c r="M27" s="105"/>
      <c r="N27" s="105">
        <f t="shared" si="1"/>
        <v>0</v>
      </c>
      <c r="O27" s="105">
        <f t="shared" si="2"/>
        <v>0</v>
      </c>
      <c r="P27" s="245">
        <f>'Rider Rates'!$D$7</f>
        <v>44531</v>
      </c>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
      <c r="A28" s="99" t="s">
        <v>98</v>
      </c>
      <c r="B28" s="78"/>
      <c r="C28" s="78"/>
      <c r="D28" s="100">
        <f>IF($C$15&lt;=2000,0,IF($C$15=0,0,IF($C$15-2000&gt;13000,13000,$C$15-2000)))</f>
        <v>0</v>
      </c>
      <c r="E28" s="101" t="s">
        <v>41</v>
      </c>
      <c r="F28" s="102" t="s">
        <v>8</v>
      </c>
      <c r="G28" s="103"/>
      <c r="H28" s="103"/>
      <c r="I28" s="177">
        <f>'Rider Rates'!$B$9</f>
        <v>4.1900000000000001E-3</v>
      </c>
      <c r="J28" s="177">
        <f t="shared" si="0"/>
        <v>4.1900000000000001E-3</v>
      </c>
      <c r="K28" s="104" t="s">
        <v>42</v>
      </c>
      <c r="L28" s="105"/>
      <c r="M28" s="105"/>
      <c r="N28" s="105">
        <f t="shared" si="1"/>
        <v>0</v>
      </c>
      <c r="O28" s="105">
        <f t="shared" si="2"/>
        <v>0</v>
      </c>
      <c r="P28" s="245">
        <f>'Rider Rates'!$D$7</f>
        <v>44531</v>
      </c>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
      <c r="A29" s="99" t="s">
        <v>99</v>
      </c>
      <c r="B29" s="78"/>
      <c r="C29" s="78"/>
      <c r="D29" s="100">
        <f>IF($C$15=0,0,IF($C$15-15000&gt;=0,$C$15-15000,0))</f>
        <v>0</v>
      </c>
      <c r="E29" s="101" t="s">
        <v>41</v>
      </c>
      <c r="F29" s="102" t="s">
        <v>8</v>
      </c>
      <c r="G29" s="103"/>
      <c r="H29" s="103"/>
      <c r="I29" s="177">
        <f>'Rider Rates'!$B$10</f>
        <v>3.63E-3</v>
      </c>
      <c r="J29" s="177">
        <f t="shared" si="0"/>
        <v>3.63E-3</v>
      </c>
      <c r="K29" s="104" t="s">
        <v>42</v>
      </c>
      <c r="L29" s="105"/>
      <c r="M29" s="105"/>
      <c r="N29" s="105">
        <f t="shared" si="1"/>
        <v>0</v>
      </c>
      <c r="O29" s="105">
        <f t="shared" si="2"/>
        <v>0</v>
      </c>
      <c r="P29" s="245">
        <f>'Rider Rates'!$D$7</f>
        <v>44531</v>
      </c>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
      <c r="A30" s="99" t="s">
        <v>114</v>
      </c>
      <c r="B30" s="78"/>
      <c r="C30" s="78"/>
      <c r="D30" s="195">
        <f>$N$21</f>
        <v>10</v>
      </c>
      <c r="E30" s="101" t="s">
        <v>122</v>
      </c>
      <c r="F30" s="102" t="s">
        <v>8</v>
      </c>
      <c r="G30" s="103"/>
      <c r="H30" s="103"/>
      <c r="I30" s="178">
        <f>'Rider Rates'!$B$12</f>
        <v>0</v>
      </c>
      <c r="J30" s="178">
        <f t="shared" si="0"/>
        <v>0</v>
      </c>
      <c r="K30" s="104"/>
      <c r="L30" s="105"/>
      <c r="M30" s="105"/>
      <c r="N30" s="105">
        <f t="shared" si="1"/>
        <v>0</v>
      </c>
      <c r="O30" s="105">
        <f t="shared" si="2"/>
        <v>0</v>
      </c>
      <c r="P30" s="245">
        <f>'Rider Rates'!$D$12</f>
        <v>44531</v>
      </c>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210" t="s">
        <v>159</v>
      </c>
      <c r="B31" s="78"/>
      <c r="C31" s="78"/>
      <c r="D31" s="100">
        <f>IF($C$15&lt;0,0,$C$15)</f>
        <v>0</v>
      </c>
      <c r="E31" s="101" t="s">
        <v>41</v>
      </c>
      <c r="F31" s="102" t="s">
        <v>8</v>
      </c>
      <c r="G31" s="103"/>
      <c r="H31" s="103"/>
      <c r="I31" s="103">
        <f>'Rider Rates'!$B$15</f>
        <v>0</v>
      </c>
      <c r="J31" s="103">
        <f>SUM(G31:I31)</f>
        <v>0</v>
      </c>
      <c r="K31" s="104" t="s">
        <v>42</v>
      </c>
      <c r="L31" s="105"/>
      <c r="M31" s="105"/>
      <c r="N31" s="105">
        <f>ROUND(D31*I31,2)</f>
        <v>0</v>
      </c>
      <c r="O31" s="105">
        <f t="shared" ref="O31:O39" si="3">SUM(L31:N31)</f>
        <v>0</v>
      </c>
      <c r="P31" s="245">
        <f>'Rider Rates'!$D$15</f>
        <v>45505</v>
      </c>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210" t="s">
        <v>237</v>
      </c>
      <c r="B32" s="78"/>
      <c r="C32" s="78"/>
      <c r="D32" s="195">
        <f>$N$21</f>
        <v>10</v>
      </c>
      <c r="E32" s="101" t="s">
        <v>122</v>
      </c>
      <c r="F32" s="102" t="s">
        <v>8</v>
      </c>
      <c r="G32" s="103"/>
      <c r="H32" s="103"/>
      <c r="I32" s="178">
        <f>'Rider Rates'!$B$18+'Rider Rates'!$E$18</f>
        <v>0</v>
      </c>
      <c r="J32" s="178">
        <f>SUM(G32:I32)</f>
        <v>0</v>
      </c>
      <c r="K32" s="104"/>
      <c r="L32" s="105"/>
      <c r="M32" s="105"/>
      <c r="N32" s="105">
        <f>ROUND($D$32*'Rider Rates'!$B$18,2)+ROUND($D$32*'Rider Rates'!$E$18,2)</f>
        <v>0</v>
      </c>
      <c r="O32" s="105">
        <f t="shared" si="3"/>
        <v>0</v>
      </c>
      <c r="P32" s="245">
        <f>MAX('Rider Rates'!$D$18,'Rider Rates'!$F$18)</f>
        <v>44531</v>
      </c>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210" t="s">
        <v>186</v>
      </c>
      <c r="B33" s="78"/>
      <c r="C33" s="78"/>
      <c r="D33" s="100">
        <f>'Customer Info'!$B$21+'Customer Info'!$B$22</f>
        <v>0</v>
      </c>
      <c r="E33" s="101" t="s">
        <v>41</v>
      </c>
      <c r="F33" s="102" t="s">
        <v>8</v>
      </c>
      <c r="G33" s="103">
        <f>'Rider Rates'!B21</f>
        <v>7.6880000000000004E-2</v>
      </c>
      <c r="H33" s="103"/>
      <c r="I33" s="103"/>
      <c r="J33" s="237">
        <f>SUM(G33:H33)</f>
        <v>7.6880000000000004E-2</v>
      </c>
      <c r="K33" s="104" t="s">
        <v>42</v>
      </c>
      <c r="L33" s="105">
        <f>ROUND(D33*G33,2)</f>
        <v>0</v>
      </c>
      <c r="M33" s="105"/>
      <c r="N33" s="105"/>
      <c r="O33" s="105">
        <f t="shared" si="3"/>
        <v>0</v>
      </c>
      <c r="P33" s="245">
        <f>'Rider Rates'!$D$21</f>
        <v>45809</v>
      </c>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241" t="s">
        <v>172</v>
      </c>
      <c r="B34" s="78"/>
      <c r="C34" s="78"/>
      <c r="D34" s="100">
        <f>'Customer Info'!B22</f>
        <v>0</v>
      </c>
      <c r="E34" s="101" t="s">
        <v>41</v>
      </c>
      <c r="F34" s="102" t="s">
        <v>8</v>
      </c>
      <c r="G34" s="103">
        <f>'Rider Rates'!B30</f>
        <v>1.3109600000000001E-2</v>
      </c>
      <c r="H34" s="103"/>
      <c r="I34" s="103"/>
      <c r="J34" s="237">
        <f>SUM(G34:H34)</f>
        <v>1.3109600000000001E-2</v>
      </c>
      <c r="K34" s="104" t="s">
        <v>42</v>
      </c>
      <c r="L34" s="105">
        <f>ROUND(D34*G34,2)</f>
        <v>0</v>
      </c>
      <c r="M34" s="105"/>
      <c r="N34" s="105"/>
      <c r="O34" s="105">
        <f t="shared" si="3"/>
        <v>0</v>
      </c>
      <c r="P34" s="245">
        <f>'Rider Rates'!$D$29</f>
        <v>45809</v>
      </c>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241" t="s">
        <v>173</v>
      </c>
      <c r="B35" s="78"/>
      <c r="C35" s="78"/>
      <c r="D35" s="1">
        <f>'Customer Info'!B21</f>
        <v>0</v>
      </c>
      <c r="E35" s="101" t="s">
        <v>41</v>
      </c>
      <c r="F35" s="102" t="s">
        <v>8</v>
      </c>
      <c r="G35" s="103">
        <f>'Rider Rates'!B29</f>
        <v>4.7587499999999998E-2</v>
      </c>
      <c r="H35" s="103"/>
      <c r="I35" s="103"/>
      <c r="J35" s="237">
        <f>SUM(G35:H35)</f>
        <v>4.7587499999999998E-2</v>
      </c>
      <c r="K35" s="104" t="s">
        <v>42</v>
      </c>
      <c r="L35" s="105">
        <f>ROUND(D35*G35,2)</f>
        <v>0</v>
      </c>
      <c r="M35" s="105"/>
      <c r="N35" s="105"/>
      <c r="O35" s="105">
        <f t="shared" si="3"/>
        <v>0</v>
      </c>
      <c r="P35" s="245">
        <f>'Rider Rates'!$D$30</f>
        <v>45809</v>
      </c>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210" t="s">
        <v>193</v>
      </c>
      <c r="B36" s="78"/>
      <c r="C36" s="78"/>
      <c r="D36" s="100">
        <f>'Customer Info'!$B$21+'Customer Info'!$B$22</f>
        <v>0</v>
      </c>
      <c r="E36" s="101" t="s">
        <v>41</v>
      </c>
      <c r="F36" s="102" t="s">
        <v>8</v>
      </c>
      <c r="G36" s="103">
        <f>'Rider Rates'!B45</f>
        <v>-5.7597000000000004E-3</v>
      </c>
      <c r="H36" s="103"/>
      <c r="I36" s="103"/>
      <c r="J36" s="237">
        <f>SUM(G36:H36)</f>
        <v>-5.7597000000000004E-3</v>
      </c>
      <c r="K36" s="104" t="s">
        <v>42</v>
      </c>
      <c r="L36" s="105">
        <f>ROUND(D36*G36,2)</f>
        <v>0</v>
      </c>
      <c r="M36" s="105"/>
      <c r="N36" s="105"/>
      <c r="O36" s="105">
        <f>SUM(L36:N36)</f>
        <v>0</v>
      </c>
      <c r="P36" s="245">
        <f>'Rider Rates'!$D$45</f>
        <v>45929</v>
      </c>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241" t="s">
        <v>210</v>
      </c>
      <c r="B37" s="78"/>
      <c r="C37" s="78"/>
      <c r="D37" s="100"/>
      <c r="E37" s="101" t="s">
        <v>115</v>
      </c>
      <c r="F37" s="102" t="s">
        <v>15</v>
      </c>
      <c r="G37" s="103"/>
      <c r="H37" s="103"/>
      <c r="I37" s="103">
        <f>'Rider Rates'!D48</f>
        <v>0</v>
      </c>
      <c r="J37" s="103">
        <f>SUM(G37:I37)</f>
        <v>0</v>
      </c>
      <c r="K37" s="104" t="s">
        <v>42</v>
      </c>
      <c r="L37" s="105"/>
      <c r="M37" s="105"/>
      <c r="N37" s="105">
        <f>J37</f>
        <v>0</v>
      </c>
      <c r="O37" s="105">
        <f>SUM(L37:N37)</f>
        <v>0</v>
      </c>
      <c r="P37" s="245">
        <f>'Rider Rates'!E48</f>
        <v>45883</v>
      </c>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210" t="s">
        <v>189</v>
      </c>
      <c r="B38" s="78"/>
      <c r="C38" s="78"/>
      <c r="D38" s="100">
        <f>IF($C$15&lt;0,0,$C$15)</f>
        <v>0</v>
      </c>
      <c r="E38" s="113" t="s">
        <v>41</v>
      </c>
      <c r="F38" s="102" t="s">
        <v>8</v>
      </c>
      <c r="G38" s="103"/>
      <c r="H38" s="103">
        <f>'Rider Rates'!$B$55</f>
        <v>3.55042E-2</v>
      </c>
      <c r="I38" s="103"/>
      <c r="J38" s="103">
        <f>SUM(G38:I38)</f>
        <v>3.55042E-2</v>
      </c>
      <c r="K38" s="104" t="s">
        <v>42</v>
      </c>
      <c r="L38" s="105"/>
      <c r="M38" s="105">
        <f>ROUND(D38*H38,2)</f>
        <v>0</v>
      </c>
      <c r="N38" s="205"/>
      <c r="O38" s="105">
        <f t="shared" si="3"/>
        <v>0</v>
      </c>
      <c r="P38" s="245">
        <f>'Rider Rates'!$D$55</f>
        <v>45929</v>
      </c>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99" t="s">
        <v>337</v>
      </c>
      <c r="B39" s="78"/>
      <c r="C39" s="78"/>
      <c r="D39" s="100">
        <f>IF($C$15&lt;0,0,$C$15)</f>
        <v>0</v>
      </c>
      <c r="E39" s="101" t="s">
        <v>41</v>
      </c>
      <c r="F39" s="102" t="s">
        <v>8</v>
      </c>
      <c r="G39" s="103"/>
      <c r="H39" s="103"/>
      <c r="I39" s="103">
        <f>'Rider Rates'!$B$66</f>
        <v>7.3870000000000001E-4</v>
      </c>
      <c r="J39" s="103">
        <f t="shared" ref="J39" si="4">SUM(G39:I39)</f>
        <v>7.3870000000000001E-4</v>
      </c>
      <c r="K39" s="104" t="s">
        <v>42</v>
      </c>
      <c r="L39" s="105"/>
      <c r="M39" s="105"/>
      <c r="N39" s="105">
        <f>ROUND($D$39*'Rider Rates'!$B$66,2)</f>
        <v>0</v>
      </c>
      <c r="O39" s="105">
        <f t="shared" si="3"/>
        <v>0</v>
      </c>
      <c r="P39" s="245">
        <f>'Rider Rates'!$D$66</f>
        <v>45747</v>
      </c>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99" t="s">
        <v>96</v>
      </c>
      <c r="B40" s="78"/>
      <c r="C40" s="78"/>
      <c r="D40" s="100">
        <f>IF('Customer Info'!C34=TRUE,0,IF($C$15&lt;0,0,$C$15))</f>
        <v>0</v>
      </c>
      <c r="E40" s="101" t="s">
        <v>41</v>
      </c>
      <c r="F40" s="102" t="s">
        <v>8</v>
      </c>
      <c r="G40" s="103"/>
      <c r="H40" s="103"/>
      <c r="I40" s="103">
        <f>'Rider Rates'!$B$69+'Rider Rates'!$C$69</f>
        <v>0</v>
      </c>
      <c r="J40" s="103">
        <f t="shared" si="0"/>
        <v>0</v>
      </c>
      <c r="K40" s="104" t="s">
        <v>42</v>
      </c>
      <c r="L40" s="105"/>
      <c r="M40" s="105"/>
      <c r="N40" s="105">
        <f>ROUND($D$40*'Rider Rates'!$B$69,2)+ROUND($D$40*'Rider Rates'!$C$69,2)</f>
        <v>0</v>
      </c>
      <c r="O40" s="105">
        <f t="shared" si="2"/>
        <v>0</v>
      </c>
      <c r="P40" s="245">
        <f>'Rider Rates'!$D$69</f>
        <v>45444</v>
      </c>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99" t="s">
        <v>81</v>
      </c>
      <c r="B41" s="78"/>
      <c r="C41" s="78"/>
      <c r="D41" s="195">
        <f>$N$21</f>
        <v>10</v>
      </c>
      <c r="E41" s="101" t="s">
        <v>122</v>
      </c>
      <c r="F41" s="102" t="s">
        <v>8</v>
      </c>
      <c r="G41" s="111"/>
      <c r="H41" s="112"/>
      <c r="I41" s="120">
        <f>'Rider Rates'!$B$85</f>
        <v>3.5344300000000002E-2</v>
      </c>
      <c r="J41" s="120">
        <f t="shared" si="0"/>
        <v>3.5344300000000002E-2</v>
      </c>
      <c r="K41" s="104"/>
      <c r="L41" s="105"/>
      <c r="M41" s="105"/>
      <c r="N41" s="105">
        <f>ROUND(D41*I41,2)</f>
        <v>0.35</v>
      </c>
      <c r="O41" s="105">
        <f t="shared" si="2"/>
        <v>0.35</v>
      </c>
      <c r="P41" s="245">
        <f>'Rider Rates'!$D$85</f>
        <v>45929</v>
      </c>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99" t="s">
        <v>82</v>
      </c>
      <c r="B42" s="78"/>
      <c r="C42" s="78"/>
      <c r="D42" s="195">
        <f>$N$21</f>
        <v>10</v>
      </c>
      <c r="E42" s="101" t="s">
        <v>122</v>
      </c>
      <c r="F42" s="102" t="s">
        <v>8</v>
      </c>
      <c r="G42" s="114"/>
      <c r="H42" s="115"/>
      <c r="I42" s="120">
        <f>'Rider Rates'!$B$87</f>
        <v>6.6985699999999995E-2</v>
      </c>
      <c r="J42" s="120">
        <f t="shared" si="0"/>
        <v>6.6985699999999995E-2</v>
      </c>
      <c r="K42" s="104"/>
      <c r="L42" s="105"/>
      <c r="M42" s="105"/>
      <c r="N42" s="105">
        <f>ROUND(D42*I42,2)</f>
        <v>0.67</v>
      </c>
      <c r="O42" s="105">
        <f t="shared" si="2"/>
        <v>0.67</v>
      </c>
      <c r="P42" s="245">
        <f>'Rider Rates'!$D$87</f>
        <v>45167</v>
      </c>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210" t="s">
        <v>206</v>
      </c>
      <c r="B43" s="78"/>
      <c r="C43" s="78"/>
      <c r="D43" s="195"/>
      <c r="E43" s="113" t="s">
        <v>115</v>
      </c>
      <c r="F43" s="106"/>
      <c r="G43" s="114"/>
      <c r="H43" s="115"/>
      <c r="I43" s="196">
        <f>'Rider Rates'!$B$90</f>
        <v>2.4500000000000002</v>
      </c>
      <c r="J43" s="196">
        <f t="shared" si="0"/>
        <v>2.4500000000000002</v>
      </c>
      <c r="K43" s="104"/>
      <c r="L43" s="105"/>
      <c r="M43" s="105"/>
      <c r="N43" s="105">
        <f>I43</f>
        <v>2.4500000000000002</v>
      </c>
      <c r="O43" s="105">
        <f t="shared" si="2"/>
        <v>2.4500000000000002</v>
      </c>
      <c r="P43" s="245">
        <f>'Rider Rates'!$D$90</f>
        <v>45929</v>
      </c>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210" t="s">
        <v>239</v>
      </c>
      <c r="B44" s="78"/>
      <c r="C44" s="78"/>
      <c r="D44" s="100">
        <f>IF($C$15&lt;0,0,$C$15)</f>
        <v>0</v>
      </c>
      <c r="E44" s="101" t="s">
        <v>41</v>
      </c>
      <c r="F44" s="102" t="s">
        <v>8</v>
      </c>
      <c r="G44" s="103"/>
      <c r="H44" s="103"/>
      <c r="I44" s="103"/>
      <c r="J44" s="103">
        <f>'Rider Rates'!$B$94</f>
        <v>0</v>
      </c>
      <c r="K44" s="104" t="s">
        <v>42</v>
      </c>
      <c r="L44" s="105"/>
      <c r="M44" s="105"/>
      <c r="N44" s="105"/>
      <c r="O44" s="105">
        <f>ROUND($D44*('Rider Rates'!B$94),2)</f>
        <v>0</v>
      </c>
      <c r="P44" s="245">
        <f>'Rider Rates'!$D$94</f>
        <v>44531</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99" t="s">
        <v>156</v>
      </c>
      <c r="B45" s="78"/>
      <c r="C45" s="78"/>
      <c r="D45" s="195">
        <f>$N$21</f>
        <v>10</v>
      </c>
      <c r="E45" s="101" t="s">
        <v>122</v>
      </c>
      <c r="F45" s="102" t="s">
        <v>8</v>
      </c>
      <c r="G45" s="114"/>
      <c r="H45" s="115"/>
      <c r="I45" s="120">
        <f>'Rider Rates'!$B$105</f>
        <v>0.24516379999999999</v>
      </c>
      <c r="J45" s="120">
        <f t="shared" si="0"/>
        <v>0.24516379999999999</v>
      </c>
      <c r="K45" s="104"/>
      <c r="L45" s="105"/>
      <c r="M45" s="105"/>
      <c r="N45" s="105">
        <f>ROUND(D45*I45,2)</f>
        <v>2.4500000000000002</v>
      </c>
      <c r="O45" s="105">
        <f t="shared" si="2"/>
        <v>2.4500000000000002</v>
      </c>
      <c r="P45" s="245">
        <f>'Rider Rates'!$D$105</f>
        <v>45897</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210" t="s">
        <v>217</v>
      </c>
      <c r="B46" s="78"/>
      <c r="C46" s="78"/>
      <c r="D46" s="195"/>
      <c r="E46" s="113" t="s">
        <v>115</v>
      </c>
      <c r="F46" s="106"/>
      <c r="G46" s="114"/>
      <c r="H46" s="115"/>
      <c r="I46" s="258">
        <f>'Rider Rates'!B121</f>
        <v>0.2</v>
      </c>
      <c r="J46" s="196">
        <f t="shared" si="0"/>
        <v>0.2</v>
      </c>
      <c r="K46" s="104"/>
      <c r="L46" s="105"/>
      <c r="M46" s="105"/>
      <c r="N46" s="260">
        <f>I46</f>
        <v>0.2</v>
      </c>
      <c r="O46" s="105">
        <f t="shared" si="2"/>
        <v>0.2</v>
      </c>
      <c r="P46" s="245">
        <f>'Rider Rates'!D121</f>
        <v>45958</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99" t="s">
        <v>157</v>
      </c>
      <c r="B47" s="78"/>
      <c r="C47" s="78"/>
      <c r="D47" s="100">
        <f>'Customer Info'!$B$21+'Customer Info'!$B$22</f>
        <v>0</v>
      </c>
      <c r="E47" s="101" t="s">
        <v>41</v>
      </c>
      <c r="F47" s="102" t="s">
        <v>8</v>
      </c>
      <c r="G47" s="103">
        <f>'Rider Rates'!$B$112</f>
        <v>3.8972999999999998E-3</v>
      </c>
      <c r="H47" s="103"/>
      <c r="I47" s="120"/>
      <c r="J47" s="237">
        <f>SUM(G47:H47)</f>
        <v>3.8972999999999998E-3</v>
      </c>
      <c r="K47" s="104" t="s">
        <v>42</v>
      </c>
      <c r="L47" s="105">
        <f>ROUND(D47*G47,2)</f>
        <v>0</v>
      </c>
      <c r="M47" s="105"/>
      <c r="N47" s="105"/>
      <c r="O47" s="105">
        <f t="shared" si="2"/>
        <v>0</v>
      </c>
      <c r="P47" s="245">
        <f>'Rider Rates'!$D$112</f>
        <v>44531</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210" t="s">
        <v>208</v>
      </c>
      <c r="B48" s="78"/>
      <c r="C48" s="78"/>
      <c r="D48" s="100">
        <f>IF($C$15&lt;1,0,$C$15)</f>
        <v>0</v>
      </c>
      <c r="E48" s="101" t="s">
        <v>41</v>
      </c>
      <c r="F48" s="249" t="s">
        <v>8</v>
      </c>
      <c r="G48" s="165"/>
      <c r="H48" s="165"/>
      <c r="I48" s="251">
        <f>'Rider Rates'!B117</f>
        <v>0</v>
      </c>
      <c r="J48" s="251">
        <f>SUM(G48:I48)</f>
        <v>0</v>
      </c>
      <c r="K48" s="104" t="s">
        <v>42</v>
      </c>
      <c r="L48" s="105"/>
      <c r="M48" s="105"/>
      <c r="N48" s="105">
        <f>D48*J48</f>
        <v>0</v>
      </c>
      <c r="O48" s="105">
        <f>SUM(L48:N48)</f>
        <v>0</v>
      </c>
      <c r="P48" s="245">
        <f>'Rider Rates'!D117</f>
        <v>45657</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
      <c r="A49" s="241" t="s">
        <v>230</v>
      </c>
      <c r="B49" s="78"/>
      <c r="C49" s="78"/>
      <c r="D49" s="100"/>
      <c r="E49" s="101" t="s">
        <v>115</v>
      </c>
      <c r="F49" s="102" t="s">
        <v>8</v>
      </c>
      <c r="G49" s="263"/>
      <c r="H49" s="263"/>
      <c r="I49" s="263">
        <f>'Rider Rates'!$B$125</f>
        <v>0</v>
      </c>
      <c r="J49" s="263">
        <f>SUM(G49:I49)</f>
        <v>0</v>
      </c>
      <c r="K49" s="104"/>
      <c r="L49" s="209"/>
      <c r="M49" s="209"/>
      <c r="N49" s="209">
        <f>J49</f>
        <v>0</v>
      </c>
      <c r="O49" s="209">
        <f>SUM(L49:N49)</f>
        <v>0</v>
      </c>
      <c r="P49" s="264">
        <f>'Rider Rates'!$E$125</f>
        <v>45883</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
      <c r="A50" s="241" t="s">
        <v>242</v>
      </c>
      <c r="B50" s="78"/>
      <c r="C50" s="78"/>
      <c r="D50" s="100">
        <f>C15</f>
        <v>0</v>
      </c>
      <c r="E50" s="101" t="s">
        <v>41</v>
      </c>
      <c r="F50" s="249" t="s">
        <v>8</v>
      </c>
      <c r="G50" s="103"/>
      <c r="H50" s="103"/>
      <c r="I50" s="103">
        <f>'Rider Rates'!$B$130</f>
        <v>0</v>
      </c>
      <c r="J50" s="237">
        <f>SUM(G50:I50)</f>
        <v>0</v>
      </c>
      <c r="K50" s="104" t="s">
        <v>42</v>
      </c>
      <c r="L50" s="105"/>
      <c r="M50" s="105"/>
      <c r="N50" s="105">
        <f>D50*J50</f>
        <v>0</v>
      </c>
      <c r="O50" s="105">
        <f>SUM(L50:N50)</f>
        <v>0</v>
      </c>
      <c r="P50" s="245">
        <f>'Rider Rates'!D130</f>
        <v>44531</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241" t="s">
        <v>241</v>
      </c>
      <c r="B51" s="78"/>
      <c r="C51" s="78"/>
      <c r="D51" s="100"/>
      <c r="E51" s="101" t="s">
        <v>115</v>
      </c>
      <c r="F51" s="102" t="s">
        <v>8</v>
      </c>
      <c r="G51" s="263"/>
      <c r="H51" s="263"/>
      <c r="I51" s="263">
        <f>'Rider Rates'!$B$137</f>
        <v>0</v>
      </c>
      <c r="J51" s="263">
        <f>SUM(G51:I51)</f>
        <v>0</v>
      </c>
      <c r="K51" s="104"/>
      <c r="L51" s="209"/>
      <c r="M51" s="209"/>
      <c r="N51" s="209">
        <f>J51</f>
        <v>0</v>
      </c>
      <c r="O51" s="209">
        <f>SUM(L51:N51)</f>
        <v>0</v>
      </c>
      <c r="P51" s="264">
        <f>'Rider Rates'!$D$133</f>
        <v>44531</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241" t="s">
        <v>243</v>
      </c>
      <c r="B52" s="78"/>
      <c r="C52" s="78"/>
      <c r="D52" s="100"/>
      <c r="E52" s="101"/>
      <c r="F52" s="102"/>
      <c r="G52" s="263"/>
      <c r="H52" s="263"/>
      <c r="I52" s="263"/>
      <c r="J52" s="263"/>
      <c r="K52" s="104"/>
      <c r="L52" s="209"/>
      <c r="M52" s="209"/>
      <c r="N52" s="209"/>
      <c r="O52" s="209"/>
      <c r="P52" s="264"/>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179" t="s">
        <v>71</v>
      </c>
      <c r="B53" s="148"/>
      <c r="C53" s="148"/>
      <c r="D53" s="180"/>
      <c r="E53" s="181"/>
      <c r="F53" s="182"/>
      <c r="G53" s="182"/>
      <c r="H53" s="182"/>
      <c r="I53" s="182"/>
      <c r="J53" s="182"/>
      <c r="K53" s="183"/>
      <c r="L53" s="169">
        <f>SUM(L25:L52)</f>
        <v>0</v>
      </c>
      <c r="M53" s="169">
        <f t="shared" ref="M53:O53" si="5">SUM(M25:M52)</f>
        <v>0</v>
      </c>
      <c r="N53" s="169">
        <f t="shared" si="5"/>
        <v>6.12</v>
      </c>
      <c r="O53" s="169">
        <f t="shared" si="5"/>
        <v>6.12</v>
      </c>
      <c r="P53" s="184"/>
      <c r="Q53" s="106"/>
      <c r="R53" s="166"/>
      <c r="S53" s="166"/>
      <c r="T53" s="189"/>
      <c r="U53" s="78"/>
      <c r="V53" s="78"/>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78"/>
      <c r="B54" s="78"/>
      <c r="C54" s="78"/>
      <c r="D54" s="100"/>
      <c r="E54" s="113"/>
      <c r="F54" s="106"/>
      <c r="G54" s="106"/>
      <c r="H54" s="106"/>
      <c r="I54" s="106"/>
      <c r="J54" s="107"/>
      <c r="K54" s="104"/>
      <c r="L54" s="106"/>
      <c r="M54" s="106"/>
      <c r="N54" s="106"/>
      <c r="O54" s="106"/>
      <c r="P54" s="164"/>
      <c r="Q54" s="106"/>
      <c r="R54" s="166"/>
      <c r="S54" s="166"/>
      <c r="T54" s="189"/>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170"/>
      <c r="B55" s="170"/>
      <c r="C55" s="170"/>
      <c r="D55" s="170"/>
      <c r="E55" s="170"/>
      <c r="F55" s="170"/>
      <c r="G55" s="170"/>
      <c r="H55" s="170"/>
      <c r="I55" s="170"/>
      <c r="J55" s="170"/>
      <c r="K55" s="170"/>
      <c r="L55" s="186">
        <f>L21+L53</f>
        <v>0</v>
      </c>
      <c r="M55" s="186">
        <f>M21+M53</f>
        <v>0</v>
      </c>
      <c r="N55" s="186">
        <f>N21+N53</f>
        <v>16.12</v>
      </c>
      <c r="O55" s="187">
        <f>O21+O53</f>
        <v>16.12</v>
      </c>
      <c r="P55" s="187"/>
      <c r="Q55" s="106"/>
      <c r="R55" s="166"/>
      <c r="S55" s="166"/>
      <c r="T55" s="189"/>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204"/>
      <c r="B56" s="78"/>
      <c r="C56" s="78"/>
      <c r="D56" s="78"/>
      <c r="E56" s="78"/>
      <c r="F56" s="78"/>
      <c r="G56" s="78"/>
      <c r="H56" s="78"/>
      <c r="I56" s="78"/>
      <c r="J56" s="78"/>
      <c r="K56" s="78"/>
      <c r="L56" s="78"/>
      <c r="M56" s="78"/>
      <c r="N56" s="151"/>
      <c r="O56" s="151"/>
      <c r="P56" s="151"/>
      <c r="Q56" s="166"/>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
      <c r="A57" s="147"/>
      <c r="B57" s="78"/>
      <c r="C57" s="78"/>
      <c r="D57" s="78"/>
      <c r="E57" s="78"/>
      <c r="F57" s="78"/>
      <c r="G57" s="78"/>
      <c r="H57" s="78"/>
      <c r="I57" s="78"/>
      <c r="J57" s="78"/>
      <c r="K57" s="78"/>
      <c r="L57" s="78"/>
      <c r="M57" s="78"/>
      <c r="N57" s="151"/>
      <c r="O57" s="151"/>
      <c r="P57" s="151"/>
      <c r="Q57" s="166"/>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
      <c r="A58" s="166" t="s">
        <v>93</v>
      </c>
      <c r="B58" s="78"/>
      <c r="C58" s="78"/>
      <c r="D58" s="166"/>
      <c r="E58" s="78"/>
      <c r="F58" s="78"/>
      <c r="G58" s="78"/>
      <c r="H58" s="78"/>
      <c r="I58" s="78"/>
      <c r="J58" s="78"/>
      <c r="K58" s="78"/>
      <c r="L58" s="78"/>
      <c r="M58" s="78"/>
      <c r="N58" s="78"/>
      <c r="O58" s="109">
        <f>IF($C$15&lt;=0,MIN(O19,O55), O19)</f>
        <v>10</v>
      </c>
      <c r="P58" s="151"/>
      <c r="Q58" s="166"/>
      <c r="R58" s="78"/>
      <c r="S58" s="78"/>
      <c r="T58" s="78"/>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
      <c r="A59" s="147"/>
      <c r="B59" s="166"/>
      <c r="C59" s="166"/>
      <c r="D59" s="166"/>
      <c r="E59" s="166"/>
      <c r="F59" s="166"/>
      <c r="G59" s="166"/>
      <c r="H59" s="166"/>
      <c r="I59" s="78"/>
      <c r="J59" s="78"/>
      <c r="K59" s="78"/>
      <c r="L59" s="78"/>
      <c r="M59" s="78"/>
      <c r="N59" s="151"/>
      <c r="O59" s="151"/>
      <c r="P59" s="151"/>
      <c r="Q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
      <c r="A60" s="148" t="s">
        <v>117</v>
      </c>
      <c r="B60" s="151"/>
      <c r="C60" s="151"/>
      <c r="D60" s="151"/>
      <c r="E60" s="151"/>
      <c r="F60" s="151"/>
      <c r="G60" s="151"/>
      <c r="H60" s="151"/>
      <c r="I60" s="151"/>
      <c r="J60" s="151"/>
      <c r="K60" s="151"/>
      <c r="L60" s="151"/>
      <c r="M60" s="151"/>
      <c r="N60" s="151"/>
      <c r="O60" s="190">
        <f>IF($C$15&lt;0,O55,IF(O55&gt;O58,O55,O58))</f>
        <v>16.12</v>
      </c>
      <c r="P60" s="160"/>
      <c r="Q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
      <c r="A61" s="147"/>
    </row>
    <row r="62" spans="1:221" x14ac:dyDescent="0.2">
      <c r="A62" s="147"/>
      <c r="I62" s="166" t="s">
        <v>121</v>
      </c>
      <c r="J62" s="166"/>
      <c r="K62" s="166"/>
      <c r="L62" s="191"/>
      <c r="M62" s="191"/>
      <c r="N62" s="191"/>
      <c r="O62" s="191">
        <f>ROUND(IF($C$15&lt;1,0,O55/($C$15*100)*10000),2)</f>
        <v>0</v>
      </c>
      <c r="P62" s="37" t="s">
        <v>87</v>
      </c>
    </row>
    <row r="63" spans="1:221" x14ac:dyDescent="0.2">
      <c r="A63" s="147"/>
      <c r="I63" s="242" t="s">
        <v>190</v>
      </c>
      <c r="J63" s="78"/>
      <c r="K63" s="78"/>
      <c r="L63" s="78"/>
      <c r="M63" s="78"/>
      <c r="N63" s="78"/>
      <c r="O63" s="243">
        <f>ROUND(IF($C$15&lt;1,0,(L55)/($C$15*100)*10000),2)</f>
        <v>0</v>
      </c>
      <c r="P63" s="25" t="s">
        <v>87</v>
      </c>
    </row>
    <row r="64" spans="1:221" x14ac:dyDescent="0.2">
      <c r="A64" s="147"/>
    </row>
    <row r="65" spans="1:1" x14ac:dyDescent="0.2">
      <c r="A65" s="147"/>
    </row>
    <row r="66" spans="1:1" x14ac:dyDescent="0.2">
      <c r="A66" s="147"/>
    </row>
    <row r="67" spans="1:1" x14ac:dyDescent="0.2">
      <c r="A67" s="147"/>
    </row>
    <row r="68" spans="1:1" x14ac:dyDescent="0.2">
      <c r="A68" s="147"/>
    </row>
    <row r="69" spans="1:1" x14ac:dyDescent="0.2">
      <c r="A69" s="147"/>
    </row>
    <row r="70" spans="1:1" x14ac:dyDescent="0.2">
      <c r="A70" s="147"/>
    </row>
  </sheetData>
  <sheetProtection algorithmName="SHA-512" hashValue="gLQ/Vxc33O5cZ3Q2tfUbqTv9rt9FEvdQgLQdG5r+mNChjrUonmshJWtnYRD1H8lg9Xt6x1NXxo83/3qs5k9Zrg==" saltValue="VQK2aIqHEBHxxUozZQ3RJQ==" spinCount="100000" sheet="1" objects="1" scenarios="1"/>
  <mergeCells count="8">
    <mergeCell ref="G17:J17"/>
    <mergeCell ref="L17:O17"/>
    <mergeCell ref="A1:P1"/>
    <mergeCell ref="A2:P2"/>
    <mergeCell ref="A3:P3"/>
    <mergeCell ref="A4:P4"/>
    <mergeCell ref="A7:K7"/>
    <mergeCell ref="A12:I12"/>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2705" r:id="rId4" name="Button 1">
              <controlPr defaultSize="0" print="0" autoFill="0" autoPict="0" macro="[0]!Info">
                <anchor moveWithCells="1">
                  <from>
                    <xdr:col>0</xdr:col>
                    <xdr:colOff>66675</xdr:colOff>
                    <xdr:row>0</xdr:row>
                    <xdr:rowOff>76200</xdr:rowOff>
                  </from>
                  <to>
                    <xdr:col>0</xdr:col>
                    <xdr:colOff>581025</xdr:colOff>
                    <xdr:row>1</xdr:row>
                    <xdr:rowOff>76200</xdr:rowOff>
                  </to>
                </anchor>
              </controlPr>
            </control>
          </mc:Choice>
        </mc:AlternateContent>
        <mc:AlternateContent xmlns:mc="http://schemas.openxmlformats.org/markup-compatibility/2006">
          <mc:Choice Requires="x14">
            <control shapeId="72706" r:id="rId5" name="Button 2">
              <controlPr defaultSize="0" print="0" autoFill="0" autoPict="0" macro="[0]!Info">
                <anchor moveWithCells="1">
                  <from>
                    <xdr:col>0</xdr:col>
                    <xdr:colOff>66675</xdr:colOff>
                    <xdr:row>0</xdr:row>
                    <xdr:rowOff>76200</xdr:rowOff>
                  </from>
                  <to>
                    <xdr:col>0</xdr:col>
                    <xdr:colOff>581025</xdr:colOff>
                    <xdr:row>1</xdr:row>
                    <xdr:rowOff>76200</xdr:rowOff>
                  </to>
                </anchor>
              </controlPr>
            </control>
          </mc:Choice>
        </mc:AlternateContent>
        <mc:AlternateContent xmlns:mc="http://schemas.openxmlformats.org/markup-compatibility/2006">
          <mc:Choice Requires="x14">
            <control shapeId="72707" r:id="rId6" name="Button 3">
              <controlPr defaultSize="0" print="0" autoFill="0" autoPict="0" macro="[0]!Info">
                <anchor moveWithCells="1">
                  <from>
                    <xdr:col>0</xdr:col>
                    <xdr:colOff>66675</xdr:colOff>
                    <xdr:row>0</xdr:row>
                    <xdr:rowOff>76200</xdr:rowOff>
                  </from>
                  <to>
                    <xdr:col>0</xdr:col>
                    <xdr:colOff>581025</xdr:colOff>
                    <xdr:row>1</xdr:row>
                    <xdr:rowOff>76200</xdr:rowOff>
                  </to>
                </anchor>
              </controlPr>
            </control>
          </mc:Choice>
        </mc:AlternateContent>
        <mc:AlternateContent xmlns:mc="http://schemas.openxmlformats.org/markup-compatibility/2006">
          <mc:Choice Requires="x14">
            <control shapeId="72708" r:id="rId7" name="Button 4">
              <controlPr defaultSize="0" print="0" autoFill="0" autoPict="0" macro="[0]!Info">
                <anchor moveWithCells="1">
                  <from>
                    <xdr:col>0</xdr:col>
                    <xdr:colOff>66675</xdr:colOff>
                    <xdr:row>0</xdr:row>
                    <xdr:rowOff>76200</xdr:rowOff>
                  </from>
                  <to>
                    <xdr:col>0</xdr:col>
                    <xdr:colOff>581025</xdr:colOff>
                    <xdr:row>1</xdr:row>
                    <xdr:rowOff>76200</xdr:rowOff>
                  </to>
                </anchor>
              </controlPr>
            </control>
          </mc:Choice>
        </mc:AlternateContent>
        <mc:AlternateContent xmlns:mc="http://schemas.openxmlformats.org/markup-compatibility/2006">
          <mc:Choice Requires="x14">
            <control shapeId="72709" r:id="rId8" name="Button 5">
              <controlPr defaultSize="0" print="0" autoFill="0" autoPict="0" macro="[0]!Info">
                <anchor moveWithCells="1">
                  <from>
                    <xdr:col>14</xdr:col>
                    <xdr:colOff>600075</xdr:colOff>
                    <xdr:row>78</xdr:row>
                    <xdr:rowOff>38100</xdr:rowOff>
                  </from>
                  <to>
                    <xdr:col>14</xdr:col>
                    <xdr:colOff>1133475</xdr:colOff>
                    <xdr:row>79</xdr:row>
                    <xdr:rowOff>114300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IB94"/>
  <sheetViews>
    <sheetView showGridLines="0"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83" t="s">
        <v>120</v>
      </c>
      <c r="B1" s="483"/>
      <c r="C1" s="483"/>
      <c r="D1" s="483"/>
      <c r="E1" s="483"/>
      <c r="F1" s="483"/>
      <c r="G1" s="483"/>
      <c r="H1" s="483"/>
      <c r="I1" s="483"/>
      <c r="J1" s="483"/>
      <c r="K1" s="483"/>
      <c r="L1" s="483"/>
      <c r="M1" s="483"/>
      <c r="N1" s="483"/>
      <c r="O1" s="483"/>
      <c r="P1" s="483"/>
      <c r="Q1" s="197"/>
    </row>
    <row r="2" spans="1:59" ht="18" customHeight="1" x14ac:dyDescent="0.2">
      <c r="A2" s="492" t="s">
        <v>280</v>
      </c>
      <c r="B2" s="492"/>
      <c r="C2" s="492"/>
      <c r="D2" s="492"/>
      <c r="E2" s="492"/>
      <c r="F2" s="492"/>
      <c r="G2" s="492"/>
      <c r="H2" s="492"/>
      <c r="I2" s="492"/>
      <c r="J2" s="492"/>
      <c r="K2" s="492"/>
      <c r="L2" s="492"/>
      <c r="M2" s="492"/>
      <c r="N2" s="492"/>
      <c r="O2" s="492"/>
      <c r="P2" s="492"/>
    </row>
    <row r="3" spans="1:59" ht="18" x14ac:dyDescent="0.25">
      <c r="A3" s="492"/>
      <c r="B3" s="492"/>
      <c r="C3" s="492"/>
      <c r="D3" s="492"/>
      <c r="E3" s="492"/>
      <c r="F3" s="492"/>
      <c r="G3" s="492"/>
      <c r="H3" s="492"/>
      <c r="I3" s="492"/>
      <c r="J3" s="492"/>
      <c r="K3" s="492"/>
      <c r="L3" s="492"/>
      <c r="M3" s="492"/>
      <c r="N3" s="492"/>
      <c r="O3" s="492"/>
      <c r="P3" s="492"/>
      <c r="Q3" s="198"/>
    </row>
    <row r="4" spans="1:59" ht="15.75" x14ac:dyDescent="0.25">
      <c r="A4" s="484" t="str">
        <f>'Customer Info'!$B$11</f>
        <v>Breakdown of Charges Based on Entered Information</v>
      </c>
      <c r="B4" s="484"/>
      <c r="C4" s="484"/>
      <c r="D4" s="484"/>
      <c r="E4" s="484"/>
      <c r="F4" s="484"/>
      <c r="G4" s="484"/>
      <c r="H4" s="484"/>
      <c r="I4" s="484"/>
      <c r="J4" s="484"/>
      <c r="K4" s="484"/>
      <c r="L4" s="484"/>
      <c r="M4" s="484"/>
      <c r="N4" s="484"/>
      <c r="O4" s="484"/>
      <c r="P4" s="484"/>
      <c r="Q4" s="199"/>
    </row>
    <row r="5" spans="1:59" ht="15" x14ac:dyDescent="0.2">
      <c r="A5" s="75"/>
      <c r="B5" s="75"/>
      <c r="C5" s="75"/>
      <c r="D5" s="75"/>
      <c r="E5" s="75"/>
      <c r="F5" s="75"/>
      <c r="G5" s="75"/>
      <c r="H5" s="75"/>
      <c r="I5" s="75"/>
      <c r="J5" s="75"/>
      <c r="K5" s="75"/>
      <c r="L5" s="75"/>
      <c r="M5" s="75"/>
      <c r="N5" s="75"/>
      <c r="O5" s="75"/>
      <c r="P5" s="75"/>
      <c r="Q5" s="75"/>
    </row>
    <row r="6" spans="1:59" x14ac:dyDescent="0.2">
      <c r="A6" s="277">
        <f ca="1">TODAY()</f>
        <v>45944</v>
      </c>
      <c r="B6" s="491" t="s">
        <v>235</v>
      </c>
      <c r="C6" s="491"/>
      <c r="D6" s="491"/>
      <c r="E6" s="491"/>
      <c r="F6" s="491"/>
      <c r="G6" s="491"/>
      <c r="H6" s="491"/>
      <c r="I6" s="491"/>
      <c r="J6" s="491"/>
      <c r="K6" s="491"/>
      <c r="L6" s="491"/>
      <c r="M6" s="491"/>
      <c r="N6" s="491"/>
      <c r="O6" s="491"/>
    </row>
    <row r="7" spans="1:59" x14ac:dyDescent="0.2">
      <c r="A7" s="482" t="s">
        <v>15</v>
      </c>
      <c r="B7" s="482"/>
      <c r="C7" s="482"/>
      <c r="D7" s="482"/>
      <c r="E7" s="482"/>
      <c r="F7" s="482"/>
      <c r="G7" s="482"/>
      <c r="H7" s="482"/>
      <c r="I7" s="482"/>
      <c r="J7" s="482"/>
      <c r="K7" s="482"/>
    </row>
    <row r="8" spans="1:59" x14ac:dyDescent="0.2">
      <c r="C8" s="18"/>
      <c r="D8" s="18"/>
      <c r="E8" s="18"/>
      <c r="F8" s="18"/>
      <c r="G8" s="18"/>
      <c r="H8" s="18"/>
      <c r="I8" s="18"/>
      <c r="J8" s="18"/>
      <c r="K8" s="18"/>
    </row>
    <row r="9" spans="1:59" ht="15" x14ac:dyDescent="0.2">
      <c r="A9" s="23" t="s">
        <v>2</v>
      </c>
      <c r="B9" s="24"/>
      <c r="C9" s="25">
        <f>'Customer Info'!B7</f>
        <v>0</v>
      </c>
      <c r="I9" s="26"/>
    </row>
    <row r="10" spans="1:59" ht="15" x14ac:dyDescent="0.2">
      <c r="A10" s="27" t="s">
        <v>26</v>
      </c>
      <c r="B10" s="24"/>
      <c r="C10" s="25">
        <f>'Customer Info'!B8</f>
        <v>0</v>
      </c>
    </row>
    <row r="11" spans="1:59" x14ac:dyDescent="0.2">
      <c r="A11" s="23" t="s">
        <v>100</v>
      </c>
      <c r="B11" s="200">
        <f>'Customer Info'!B9</f>
        <v>11</v>
      </c>
      <c r="C11" s="194" t="str">
        <f>LOOKUP($B$11,$S$11:$AD$11,S12:AD12)</f>
        <v>November</v>
      </c>
      <c r="D11" s="133">
        <f>'Customer Info'!C9</f>
        <v>2025</v>
      </c>
      <c r="S11">
        <v>1</v>
      </c>
      <c r="T11">
        <v>2</v>
      </c>
      <c r="U11">
        <v>3</v>
      </c>
      <c r="V11">
        <v>4</v>
      </c>
      <c r="W11">
        <v>5</v>
      </c>
      <c r="X11">
        <v>6</v>
      </c>
      <c r="Y11">
        <v>7</v>
      </c>
      <c r="Z11">
        <v>8</v>
      </c>
      <c r="AA11">
        <v>9</v>
      </c>
      <c r="AB11">
        <v>10</v>
      </c>
      <c r="AC11">
        <v>11</v>
      </c>
      <c r="AD11">
        <v>12</v>
      </c>
    </row>
    <row r="12" spans="1:59" x14ac:dyDescent="0.2">
      <c r="A12" s="142"/>
      <c r="B12" s="143"/>
      <c r="C12" s="144"/>
      <c r="D12" s="144"/>
      <c r="E12" s="144"/>
      <c r="F12" s="144"/>
      <c r="G12" s="144"/>
      <c r="H12" s="144"/>
      <c r="I12" s="144"/>
      <c r="J12" s="144"/>
      <c r="K12" s="144"/>
      <c r="L12" s="144"/>
      <c r="M12" s="144"/>
      <c r="N12" s="144"/>
      <c r="O12" s="144"/>
      <c r="P12" s="144"/>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59" ht="15" x14ac:dyDescent="0.2">
      <c r="A13" s="148" t="s">
        <v>27</v>
      </c>
      <c r="B13" s="149"/>
      <c r="C13" s="150"/>
      <c r="D13" s="78"/>
      <c r="E13" s="78"/>
      <c r="F13" s="78"/>
      <c r="G13" s="78"/>
      <c r="H13" s="78"/>
      <c r="I13" s="78"/>
      <c r="J13" s="151"/>
      <c r="K13" s="151"/>
      <c r="L13" s="151"/>
      <c r="M13" s="151"/>
      <c r="N13" s="151"/>
      <c r="O13" s="151"/>
      <c r="P13" s="151"/>
      <c r="R13" s="78"/>
      <c r="S13" s="246"/>
      <c r="T13" s="246"/>
      <c r="U13" s="246"/>
      <c r="V13" s="246"/>
      <c r="W13" s="246"/>
      <c r="X13" s="246"/>
      <c r="Y13" s="246"/>
      <c r="Z13" s="246"/>
      <c r="AA13" s="246"/>
      <c r="AB13" s="246"/>
      <c r="AC13" s="246"/>
      <c r="AD13" s="246"/>
      <c r="AE13" s="78"/>
    </row>
    <row r="14" spans="1:59" x14ac:dyDescent="0.2">
      <c r="A14" s="78"/>
      <c r="B14" s="78"/>
      <c r="C14" s="78"/>
      <c r="D14" s="78"/>
      <c r="E14" s="78"/>
      <c r="F14" s="78"/>
      <c r="G14" s="278" t="s">
        <v>15</v>
      </c>
      <c r="H14" s="278"/>
      <c r="I14" s="152" t="s">
        <v>15</v>
      </c>
      <c r="J14" s="151"/>
      <c r="K14" s="151"/>
      <c r="L14" s="151"/>
      <c r="M14" s="151"/>
      <c r="N14" s="151"/>
      <c r="O14" s="151"/>
      <c r="P14" s="151"/>
      <c r="Q14" s="78"/>
      <c r="R14" s="78"/>
      <c r="S14" s="246"/>
      <c r="T14" s="246"/>
      <c r="U14" s="246"/>
      <c r="V14" s="246"/>
      <c r="W14" s="246"/>
      <c r="X14" s="246"/>
      <c r="Y14" s="246"/>
      <c r="Z14" s="246"/>
      <c r="AA14" s="246"/>
      <c r="AB14" s="246"/>
      <c r="AC14" s="246"/>
      <c r="AD14" s="246"/>
      <c r="AE14" s="78"/>
      <c r="AG14" s="145"/>
      <c r="AH14" s="145"/>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row>
    <row r="15" spans="1:59" x14ac:dyDescent="0.2">
      <c r="A15" s="78"/>
      <c r="B15" s="78"/>
      <c r="C15" s="78"/>
      <c r="D15" s="78"/>
      <c r="E15" s="78"/>
      <c r="F15" s="78"/>
      <c r="G15" s="78"/>
      <c r="H15" s="78"/>
      <c r="I15" s="78"/>
      <c r="J15" s="151"/>
      <c r="K15" s="151"/>
      <c r="L15" s="151"/>
      <c r="M15" s="151"/>
      <c r="N15" s="151"/>
      <c r="O15" s="151"/>
      <c r="P15" s="151"/>
      <c r="Q15" s="78"/>
      <c r="R15" s="210"/>
      <c r="S15" s="78"/>
      <c r="T15" s="78"/>
      <c r="U15" s="78"/>
      <c r="V15" s="78"/>
      <c r="W15" s="78"/>
      <c r="X15" s="78"/>
      <c r="Y15" s="78"/>
      <c r="Z15" s="78"/>
      <c r="AA15" s="78"/>
      <c r="AB15" s="78"/>
      <c r="AC15" s="78"/>
      <c r="AD15" s="78"/>
      <c r="AE15" s="78"/>
      <c r="AG15" s="193"/>
      <c r="AH15" s="193"/>
      <c r="AI15" s="78"/>
      <c r="AJ15" s="78"/>
      <c r="AK15" s="78"/>
      <c r="AL15" s="78"/>
      <c r="AM15" s="78"/>
      <c r="AN15" s="78"/>
      <c r="AO15" s="78"/>
      <c r="AP15" s="78"/>
      <c r="AQ15" s="78"/>
      <c r="AR15" s="78"/>
      <c r="AS15" s="78"/>
      <c r="AT15" s="78"/>
      <c r="AU15" s="78"/>
      <c r="AV15" s="78"/>
      <c r="AW15" s="78"/>
      <c r="AX15" s="78"/>
      <c r="AY15" s="78"/>
      <c r="AZ15" s="78"/>
      <c r="BA15" s="78"/>
      <c r="BB15" s="78"/>
      <c r="BC15" s="78"/>
      <c r="BD15" s="78"/>
      <c r="BE15" s="78"/>
      <c r="BF15" s="78"/>
      <c r="BG15" s="78"/>
    </row>
    <row r="16" spans="1:59" x14ac:dyDescent="0.2">
      <c r="A16" s="153"/>
      <c r="B16" s="78"/>
      <c r="C16" s="154"/>
      <c r="D16" s="153"/>
      <c r="E16" s="78"/>
      <c r="F16" s="78"/>
      <c r="G16" s="78"/>
      <c r="H16" s="78"/>
      <c r="I16" s="78"/>
      <c r="J16" s="151"/>
      <c r="K16" s="151"/>
      <c r="L16" s="151"/>
      <c r="M16" s="151"/>
      <c r="N16" s="151"/>
      <c r="O16" s="151"/>
      <c r="P16" s="151"/>
      <c r="Q16" s="78"/>
      <c r="R16" s="78"/>
      <c r="S16" s="78"/>
      <c r="T16" s="78"/>
      <c r="U16" s="78"/>
      <c r="V16" s="78"/>
      <c r="W16" s="78"/>
      <c r="X16" s="78"/>
      <c r="Y16" s="78"/>
      <c r="Z16" s="78"/>
      <c r="AA16" s="78"/>
      <c r="AB16" s="78"/>
      <c r="AC16" s="78"/>
      <c r="AD16" s="78"/>
      <c r="AE16" s="78"/>
      <c r="AF16" s="78"/>
      <c r="AG16" s="193"/>
      <c r="AH16" s="193"/>
      <c r="AI16" s="78"/>
      <c r="AJ16" s="78"/>
      <c r="AK16" s="78"/>
      <c r="AL16" s="78"/>
      <c r="AM16" s="78"/>
      <c r="AN16" s="78"/>
      <c r="AO16" s="78"/>
      <c r="AP16" s="78"/>
      <c r="AQ16" s="78"/>
      <c r="AR16" s="78"/>
      <c r="AS16" s="78"/>
      <c r="AT16" s="78"/>
      <c r="AU16" s="78"/>
      <c r="AV16" s="78"/>
      <c r="AW16" s="78"/>
      <c r="AX16" s="78"/>
      <c r="AY16" s="78"/>
      <c r="AZ16" s="78"/>
      <c r="BA16" s="78"/>
      <c r="BB16" s="78"/>
      <c r="BC16" s="78"/>
      <c r="BD16" s="78"/>
      <c r="BE16" s="78"/>
      <c r="BF16" s="78"/>
      <c r="BG16" s="78"/>
    </row>
    <row r="17" spans="1:221" x14ac:dyDescent="0.2">
      <c r="A17" s="153" t="s">
        <v>52</v>
      </c>
      <c r="B17" s="78"/>
      <c r="D17" s="154">
        <f>IF('Customer Info'!B21+'Customer Info'!B22-'Customer Info'!B23&lt;0,0,'Customer Info'!B21+'Customer Info'!B22-'Customer Info'!B23)</f>
        <v>0</v>
      </c>
      <c r="E17" s="153" t="s">
        <v>41</v>
      </c>
      <c r="F17" s="78"/>
      <c r="G17" s="78"/>
      <c r="H17" s="78"/>
      <c r="I17" s="78"/>
      <c r="J17" s="151"/>
      <c r="K17" s="151"/>
      <c r="L17" s="151"/>
      <c r="M17" s="151"/>
      <c r="N17" s="151"/>
      <c r="O17" s="151"/>
      <c r="P17" s="151"/>
      <c r="Q17" s="78"/>
      <c r="R17" s="78"/>
      <c r="S17" s="78"/>
      <c r="T17" s="78"/>
      <c r="U17" s="78"/>
      <c r="V17" s="78"/>
      <c r="W17" s="78"/>
      <c r="X17" s="78"/>
      <c r="Y17" s="78"/>
      <c r="Z17" s="78"/>
      <c r="AA17" s="78"/>
      <c r="AB17" s="78"/>
      <c r="AC17" s="78"/>
      <c r="AD17" s="78"/>
      <c r="AE17" s="78"/>
      <c r="AF17" s="78"/>
      <c r="AG17" s="78"/>
      <c r="AH17" s="78"/>
      <c r="AI17" s="78"/>
      <c r="AJ17" s="78"/>
      <c r="AK17" s="78"/>
      <c r="AL17" s="78"/>
      <c r="AM17" s="78"/>
      <c r="AN17" s="78"/>
      <c r="AO17" s="78"/>
      <c r="AP17" s="78"/>
      <c r="AQ17" s="78"/>
      <c r="AR17" s="78"/>
      <c r="AS17" s="78"/>
      <c r="AT17" s="78"/>
      <c r="AU17" s="78"/>
      <c r="AV17" s="78"/>
      <c r="AW17" s="78"/>
      <c r="AX17" s="78"/>
      <c r="AY17" s="78"/>
      <c r="AZ17" s="78"/>
      <c r="BA17" s="78"/>
      <c r="BB17" s="78"/>
      <c r="BC17" s="78"/>
      <c r="BD17" s="78"/>
      <c r="BE17" s="78"/>
      <c r="BF17" s="78"/>
      <c r="BG17" s="78"/>
    </row>
    <row r="18" spans="1:221" x14ac:dyDescent="0.2">
      <c r="A18" s="153" t="s">
        <v>281</v>
      </c>
      <c r="B18" s="78"/>
      <c r="C18" s="154"/>
      <c r="D18" s="154">
        <f>'Customer Info'!B18</f>
        <v>0</v>
      </c>
      <c r="E18" s="210" t="s">
        <v>45</v>
      </c>
      <c r="F18" s="78"/>
      <c r="G18" s="78"/>
      <c r="H18" s="78"/>
      <c r="I18" s="78"/>
      <c r="J18" s="151"/>
      <c r="K18" s="151"/>
      <c r="L18" s="151"/>
      <c r="M18" s="151"/>
      <c r="N18" s="151"/>
      <c r="O18" s="151"/>
      <c r="P18" s="151"/>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78"/>
      <c r="BG18" s="78"/>
    </row>
    <row r="19" spans="1:221" x14ac:dyDescent="0.2">
      <c r="A19" s="153"/>
      <c r="B19" s="78"/>
      <c r="C19" s="154"/>
      <c r="D19" s="153"/>
      <c r="E19" s="78"/>
      <c r="F19" s="78"/>
      <c r="G19" s="78"/>
      <c r="H19" s="78"/>
      <c r="I19" s="78"/>
      <c r="J19" s="151"/>
      <c r="K19" s="151"/>
      <c r="L19" s="151"/>
      <c r="M19" s="151"/>
      <c r="N19" s="151"/>
      <c r="O19" s="151"/>
      <c r="P19" s="151"/>
      <c r="Q19" s="78"/>
      <c r="R19" s="78"/>
      <c r="S19" s="78"/>
      <c r="T19" s="78"/>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row>
    <row r="20" spans="1:221" x14ac:dyDescent="0.2">
      <c r="A20" s="153"/>
      <c r="B20" s="78"/>
      <c r="C20" s="154"/>
      <c r="D20" s="153"/>
      <c r="E20" s="78"/>
      <c r="F20" s="78"/>
      <c r="G20" s="78"/>
      <c r="H20" s="78"/>
      <c r="I20" s="78"/>
      <c r="J20" s="151"/>
      <c r="K20" s="151"/>
      <c r="L20" s="151"/>
      <c r="M20" s="151"/>
      <c r="N20" s="151"/>
      <c r="O20" s="151"/>
      <c r="P20" s="151"/>
      <c r="Q20" s="78"/>
      <c r="R20" s="78"/>
      <c r="S20" s="78"/>
      <c r="T20" s="78"/>
      <c r="U20" s="78"/>
      <c r="V20" s="78"/>
      <c r="W20" s="78"/>
      <c r="X20" s="78"/>
      <c r="Y20" s="78"/>
      <c r="Z20" s="78"/>
      <c r="AA20" s="78"/>
      <c r="AB20" s="78"/>
      <c r="AC20" s="78"/>
      <c r="AD20" s="78"/>
      <c r="AE20" s="78"/>
      <c r="AF20" s="78"/>
      <c r="AG20" s="78"/>
      <c r="AH20" s="78"/>
      <c r="AI20" s="78"/>
      <c r="AJ20" s="78"/>
      <c r="AK20" s="78"/>
      <c r="AL20" s="78"/>
      <c r="AM20" s="78"/>
      <c r="AN20" s="78"/>
      <c r="AO20" s="78"/>
      <c r="AP20" s="78"/>
      <c r="AQ20" s="78"/>
      <c r="AR20" s="78"/>
      <c r="AS20" s="78"/>
      <c r="AT20" s="78"/>
      <c r="AU20" s="78"/>
      <c r="AV20" s="78"/>
      <c r="AW20" s="78"/>
      <c r="AX20" s="78"/>
      <c r="AY20" s="78"/>
      <c r="AZ20" s="78"/>
      <c r="BA20" s="78"/>
      <c r="BB20" s="78"/>
      <c r="BC20" s="78"/>
      <c r="BD20" s="78"/>
      <c r="BE20" s="78"/>
      <c r="BF20" s="78"/>
      <c r="BG20" s="78"/>
    </row>
    <row r="21" spans="1:221" x14ac:dyDescent="0.2">
      <c r="A21" s="153"/>
      <c r="B21" s="78"/>
      <c r="C21" s="154"/>
      <c r="D21" s="153"/>
      <c r="E21" s="78"/>
      <c r="F21" s="78"/>
      <c r="G21" s="78"/>
      <c r="H21" s="78"/>
      <c r="I21" s="78"/>
      <c r="J21" s="151"/>
      <c r="K21" s="151"/>
      <c r="L21" s="151"/>
      <c r="M21" s="151"/>
      <c r="N21" s="151"/>
      <c r="O21" s="151"/>
      <c r="P21" s="151"/>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row>
    <row r="22" spans="1:221" x14ac:dyDescent="0.2">
      <c r="A22" s="155"/>
      <c r="B22" s="155"/>
      <c r="C22" s="156"/>
      <c r="D22" s="155"/>
      <c r="E22" s="155"/>
      <c r="F22" s="157"/>
      <c r="G22" s="142"/>
      <c r="H22" s="155"/>
      <c r="I22" s="158"/>
      <c r="J22" s="144"/>
      <c r="K22" s="151"/>
      <c r="L22" s="151"/>
      <c r="M22" s="151"/>
      <c r="N22" s="151"/>
      <c r="O22" s="151"/>
      <c r="P22" s="151"/>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x14ac:dyDescent="0.2">
      <c r="A23" s="148" t="s">
        <v>31</v>
      </c>
      <c r="B23" s="78"/>
      <c r="C23" s="78"/>
      <c r="D23" s="78"/>
      <c r="E23" s="78"/>
      <c r="F23" s="78"/>
      <c r="G23" s="488" t="s">
        <v>68</v>
      </c>
      <c r="H23" s="489"/>
      <c r="I23" s="489"/>
      <c r="J23" s="490"/>
      <c r="K23" s="159"/>
      <c r="L23" s="485" t="s">
        <v>69</v>
      </c>
      <c r="M23" s="486"/>
      <c r="N23" s="486"/>
      <c r="O23" s="487"/>
      <c r="P23" s="160"/>
      <c r="Q23" s="78"/>
      <c r="R23" s="78"/>
      <c r="S23" s="78"/>
      <c r="T23" s="78"/>
      <c r="U23" s="78"/>
      <c r="V23" s="78"/>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row>
    <row r="24" spans="1:221" x14ac:dyDescent="0.2">
      <c r="A24" s="78"/>
      <c r="B24" s="78"/>
      <c r="C24" s="78"/>
      <c r="D24" s="78"/>
      <c r="E24" s="78"/>
      <c r="F24" s="78"/>
      <c r="G24" s="115" t="s">
        <v>65</v>
      </c>
      <c r="H24" s="115" t="s">
        <v>66</v>
      </c>
      <c r="I24" s="115" t="s">
        <v>67</v>
      </c>
      <c r="J24" s="115" t="s">
        <v>34</v>
      </c>
      <c r="K24" s="78"/>
      <c r="L24" s="146" t="s">
        <v>65</v>
      </c>
      <c r="M24" s="146" t="s">
        <v>66</v>
      </c>
      <c r="N24" s="146" t="s">
        <v>67</v>
      </c>
      <c r="O24" s="146" t="s">
        <v>34</v>
      </c>
      <c r="P24" s="161" t="s">
        <v>57</v>
      </c>
      <c r="Q24" s="78"/>
      <c r="R24" s="78"/>
      <c r="S24" s="78"/>
      <c r="T24" s="78"/>
      <c r="U24" s="78"/>
      <c r="V24" s="78"/>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row>
    <row r="25" spans="1:221" x14ac:dyDescent="0.2">
      <c r="A25" s="78" t="s">
        <v>32</v>
      </c>
      <c r="B25" s="78"/>
      <c r="C25" s="78"/>
      <c r="D25" s="78"/>
      <c r="E25" s="78"/>
      <c r="F25" s="78"/>
      <c r="G25" s="162"/>
      <c r="H25" s="163"/>
      <c r="I25" s="163">
        <v>10</v>
      </c>
      <c r="J25" s="239">
        <f>SUM(G25:I25)</f>
        <v>10</v>
      </c>
      <c r="K25" s="78"/>
      <c r="L25" s="105"/>
      <c r="M25" s="105"/>
      <c r="N25" s="105">
        <f>I25</f>
        <v>10</v>
      </c>
      <c r="O25" s="250">
        <f>SUM(L25:N25)</f>
        <v>10</v>
      </c>
      <c r="P25" s="245">
        <v>44531</v>
      </c>
      <c r="Q25" s="78"/>
      <c r="R25" s="175"/>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row>
    <row r="26" spans="1:221" x14ac:dyDescent="0.2">
      <c r="A26" s="78" t="s">
        <v>177</v>
      </c>
      <c r="B26" s="78"/>
      <c r="C26" s="78"/>
      <c r="D26" s="1">
        <f>MAX($D$17,0)</f>
        <v>0</v>
      </c>
      <c r="E26" s="101" t="s">
        <v>41</v>
      </c>
      <c r="F26" s="106" t="s">
        <v>8</v>
      </c>
      <c r="G26" s="247"/>
      <c r="H26" s="163"/>
      <c r="I26" s="165">
        <v>1.3156299999999999E-2</v>
      </c>
      <c r="J26" s="103">
        <f>SUM(G26:I26)</f>
        <v>1.3156299999999999E-2</v>
      </c>
      <c r="K26" s="108" t="s">
        <v>92</v>
      </c>
      <c r="L26" s="105"/>
      <c r="M26" s="105"/>
      <c r="N26" s="105">
        <f>ROUND($D26*I26,2)</f>
        <v>0</v>
      </c>
      <c r="O26" s="250">
        <f>SUM(L26:N26)</f>
        <v>0</v>
      </c>
      <c r="P26" s="245">
        <v>44531</v>
      </c>
      <c r="Q26" s="78"/>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row>
    <row r="27" spans="1:221" x14ac:dyDescent="0.2">
      <c r="A27" s="210" t="s">
        <v>282</v>
      </c>
      <c r="B27" s="78"/>
      <c r="C27" s="78"/>
      <c r="D27" s="1">
        <f>D18</f>
        <v>0</v>
      </c>
      <c r="E27" s="101" t="s">
        <v>64</v>
      </c>
      <c r="F27" s="281" t="s">
        <v>8</v>
      </c>
      <c r="G27" s="247"/>
      <c r="H27" s="163"/>
      <c r="I27" s="165">
        <v>2.14</v>
      </c>
      <c r="J27" s="103">
        <f>SUM(G27:I27)</f>
        <v>2.14</v>
      </c>
      <c r="K27" s="108" t="s">
        <v>44</v>
      </c>
      <c r="L27" s="105"/>
      <c r="M27" s="105"/>
      <c r="N27" s="105">
        <f>ROUND($D27*I27,2)</f>
        <v>0</v>
      </c>
      <c r="O27" s="250">
        <f>SUM(L27:N27)</f>
        <v>0</v>
      </c>
      <c r="P27" s="245">
        <v>44531</v>
      </c>
      <c r="Q27" s="78"/>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row>
    <row r="28" spans="1:221" x14ac:dyDescent="0.2">
      <c r="A28" s="166" t="s">
        <v>50</v>
      </c>
      <c r="B28" s="166"/>
      <c r="C28" s="166"/>
      <c r="D28" s="167"/>
      <c r="E28" s="167"/>
      <c r="F28" s="166"/>
      <c r="G28" s="167"/>
      <c r="H28" s="167"/>
      <c r="I28" s="167"/>
      <c r="J28" s="167"/>
      <c r="K28" s="168"/>
      <c r="L28" s="169"/>
      <c r="M28" s="169"/>
      <c r="N28" s="169">
        <f>SUM(N25:N27)</f>
        <v>10</v>
      </c>
      <c r="O28" s="169">
        <f>SUM(O25:O27)</f>
        <v>10</v>
      </c>
      <c r="P28" s="160"/>
      <c r="Q28" s="78"/>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row>
    <row r="29" spans="1:221" x14ac:dyDescent="0.2">
      <c r="A29" s="170"/>
      <c r="B29" s="170"/>
      <c r="C29" s="170"/>
      <c r="D29" s="171"/>
      <c r="E29" s="171"/>
      <c r="F29" s="170"/>
      <c r="G29" s="171"/>
      <c r="H29" s="171"/>
      <c r="I29" s="171"/>
      <c r="J29" s="171"/>
      <c r="K29" s="172"/>
      <c r="L29" s="171"/>
      <c r="M29" s="171"/>
      <c r="N29" s="171"/>
      <c r="O29" s="171"/>
      <c r="P29" s="173"/>
      <c r="Q29" s="78"/>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row>
    <row r="30" spans="1:221" x14ac:dyDescent="0.2">
      <c r="A30" s="148" t="s">
        <v>70</v>
      </c>
      <c r="B30" s="166"/>
      <c r="C30" s="166"/>
      <c r="D30" s="167"/>
      <c r="E30" s="167"/>
      <c r="F30" s="166"/>
      <c r="G30" s="167"/>
      <c r="H30" s="167"/>
      <c r="I30" s="167"/>
      <c r="J30" s="167"/>
      <c r="K30" s="167"/>
      <c r="L30" s="167"/>
      <c r="M30" s="167"/>
      <c r="N30" s="167"/>
      <c r="O30" s="167"/>
      <c r="P30" s="160"/>
      <c r="Q30" s="78"/>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151"/>
      <c r="B31" s="151"/>
      <c r="C31" s="151"/>
      <c r="D31" s="151"/>
      <c r="E31" s="151"/>
      <c r="F31" s="151"/>
      <c r="G31" s="151"/>
      <c r="H31" s="151"/>
      <c r="I31" s="151"/>
      <c r="J31" s="151"/>
      <c r="K31" s="151"/>
      <c r="L31" s="151"/>
      <c r="M31" s="151"/>
      <c r="N31" s="151"/>
      <c r="O31" s="151"/>
      <c r="P31" s="174"/>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99" t="s">
        <v>79</v>
      </c>
      <c r="B32" s="176"/>
      <c r="C32" s="176"/>
      <c r="D32" s="100">
        <f>IF($D$17&lt;0,0,IF($D$17&gt;833000,833000,$D$17))</f>
        <v>0</v>
      </c>
      <c r="E32" s="101" t="s">
        <v>41</v>
      </c>
      <c r="F32" s="102" t="s">
        <v>8</v>
      </c>
      <c r="G32" s="103"/>
      <c r="H32" s="103"/>
      <c r="I32" s="103">
        <f>'Rider Rates'!$B$4</f>
        <v>4.6278999999999999E-3</v>
      </c>
      <c r="J32" s="103">
        <f t="shared" ref="J32:J51" si="0">SUM(G32:I32)</f>
        <v>4.6278999999999999E-3</v>
      </c>
      <c r="K32" s="104" t="s">
        <v>42</v>
      </c>
      <c r="L32" s="105"/>
      <c r="M32" s="105"/>
      <c r="N32" s="105">
        <f t="shared" ref="N32:N38" si="1">ROUND(D32*I32,2)</f>
        <v>0</v>
      </c>
      <c r="O32" s="250">
        <f t="shared" ref="O32:O54" si="2">SUM(L32:N32)</f>
        <v>0</v>
      </c>
      <c r="P32" s="245">
        <f>'Rider Rates'!$D$4</f>
        <v>45657</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99" t="s">
        <v>80</v>
      </c>
      <c r="B33" s="78"/>
      <c r="C33" s="78"/>
      <c r="D33" s="123">
        <f>IF($D$17&gt;833000,$D$17-833000,0)</f>
        <v>0</v>
      </c>
      <c r="E33" s="101" t="s">
        <v>41</v>
      </c>
      <c r="F33" s="102" t="s">
        <v>8</v>
      </c>
      <c r="G33" s="103"/>
      <c r="H33" s="103"/>
      <c r="I33" s="103">
        <f>'Rider Rates'!$B$5</f>
        <v>1.7560000000000001E-4</v>
      </c>
      <c r="J33" s="103">
        <f t="shared" si="0"/>
        <v>1.7560000000000001E-4</v>
      </c>
      <c r="K33" s="104" t="s">
        <v>42</v>
      </c>
      <c r="L33" s="105"/>
      <c r="M33" s="105"/>
      <c r="N33" s="105">
        <f t="shared" si="1"/>
        <v>0</v>
      </c>
      <c r="O33" s="105">
        <f t="shared" si="2"/>
        <v>0</v>
      </c>
      <c r="P33" s="245">
        <f>'Rider Rates'!$D$4</f>
        <v>45657</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99" t="s">
        <v>97</v>
      </c>
      <c r="B34" s="78"/>
      <c r="C34" s="78"/>
      <c r="D34" s="100">
        <f>IF($D$17&lt;0,0,IF($D$17&gt;2000,2000,$D$17))</f>
        <v>0</v>
      </c>
      <c r="E34" s="101" t="s">
        <v>41</v>
      </c>
      <c r="F34" s="102" t="s">
        <v>8</v>
      </c>
      <c r="G34" s="103"/>
      <c r="H34" s="103"/>
      <c r="I34" s="177">
        <f>'Rider Rates'!$B$8</f>
        <v>4.6499999999999996E-3</v>
      </c>
      <c r="J34" s="177">
        <f t="shared" si="0"/>
        <v>4.6499999999999996E-3</v>
      </c>
      <c r="K34" s="104" t="s">
        <v>42</v>
      </c>
      <c r="L34" s="105"/>
      <c r="M34" s="105"/>
      <c r="N34" s="105">
        <f t="shared" si="1"/>
        <v>0</v>
      </c>
      <c r="O34" s="105">
        <f t="shared" si="2"/>
        <v>0</v>
      </c>
      <c r="P34" s="245">
        <f>'Rider Rates'!$D$7</f>
        <v>44531</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99" t="s">
        <v>98</v>
      </c>
      <c r="B35" s="78"/>
      <c r="C35" s="78"/>
      <c r="D35" s="100">
        <f>IF($D$17&lt;=2000,0,IF($D$17=0,0,IF($D$17-2000&gt;13000,13000,$D$17-2000)))</f>
        <v>0</v>
      </c>
      <c r="E35" s="101" t="s">
        <v>41</v>
      </c>
      <c r="F35" s="102" t="s">
        <v>8</v>
      </c>
      <c r="G35" s="103"/>
      <c r="H35" s="103"/>
      <c r="I35" s="177">
        <f>'Rider Rates'!$B$9</f>
        <v>4.1900000000000001E-3</v>
      </c>
      <c r="J35" s="177">
        <f t="shared" si="0"/>
        <v>4.1900000000000001E-3</v>
      </c>
      <c r="K35" s="104" t="s">
        <v>42</v>
      </c>
      <c r="L35" s="105"/>
      <c r="M35" s="105"/>
      <c r="N35" s="105">
        <f t="shared" si="1"/>
        <v>0</v>
      </c>
      <c r="O35" s="105">
        <f t="shared" si="2"/>
        <v>0</v>
      </c>
      <c r="P35" s="245">
        <f>'Rider Rates'!$D$7</f>
        <v>44531</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99" t="s">
        <v>99</v>
      </c>
      <c r="B36" s="78"/>
      <c r="C36" s="78"/>
      <c r="D36" s="100">
        <f>IF($D$17=0,0,IF($D$17-15000&gt;=0,$D$17-15000,0))</f>
        <v>0</v>
      </c>
      <c r="E36" s="101" t="s">
        <v>41</v>
      </c>
      <c r="F36" s="102" t="s">
        <v>8</v>
      </c>
      <c r="G36" s="103"/>
      <c r="H36" s="103"/>
      <c r="I36" s="177">
        <f>'Rider Rates'!$B$10</f>
        <v>3.63E-3</v>
      </c>
      <c r="J36" s="177">
        <f t="shared" si="0"/>
        <v>3.63E-3</v>
      </c>
      <c r="K36" s="104" t="s">
        <v>42</v>
      </c>
      <c r="L36" s="105"/>
      <c r="M36" s="105"/>
      <c r="N36" s="105">
        <f t="shared" si="1"/>
        <v>0</v>
      </c>
      <c r="O36" s="105">
        <f t="shared" si="2"/>
        <v>0</v>
      </c>
      <c r="P36" s="245">
        <f>'Rider Rates'!$D$7</f>
        <v>44531</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99" t="s">
        <v>114</v>
      </c>
      <c r="B37" s="78"/>
      <c r="C37" s="78"/>
      <c r="D37" s="195">
        <f>$N$28</f>
        <v>10</v>
      </c>
      <c r="E37" s="101" t="s">
        <v>122</v>
      </c>
      <c r="F37" s="102" t="s">
        <v>8</v>
      </c>
      <c r="G37" s="103"/>
      <c r="H37" s="103"/>
      <c r="I37" s="178">
        <f>'Rider Rates'!$B$12</f>
        <v>0</v>
      </c>
      <c r="J37" s="178">
        <f t="shared" si="0"/>
        <v>0</v>
      </c>
      <c r="K37" s="104"/>
      <c r="L37" s="105"/>
      <c r="M37" s="105"/>
      <c r="N37" s="105">
        <f t="shared" si="1"/>
        <v>0</v>
      </c>
      <c r="O37" s="105">
        <f t="shared" si="2"/>
        <v>0</v>
      </c>
      <c r="P37" s="245">
        <f>'Rider Rates'!$D$12</f>
        <v>44531</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210" t="s">
        <v>159</v>
      </c>
      <c r="B38" s="78"/>
      <c r="C38" s="78"/>
      <c r="D38" s="100">
        <f>IF($D$17&lt;0,0,$D$17)</f>
        <v>0</v>
      </c>
      <c r="E38" s="101" t="s">
        <v>41</v>
      </c>
      <c r="F38" s="102" t="s">
        <v>8</v>
      </c>
      <c r="G38" s="103"/>
      <c r="H38" s="103"/>
      <c r="I38" s="103">
        <f>'Rider Rates'!B15</f>
        <v>0</v>
      </c>
      <c r="J38" s="103">
        <f>SUM(G38:I38)</f>
        <v>0</v>
      </c>
      <c r="K38" s="104" t="s">
        <v>42</v>
      </c>
      <c r="L38" s="105"/>
      <c r="M38" s="105"/>
      <c r="N38" s="105">
        <f t="shared" si="1"/>
        <v>0</v>
      </c>
      <c r="O38" s="105">
        <f t="shared" ref="O38:O44" si="3">SUM(L38:N38)</f>
        <v>0</v>
      </c>
      <c r="P38" s="245">
        <f>'Rider Rates'!$D$15</f>
        <v>45505</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241" t="s">
        <v>237</v>
      </c>
      <c r="B39" s="78"/>
      <c r="C39" s="78"/>
      <c r="D39" s="195">
        <f>$N$28</f>
        <v>10</v>
      </c>
      <c r="E39" s="101" t="s">
        <v>122</v>
      </c>
      <c r="F39" s="102" t="s">
        <v>8</v>
      </c>
      <c r="G39" s="103"/>
      <c r="H39" s="103"/>
      <c r="I39" s="178">
        <f>'Rider Rates'!$B$18</f>
        <v>0</v>
      </c>
      <c r="J39" s="178">
        <f>SUM(G39:I39)</f>
        <v>0</v>
      </c>
      <c r="K39" s="104"/>
      <c r="L39" s="105"/>
      <c r="M39" s="105"/>
      <c r="N39" s="105">
        <f>ROUND($D$39*'Rider Rates'!$B$18,2)+ROUND($D$39*'Rider Rates'!$E$18,2)</f>
        <v>0</v>
      </c>
      <c r="O39" s="105">
        <f t="shared" si="3"/>
        <v>0</v>
      </c>
      <c r="P39" s="245">
        <f>MAX('Rider Rates'!$D$18,'Rider Rates'!$F$18)</f>
        <v>44531</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210" t="s">
        <v>186</v>
      </c>
      <c r="B40" s="78"/>
      <c r="C40" s="78"/>
      <c r="D40" s="100">
        <f>'Customer Info'!$B$21+'Customer Info'!$B$22-'Customer Info'!$B$23</f>
        <v>0</v>
      </c>
      <c r="E40" s="101" t="s">
        <v>41</v>
      </c>
      <c r="F40" s="102" t="s">
        <v>8</v>
      </c>
      <c r="G40" s="103">
        <f>'Rider Rates'!$B$21</f>
        <v>7.6880000000000004E-2</v>
      </c>
      <c r="H40" s="103"/>
      <c r="I40" s="103"/>
      <c r="J40" s="237">
        <f>SUM(G40:H40)</f>
        <v>7.6880000000000004E-2</v>
      </c>
      <c r="K40" s="104" t="s">
        <v>42</v>
      </c>
      <c r="L40" s="105">
        <f>ROUND(D40*G40,2)</f>
        <v>0</v>
      </c>
      <c r="M40" s="105"/>
      <c r="N40" s="105"/>
      <c r="O40" s="105">
        <f t="shared" si="3"/>
        <v>0</v>
      </c>
      <c r="P40" s="245">
        <f>'Rider Rates'!$D$21</f>
        <v>45809</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210" t="s">
        <v>161</v>
      </c>
      <c r="B41" s="78"/>
      <c r="C41" s="78"/>
      <c r="D41" s="100">
        <f>'Customer Info'!$B$21+'Customer Info'!$B$22-'Customer Info'!$B$23</f>
        <v>0</v>
      </c>
      <c r="E41" s="101" t="s">
        <v>41</v>
      </c>
      <c r="F41" s="102" t="s">
        <v>8</v>
      </c>
      <c r="G41" s="103">
        <f>'Rider Rates'!$B$28</f>
        <v>2.298E-2</v>
      </c>
      <c r="H41" s="103"/>
      <c r="I41" s="103"/>
      <c r="J41" s="237">
        <f>SUM(G41:H41)</f>
        <v>2.298E-2</v>
      </c>
      <c r="K41" s="104" t="s">
        <v>42</v>
      </c>
      <c r="L41" s="239">
        <f>ROUND($D$41*$G$41,2)</f>
        <v>0</v>
      </c>
      <c r="M41" s="105"/>
      <c r="N41" s="105"/>
      <c r="O41" s="105">
        <f>SUM(L41:N41)</f>
        <v>0</v>
      </c>
      <c r="P41" s="245">
        <f>'Rider Rates'!$D$28</f>
        <v>45809</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210" t="s">
        <v>193</v>
      </c>
      <c r="B42" s="78"/>
      <c r="C42" s="78"/>
      <c r="D42" s="100">
        <f>'Customer Info'!$B$21+'Customer Info'!$B$22-'Customer Info'!$B$23</f>
        <v>0</v>
      </c>
      <c r="E42" s="101" t="s">
        <v>41</v>
      </c>
      <c r="F42" s="102" t="s">
        <v>8</v>
      </c>
      <c r="G42" s="103">
        <f>'Rider Rates'!$B$45</f>
        <v>-5.7597000000000004E-3</v>
      </c>
      <c r="H42" s="103"/>
      <c r="I42" s="103"/>
      <c r="J42" s="237">
        <f>SUM(G42:H42)</f>
        <v>-5.7597000000000004E-3</v>
      </c>
      <c r="K42" s="104" t="s">
        <v>42</v>
      </c>
      <c r="L42" s="105">
        <f>ROUND(D42*G42,2)</f>
        <v>0</v>
      </c>
      <c r="M42" s="105"/>
      <c r="N42" s="105"/>
      <c r="O42" s="105">
        <f t="shared" si="3"/>
        <v>0</v>
      </c>
      <c r="P42" s="245">
        <f>'Rider Rates'!$D$45</f>
        <v>45929</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241" t="s">
        <v>210</v>
      </c>
      <c r="B43" s="78"/>
      <c r="C43" s="78"/>
      <c r="D43" s="100"/>
      <c r="E43" s="101" t="s">
        <v>115</v>
      </c>
      <c r="F43" s="102"/>
      <c r="G43" s="103"/>
      <c r="H43" s="103"/>
      <c r="I43" s="103">
        <f>'Rider Rates'!D48</f>
        <v>0</v>
      </c>
      <c r="J43" s="237">
        <f>SUM(G43:I43)</f>
        <v>0</v>
      </c>
      <c r="K43" s="104"/>
      <c r="L43" s="105"/>
      <c r="M43" s="105"/>
      <c r="N43" s="105">
        <f>J43</f>
        <v>0</v>
      </c>
      <c r="O43" s="105">
        <f>SUM(L43:N43)</f>
        <v>0</v>
      </c>
      <c r="P43" s="245">
        <f>'Rider Rates'!E48</f>
        <v>45883</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210" t="s">
        <v>189</v>
      </c>
      <c r="B44" s="78"/>
      <c r="C44" s="78"/>
      <c r="D44" s="100">
        <f>IF($D$17&lt;0,0,$D$17)</f>
        <v>0</v>
      </c>
      <c r="E44" s="113" t="s">
        <v>41</v>
      </c>
      <c r="F44" s="102" t="s">
        <v>8</v>
      </c>
      <c r="G44" s="103"/>
      <c r="H44" s="103">
        <f>'Rider Rates'!$B$55</f>
        <v>3.55042E-2</v>
      </c>
      <c r="I44" s="103"/>
      <c r="J44" s="103">
        <f>SUM(G44:I44)</f>
        <v>3.55042E-2</v>
      </c>
      <c r="K44" s="104" t="s">
        <v>42</v>
      </c>
      <c r="L44" s="105"/>
      <c r="M44" s="105">
        <f>ROUND(D44*H44,2)</f>
        <v>0</v>
      </c>
      <c r="N44" s="205"/>
      <c r="O44" s="105">
        <f t="shared" si="3"/>
        <v>0</v>
      </c>
      <c r="P44" s="245">
        <f>'Rider Rates'!$D$55</f>
        <v>45929</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99" t="s">
        <v>337</v>
      </c>
      <c r="B45" s="78"/>
      <c r="C45" s="78"/>
      <c r="D45" s="100">
        <f>IF($D$17&lt;0,0,$D$17)</f>
        <v>0</v>
      </c>
      <c r="E45" s="101" t="s">
        <v>41</v>
      </c>
      <c r="F45" s="102" t="s">
        <v>8</v>
      </c>
      <c r="G45" s="103"/>
      <c r="H45" s="103"/>
      <c r="I45" s="103">
        <f>'Rider Rates'!$B$66</f>
        <v>7.3870000000000001E-4</v>
      </c>
      <c r="J45" s="103">
        <f t="shared" ref="J45" si="4">SUM(G45:I45)</f>
        <v>7.3870000000000001E-4</v>
      </c>
      <c r="K45" s="104" t="s">
        <v>42</v>
      </c>
      <c r="L45" s="105"/>
      <c r="M45" s="105"/>
      <c r="N45" s="105">
        <f>ROUND($D$45*'Rider Rates'!$B$66,2)</f>
        <v>0</v>
      </c>
      <c r="O45" s="250">
        <f t="shared" ref="O45" si="5">SUM(L45:N45)</f>
        <v>0</v>
      </c>
      <c r="P45" s="245">
        <f>'Rider Rates'!$D$66</f>
        <v>45747</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99" t="s">
        <v>96</v>
      </c>
      <c r="B46" s="78"/>
      <c r="C46" s="78"/>
      <c r="D46" s="100">
        <f>IF('Customer Info'!C34=TRUE,0,IF($D$17&lt;0,0,$D$17))</f>
        <v>0</v>
      </c>
      <c r="E46" s="101" t="s">
        <v>41</v>
      </c>
      <c r="F46" s="102" t="s">
        <v>8</v>
      </c>
      <c r="G46" s="103"/>
      <c r="H46" s="103"/>
      <c r="I46" s="103">
        <f>'Rider Rates'!$B$69+'Rider Rates'!$C$69</f>
        <v>0</v>
      </c>
      <c r="J46" s="103">
        <f t="shared" si="0"/>
        <v>0</v>
      </c>
      <c r="K46" s="104" t="s">
        <v>42</v>
      </c>
      <c r="L46" s="105"/>
      <c r="M46" s="105"/>
      <c r="N46" s="105">
        <f>ROUND($D$46*'Rider Rates'!$B$69,2)+ROUND($D$46*'Rider Rates'!$C$69,2)</f>
        <v>0</v>
      </c>
      <c r="O46" s="250">
        <f t="shared" si="2"/>
        <v>0</v>
      </c>
      <c r="P46" s="245">
        <f>'Rider Rates'!$D$69</f>
        <v>45444</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99" t="s">
        <v>81</v>
      </c>
      <c r="B47" s="78"/>
      <c r="C47" s="78"/>
      <c r="D47" s="195">
        <f>$N$28</f>
        <v>10</v>
      </c>
      <c r="E47" s="101" t="s">
        <v>122</v>
      </c>
      <c r="F47" s="102" t="s">
        <v>8</v>
      </c>
      <c r="G47" s="111"/>
      <c r="H47" s="112"/>
      <c r="I47" s="120">
        <f>'Rider Rates'!$B$85</f>
        <v>3.5344300000000002E-2</v>
      </c>
      <c r="J47" s="120">
        <f>SUM(G47:I47)</f>
        <v>3.5344300000000002E-2</v>
      </c>
      <c r="K47" s="104"/>
      <c r="L47" s="105"/>
      <c r="M47" s="105"/>
      <c r="N47" s="105">
        <f>ROUND(D47*I47,2)</f>
        <v>0.35</v>
      </c>
      <c r="O47" s="105">
        <f t="shared" si="2"/>
        <v>0.35</v>
      </c>
      <c r="P47" s="245">
        <f>'Rider Rates'!$D$85</f>
        <v>45929</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99" t="s">
        <v>82</v>
      </c>
      <c r="B48" s="78"/>
      <c r="C48" s="78"/>
      <c r="D48" s="195">
        <f>$N$28</f>
        <v>10</v>
      </c>
      <c r="E48" s="101" t="s">
        <v>122</v>
      </c>
      <c r="F48" s="102" t="s">
        <v>8</v>
      </c>
      <c r="G48" s="114"/>
      <c r="H48" s="115"/>
      <c r="I48" s="120">
        <f>'Rider Rates'!$B$87</f>
        <v>6.6985699999999995E-2</v>
      </c>
      <c r="J48" s="120">
        <f t="shared" si="0"/>
        <v>6.6985699999999995E-2</v>
      </c>
      <c r="K48" s="104"/>
      <c r="L48" s="105"/>
      <c r="M48" s="105"/>
      <c r="N48" s="105">
        <f>ROUND(D48*I48,2)</f>
        <v>0.67</v>
      </c>
      <c r="O48" s="105">
        <f t="shared" si="2"/>
        <v>0.67</v>
      </c>
      <c r="P48" s="245">
        <f>'Rider Rates'!$D$87</f>
        <v>45167</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
      <c r="A49" s="210" t="s">
        <v>206</v>
      </c>
      <c r="B49" s="78"/>
      <c r="C49" s="78"/>
      <c r="D49" s="195"/>
      <c r="E49" s="113" t="s">
        <v>115</v>
      </c>
      <c r="F49" s="106"/>
      <c r="G49" s="114"/>
      <c r="H49" s="115"/>
      <c r="I49" s="196">
        <f>'Rider Rates'!$B$90</f>
        <v>2.4500000000000002</v>
      </c>
      <c r="J49" s="196">
        <f>SUM(G49:I49)</f>
        <v>2.4500000000000002</v>
      </c>
      <c r="K49" s="104"/>
      <c r="L49" s="105"/>
      <c r="M49" s="105"/>
      <c r="N49" s="105">
        <f>I49</f>
        <v>2.4500000000000002</v>
      </c>
      <c r="O49" s="250">
        <f>SUM(L49:N49)</f>
        <v>2.4500000000000002</v>
      </c>
      <c r="P49" s="245">
        <f>'Rider Rates'!$D$90</f>
        <v>45929</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
      <c r="A50" s="241" t="s">
        <v>239</v>
      </c>
      <c r="B50" s="78"/>
      <c r="C50" s="78"/>
      <c r="D50" s="100">
        <f>IF($D$17&lt;0,0,$D$17)</f>
        <v>0</v>
      </c>
      <c r="E50" s="101" t="s">
        <v>41</v>
      </c>
      <c r="F50" s="102" t="s">
        <v>8</v>
      </c>
      <c r="G50" s="103"/>
      <c r="H50" s="103"/>
      <c r="I50" s="103"/>
      <c r="J50" s="103">
        <f>'Rider Rates'!$B$94</f>
        <v>0</v>
      </c>
      <c r="K50" s="104" t="s">
        <v>42</v>
      </c>
      <c r="L50" s="105"/>
      <c r="M50" s="105"/>
      <c r="N50" s="105"/>
      <c r="O50" s="105">
        <f>ROUND($D50*('Rider Rates'!B$94),2)</f>
        <v>0</v>
      </c>
      <c r="P50" s="245">
        <f>'Rider Rates'!$D$94</f>
        <v>44531</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99" t="s">
        <v>156</v>
      </c>
      <c r="B51" s="78"/>
      <c r="C51" s="78"/>
      <c r="D51" s="195">
        <f>$N$28</f>
        <v>10</v>
      </c>
      <c r="E51" s="101" t="s">
        <v>122</v>
      </c>
      <c r="F51" s="102" t="s">
        <v>8</v>
      </c>
      <c r="G51" s="114"/>
      <c r="H51" s="115"/>
      <c r="I51" s="120">
        <f>'Rider Rates'!$B$105</f>
        <v>0.24516379999999999</v>
      </c>
      <c r="J51" s="238">
        <f t="shared" si="0"/>
        <v>0.24516379999999999</v>
      </c>
      <c r="K51" s="104"/>
      <c r="L51" s="105"/>
      <c r="M51" s="105"/>
      <c r="N51" s="105">
        <f>ROUND(D51*I51,2)</f>
        <v>2.4500000000000002</v>
      </c>
      <c r="O51" s="105">
        <f t="shared" si="2"/>
        <v>2.4500000000000002</v>
      </c>
      <c r="P51" s="245">
        <f>'Rider Rates'!$D$105</f>
        <v>45897</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210" t="s">
        <v>217</v>
      </c>
      <c r="B52" s="78"/>
      <c r="C52" s="78"/>
      <c r="D52" s="195"/>
      <c r="E52" s="113" t="s">
        <v>115</v>
      </c>
      <c r="F52" s="106"/>
      <c r="G52" s="114"/>
      <c r="H52" s="115"/>
      <c r="I52" s="258">
        <f>'Rider Rates'!B121</f>
        <v>0.2</v>
      </c>
      <c r="J52" s="259">
        <f>SUM(G52:I52)</f>
        <v>0.2</v>
      </c>
      <c r="K52" s="104"/>
      <c r="L52" s="105"/>
      <c r="M52" s="105"/>
      <c r="N52" s="260">
        <f>I52</f>
        <v>0.2</v>
      </c>
      <c r="O52" s="105">
        <f>SUM(L52:N52)</f>
        <v>0.2</v>
      </c>
      <c r="P52" s="245">
        <f>'Rider Rates'!D121</f>
        <v>45958</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99" t="s">
        <v>157</v>
      </c>
      <c r="B53" s="78"/>
      <c r="C53" s="78"/>
      <c r="D53" s="100">
        <f>'Customer Info'!$B$21+'Customer Info'!$B$22-'Customer Info'!$B$23</f>
        <v>0</v>
      </c>
      <c r="E53" s="101" t="s">
        <v>41</v>
      </c>
      <c r="F53" s="102" t="s">
        <v>8</v>
      </c>
      <c r="G53" s="103">
        <f>'Rider Rates'!$B$112</f>
        <v>3.8972999999999998E-3</v>
      </c>
      <c r="H53" s="103"/>
      <c r="I53" s="103"/>
      <c r="J53" s="237">
        <f>SUM(G53:H53)</f>
        <v>3.8972999999999998E-3</v>
      </c>
      <c r="K53" s="104" t="s">
        <v>42</v>
      </c>
      <c r="L53" s="105">
        <f>ROUND(D53*G53,2)</f>
        <v>0</v>
      </c>
      <c r="M53" s="105"/>
      <c r="N53" s="105"/>
      <c r="O53" s="105">
        <f t="shared" si="2"/>
        <v>0</v>
      </c>
      <c r="P53" s="245">
        <f>'Rider Rates'!$D$112</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210" t="s">
        <v>208</v>
      </c>
      <c r="B54" s="78"/>
      <c r="C54" s="78"/>
      <c r="D54" s="100">
        <f>IF($D$17&lt;1,0,$D$17)</f>
        <v>0</v>
      </c>
      <c r="E54" s="101" t="s">
        <v>41</v>
      </c>
      <c r="F54" s="249" t="s">
        <v>8</v>
      </c>
      <c r="G54" s="103"/>
      <c r="H54" s="103"/>
      <c r="I54" s="103">
        <f>'Rider Rates'!$B$117</f>
        <v>0</v>
      </c>
      <c r="J54" s="237">
        <f>SUM(G54:I54)</f>
        <v>0</v>
      </c>
      <c r="K54" s="104" t="s">
        <v>42</v>
      </c>
      <c r="L54" s="105"/>
      <c r="M54" s="105"/>
      <c r="N54" s="105">
        <f>D54*J54</f>
        <v>0</v>
      </c>
      <c r="O54" s="105">
        <f t="shared" si="2"/>
        <v>0</v>
      </c>
      <c r="P54" s="245">
        <f>'Rider Rates'!D117</f>
        <v>45657</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241" t="s">
        <v>230</v>
      </c>
      <c r="B55" s="78"/>
      <c r="C55" s="78"/>
      <c r="D55" s="100"/>
      <c r="E55" s="101" t="s">
        <v>115</v>
      </c>
      <c r="F55" s="102" t="s">
        <v>8</v>
      </c>
      <c r="G55" s="263"/>
      <c r="H55" s="263"/>
      <c r="I55" s="263">
        <f>'Rider Rates'!$B$125</f>
        <v>0</v>
      </c>
      <c r="J55" s="263">
        <f>SUM(G55:I55)</f>
        <v>0</v>
      </c>
      <c r="K55" s="104"/>
      <c r="L55" s="209"/>
      <c r="M55" s="209"/>
      <c r="N55" s="209">
        <f>J55</f>
        <v>0</v>
      </c>
      <c r="O55" s="209">
        <f>SUM(L55:N55)</f>
        <v>0</v>
      </c>
      <c r="P55" s="264">
        <f>'Rider Rates'!E125</f>
        <v>45883</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241" t="s">
        <v>242</v>
      </c>
      <c r="B56" s="78"/>
      <c r="C56" s="78"/>
      <c r="D56" s="100">
        <f>D17</f>
        <v>0</v>
      </c>
      <c r="E56" s="101" t="s">
        <v>41</v>
      </c>
      <c r="F56" s="249" t="s">
        <v>8</v>
      </c>
      <c r="G56" s="103"/>
      <c r="H56" s="103"/>
      <c r="I56" s="103">
        <f>'Rider Rates'!B130</f>
        <v>0</v>
      </c>
      <c r="J56" s="237">
        <f>SUM(G56:I56)</f>
        <v>0</v>
      </c>
      <c r="K56" s="104" t="s">
        <v>42</v>
      </c>
      <c r="L56" s="105"/>
      <c r="M56" s="105"/>
      <c r="N56" s="105">
        <f>D56*J56</f>
        <v>0</v>
      </c>
      <c r="O56" s="105">
        <f t="shared" ref="O56" si="6">SUM(L56:N56)</f>
        <v>0</v>
      </c>
      <c r="P56" s="245">
        <f>'Rider Rates'!D130</f>
        <v>44531</v>
      </c>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
      <c r="A57" s="241" t="s">
        <v>241</v>
      </c>
      <c r="B57" s="78"/>
      <c r="C57" s="78"/>
      <c r="D57" s="100"/>
      <c r="E57" s="101" t="s">
        <v>115</v>
      </c>
      <c r="F57" s="102" t="s">
        <v>8</v>
      </c>
      <c r="G57" s="263"/>
      <c r="H57" s="263"/>
      <c r="I57" s="263">
        <f>'Rider Rates'!$B$137</f>
        <v>0</v>
      </c>
      <c r="J57" s="263">
        <f>SUM(G57:I57)</f>
        <v>0</v>
      </c>
      <c r="K57" s="104"/>
      <c r="L57" s="209"/>
      <c r="M57" s="209"/>
      <c r="N57" s="209">
        <f>J57</f>
        <v>0</v>
      </c>
      <c r="O57" s="209">
        <f>SUM(L57:N57)</f>
        <v>0</v>
      </c>
      <c r="P57" s="264">
        <f>'Rider Rates'!D137</f>
        <v>44531</v>
      </c>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
      <c r="A58" s="241" t="s">
        <v>243</v>
      </c>
      <c r="B58" s="78"/>
      <c r="C58" s="78"/>
      <c r="D58" s="100"/>
      <c r="E58" s="101"/>
      <c r="F58" s="102"/>
      <c r="G58" s="263"/>
      <c r="H58" s="263"/>
      <c r="I58" s="263"/>
      <c r="J58" s="263"/>
      <c r="K58" s="104"/>
      <c r="L58" s="209"/>
      <c r="M58" s="209"/>
      <c r="N58" s="209"/>
      <c r="O58" s="209"/>
      <c r="P58" s="264"/>
      <c r="Q58" s="106"/>
      <c r="R58" s="107"/>
      <c r="S58" s="108"/>
      <c r="T58" s="109"/>
      <c r="U58" s="78"/>
      <c r="V58" s="110"/>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
      <c r="A59" s="179" t="s">
        <v>71</v>
      </c>
      <c r="B59" s="148"/>
      <c r="C59" s="148"/>
      <c r="D59" s="180"/>
      <c r="E59" s="181"/>
      <c r="F59" s="182"/>
      <c r="G59" s="182"/>
      <c r="H59" s="182"/>
      <c r="I59" s="182"/>
      <c r="J59" s="182"/>
      <c r="K59" s="183"/>
      <c r="L59" s="169">
        <f>SUM(L32:L58)</f>
        <v>0</v>
      </c>
      <c r="M59" s="169">
        <f t="shared" ref="M59:O59" si="7">SUM(M32:M58)</f>
        <v>0</v>
      </c>
      <c r="N59" s="169">
        <f t="shared" si="7"/>
        <v>6.12</v>
      </c>
      <c r="O59" s="169">
        <f t="shared" si="7"/>
        <v>6.12</v>
      </c>
      <c r="P59" s="184"/>
      <c r="Q59" s="106"/>
      <c r="R59" s="166"/>
      <c r="S59" s="166"/>
      <c r="T59" s="189"/>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
      <c r="A60" s="78"/>
      <c r="B60" s="78"/>
      <c r="C60" s="78"/>
      <c r="D60" s="100"/>
      <c r="E60" s="113"/>
      <c r="F60" s="106"/>
      <c r="G60" s="106"/>
      <c r="H60" s="106"/>
      <c r="I60" s="106"/>
      <c r="J60" s="107"/>
      <c r="K60" s="104"/>
      <c r="L60" s="106"/>
      <c r="M60" s="106"/>
      <c r="N60" s="106"/>
      <c r="O60" s="106"/>
      <c r="P60" s="164"/>
      <c r="Q60" s="106"/>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
      <c r="A61" s="185" t="s">
        <v>94</v>
      </c>
      <c r="B61" s="170"/>
      <c r="C61" s="170"/>
      <c r="D61" s="170"/>
      <c r="E61" s="170"/>
      <c r="F61" s="170"/>
      <c r="G61" s="170"/>
      <c r="H61" s="170"/>
      <c r="I61" s="170"/>
      <c r="J61" s="170"/>
      <c r="K61" s="170"/>
      <c r="L61" s="186">
        <f>L28+L59</f>
        <v>0</v>
      </c>
      <c r="M61" s="186">
        <f>M28+M59</f>
        <v>0</v>
      </c>
      <c r="N61" s="186">
        <f>N28+N59</f>
        <v>16.12</v>
      </c>
      <c r="O61" s="187">
        <f>O28+O59</f>
        <v>16.12</v>
      </c>
      <c r="P61" s="187"/>
      <c r="Q61" s="106"/>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21" x14ac:dyDescent="0.2">
      <c r="A62" s="78"/>
      <c r="B62" s="78"/>
      <c r="C62" s="78"/>
      <c r="D62" s="78"/>
      <c r="E62" s="78"/>
      <c r="F62" s="78"/>
      <c r="G62" s="78"/>
      <c r="H62" s="78"/>
      <c r="I62" s="78"/>
      <c r="J62" s="78"/>
      <c r="K62" s="78"/>
      <c r="L62" s="78"/>
      <c r="M62" s="78"/>
      <c r="N62" s="151"/>
      <c r="O62" s="151"/>
      <c r="P62" s="151"/>
      <c r="Q62" s="166"/>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row>
    <row r="63" spans="1:221" x14ac:dyDescent="0.2">
      <c r="A63" s="78"/>
      <c r="B63" s="78"/>
      <c r="C63" s="78"/>
      <c r="D63" s="78"/>
      <c r="E63" s="78"/>
      <c r="F63" s="78"/>
      <c r="G63" s="78"/>
      <c r="H63" s="78"/>
      <c r="I63" s="78"/>
      <c r="J63" s="78"/>
      <c r="K63" s="78"/>
      <c r="L63" s="78"/>
      <c r="M63" s="78"/>
      <c r="N63" s="151"/>
      <c r="O63" s="151"/>
      <c r="P63" s="151"/>
      <c r="Q63" s="166"/>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8"/>
      <c r="CV63" s="78"/>
      <c r="CW63" s="78"/>
      <c r="CX63" s="78"/>
      <c r="CY63" s="78"/>
      <c r="CZ63" s="78"/>
      <c r="DA63" s="78"/>
      <c r="DB63" s="78"/>
      <c r="DC63" s="78"/>
      <c r="DD63" s="78"/>
      <c r="DE63" s="78"/>
      <c r="DF63" s="78"/>
      <c r="DG63" s="78"/>
      <c r="DH63" s="78"/>
      <c r="DI63" s="78"/>
      <c r="DJ63" s="78"/>
      <c r="DK63" s="78"/>
      <c r="DL63" s="78"/>
      <c r="DM63" s="78"/>
      <c r="DN63" s="78"/>
      <c r="DO63" s="78"/>
      <c r="DP63" s="78"/>
      <c r="DQ63" s="78"/>
      <c r="DR63" s="78"/>
      <c r="DS63" s="78"/>
      <c r="DT63" s="78"/>
      <c r="DU63" s="78"/>
      <c r="DV63" s="78"/>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78"/>
      <c r="EW63" s="78"/>
      <c r="EX63" s="78"/>
      <c r="EY63" s="78"/>
      <c r="EZ63" s="78"/>
      <c r="FA63" s="78"/>
      <c r="FB63" s="78"/>
      <c r="FC63" s="78"/>
      <c r="FD63" s="78"/>
      <c r="FE63" s="78"/>
      <c r="FF63" s="78"/>
      <c r="FG63" s="78"/>
      <c r="FH63" s="78"/>
      <c r="FI63" s="78"/>
      <c r="FJ63" s="78"/>
      <c r="FK63" s="78"/>
      <c r="FL63" s="78"/>
      <c r="FM63" s="78"/>
      <c r="FN63" s="78"/>
      <c r="FO63" s="78"/>
      <c r="FP63" s="78"/>
      <c r="FQ63" s="78"/>
      <c r="FR63" s="78"/>
      <c r="FS63" s="78"/>
      <c r="FT63" s="78"/>
      <c r="FU63" s="78"/>
      <c r="FV63" s="78"/>
      <c r="FW63" s="78"/>
      <c r="FX63" s="78"/>
      <c r="FY63" s="78"/>
      <c r="FZ63" s="78"/>
      <c r="GA63" s="78"/>
      <c r="GB63" s="78"/>
      <c r="GC63" s="78"/>
      <c r="GD63" s="78"/>
      <c r="GE63" s="78"/>
      <c r="GF63" s="78"/>
      <c r="GG63" s="78"/>
      <c r="GH63" s="78"/>
      <c r="GI63" s="78"/>
      <c r="GJ63" s="78"/>
      <c r="GK63" s="78"/>
      <c r="GL63" s="78"/>
      <c r="GM63" s="78"/>
      <c r="GN63" s="78"/>
      <c r="GO63" s="78"/>
      <c r="GP63" s="78"/>
      <c r="GQ63" s="78"/>
      <c r="GR63" s="78"/>
      <c r="GS63" s="78"/>
      <c r="GT63" s="78"/>
      <c r="GU63" s="78"/>
      <c r="GV63" s="78"/>
      <c r="GW63" s="78"/>
      <c r="GX63" s="78"/>
      <c r="GY63" s="78"/>
      <c r="GZ63" s="78"/>
      <c r="HA63" s="78"/>
      <c r="HB63" s="78"/>
      <c r="HC63" s="78"/>
      <c r="HD63" s="78"/>
      <c r="HE63" s="78"/>
      <c r="HF63" s="78"/>
      <c r="HG63" s="78"/>
      <c r="HH63" s="78"/>
      <c r="HI63" s="78"/>
      <c r="HJ63" s="78"/>
      <c r="HK63" s="78"/>
      <c r="HL63" s="78"/>
      <c r="HM63" s="78"/>
    </row>
    <row r="64" spans="1:221" x14ac:dyDescent="0.2">
      <c r="A64" s="166" t="s">
        <v>93</v>
      </c>
      <c r="B64" s="78"/>
      <c r="C64" s="78"/>
      <c r="D64" s="78"/>
      <c r="E64" s="78"/>
      <c r="F64" s="78"/>
      <c r="G64" s="78"/>
      <c r="H64" s="78"/>
      <c r="I64" s="78"/>
      <c r="J64" s="78"/>
      <c r="K64" s="78"/>
      <c r="L64" s="78"/>
      <c r="M64" s="78"/>
      <c r="N64" s="78"/>
      <c r="O64" s="109">
        <f>IF(D17&lt;0,MIN(O25,O61),O25)</f>
        <v>10</v>
      </c>
      <c r="P64" s="151"/>
      <c r="Q64" s="166"/>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c r="BL64" s="78"/>
      <c r="BM64" s="78"/>
      <c r="BN64" s="78"/>
      <c r="BO64" s="78"/>
      <c r="BP64" s="78"/>
      <c r="BQ64" s="78"/>
      <c r="BR64" s="78"/>
      <c r="BS64" s="78"/>
      <c r="BT64" s="78"/>
      <c r="BU64" s="78"/>
      <c r="BV64" s="78"/>
      <c r="BW64" s="78"/>
      <c r="BX64" s="78"/>
      <c r="BY64" s="78"/>
      <c r="BZ64" s="78"/>
      <c r="CA64" s="78"/>
      <c r="CB64" s="78"/>
      <c r="CC64" s="78"/>
      <c r="CD64" s="78"/>
      <c r="CE64" s="78"/>
      <c r="CF64" s="78"/>
      <c r="CG64" s="78"/>
      <c r="CH64" s="78"/>
      <c r="CI64" s="78"/>
      <c r="CJ64" s="78"/>
      <c r="CK64" s="78"/>
      <c r="CL64" s="78"/>
      <c r="CM64" s="78"/>
      <c r="CN64" s="78"/>
      <c r="CO64" s="78"/>
      <c r="CP64" s="78"/>
      <c r="CQ64" s="78"/>
      <c r="CR64" s="78"/>
      <c r="CS64" s="78"/>
      <c r="CT64" s="78"/>
      <c r="CU64" s="78"/>
      <c r="CV64" s="78"/>
      <c r="CW64" s="78"/>
      <c r="CX64" s="78"/>
      <c r="CY64" s="78"/>
      <c r="CZ64" s="78"/>
      <c r="DA64" s="78"/>
      <c r="DB64" s="78"/>
      <c r="DC64" s="78"/>
      <c r="DD64" s="78"/>
      <c r="DE64" s="78"/>
      <c r="DF64" s="78"/>
      <c r="DG64" s="78"/>
      <c r="DH64" s="78"/>
      <c r="DI64" s="78"/>
      <c r="DJ64" s="78"/>
      <c r="DK64" s="78"/>
      <c r="DL64" s="78"/>
      <c r="DM64" s="78"/>
      <c r="DN64" s="78"/>
      <c r="DO64" s="78"/>
      <c r="DP64" s="78"/>
      <c r="DQ64" s="78"/>
      <c r="DR64" s="78"/>
      <c r="DS64" s="78"/>
      <c r="DT64" s="78"/>
      <c r="DU64" s="78"/>
      <c r="DV64" s="78"/>
      <c r="DW64" s="78"/>
      <c r="DX64" s="78"/>
      <c r="DY64" s="78"/>
      <c r="DZ64" s="78"/>
      <c r="EA64" s="78"/>
      <c r="EB64" s="78"/>
      <c r="EC64" s="78"/>
      <c r="ED64" s="78"/>
      <c r="EE64" s="78"/>
      <c r="EF64" s="78"/>
      <c r="EG64" s="78"/>
      <c r="EH64" s="78"/>
      <c r="EI64" s="78"/>
      <c r="EJ64" s="78"/>
      <c r="EK64" s="78"/>
      <c r="EL64" s="78"/>
      <c r="EM64" s="78"/>
      <c r="EN64" s="78"/>
      <c r="EO64" s="78"/>
      <c r="EP64" s="78"/>
      <c r="EQ64" s="78"/>
      <c r="ER64" s="78"/>
      <c r="ES64" s="78"/>
      <c r="ET64" s="78"/>
      <c r="EU64" s="78"/>
      <c r="EV64" s="78"/>
      <c r="EW64" s="78"/>
      <c r="EX64" s="78"/>
      <c r="EY64" s="78"/>
      <c r="EZ64" s="78"/>
      <c r="FA64" s="78"/>
      <c r="FB64" s="78"/>
      <c r="FC64" s="78"/>
      <c r="FD64" s="78"/>
      <c r="FE64" s="78"/>
      <c r="FF64" s="78"/>
      <c r="FG64" s="78"/>
      <c r="FH64" s="78"/>
      <c r="FI64" s="78"/>
      <c r="FJ64" s="78"/>
      <c r="FK64" s="78"/>
      <c r="FL64" s="78"/>
      <c r="FM64" s="78"/>
      <c r="FN64" s="78"/>
      <c r="FO64" s="78"/>
      <c r="FP64" s="78"/>
      <c r="FQ64" s="78"/>
      <c r="FR64" s="78"/>
      <c r="FS64" s="78"/>
      <c r="FT64" s="78"/>
      <c r="FU64" s="78"/>
      <c r="FV64" s="78"/>
      <c r="FW64" s="78"/>
      <c r="FX64" s="78"/>
      <c r="FY64" s="78"/>
      <c r="FZ64" s="78"/>
      <c r="GA64" s="78"/>
      <c r="GB64" s="78"/>
      <c r="GC64" s="78"/>
      <c r="GD64" s="78"/>
      <c r="GE64" s="78"/>
      <c r="GF64" s="78"/>
      <c r="GG64" s="78"/>
      <c r="GH64" s="78"/>
      <c r="GI64" s="78"/>
      <c r="GJ64" s="78"/>
      <c r="GK64" s="78"/>
      <c r="GL64" s="78"/>
      <c r="GM64" s="78"/>
      <c r="GN64" s="78"/>
      <c r="GO64" s="78"/>
      <c r="GP64" s="78"/>
      <c r="GQ64" s="78"/>
      <c r="GR64" s="78"/>
      <c r="GS64" s="78"/>
      <c r="GT64" s="78"/>
      <c r="GU64" s="78"/>
      <c r="GV64" s="78"/>
      <c r="GW64" s="78"/>
      <c r="GX64" s="78"/>
      <c r="GY64" s="78"/>
      <c r="GZ64" s="78"/>
      <c r="HA64" s="78"/>
      <c r="HB64" s="78"/>
      <c r="HC64" s="78"/>
      <c r="HD64" s="78"/>
      <c r="HE64" s="78"/>
      <c r="HF64" s="78"/>
      <c r="HG64" s="78"/>
      <c r="HH64" s="78"/>
      <c r="HI64" s="78"/>
      <c r="HJ64" s="78"/>
      <c r="HK64" s="78"/>
      <c r="HL64" s="78"/>
      <c r="HM64" s="78"/>
    </row>
    <row r="65" spans="1:236" x14ac:dyDescent="0.2">
      <c r="A65" s="166" t="s">
        <v>15</v>
      </c>
      <c r="B65" s="166"/>
      <c r="C65" s="166"/>
      <c r="D65" s="166"/>
      <c r="E65" s="166"/>
      <c r="F65" s="166"/>
      <c r="G65" s="166"/>
      <c r="H65" s="166"/>
      <c r="I65" s="78"/>
      <c r="J65" s="78"/>
      <c r="K65" s="78"/>
      <c r="L65" s="78"/>
      <c r="M65" s="78"/>
      <c r="N65" s="151"/>
      <c r="O65" s="151"/>
      <c r="P65" s="151"/>
      <c r="Q65" s="78"/>
      <c r="R65" s="107"/>
      <c r="S65" s="108"/>
      <c r="T65" s="109"/>
      <c r="U65" s="78"/>
      <c r="V65" s="110"/>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8"/>
      <c r="BU65" s="78"/>
      <c r="BV65" s="78"/>
      <c r="BW65" s="78"/>
      <c r="BX65" s="78"/>
      <c r="BY65" s="78"/>
      <c r="BZ65" s="78"/>
      <c r="CA65" s="78"/>
      <c r="CB65" s="78"/>
      <c r="CC65" s="78"/>
      <c r="CD65" s="78"/>
      <c r="CE65" s="78"/>
      <c r="CF65" s="78"/>
      <c r="CG65" s="78"/>
      <c r="CH65" s="78"/>
      <c r="CI65" s="78"/>
      <c r="CJ65" s="78"/>
      <c r="CK65" s="78"/>
      <c r="CL65" s="78"/>
      <c r="CM65" s="78"/>
      <c r="CN65" s="78"/>
      <c r="CO65" s="78"/>
      <c r="CP65" s="78"/>
      <c r="CQ65" s="78"/>
      <c r="CR65" s="78"/>
      <c r="CS65" s="78"/>
      <c r="CT65" s="78"/>
      <c r="CU65" s="78"/>
      <c r="CV65" s="78"/>
      <c r="CW65" s="78"/>
      <c r="CX65" s="78"/>
      <c r="CY65" s="78"/>
      <c r="CZ65" s="78"/>
      <c r="DA65" s="78"/>
      <c r="DB65" s="78"/>
      <c r="DC65" s="78"/>
      <c r="DD65" s="78"/>
      <c r="DE65" s="78"/>
      <c r="DF65" s="78"/>
      <c r="DG65" s="78"/>
      <c r="DH65" s="78"/>
      <c r="DI65" s="78"/>
      <c r="DJ65" s="78"/>
      <c r="DK65" s="78"/>
      <c r="DL65" s="78"/>
      <c r="DM65" s="78"/>
      <c r="DN65" s="78"/>
      <c r="DO65" s="78"/>
      <c r="DP65" s="78"/>
      <c r="DQ65" s="78"/>
      <c r="DR65" s="78"/>
      <c r="DS65" s="78"/>
      <c r="DT65" s="78"/>
      <c r="DU65" s="78"/>
      <c r="DV65" s="78"/>
      <c r="DW65" s="78"/>
      <c r="DX65" s="78"/>
      <c r="DY65" s="78"/>
      <c r="DZ65" s="78"/>
      <c r="EA65" s="78"/>
      <c r="EB65" s="78"/>
      <c r="EC65" s="78"/>
      <c r="ED65" s="78"/>
      <c r="EE65" s="78"/>
      <c r="EF65" s="78"/>
      <c r="EG65" s="78"/>
      <c r="EH65" s="78"/>
      <c r="EI65" s="78"/>
      <c r="EJ65" s="78"/>
      <c r="EK65" s="78"/>
      <c r="EL65" s="78"/>
      <c r="EM65" s="78"/>
      <c r="EN65" s="78"/>
      <c r="EO65" s="78"/>
      <c r="EP65" s="78"/>
      <c r="EQ65" s="78"/>
      <c r="ER65" s="78"/>
      <c r="ES65" s="78"/>
      <c r="ET65" s="78"/>
      <c r="EU65" s="78"/>
      <c r="EV65" s="78"/>
      <c r="EW65" s="78"/>
      <c r="EX65" s="78"/>
      <c r="EY65" s="78"/>
      <c r="EZ65" s="78"/>
      <c r="FA65" s="78"/>
      <c r="FB65" s="78"/>
      <c r="FC65" s="78"/>
      <c r="FD65" s="78"/>
      <c r="FE65" s="78"/>
      <c r="FF65" s="78"/>
      <c r="FG65" s="78"/>
      <c r="FH65" s="78"/>
      <c r="FI65" s="78"/>
      <c r="FJ65" s="78"/>
      <c r="FK65" s="78"/>
      <c r="FL65" s="78"/>
      <c r="FM65" s="78"/>
      <c r="FN65" s="78"/>
      <c r="FO65" s="78"/>
      <c r="FP65" s="78"/>
      <c r="FQ65" s="78"/>
      <c r="FR65" s="78"/>
      <c r="FS65" s="78"/>
      <c r="FT65" s="78"/>
      <c r="FU65" s="78"/>
      <c r="FV65" s="78"/>
      <c r="FW65" s="78"/>
      <c r="FX65" s="78"/>
      <c r="FY65" s="78"/>
      <c r="FZ65" s="78"/>
      <c r="GA65" s="78"/>
      <c r="GB65" s="78"/>
      <c r="GC65" s="78"/>
      <c r="GD65" s="78"/>
      <c r="GE65" s="78"/>
      <c r="GF65" s="78"/>
      <c r="GG65" s="78"/>
      <c r="GH65" s="78"/>
      <c r="GI65" s="78"/>
      <c r="GJ65" s="78"/>
      <c r="GK65" s="78"/>
      <c r="GL65" s="78"/>
      <c r="GM65" s="78"/>
      <c r="GN65" s="78"/>
      <c r="GO65" s="78"/>
      <c r="GP65" s="78"/>
      <c r="GQ65" s="78"/>
      <c r="GR65" s="78"/>
      <c r="GS65" s="78"/>
      <c r="GT65" s="78"/>
      <c r="GU65" s="78"/>
      <c r="GV65" s="78"/>
      <c r="GW65" s="78"/>
      <c r="GX65" s="78"/>
      <c r="GY65" s="78"/>
      <c r="GZ65" s="78"/>
      <c r="HA65" s="78"/>
      <c r="HB65" s="78"/>
      <c r="HC65" s="78"/>
      <c r="HD65" s="78"/>
      <c r="HE65" s="78"/>
      <c r="HF65" s="78"/>
      <c r="HG65" s="78"/>
      <c r="HH65" s="78"/>
      <c r="HI65" s="78"/>
      <c r="HJ65" s="78"/>
      <c r="HK65" s="78"/>
      <c r="HL65" s="78"/>
      <c r="HM65" s="78"/>
    </row>
    <row r="66" spans="1:236" x14ac:dyDescent="0.2">
      <c r="A66" s="148" t="s">
        <v>117</v>
      </c>
      <c r="B66" s="151"/>
      <c r="C66" s="151"/>
      <c r="D66" s="151"/>
      <c r="E66" s="151"/>
      <c r="F66" s="151"/>
      <c r="G66" s="151"/>
      <c r="H66" s="151"/>
      <c r="I66" s="151"/>
      <c r="J66" s="151"/>
      <c r="K66" s="151"/>
      <c r="L66" s="151"/>
      <c r="M66" s="151"/>
      <c r="N66" s="151"/>
      <c r="O66" s="190">
        <f>IF($D$17&lt;0,O61,IF(O61&gt;O64,O61,O64))</f>
        <v>16.12</v>
      </c>
      <c r="P66" s="160"/>
      <c r="Q66" s="78"/>
      <c r="R66" s="107"/>
      <c r="S66" s="108"/>
      <c r="T66" s="109"/>
      <c r="U66" s="78"/>
      <c r="V66" s="110"/>
      <c r="W66" s="78"/>
      <c r="X66" s="78"/>
      <c r="Y66" s="78"/>
      <c r="Z66" s="78"/>
      <c r="AA66" s="78"/>
      <c r="AB66" s="78"/>
      <c r="AC66" s="78"/>
      <c r="AD66" s="78"/>
      <c r="AE66" s="78"/>
      <c r="AF66" s="78"/>
      <c r="AG66" s="78"/>
      <c r="AH66" s="78"/>
      <c r="AI66" s="78"/>
      <c r="AJ66" s="78"/>
      <c r="AK66" s="78"/>
      <c r="AL66" s="78"/>
      <c r="AM66" s="78"/>
      <c r="AN66" s="78"/>
      <c r="AO66" s="78"/>
      <c r="AP66" s="78"/>
      <c r="AQ66" s="78"/>
      <c r="AR66" s="78"/>
      <c r="AS66" s="78"/>
      <c r="AT66" s="78"/>
      <c r="AU66" s="78"/>
      <c r="AV66" s="78"/>
      <c r="AW66" s="78"/>
      <c r="AX66" s="78"/>
      <c r="AY66" s="78"/>
      <c r="AZ66" s="78"/>
      <c r="BA66" s="78"/>
      <c r="BB66" s="78"/>
      <c r="BC66" s="78"/>
      <c r="BD66" s="78"/>
      <c r="BE66" s="78"/>
      <c r="BF66" s="78"/>
      <c r="BG66" s="78"/>
      <c r="BH66" s="78"/>
      <c r="BI66" s="78"/>
      <c r="BJ66" s="78"/>
      <c r="BK66" s="78"/>
      <c r="BL66" s="78"/>
      <c r="BM66" s="78"/>
      <c r="BN66" s="78"/>
      <c r="BO66" s="78"/>
      <c r="BP66" s="78"/>
      <c r="BQ66" s="78"/>
      <c r="BR66" s="78"/>
      <c r="BS66" s="78"/>
      <c r="BT66" s="78"/>
      <c r="BU66" s="78"/>
      <c r="BV66" s="78"/>
      <c r="BW66" s="78"/>
      <c r="BX66" s="78"/>
      <c r="BY66" s="78"/>
      <c r="BZ66" s="78"/>
      <c r="CA66" s="78"/>
      <c r="CB66" s="78"/>
      <c r="CC66" s="78"/>
      <c r="CD66" s="78"/>
      <c r="CE66" s="78"/>
      <c r="CF66" s="78"/>
      <c r="CG66" s="78"/>
      <c r="CH66" s="78"/>
      <c r="CI66" s="78"/>
      <c r="CJ66" s="78"/>
      <c r="CK66" s="78"/>
      <c r="CL66" s="78"/>
      <c r="CM66" s="78"/>
      <c r="CN66" s="78"/>
      <c r="CO66" s="78"/>
      <c r="CP66" s="78"/>
      <c r="CQ66" s="78"/>
      <c r="CR66" s="78"/>
      <c r="CS66" s="78"/>
      <c r="CT66" s="78"/>
      <c r="CU66" s="78"/>
      <c r="CV66" s="78"/>
      <c r="CW66" s="78"/>
      <c r="CX66" s="78"/>
      <c r="CY66" s="78"/>
      <c r="CZ66" s="78"/>
      <c r="DA66" s="78"/>
      <c r="DB66" s="78"/>
      <c r="DC66" s="78"/>
      <c r="DD66" s="78"/>
      <c r="DE66" s="78"/>
      <c r="DF66" s="78"/>
      <c r="DG66" s="78"/>
      <c r="DH66" s="78"/>
      <c r="DI66" s="78"/>
      <c r="DJ66" s="78"/>
      <c r="DK66" s="78"/>
      <c r="DL66" s="78"/>
      <c r="DM66" s="78"/>
      <c r="DN66" s="78"/>
      <c r="DO66" s="78"/>
      <c r="DP66" s="78"/>
      <c r="DQ66" s="78"/>
      <c r="DR66" s="78"/>
      <c r="DS66" s="78"/>
      <c r="DT66" s="78"/>
      <c r="DU66" s="78"/>
      <c r="DV66" s="78"/>
      <c r="DW66" s="78"/>
      <c r="DX66" s="78"/>
      <c r="DY66" s="78"/>
      <c r="DZ66" s="78"/>
      <c r="EA66" s="78"/>
      <c r="EB66" s="78"/>
      <c r="EC66" s="78"/>
      <c r="ED66" s="78"/>
      <c r="EE66" s="78"/>
      <c r="EF66" s="78"/>
      <c r="EG66" s="78"/>
      <c r="EH66" s="78"/>
      <c r="EI66" s="78"/>
      <c r="EJ66" s="78"/>
      <c r="EK66" s="78"/>
      <c r="EL66" s="78"/>
      <c r="EM66" s="78"/>
      <c r="EN66" s="78"/>
      <c r="EO66" s="78"/>
      <c r="EP66" s="78"/>
      <c r="EQ66" s="78"/>
      <c r="ER66" s="78"/>
      <c r="ES66" s="78"/>
      <c r="ET66" s="78"/>
      <c r="EU66" s="78"/>
      <c r="EV66" s="78"/>
      <c r="EW66" s="78"/>
      <c r="EX66" s="78"/>
      <c r="EY66" s="78"/>
      <c r="EZ66" s="78"/>
      <c r="FA66" s="78"/>
      <c r="FB66" s="78"/>
      <c r="FC66" s="78"/>
      <c r="FD66" s="78"/>
      <c r="FE66" s="78"/>
      <c r="FF66" s="78"/>
      <c r="FG66" s="78"/>
      <c r="FH66" s="78"/>
      <c r="FI66" s="78"/>
      <c r="FJ66" s="78"/>
      <c r="FK66" s="78"/>
      <c r="FL66" s="78"/>
      <c r="FM66" s="78"/>
      <c r="FN66" s="78"/>
      <c r="FO66" s="78"/>
      <c r="FP66" s="78"/>
      <c r="FQ66" s="78"/>
      <c r="FR66" s="78"/>
      <c r="FS66" s="78"/>
      <c r="FT66" s="78"/>
      <c r="FU66" s="78"/>
      <c r="FV66" s="78"/>
      <c r="FW66" s="78"/>
      <c r="FX66" s="78"/>
      <c r="FY66" s="78"/>
      <c r="FZ66" s="78"/>
      <c r="GA66" s="78"/>
      <c r="GB66" s="78"/>
      <c r="GC66" s="78"/>
      <c r="GD66" s="78"/>
      <c r="GE66" s="78"/>
      <c r="GF66" s="78"/>
      <c r="GG66" s="78"/>
      <c r="GH66" s="78"/>
      <c r="GI66" s="78"/>
      <c r="GJ66" s="78"/>
      <c r="GK66" s="78"/>
      <c r="GL66" s="78"/>
      <c r="GM66" s="78"/>
      <c r="GN66" s="78"/>
      <c r="GO66" s="78"/>
      <c r="GP66" s="78"/>
      <c r="GQ66" s="78"/>
      <c r="GR66" s="78"/>
      <c r="GS66" s="78"/>
      <c r="GT66" s="78"/>
      <c r="GU66" s="78"/>
      <c r="GV66" s="78"/>
      <c r="GW66" s="78"/>
      <c r="GX66" s="78"/>
      <c r="GY66" s="78"/>
      <c r="GZ66" s="78"/>
      <c r="HA66" s="78"/>
      <c r="HB66" s="78"/>
      <c r="HC66" s="78"/>
      <c r="HD66" s="78"/>
      <c r="HE66" s="78"/>
      <c r="HF66" s="78"/>
      <c r="HG66" s="78"/>
      <c r="HH66" s="78"/>
      <c r="HI66" s="78"/>
      <c r="HJ66" s="78"/>
      <c r="HK66" s="78"/>
      <c r="HL66" s="78"/>
      <c r="HM66" s="78"/>
    </row>
    <row r="67" spans="1:236" x14ac:dyDescent="0.2">
      <c r="A67" s="148"/>
      <c r="B67" s="151"/>
      <c r="C67" s="151"/>
      <c r="D67" s="151"/>
      <c r="E67" s="151"/>
      <c r="F67" s="151"/>
      <c r="G67" s="151"/>
      <c r="H67" s="151"/>
      <c r="I67" s="151"/>
      <c r="J67" s="151"/>
      <c r="K67" s="151"/>
      <c r="L67" s="151"/>
      <c r="M67" s="151"/>
      <c r="N67" s="151"/>
      <c r="O67" s="138"/>
      <c r="P67" s="160"/>
      <c r="Q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c r="BL67" s="78"/>
      <c r="BM67" s="78"/>
      <c r="BN67" s="78"/>
      <c r="BO67" s="78"/>
      <c r="BP67" s="78"/>
      <c r="BQ67" s="78"/>
      <c r="BR67" s="78"/>
      <c r="BS67" s="78"/>
      <c r="BT67" s="78"/>
      <c r="BU67" s="78"/>
      <c r="BV67" s="78"/>
      <c r="BW67" s="78"/>
      <c r="BX67" s="78"/>
      <c r="BY67" s="78"/>
      <c r="BZ67" s="78"/>
      <c r="CA67" s="78"/>
      <c r="CB67" s="78"/>
      <c r="CC67" s="78"/>
      <c r="CD67" s="78"/>
      <c r="CE67" s="78"/>
      <c r="CF67" s="78"/>
      <c r="CG67" s="78"/>
      <c r="CH67" s="78"/>
      <c r="CI67" s="78"/>
      <c r="CJ67" s="78"/>
      <c r="CK67" s="78"/>
      <c r="CL67" s="78"/>
      <c r="CM67" s="78"/>
      <c r="CN67" s="78"/>
      <c r="CO67" s="78"/>
      <c r="CP67" s="78"/>
      <c r="CQ67" s="78"/>
      <c r="CR67" s="78"/>
      <c r="CS67" s="78"/>
      <c r="CT67" s="78"/>
      <c r="CU67" s="78"/>
      <c r="CV67" s="78"/>
      <c r="CW67" s="78"/>
      <c r="CX67" s="78"/>
      <c r="CY67" s="78"/>
      <c r="CZ67" s="78"/>
      <c r="DA67" s="78"/>
      <c r="DB67" s="78"/>
      <c r="DC67" s="78"/>
      <c r="DD67" s="78"/>
      <c r="DE67" s="78"/>
      <c r="DF67" s="78"/>
      <c r="DG67" s="78"/>
      <c r="DH67" s="78"/>
      <c r="DI67" s="78"/>
      <c r="DJ67" s="78"/>
      <c r="DK67" s="78"/>
      <c r="DL67" s="78"/>
      <c r="DM67" s="78"/>
      <c r="DN67" s="78"/>
      <c r="DO67" s="78"/>
      <c r="DP67" s="78"/>
      <c r="DQ67" s="78"/>
      <c r="DR67" s="78"/>
      <c r="DS67" s="78"/>
      <c r="DT67" s="78"/>
      <c r="DU67" s="78"/>
      <c r="DV67" s="78"/>
      <c r="DW67" s="78"/>
      <c r="DX67" s="78"/>
      <c r="DY67" s="78"/>
      <c r="DZ67" s="78"/>
      <c r="EA67" s="78"/>
      <c r="EB67" s="78"/>
      <c r="EC67" s="78"/>
      <c r="ED67" s="78"/>
      <c r="EE67" s="78"/>
      <c r="EF67" s="78"/>
      <c r="EG67" s="78"/>
      <c r="EH67" s="78"/>
      <c r="EI67" s="78"/>
      <c r="EJ67" s="78"/>
      <c r="EK67" s="78"/>
      <c r="EL67" s="78"/>
      <c r="EM67" s="78"/>
      <c r="EN67" s="78"/>
      <c r="EO67" s="78"/>
      <c r="EP67" s="78"/>
      <c r="EQ67" s="78"/>
      <c r="ER67" s="78"/>
      <c r="ES67" s="78"/>
      <c r="ET67" s="78"/>
      <c r="EU67" s="78"/>
      <c r="EV67" s="78"/>
      <c r="EW67" s="78"/>
      <c r="EX67" s="78"/>
      <c r="EY67" s="78"/>
      <c r="EZ67" s="78"/>
      <c r="FA67" s="78"/>
      <c r="FB67" s="78"/>
      <c r="FC67" s="78"/>
      <c r="FD67" s="78"/>
      <c r="FE67" s="78"/>
      <c r="FF67" s="78"/>
      <c r="FG67" s="78"/>
      <c r="FH67" s="78"/>
      <c r="FI67" s="78"/>
      <c r="FJ67" s="78"/>
      <c r="FK67" s="78"/>
      <c r="FL67" s="78"/>
      <c r="FM67" s="78"/>
      <c r="FN67" s="78"/>
      <c r="FO67" s="78"/>
      <c r="FP67" s="78"/>
      <c r="FQ67" s="78"/>
      <c r="FR67" s="78"/>
      <c r="FS67" s="78"/>
      <c r="FT67" s="78"/>
      <c r="FU67" s="78"/>
      <c r="FV67" s="78"/>
      <c r="FW67" s="78"/>
      <c r="FX67" s="78"/>
      <c r="FY67" s="78"/>
      <c r="FZ67" s="78"/>
      <c r="GA67" s="78"/>
      <c r="GB67" s="78"/>
      <c r="GC67" s="78"/>
      <c r="GD67" s="78"/>
      <c r="GE67" s="78"/>
      <c r="GF67" s="78"/>
      <c r="GG67" s="78"/>
      <c r="GH67" s="78"/>
      <c r="GI67" s="78"/>
      <c r="GJ67" s="78"/>
      <c r="GK67" s="78"/>
      <c r="GL67" s="78"/>
      <c r="GM67" s="78"/>
      <c r="GN67" s="78"/>
      <c r="GO67" s="78"/>
      <c r="GP67" s="78"/>
      <c r="GQ67" s="78"/>
      <c r="GR67" s="78"/>
      <c r="GS67" s="78"/>
      <c r="GT67" s="78"/>
      <c r="GU67" s="78"/>
      <c r="GV67" s="78"/>
      <c r="GW67" s="78"/>
      <c r="GX67" s="78"/>
      <c r="GY67" s="78"/>
      <c r="GZ67" s="78"/>
      <c r="HA67" s="78"/>
      <c r="HB67" s="78"/>
      <c r="HC67" s="78"/>
      <c r="HD67" s="78"/>
      <c r="HE67" s="78"/>
      <c r="HF67" s="78"/>
      <c r="HG67" s="78"/>
      <c r="HH67" s="78"/>
      <c r="HI67" s="78"/>
      <c r="HJ67" s="78"/>
      <c r="HK67" s="78"/>
      <c r="HL67" s="78"/>
      <c r="HM67" s="78"/>
    </row>
    <row r="68" spans="1:236" x14ac:dyDescent="0.2">
      <c r="A68" s="148"/>
      <c r="B68" s="166"/>
      <c r="C68" s="166"/>
      <c r="D68" s="166"/>
      <c r="E68" s="166"/>
      <c r="F68" s="166"/>
      <c r="G68" s="166"/>
      <c r="H68" s="166"/>
      <c r="I68" s="166" t="s">
        <v>121</v>
      </c>
      <c r="J68" s="166"/>
      <c r="K68" s="166"/>
      <c r="L68" s="191"/>
      <c r="M68" s="191"/>
      <c r="N68" s="191"/>
      <c r="O68" s="191">
        <f>ROUND(IF($D$17&lt;1,0,O61/($D$17*100)*10000),2)</f>
        <v>0</v>
      </c>
      <c r="P68" s="37" t="s">
        <v>87</v>
      </c>
      <c r="Q68" s="78"/>
      <c r="AE68" s="78"/>
      <c r="AF68" s="78"/>
      <c r="AG68" s="78"/>
      <c r="AH68" s="78"/>
      <c r="AI68" s="78"/>
      <c r="AJ68" s="78"/>
      <c r="AK68" s="78"/>
      <c r="AL68" s="78"/>
      <c r="AM68" s="78"/>
      <c r="AN68" s="78"/>
      <c r="AO68" s="78"/>
      <c r="AP68" s="78"/>
      <c r="AQ68" s="78"/>
      <c r="AR68" s="78"/>
      <c r="AS68" s="78"/>
      <c r="AT68" s="78"/>
      <c r="AU68" s="78"/>
      <c r="AV68" s="78"/>
      <c r="AW68" s="78"/>
      <c r="AX68" s="78"/>
      <c r="AY68" s="78"/>
      <c r="AZ68" s="78"/>
      <c r="BA68" s="78"/>
      <c r="BB68" s="78"/>
      <c r="BC68" s="78"/>
      <c r="BD68" s="78"/>
      <c r="BE68" s="78"/>
      <c r="BF68" s="78"/>
      <c r="BG68" s="78"/>
      <c r="BH68" s="78"/>
      <c r="BI68" s="78"/>
      <c r="BJ68" s="78"/>
      <c r="BK68" s="78"/>
      <c r="BL68" s="78"/>
      <c r="BM68" s="78"/>
      <c r="BN68" s="78"/>
      <c r="BO68" s="78"/>
      <c r="BP68" s="78"/>
      <c r="BQ68" s="78"/>
      <c r="BR68" s="78"/>
      <c r="BS68" s="78"/>
      <c r="BT68" s="78"/>
      <c r="BU68" s="78"/>
      <c r="BV68" s="78"/>
      <c r="BW68" s="78"/>
      <c r="BX68" s="78"/>
      <c r="BY68" s="78"/>
      <c r="BZ68" s="78"/>
      <c r="CA68" s="78"/>
      <c r="CB68" s="78"/>
      <c r="CC68" s="78"/>
      <c r="CD68" s="78"/>
      <c r="CE68" s="78"/>
      <c r="CF68" s="78"/>
      <c r="CG68" s="78"/>
      <c r="CH68" s="78"/>
      <c r="CI68" s="78"/>
      <c r="CJ68" s="78"/>
      <c r="CK68" s="78"/>
      <c r="CL68" s="78"/>
      <c r="CM68" s="78"/>
      <c r="CN68" s="78"/>
      <c r="CO68" s="78"/>
      <c r="CP68" s="78"/>
      <c r="CQ68" s="78"/>
      <c r="CR68" s="78"/>
      <c r="CS68" s="78"/>
      <c r="CT68" s="78"/>
      <c r="CU68" s="78"/>
      <c r="CV68" s="78"/>
      <c r="CW68" s="78"/>
      <c r="CX68" s="78"/>
      <c r="CY68" s="78"/>
      <c r="CZ68" s="78"/>
      <c r="DA68" s="78"/>
      <c r="DB68" s="78"/>
      <c r="DC68" s="78"/>
      <c r="DD68" s="78"/>
      <c r="DE68" s="78"/>
      <c r="DF68" s="78"/>
      <c r="DG68" s="78"/>
      <c r="DH68" s="78"/>
      <c r="DI68" s="78"/>
      <c r="DJ68" s="78"/>
      <c r="DK68" s="78"/>
      <c r="DL68" s="78"/>
      <c r="DM68" s="78"/>
      <c r="DN68" s="78"/>
      <c r="DO68" s="78"/>
      <c r="DP68" s="78"/>
      <c r="DQ68" s="78"/>
      <c r="DR68" s="78"/>
      <c r="DS68" s="78"/>
      <c r="DT68" s="78"/>
      <c r="DU68" s="78"/>
      <c r="DV68" s="78"/>
      <c r="DW68" s="78"/>
      <c r="DX68" s="78"/>
      <c r="DY68" s="78"/>
      <c r="DZ68" s="78"/>
      <c r="EA68" s="78"/>
      <c r="EB68" s="78"/>
      <c r="EC68" s="78"/>
      <c r="ED68" s="78"/>
      <c r="EE68" s="78"/>
      <c r="EF68" s="78"/>
      <c r="EG68" s="78"/>
      <c r="EH68" s="78"/>
      <c r="EI68" s="78"/>
      <c r="EJ68" s="78"/>
      <c r="EK68" s="78"/>
      <c r="EL68" s="78"/>
      <c r="EM68" s="78"/>
      <c r="EN68" s="78"/>
      <c r="EO68" s="78"/>
      <c r="EP68" s="78"/>
      <c r="EQ68" s="78"/>
      <c r="ER68" s="78"/>
      <c r="ES68" s="78"/>
      <c r="ET68" s="78"/>
      <c r="EU68" s="78"/>
      <c r="EV68" s="78"/>
      <c r="EW68" s="78"/>
      <c r="EX68" s="78"/>
      <c r="EY68" s="78"/>
      <c r="EZ68" s="78"/>
      <c r="FA68" s="78"/>
      <c r="FB68" s="78"/>
      <c r="FC68" s="78"/>
      <c r="FD68" s="78"/>
      <c r="FE68" s="78"/>
      <c r="FF68" s="78"/>
      <c r="FG68" s="78"/>
      <c r="FH68" s="78"/>
      <c r="FI68" s="78"/>
      <c r="FJ68" s="78"/>
      <c r="FK68" s="78"/>
      <c r="FL68" s="78"/>
      <c r="FM68" s="78"/>
      <c r="FN68" s="78"/>
      <c r="FO68" s="78"/>
      <c r="FP68" s="78"/>
      <c r="FQ68" s="78"/>
      <c r="FR68" s="78"/>
      <c r="FS68" s="78"/>
      <c r="FT68" s="78"/>
      <c r="FU68" s="78"/>
      <c r="FV68" s="78"/>
      <c r="FW68" s="78"/>
      <c r="FX68" s="78"/>
      <c r="FY68" s="78"/>
      <c r="FZ68" s="78"/>
      <c r="GA68" s="78"/>
      <c r="GB68" s="78"/>
      <c r="GC68" s="78"/>
      <c r="GD68" s="78"/>
      <c r="GE68" s="78"/>
      <c r="GF68" s="78"/>
      <c r="GG68" s="78"/>
      <c r="GH68" s="78"/>
      <c r="GI68" s="78"/>
      <c r="GJ68" s="78"/>
      <c r="GK68" s="78"/>
      <c r="GL68" s="78"/>
      <c r="GM68" s="78"/>
      <c r="GN68" s="78"/>
      <c r="GO68" s="78"/>
      <c r="GP68" s="78"/>
      <c r="GQ68" s="78"/>
      <c r="GR68" s="78"/>
      <c r="GS68" s="78"/>
      <c r="GT68" s="78"/>
      <c r="GU68" s="78"/>
      <c r="GV68" s="78"/>
      <c r="GW68" s="78"/>
      <c r="GX68" s="78"/>
      <c r="GY68" s="78"/>
      <c r="GZ68" s="78"/>
      <c r="HA68" s="78"/>
      <c r="HB68" s="78"/>
      <c r="HC68" s="78"/>
      <c r="HD68" s="78"/>
      <c r="HE68" s="78"/>
      <c r="HF68" s="78"/>
      <c r="HG68" s="78"/>
      <c r="HH68" s="78"/>
      <c r="HI68" s="78"/>
      <c r="HJ68" s="78"/>
      <c r="HK68" s="78"/>
      <c r="HL68" s="78"/>
      <c r="HM68" s="78"/>
      <c r="HN68" s="78"/>
      <c r="HO68" s="78"/>
      <c r="HP68" s="78"/>
      <c r="HQ68" s="78"/>
      <c r="HR68" s="78"/>
      <c r="HS68" s="78"/>
      <c r="HT68" s="78"/>
      <c r="HU68" s="78"/>
      <c r="HV68" s="78"/>
      <c r="HW68" s="78"/>
      <c r="HX68" s="78"/>
      <c r="HY68" s="78"/>
      <c r="HZ68" s="78"/>
      <c r="IA68" s="78"/>
      <c r="IB68" s="78"/>
    </row>
    <row r="69" spans="1:236" x14ac:dyDescent="0.2">
      <c r="A69" s="37"/>
      <c r="B69" s="78"/>
      <c r="C69" s="78"/>
      <c r="D69" s="78"/>
      <c r="E69" s="78"/>
      <c r="F69" s="78"/>
      <c r="G69" s="78"/>
      <c r="H69" s="192"/>
      <c r="I69" s="242" t="s">
        <v>190</v>
      </c>
      <c r="J69" s="78"/>
      <c r="K69" s="78"/>
      <c r="L69" s="78"/>
      <c r="M69" s="78"/>
      <c r="N69" s="78"/>
      <c r="O69" s="243">
        <f>ROUND(IF($D$17&lt;1,0,(L61)/($D$17*100)*10000),2)</f>
        <v>0</v>
      </c>
      <c r="P69" s="25" t="s">
        <v>87</v>
      </c>
      <c r="Q69" s="78"/>
      <c r="AE69" s="78"/>
      <c r="AF69" s="78"/>
      <c r="AG69" s="78"/>
      <c r="AH69" s="78"/>
      <c r="AI69" s="78"/>
      <c r="AJ69" s="78"/>
      <c r="AK69" s="78"/>
      <c r="AL69" s="78"/>
      <c r="AM69" s="78"/>
      <c r="AN69" s="78"/>
      <c r="AO69" s="78"/>
      <c r="AP69" s="78"/>
      <c r="AQ69" s="78"/>
      <c r="AR69" s="78"/>
      <c r="AS69" s="78"/>
      <c r="AT69" s="78"/>
      <c r="HE69" s="78"/>
      <c r="HF69" s="78"/>
      <c r="HG69" s="78"/>
      <c r="HH69" s="78"/>
      <c r="HI69" s="78"/>
      <c r="HJ69" s="78"/>
      <c r="HK69" s="78"/>
      <c r="HL69" s="78"/>
      <c r="HM69" s="78"/>
      <c r="HN69" s="78"/>
    </row>
    <row r="70" spans="1:236" x14ac:dyDescent="0.2">
      <c r="A70" s="99"/>
      <c r="B70" s="78"/>
      <c r="C70" s="78"/>
      <c r="D70" s="100"/>
      <c r="E70" s="101"/>
      <c r="F70" s="106"/>
      <c r="G70" s="133"/>
      <c r="H70" s="56"/>
      <c r="I70" s="133"/>
      <c r="J70" s="25"/>
      <c r="K70" s="25"/>
      <c r="L70" s="134"/>
      <c r="M70" s="134"/>
      <c r="N70" s="134"/>
      <c r="O70" s="135"/>
      <c r="Q70" s="80"/>
      <c r="AE70" s="78"/>
      <c r="AF70" s="78"/>
      <c r="AG70" s="78"/>
      <c r="AH70" s="78"/>
      <c r="AI70" s="78"/>
      <c r="AJ70" s="78"/>
      <c r="AK70" s="78"/>
      <c r="AL70" s="78"/>
      <c r="AM70" s="78"/>
      <c r="AN70" s="78"/>
      <c r="AO70" s="78"/>
      <c r="AP70" s="78"/>
      <c r="AQ70" s="78"/>
      <c r="AR70" s="78"/>
      <c r="AS70" s="78"/>
      <c r="AT70" s="78"/>
      <c r="AU70" s="78"/>
      <c r="AV70" s="78"/>
      <c r="AW70" s="78"/>
      <c r="AX70" s="78"/>
      <c r="AY70" s="78"/>
      <c r="AZ70" s="78"/>
      <c r="BA70" s="78"/>
      <c r="BB70" s="78"/>
      <c r="BC70" s="78"/>
      <c r="BD70" s="78"/>
      <c r="BE70" s="78"/>
      <c r="BF70" s="78"/>
      <c r="BG70" s="78"/>
      <c r="BH70" s="78"/>
      <c r="BI70" s="78"/>
      <c r="BJ70" s="78"/>
      <c r="BK70" s="78"/>
      <c r="BL70" s="78"/>
      <c r="BM70" s="78"/>
      <c r="BN70" s="78"/>
      <c r="BO70" s="78"/>
      <c r="BP70" s="78"/>
      <c r="BQ70" s="78"/>
      <c r="BR70" s="78"/>
      <c r="BS70" s="78"/>
      <c r="BT70" s="78"/>
      <c r="BU70" s="78"/>
      <c r="BV70" s="78"/>
      <c r="BW70" s="78"/>
      <c r="BX70" s="78"/>
      <c r="BY70" s="78"/>
      <c r="BZ70" s="78"/>
      <c r="CA70" s="78"/>
      <c r="CB70" s="78"/>
      <c r="CC70" s="78"/>
      <c r="CD70" s="78"/>
      <c r="CE70" s="78"/>
      <c r="CF70" s="78"/>
      <c r="CG70" s="78"/>
      <c r="CH70" s="78"/>
      <c r="CI70" s="78"/>
      <c r="CJ70" s="78"/>
      <c r="CK70" s="78"/>
      <c r="CL70" s="78"/>
      <c r="CM70" s="78"/>
      <c r="CN70" s="78"/>
      <c r="CO70" s="78"/>
      <c r="CP70" s="78"/>
      <c r="CQ70" s="78"/>
      <c r="CR70" s="78"/>
      <c r="CS70" s="78"/>
      <c r="CT70" s="78"/>
      <c r="CU70" s="78"/>
      <c r="CV70" s="78"/>
      <c r="CW70" s="78"/>
      <c r="CX70" s="78"/>
      <c r="CY70" s="78"/>
      <c r="CZ70" s="78"/>
      <c r="DA70" s="78"/>
      <c r="DB70" s="78"/>
      <c r="DC70" s="78"/>
      <c r="DD70" s="78"/>
      <c r="DE70" s="78"/>
      <c r="DF70" s="78"/>
      <c r="DG70" s="78"/>
      <c r="DH70" s="78"/>
      <c r="DI70" s="78"/>
      <c r="DJ70" s="78"/>
      <c r="DK70" s="78"/>
      <c r="DL70" s="78"/>
      <c r="DM70" s="78"/>
      <c r="DN70" s="78"/>
      <c r="DO70" s="78"/>
      <c r="DP70" s="78"/>
      <c r="DQ70" s="78"/>
      <c r="DR70" s="78"/>
      <c r="DS70" s="78"/>
      <c r="DT70" s="78"/>
      <c r="DU70" s="78"/>
      <c r="DV70" s="78"/>
      <c r="DW70" s="78"/>
      <c r="DX70" s="78"/>
      <c r="DY70" s="78"/>
      <c r="DZ70" s="78"/>
      <c r="EA70" s="78"/>
      <c r="EB70" s="78"/>
      <c r="EC70" s="78"/>
      <c r="ED70" s="78"/>
      <c r="EE70" s="78"/>
      <c r="EF70" s="78"/>
      <c r="EG70" s="78"/>
      <c r="EH70" s="78"/>
      <c r="EI70" s="78"/>
      <c r="EJ70" s="78"/>
      <c r="EK70" s="78"/>
      <c r="EL70" s="78"/>
      <c r="EM70" s="78"/>
      <c r="EN70" s="78"/>
      <c r="EO70" s="78"/>
      <c r="EP70" s="78"/>
      <c r="EQ70" s="78"/>
      <c r="ER70" s="78"/>
      <c r="ES70" s="78"/>
      <c r="ET70" s="78"/>
      <c r="EU70" s="78"/>
      <c r="EV70" s="78"/>
      <c r="EW70" s="78"/>
      <c r="EX70" s="78"/>
      <c r="EY70" s="78"/>
      <c r="EZ70" s="78"/>
      <c r="FA70" s="78"/>
      <c r="FB70" s="78"/>
      <c r="FC70" s="78"/>
      <c r="FD70" s="78"/>
      <c r="FE70" s="78"/>
      <c r="FF70" s="78"/>
      <c r="FG70" s="78"/>
      <c r="FH70" s="78"/>
      <c r="FI70" s="78"/>
      <c r="FJ70" s="78"/>
      <c r="FK70" s="78"/>
      <c r="FL70" s="78"/>
      <c r="FM70" s="78"/>
      <c r="FN70" s="78"/>
      <c r="FO70" s="78"/>
      <c r="FP70" s="78"/>
      <c r="FQ70" s="78"/>
      <c r="FR70" s="78"/>
      <c r="FS70" s="78"/>
      <c r="FT70" s="78"/>
      <c r="FU70" s="78"/>
      <c r="FV70" s="78"/>
      <c r="FW70" s="78"/>
      <c r="FX70" s="78"/>
      <c r="FY70" s="78"/>
      <c r="FZ70" s="78"/>
      <c r="GA70" s="78"/>
      <c r="GB70" s="78"/>
      <c r="GC70" s="78"/>
      <c r="GD70" s="78"/>
      <c r="GE70" s="78"/>
      <c r="GF70" s="78"/>
      <c r="GG70" s="78"/>
      <c r="GH70" s="78"/>
      <c r="GI70" s="78"/>
      <c r="GJ70" s="78"/>
      <c r="GK70" s="78"/>
      <c r="GL70" s="78"/>
      <c r="GM70" s="78"/>
      <c r="GN70" s="78"/>
      <c r="GO70" s="78"/>
      <c r="GP70" s="78"/>
      <c r="GQ70" s="78"/>
      <c r="GR70" s="78"/>
      <c r="GS70" s="78"/>
      <c r="GT70" s="78"/>
      <c r="GU70" s="78"/>
      <c r="GV70" s="78"/>
      <c r="GW70" s="78"/>
      <c r="GX70" s="78"/>
      <c r="GY70" s="78"/>
      <c r="GZ70" s="78"/>
      <c r="HA70" s="78"/>
      <c r="HB70" s="78"/>
      <c r="HC70" s="78"/>
      <c r="HD70" s="78"/>
      <c r="HE70" s="78"/>
      <c r="HF70" s="78"/>
      <c r="HG70" s="78"/>
      <c r="HH70" s="78"/>
      <c r="HI70" s="78"/>
      <c r="HJ70" s="78"/>
      <c r="HK70" s="78"/>
      <c r="HL70" s="78"/>
      <c r="HM70" s="78"/>
    </row>
    <row r="71" spans="1:236" x14ac:dyDescent="0.2">
      <c r="A71" s="99"/>
      <c r="B71" s="78"/>
      <c r="C71" s="78"/>
      <c r="D71" s="100"/>
      <c r="E71" s="113"/>
      <c r="F71" s="106"/>
      <c r="Q71" s="80"/>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c r="BL71" s="78"/>
      <c r="BM71" s="78"/>
      <c r="BN71" s="78"/>
      <c r="BO71" s="78"/>
      <c r="BP71" s="78"/>
      <c r="BQ71" s="78"/>
      <c r="BR71" s="78"/>
      <c r="BS71" s="78"/>
      <c r="BT71" s="78"/>
      <c r="BU71" s="78"/>
      <c r="BV71" s="78"/>
      <c r="BW71" s="78"/>
      <c r="BX71" s="78"/>
      <c r="BY71" s="78"/>
      <c r="BZ71" s="78"/>
      <c r="CA71" s="78"/>
      <c r="CB71" s="78"/>
      <c r="CC71" s="78"/>
      <c r="CD71" s="78"/>
      <c r="CE71" s="78"/>
      <c r="CF71" s="78"/>
      <c r="CG71" s="78"/>
      <c r="CH71" s="78"/>
      <c r="CI71" s="78"/>
      <c r="CJ71" s="78"/>
      <c r="CK71" s="78"/>
      <c r="CL71" s="78"/>
      <c r="CM71" s="78"/>
      <c r="CN71" s="78"/>
      <c r="CO71" s="78"/>
      <c r="CP71" s="78"/>
      <c r="CQ71" s="78"/>
      <c r="CR71" s="78"/>
      <c r="CS71" s="78"/>
      <c r="CT71" s="78"/>
      <c r="CU71" s="78"/>
      <c r="CV71" s="78"/>
      <c r="CW71" s="78"/>
      <c r="CX71" s="78"/>
      <c r="CY71" s="78"/>
      <c r="CZ71" s="78"/>
      <c r="DA71" s="78"/>
      <c r="DB71" s="78"/>
      <c r="DC71" s="78"/>
      <c r="DD71" s="78"/>
      <c r="DE71" s="78"/>
      <c r="DF71" s="78"/>
      <c r="DG71" s="78"/>
      <c r="DH71" s="78"/>
      <c r="DI71" s="78"/>
      <c r="DJ71" s="78"/>
      <c r="DK71" s="78"/>
      <c r="DL71" s="78"/>
      <c r="DM71" s="78"/>
      <c r="DN71" s="78"/>
      <c r="DO71" s="78"/>
      <c r="DP71" s="78"/>
      <c r="DQ71" s="78"/>
      <c r="DR71" s="78"/>
      <c r="DS71" s="78"/>
      <c r="DT71" s="78"/>
      <c r="DU71" s="78"/>
      <c r="DV71" s="78"/>
      <c r="DW71" s="78"/>
      <c r="DX71" s="78"/>
      <c r="DY71" s="78"/>
      <c r="DZ71" s="78"/>
      <c r="EA71" s="78"/>
      <c r="EB71" s="78"/>
      <c r="EC71" s="78"/>
      <c r="ED71" s="78"/>
      <c r="EE71" s="78"/>
      <c r="EF71" s="78"/>
      <c r="EG71" s="78"/>
      <c r="EH71" s="78"/>
      <c r="EI71" s="78"/>
      <c r="EJ71" s="78"/>
      <c r="EK71" s="78"/>
      <c r="EL71" s="78"/>
      <c r="EM71" s="78"/>
      <c r="EN71" s="78"/>
      <c r="EO71" s="78"/>
      <c r="EP71" s="78"/>
      <c r="EQ71" s="78"/>
      <c r="ER71" s="78"/>
      <c r="ES71" s="78"/>
      <c r="ET71" s="78"/>
      <c r="EU71" s="78"/>
      <c r="EV71" s="78"/>
      <c r="EW71" s="78"/>
      <c r="EX71" s="78"/>
      <c r="EY71" s="78"/>
      <c r="EZ71" s="78"/>
      <c r="FA71" s="78"/>
      <c r="FB71" s="78"/>
      <c r="FC71" s="78"/>
      <c r="FD71" s="78"/>
      <c r="FE71" s="78"/>
      <c r="FF71" s="78"/>
      <c r="FG71" s="78"/>
      <c r="FH71" s="78"/>
      <c r="FI71" s="78"/>
      <c r="FJ71" s="78"/>
      <c r="FK71" s="78"/>
      <c r="FL71" s="78"/>
      <c r="FM71" s="78"/>
      <c r="FN71" s="78"/>
      <c r="FO71" s="78"/>
      <c r="FP71" s="78"/>
      <c r="FQ71" s="78"/>
      <c r="FR71" s="78"/>
      <c r="FS71" s="78"/>
      <c r="FT71" s="78"/>
      <c r="FU71" s="78"/>
      <c r="FV71" s="78"/>
      <c r="FW71" s="78"/>
      <c r="FX71" s="78"/>
      <c r="FY71" s="78"/>
      <c r="FZ71" s="78"/>
      <c r="GA71" s="78"/>
      <c r="GB71" s="78"/>
      <c r="GC71" s="78"/>
      <c r="GD71" s="78"/>
      <c r="GE71" s="78"/>
      <c r="GF71" s="78"/>
      <c r="GG71" s="78"/>
      <c r="GH71" s="78"/>
      <c r="GI71" s="78"/>
      <c r="GJ71" s="78"/>
      <c r="GK71" s="78"/>
      <c r="GL71" s="78"/>
      <c r="GM71" s="78"/>
      <c r="GN71" s="78"/>
      <c r="GO71" s="78"/>
      <c r="GP71" s="78"/>
      <c r="GQ71" s="78"/>
      <c r="GR71" s="78"/>
      <c r="GS71" s="78"/>
      <c r="GT71" s="78"/>
      <c r="GU71" s="78"/>
      <c r="GV71" s="78"/>
      <c r="GW71" s="78"/>
      <c r="GX71" s="78"/>
      <c r="GY71" s="78"/>
      <c r="GZ71" s="78"/>
      <c r="HA71" s="78"/>
      <c r="HB71" s="78"/>
      <c r="HC71" s="78"/>
      <c r="HD71" s="78"/>
      <c r="HE71" s="78"/>
      <c r="HF71" s="78"/>
      <c r="HG71" s="78"/>
      <c r="HH71" s="78"/>
      <c r="HI71" s="78"/>
      <c r="HJ71" s="78"/>
      <c r="HK71" s="78"/>
      <c r="HL71" s="78"/>
      <c r="HM71" s="78"/>
    </row>
    <row r="72" spans="1:236" x14ac:dyDescent="0.2">
      <c r="A72" s="78"/>
      <c r="D72" s="1"/>
      <c r="E72" s="35"/>
      <c r="F72" s="106"/>
      <c r="Q72" s="80"/>
    </row>
    <row r="73" spans="1:236" x14ac:dyDescent="0.2">
      <c r="A73" s="96"/>
      <c r="D73" s="1"/>
      <c r="E73" s="35"/>
      <c r="F73" s="4"/>
      <c r="Q73" s="36"/>
    </row>
    <row r="74" spans="1:236" x14ac:dyDescent="0.2">
      <c r="A74" s="96"/>
      <c r="D74" s="1"/>
      <c r="E74" s="35"/>
      <c r="F74" s="4"/>
      <c r="Q74" s="36"/>
    </row>
    <row r="75" spans="1:236" x14ac:dyDescent="0.2">
      <c r="A75" s="41"/>
      <c r="B75" s="77"/>
      <c r="C75" s="77"/>
      <c r="D75" s="77"/>
      <c r="E75" s="77"/>
      <c r="F75" s="77"/>
    </row>
    <row r="76" spans="1:236" x14ac:dyDescent="0.2">
      <c r="B76" s="37"/>
      <c r="C76" s="37"/>
      <c r="D76" s="37"/>
      <c r="E76" s="37"/>
      <c r="F76" s="37"/>
      <c r="P76" s="37"/>
      <c r="Q76" s="37"/>
    </row>
    <row r="77" spans="1:236" x14ac:dyDescent="0.2">
      <c r="B77" s="37"/>
      <c r="C77" s="37"/>
      <c r="D77" s="37"/>
      <c r="E77" s="37"/>
      <c r="F77" s="37"/>
      <c r="P77" s="25"/>
      <c r="Q77" s="25"/>
    </row>
    <row r="80" spans="1:236" x14ac:dyDescent="0.2">
      <c r="A80" s="481"/>
    </row>
    <row r="81" spans="1:1" x14ac:dyDescent="0.2">
      <c r="A81" s="481"/>
    </row>
    <row r="82" spans="1:1" x14ac:dyDescent="0.2">
      <c r="A82" s="481"/>
    </row>
    <row r="83" spans="1:1" x14ac:dyDescent="0.2">
      <c r="A83" s="481"/>
    </row>
    <row r="84" spans="1:1" x14ac:dyDescent="0.2">
      <c r="A84" s="481"/>
    </row>
    <row r="85" spans="1:1" x14ac:dyDescent="0.2">
      <c r="A85" s="481"/>
    </row>
    <row r="86" spans="1:1" x14ac:dyDescent="0.2">
      <c r="A86" s="481"/>
    </row>
    <row r="87" spans="1:1" x14ac:dyDescent="0.2">
      <c r="A87" s="481"/>
    </row>
    <row r="88" spans="1:1" x14ac:dyDescent="0.2">
      <c r="A88" s="481"/>
    </row>
    <row r="89" spans="1:1" x14ac:dyDescent="0.2">
      <c r="A89" s="481"/>
    </row>
    <row r="90" spans="1:1" x14ac:dyDescent="0.2">
      <c r="A90" s="481"/>
    </row>
    <row r="91" spans="1:1" x14ac:dyDescent="0.2">
      <c r="A91" s="481"/>
    </row>
    <row r="92" spans="1:1" x14ac:dyDescent="0.2">
      <c r="A92" s="481"/>
    </row>
    <row r="93" spans="1:1" x14ac:dyDescent="0.2">
      <c r="A93" s="481"/>
    </row>
    <row r="94" spans="1:1" x14ac:dyDescent="0.2">
      <c r="A94" s="481"/>
    </row>
  </sheetData>
  <sheetProtection algorithmName="SHA-512" hashValue="4SRQhqTBvnkdfAtKgKVDUB6k/CxGlb7veEOoc/XR5oNNKPo5Nb0u18DPuEFmZNE4NYcUsmwhAd4MkUxEp21bGQ==" saltValue="a1FzfiZS5jNez8d+QYjntw==" spinCount="100000" sheet="1" objects="1" scenarios="1"/>
  <mergeCells count="8">
    <mergeCell ref="A80:A94"/>
    <mergeCell ref="A1:P1"/>
    <mergeCell ref="A2:P3"/>
    <mergeCell ref="A4:P4"/>
    <mergeCell ref="B6:O6"/>
    <mergeCell ref="A7:K7"/>
    <mergeCell ref="G23:J23"/>
    <mergeCell ref="L23:O23"/>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5473" r:id="rId4" name="Button 1">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05474" r:id="rId5" name="Button 2">
              <controlPr defaultSize="0" print="0" autoFill="0" autoPict="0" macro="[0]!Info">
                <anchor moveWithCells="1">
                  <from>
                    <xdr:col>16</xdr:col>
                    <xdr:colOff>581025</xdr:colOff>
                    <xdr:row>87</xdr:row>
                    <xdr:rowOff>66675</xdr:rowOff>
                  </from>
                  <to>
                    <xdr:col>30</xdr:col>
                    <xdr:colOff>238125</xdr:colOff>
                    <xdr:row>88</xdr:row>
                    <xdr:rowOff>142875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6BC0CD-D9CB-4167-AC24-CF983A41979C}">
  <sheetPr codeName="Sheet6"/>
  <dimension ref="A1:HM72"/>
  <sheetViews>
    <sheetView zoomScale="80" zoomScaleNormal="80" workbookViewId="0">
      <selection sqref="A1:P1"/>
    </sheetView>
  </sheetViews>
  <sheetFormatPr defaultColWidth="8.5703125" defaultRowHeight="12.75" x14ac:dyDescent="0.2"/>
  <cols>
    <col min="1" max="1" width="37.5703125" style="329" customWidth="1"/>
    <col min="2" max="2" width="2.140625" style="329" customWidth="1"/>
    <col min="3" max="3" width="14.5703125" style="329" customWidth="1"/>
    <col min="4" max="4" width="15.42578125" style="329" customWidth="1"/>
    <col min="5" max="5" width="9.85546875" style="329" customWidth="1"/>
    <col min="6" max="6" width="5.5703125" style="329" customWidth="1"/>
    <col min="7" max="8" width="13.42578125" style="329" customWidth="1"/>
    <col min="9" max="9" width="14.5703125" style="329" customWidth="1"/>
    <col min="10" max="10" width="14.85546875" style="329" bestFit="1" customWidth="1"/>
    <col min="11" max="11" width="7" style="329" customWidth="1"/>
    <col min="12" max="12" width="15.140625" style="329" customWidth="1"/>
    <col min="13" max="13" width="17.42578125" style="329" bestFit="1" customWidth="1"/>
    <col min="14" max="14" width="16.5703125" style="329" customWidth="1"/>
    <col min="15" max="15" width="17.42578125" style="329" bestFit="1" customWidth="1"/>
    <col min="16" max="16" width="12.85546875" style="329" bestFit="1" customWidth="1"/>
    <col min="17" max="17" width="8.5703125" style="329"/>
    <col min="18" max="18" width="13.85546875" style="329" hidden="1" customWidth="1"/>
    <col min="19" max="26" width="10.42578125" style="329" hidden="1" customWidth="1"/>
    <col min="27" max="27" width="10.5703125" style="329" hidden="1" customWidth="1"/>
    <col min="28" max="30" width="10.42578125" style="329" hidden="1" customWidth="1"/>
    <col min="31" max="16384" width="8.5703125" style="329"/>
  </cols>
  <sheetData>
    <row r="1" spans="1:30" ht="20.25" x14ac:dyDescent="0.3">
      <c r="A1" s="504" t="s">
        <v>120</v>
      </c>
      <c r="B1" s="504"/>
      <c r="C1" s="504"/>
      <c r="D1" s="504"/>
      <c r="E1" s="504"/>
      <c r="F1" s="504"/>
      <c r="G1" s="504"/>
      <c r="H1" s="504"/>
      <c r="I1" s="504"/>
      <c r="J1" s="504"/>
      <c r="K1" s="504"/>
      <c r="L1" s="504"/>
      <c r="M1" s="504"/>
      <c r="N1" s="504"/>
      <c r="O1" s="504"/>
      <c r="P1" s="504"/>
    </row>
    <row r="2" spans="1:30" ht="20.25" x14ac:dyDescent="0.3">
      <c r="A2" s="504" t="s">
        <v>277</v>
      </c>
      <c r="B2" s="504"/>
      <c r="C2" s="504"/>
      <c r="D2" s="504"/>
      <c r="E2" s="504"/>
      <c r="F2" s="504"/>
      <c r="G2" s="504"/>
      <c r="H2" s="504"/>
      <c r="I2" s="504"/>
      <c r="J2" s="504"/>
      <c r="K2" s="504"/>
      <c r="L2" s="504"/>
      <c r="M2" s="504"/>
      <c r="N2" s="504"/>
      <c r="O2" s="504"/>
      <c r="P2" s="504"/>
    </row>
    <row r="3" spans="1:30" ht="18" x14ac:dyDescent="0.25">
      <c r="A3" s="505" t="s">
        <v>316</v>
      </c>
      <c r="B3" s="505"/>
      <c r="C3" s="505"/>
      <c r="D3" s="505"/>
      <c r="E3" s="505"/>
      <c r="F3" s="505"/>
      <c r="G3" s="505"/>
      <c r="H3" s="505"/>
      <c r="I3" s="505"/>
      <c r="J3" s="505"/>
      <c r="K3" s="505"/>
      <c r="L3" s="505"/>
      <c r="M3" s="505"/>
      <c r="N3" s="505"/>
      <c r="O3" s="505"/>
      <c r="P3" s="505"/>
    </row>
    <row r="4" spans="1:30" ht="15.75" x14ac:dyDescent="0.25">
      <c r="A4" s="506" t="str">
        <f>'Customer Info'!B11</f>
        <v>Breakdown of Charges Based on Entered Information</v>
      </c>
      <c r="B4" s="506"/>
      <c r="C4" s="506"/>
      <c r="D4" s="506"/>
      <c r="E4" s="506"/>
      <c r="F4" s="506"/>
      <c r="G4" s="506"/>
      <c r="H4" s="506"/>
      <c r="I4" s="506"/>
      <c r="J4" s="506"/>
      <c r="K4" s="506"/>
      <c r="L4" s="506"/>
      <c r="M4" s="506"/>
      <c r="N4" s="506"/>
      <c r="O4" s="506"/>
      <c r="P4" s="506"/>
    </row>
    <row r="5" spans="1:30" ht="15" x14ac:dyDescent="0.2">
      <c r="A5" s="330"/>
      <c r="B5" s="330"/>
      <c r="C5" s="330"/>
      <c r="D5" s="330"/>
      <c r="E5" s="330"/>
      <c r="F5" s="330"/>
      <c r="G5" s="330"/>
      <c r="H5" s="330"/>
      <c r="I5" s="330"/>
      <c r="J5" s="330"/>
      <c r="K5" s="330"/>
      <c r="L5" s="330"/>
      <c r="M5" s="330"/>
      <c r="N5" s="330"/>
      <c r="O5" s="330"/>
      <c r="P5" s="330"/>
    </row>
    <row r="6" spans="1:30" x14ac:dyDescent="0.2">
      <c r="A6" s="331">
        <f ca="1">TODAY()</f>
        <v>45944</v>
      </c>
      <c r="B6" s="332" t="s">
        <v>317</v>
      </c>
      <c r="C6" s="332"/>
      <c r="D6" s="332"/>
      <c r="E6" s="332"/>
      <c r="F6" s="332"/>
      <c r="G6" s="332"/>
      <c r="H6" s="332"/>
      <c r="I6" s="332"/>
      <c r="J6" s="332"/>
      <c r="K6" s="332"/>
      <c r="L6" s="332"/>
      <c r="M6" s="332"/>
      <c r="N6" s="332"/>
      <c r="O6" s="332"/>
    </row>
    <row r="7" spans="1:30" x14ac:dyDescent="0.2">
      <c r="A7" s="507" t="s">
        <v>15</v>
      </c>
      <c r="B7" s="507"/>
      <c r="C7" s="507"/>
      <c r="D7" s="507"/>
      <c r="E7" s="507"/>
      <c r="F7" s="507"/>
      <c r="G7" s="507"/>
      <c r="H7" s="507"/>
      <c r="I7" s="507"/>
      <c r="J7" s="507"/>
      <c r="K7" s="507"/>
    </row>
    <row r="8" spans="1:30" x14ac:dyDescent="0.2">
      <c r="C8" s="333"/>
      <c r="D8" s="333"/>
      <c r="E8" s="333"/>
      <c r="F8" s="333"/>
      <c r="G8" s="333"/>
      <c r="H8" s="333"/>
      <c r="I8" s="333"/>
      <c r="J8" s="333"/>
      <c r="K8" s="333"/>
    </row>
    <row r="9" spans="1:30" ht="15" x14ac:dyDescent="0.2">
      <c r="A9" s="334" t="s">
        <v>2</v>
      </c>
      <c r="B9" s="335"/>
      <c r="C9" s="336">
        <f>'Customer Info'!B7</f>
        <v>0</v>
      </c>
      <c r="I9" s="337"/>
    </row>
    <row r="10" spans="1:30" ht="15" x14ac:dyDescent="0.2">
      <c r="A10" s="338" t="s">
        <v>26</v>
      </c>
      <c r="B10" s="335"/>
      <c r="C10" s="336">
        <f>'Customer Info'!B8</f>
        <v>0</v>
      </c>
    </row>
    <row r="11" spans="1:30" x14ac:dyDescent="0.2">
      <c r="A11" s="334" t="s">
        <v>3</v>
      </c>
      <c r="B11" s="339">
        <f>'Customer Info'!B9</f>
        <v>11</v>
      </c>
      <c r="C11" s="340" t="str">
        <f>LOOKUP(B11,R11:AD11,R12:AD12)</f>
        <v>November</v>
      </c>
      <c r="D11" s="341">
        <f>'Customer Info'!C9</f>
        <v>2025</v>
      </c>
      <c r="S11" s="329">
        <v>1</v>
      </c>
      <c r="T11" s="329">
        <v>2</v>
      </c>
      <c r="U11" s="329">
        <v>3</v>
      </c>
      <c r="V11" s="329">
        <v>4</v>
      </c>
      <c r="W11" s="329">
        <v>5</v>
      </c>
      <c r="X11" s="329">
        <v>6</v>
      </c>
      <c r="Y11" s="329">
        <v>7</v>
      </c>
      <c r="Z11" s="329">
        <v>8</v>
      </c>
      <c r="AA11" s="329">
        <v>9</v>
      </c>
      <c r="AB11" s="329">
        <v>10</v>
      </c>
      <c r="AC11" s="329">
        <v>11</v>
      </c>
      <c r="AD11" s="329">
        <v>12</v>
      </c>
    </row>
    <row r="12" spans="1:30" x14ac:dyDescent="0.2">
      <c r="A12" s="508"/>
      <c r="B12" s="508"/>
      <c r="C12" s="508"/>
      <c r="D12" s="508"/>
      <c r="E12" s="508"/>
      <c r="F12" s="508"/>
      <c r="G12" s="508"/>
      <c r="H12" s="508"/>
      <c r="I12" s="508"/>
      <c r="J12" s="342"/>
      <c r="K12" s="342"/>
      <c r="L12" s="342"/>
      <c r="M12" s="342"/>
      <c r="N12" s="342"/>
      <c r="O12" s="342"/>
      <c r="P12" s="342"/>
      <c r="R12" s="329" t="s">
        <v>115</v>
      </c>
      <c r="S12" s="343" t="s">
        <v>102</v>
      </c>
      <c r="T12" s="343" t="s">
        <v>103</v>
      </c>
      <c r="U12" s="343" t="s">
        <v>104</v>
      </c>
      <c r="V12" s="343" t="s">
        <v>105</v>
      </c>
      <c r="W12" s="343" t="s">
        <v>106</v>
      </c>
      <c r="X12" s="343" t="s">
        <v>107</v>
      </c>
      <c r="Y12" s="343" t="s">
        <v>108</v>
      </c>
      <c r="Z12" s="343" t="s">
        <v>109</v>
      </c>
      <c r="AA12" s="343" t="s">
        <v>110</v>
      </c>
      <c r="AB12" s="343" t="s">
        <v>112</v>
      </c>
      <c r="AC12" s="343" t="s">
        <v>111</v>
      </c>
      <c r="AD12" s="343" t="s">
        <v>113</v>
      </c>
    </row>
    <row r="13" spans="1:30" x14ac:dyDescent="0.2">
      <c r="A13" s="344" t="s">
        <v>27</v>
      </c>
      <c r="B13" s="333"/>
      <c r="C13" s="333"/>
      <c r="D13" s="333"/>
      <c r="E13" s="333"/>
      <c r="F13" s="333"/>
      <c r="G13" s="333"/>
      <c r="H13" s="333"/>
      <c r="I13" s="333"/>
      <c r="R13" s="333" t="s">
        <v>168</v>
      </c>
      <c r="S13" s="345">
        <v>1.8274700000000001E-2</v>
      </c>
      <c r="T13" s="345">
        <v>1.8274700000000001E-2</v>
      </c>
      <c r="U13" s="345">
        <v>1.8274700000000001E-2</v>
      </c>
      <c r="V13" s="345">
        <v>1.8274700000000001E-2</v>
      </c>
      <c r="W13" s="345">
        <v>1.8274700000000001E-2</v>
      </c>
      <c r="X13" s="345">
        <v>1.8274700000000001E-2</v>
      </c>
      <c r="Y13" s="345">
        <v>1.8274700000000001E-2</v>
      </c>
      <c r="Z13" s="345">
        <v>1.8274700000000001E-2</v>
      </c>
      <c r="AA13" s="345">
        <v>1.8274700000000001E-2</v>
      </c>
      <c r="AB13" s="345">
        <v>1.8274700000000001E-2</v>
      </c>
      <c r="AC13" s="345">
        <v>1.8274700000000001E-2</v>
      </c>
      <c r="AD13" s="345">
        <v>1.8274700000000001E-2</v>
      </c>
    </row>
    <row r="14" spans="1:30" x14ac:dyDescent="0.2">
      <c r="A14" s="333"/>
      <c r="B14" s="333"/>
      <c r="C14" s="333"/>
      <c r="D14" s="333"/>
      <c r="E14" s="333"/>
      <c r="F14" s="333"/>
      <c r="G14" s="333"/>
      <c r="H14" s="333"/>
      <c r="I14" s="333"/>
      <c r="R14" s="333" t="s">
        <v>169</v>
      </c>
      <c r="S14" s="345">
        <v>1.8274700000000001E-2</v>
      </c>
      <c r="T14" s="345">
        <v>1.8274700000000001E-2</v>
      </c>
      <c r="U14" s="345">
        <v>1.8274700000000001E-2</v>
      </c>
      <c r="V14" s="345">
        <v>1.8274700000000001E-2</v>
      </c>
      <c r="W14" s="345">
        <v>1.8274700000000001E-2</v>
      </c>
      <c r="X14" s="345">
        <v>1.8274700000000001E-2</v>
      </c>
      <c r="Y14" s="345">
        <v>1.8274700000000001E-2</v>
      </c>
      <c r="Z14" s="345">
        <v>1.8274700000000001E-2</v>
      </c>
      <c r="AA14" s="345">
        <v>1.8274700000000001E-2</v>
      </c>
      <c r="AB14" s="345">
        <v>1.8274700000000001E-2</v>
      </c>
      <c r="AC14" s="345">
        <v>1.8274700000000001E-2</v>
      </c>
      <c r="AD14" s="345">
        <v>1.8274700000000001E-2</v>
      </c>
    </row>
    <row r="15" spans="1:30" x14ac:dyDescent="0.2">
      <c r="A15" s="346" t="s">
        <v>331</v>
      </c>
      <c r="B15" s="333"/>
      <c r="C15" s="336">
        <f>IF('Customer Info'!B21&lt;0,0,'Customer Info'!B21)</f>
        <v>0</v>
      </c>
      <c r="D15" s="333"/>
      <c r="E15" s="333"/>
      <c r="F15" s="333"/>
      <c r="G15" s="333"/>
      <c r="H15" s="333"/>
      <c r="I15" s="333"/>
      <c r="R15" s="333"/>
      <c r="S15" s="345"/>
      <c r="T15" s="345"/>
      <c r="U15" s="345"/>
      <c r="V15" s="345"/>
      <c r="W15" s="345"/>
      <c r="X15" s="345"/>
      <c r="Y15" s="345"/>
      <c r="Z15" s="345"/>
      <c r="AA15" s="345"/>
      <c r="AB15" s="345"/>
      <c r="AC15" s="345"/>
      <c r="AD15" s="345"/>
    </row>
    <row r="16" spans="1:30" x14ac:dyDescent="0.2">
      <c r="A16" s="346" t="s">
        <v>332</v>
      </c>
      <c r="B16" s="333"/>
      <c r="C16" s="336">
        <f>IF('Customer Info'!B22&lt;0,0,'Customer Info'!B22)</f>
        <v>0</v>
      </c>
      <c r="D16" s="333"/>
      <c r="E16" s="333"/>
      <c r="F16" s="333"/>
      <c r="G16" s="333"/>
      <c r="H16" s="333"/>
      <c r="I16" s="333"/>
      <c r="R16" s="333"/>
      <c r="S16" s="345"/>
      <c r="T16" s="345"/>
      <c r="U16" s="345"/>
      <c r="V16" s="345"/>
      <c r="W16" s="345"/>
      <c r="X16" s="345"/>
      <c r="Y16" s="345"/>
      <c r="Z16" s="345"/>
      <c r="AA16" s="345"/>
      <c r="AB16" s="345"/>
      <c r="AC16" s="345"/>
      <c r="AD16" s="345"/>
    </row>
    <row r="17" spans="1:221" x14ac:dyDescent="0.2">
      <c r="A17" s="346" t="s">
        <v>333</v>
      </c>
      <c r="B17" s="347"/>
      <c r="C17" s="333">
        <f>C15+C16</f>
        <v>0</v>
      </c>
      <c r="D17" s="347" t="s">
        <v>41</v>
      </c>
      <c r="E17" s="347"/>
      <c r="F17" s="348"/>
      <c r="G17" s="347"/>
      <c r="H17" s="347"/>
      <c r="I17" s="347"/>
      <c r="R17" s="349" t="s">
        <v>187</v>
      </c>
      <c r="S17" s="329">
        <f>'Rider Rates'!$C$21</f>
        <v>7.6880000000000004E-2</v>
      </c>
      <c r="T17" s="329">
        <f>'Rider Rates'!$C$21</f>
        <v>7.6880000000000004E-2</v>
      </c>
      <c r="U17" s="329">
        <f>'Rider Rates'!$C$21</f>
        <v>7.6880000000000004E-2</v>
      </c>
      <c r="V17" s="329">
        <f>'Rider Rates'!$C$21</f>
        <v>7.6880000000000004E-2</v>
      </c>
      <c r="W17" s="329">
        <f>'Rider Rates'!$C$21</f>
        <v>7.6880000000000004E-2</v>
      </c>
      <c r="X17" s="329">
        <f>'Rider Rates'!$B$21</f>
        <v>7.6880000000000004E-2</v>
      </c>
      <c r="Y17" s="329">
        <f>'Rider Rates'!$B$21</f>
        <v>7.6880000000000004E-2</v>
      </c>
      <c r="Z17" s="329">
        <f>'Rider Rates'!$B$21</f>
        <v>7.6880000000000004E-2</v>
      </c>
      <c r="AA17" s="329">
        <f>'Rider Rates'!$B$21</f>
        <v>7.6880000000000004E-2</v>
      </c>
      <c r="AB17" s="329">
        <f>'Rider Rates'!$C$21</f>
        <v>7.6880000000000004E-2</v>
      </c>
      <c r="AC17" s="329">
        <f>'Rider Rates'!$C$21</f>
        <v>7.6880000000000004E-2</v>
      </c>
      <c r="AD17" s="329">
        <f>'Rider Rates'!$C$21</f>
        <v>7.6880000000000004E-2</v>
      </c>
    </row>
    <row r="18" spans="1:221" x14ac:dyDescent="0.2">
      <c r="A18" s="347"/>
      <c r="B18" s="347"/>
      <c r="C18" s="348"/>
      <c r="D18" s="348"/>
      <c r="E18" s="348"/>
      <c r="F18" s="348"/>
      <c r="G18" s="334"/>
      <c r="H18" s="347"/>
      <c r="I18" s="347"/>
    </row>
    <row r="19" spans="1:221" x14ac:dyDescent="0.2">
      <c r="A19" s="350" t="s">
        <v>124</v>
      </c>
      <c r="B19" s="351"/>
      <c r="C19" s="351"/>
      <c r="D19" s="351"/>
      <c r="E19" s="351"/>
      <c r="F19" s="351"/>
      <c r="G19" s="500" t="s">
        <v>68</v>
      </c>
      <c r="H19" s="501"/>
      <c r="I19" s="501"/>
      <c r="J19" s="502"/>
      <c r="K19" s="351"/>
      <c r="L19" s="503" t="s">
        <v>69</v>
      </c>
      <c r="M19" s="503"/>
      <c r="N19" s="503"/>
      <c r="O19" s="503"/>
    </row>
    <row r="20" spans="1:221" x14ac:dyDescent="0.2">
      <c r="A20" s="333"/>
      <c r="B20" s="333"/>
      <c r="C20" s="333"/>
      <c r="D20" s="333"/>
      <c r="E20" s="333"/>
      <c r="F20" s="333"/>
      <c r="G20" s="352" t="s">
        <v>65</v>
      </c>
      <c r="H20" s="352" t="s">
        <v>66</v>
      </c>
      <c r="I20" s="352" t="s">
        <v>67</v>
      </c>
      <c r="J20" s="353" t="s">
        <v>34</v>
      </c>
      <c r="K20" s="333"/>
      <c r="L20" s="354" t="s">
        <v>65</v>
      </c>
      <c r="M20" s="354" t="s">
        <v>66</v>
      </c>
      <c r="N20" s="354" t="s">
        <v>67</v>
      </c>
      <c r="O20" s="354" t="s">
        <v>34</v>
      </c>
      <c r="P20" s="355" t="s">
        <v>57</v>
      </c>
    </row>
    <row r="21" spans="1:221" x14ac:dyDescent="0.2">
      <c r="A21" s="356" t="s">
        <v>32</v>
      </c>
      <c r="G21" s="357"/>
      <c r="H21" s="357"/>
      <c r="I21" s="250">
        <f>'Rider Rates'!B142</f>
        <v>10</v>
      </c>
      <c r="J21" s="250">
        <f>SUM(G21:I21)</f>
        <v>10</v>
      </c>
      <c r="L21" s="250"/>
      <c r="M21" s="250"/>
      <c r="N21" s="250">
        <f>I21</f>
        <v>10</v>
      </c>
      <c r="O21" s="250">
        <f>+SUM(L21:N21)</f>
        <v>10</v>
      </c>
      <c r="P21" s="358">
        <v>44531</v>
      </c>
    </row>
    <row r="22" spans="1:221" x14ac:dyDescent="0.2">
      <c r="A22" s="359" t="s">
        <v>329</v>
      </c>
      <c r="D22" s="360">
        <f>C15</f>
        <v>0</v>
      </c>
      <c r="E22" s="361" t="s">
        <v>41</v>
      </c>
      <c r="F22" s="362" t="s">
        <v>8</v>
      </c>
      <c r="G22" s="363"/>
      <c r="H22" s="363"/>
      <c r="I22" s="363">
        <f>'Rider Rates'!C142</f>
        <v>3.7427700000000001E-2</v>
      </c>
      <c r="J22" s="363">
        <f>SUM(G22:I22)</f>
        <v>3.7427700000000001E-2</v>
      </c>
      <c r="K22" s="364" t="s">
        <v>42</v>
      </c>
      <c r="L22" s="365"/>
      <c r="M22" s="365"/>
      <c r="N22" s="365">
        <f>ROUND($D22*I22,2)</f>
        <v>0</v>
      </c>
      <c r="O22" s="250">
        <f>+SUM(L22:N22)</f>
        <v>0</v>
      </c>
      <c r="P22" s="358">
        <f>'Rider Rates'!H142</f>
        <v>45444</v>
      </c>
    </row>
    <row r="23" spans="1:221" x14ac:dyDescent="0.2">
      <c r="A23" s="359" t="s">
        <v>330</v>
      </c>
      <c r="D23" s="360">
        <f>C16</f>
        <v>0</v>
      </c>
      <c r="E23" s="364" t="s">
        <v>92</v>
      </c>
      <c r="F23" s="362"/>
      <c r="G23" s="363"/>
      <c r="H23" s="363"/>
      <c r="I23" s="363">
        <f>'Rider Rates'!D142</f>
        <v>1.5787499999999999E-2</v>
      </c>
      <c r="J23" s="363">
        <f>SUM(G23:I23)</f>
        <v>1.5787499999999999E-2</v>
      </c>
      <c r="K23" s="364" t="s">
        <v>42</v>
      </c>
      <c r="L23" s="365"/>
      <c r="M23" s="365"/>
      <c r="N23" s="365">
        <f>ROUND($D23*I23,2)</f>
        <v>0</v>
      </c>
      <c r="O23" s="250">
        <f>+SUM(L23:N23)</f>
        <v>0</v>
      </c>
      <c r="P23" s="358">
        <f>'Rider Rates'!H142</f>
        <v>45444</v>
      </c>
    </row>
    <row r="24" spans="1:221" x14ac:dyDescent="0.2">
      <c r="A24" s="366" t="s">
        <v>75</v>
      </c>
      <c r="B24" s="367"/>
      <c r="C24" s="367"/>
      <c r="D24" s="368"/>
      <c r="E24" s="368"/>
      <c r="F24" s="367"/>
      <c r="G24" s="367"/>
      <c r="I24" s="369"/>
      <c r="K24" s="370"/>
      <c r="L24" s="371"/>
      <c r="M24" s="372"/>
      <c r="N24" s="371">
        <f>SUM(N19:N23)</f>
        <v>10</v>
      </c>
      <c r="O24" s="371">
        <f>SUM(O21:O23)</f>
        <v>10</v>
      </c>
      <c r="R24" s="373"/>
      <c r="S24" s="374"/>
      <c r="T24" s="375"/>
      <c r="U24" s="333"/>
      <c r="V24" s="376"/>
      <c r="W24" s="333"/>
      <c r="X24" s="333"/>
      <c r="Y24" s="333"/>
      <c r="Z24" s="333"/>
      <c r="AA24" s="333"/>
      <c r="AB24" s="333"/>
      <c r="AC24" s="333"/>
      <c r="AD24" s="333"/>
    </row>
    <row r="25" spans="1:221" x14ac:dyDescent="0.2">
      <c r="A25" s="377"/>
      <c r="B25" s="377"/>
      <c r="C25" s="377"/>
      <c r="D25" s="378"/>
      <c r="E25" s="378"/>
      <c r="F25" s="377"/>
      <c r="G25" s="378"/>
      <c r="H25" s="378"/>
      <c r="I25" s="378"/>
      <c r="J25" s="378"/>
      <c r="K25" s="379"/>
      <c r="L25" s="378"/>
      <c r="M25" s="378"/>
      <c r="N25" s="378"/>
      <c r="O25" s="378"/>
      <c r="P25" s="378"/>
      <c r="R25" s="380"/>
      <c r="S25" s="374"/>
      <c r="T25" s="375"/>
      <c r="U25" s="333"/>
      <c r="V25" s="376"/>
      <c r="W25" s="333"/>
      <c r="X25" s="333"/>
      <c r="Y25" s="333"/>
      <c r="Z25" s="333"/>
      <c r="AA25" s="333"/>
      <c r="AB25" s="333"/>
      <c r="AC25" s="333"/>
      <c r="AD25" s="333"/>
      <c r="AE25" s="333"/>
      <c r="AF25" s="333"/>
      <c r="AG25" s="333"/>
      <c r="AH25" s="333"/>
      <c r="AI25" s="333"/>
      <c r="AJ25" s="333"/>
      <c r="AK25" s="333"/>
      <c r="AL25" s="333"/>
      <c r="AM25" s="333"/>
      <c r="AN25" s="333"/>
      <c r="AO25" s="333"/>
      <c r="AP25" s="333"/>
      <c r="AQ25" s="333"/>
      <c r="AR25" s="333"/>
      <c r="AS25" s="333"/>
      <c r="AT25" s="333"/>
      <c r="AU25" s="333"/>
      <c r="AV25" s="333"/>
      <c r="AW25" s="333"/>
      <c r="AX25" s="333"/>
      <c r="AY25" s="333"/>
      <c r="AZ25" s="333"/>
      <c r="BA25" s="333"/>
      <c r="BB25" s="333"/>
      <c r="BC25" s="333"/>
      <c r="BD25" s="333"/>
      <c r="BE25" s="333"/>
      <c r="BF25" s="333"/>
      <c r="BG25" s="333"/>
    </row>
    <row r="26" spans="1:221" x14ac:dyDescent="0.2">
      <c r="A26" s="344" t="s">
        <v>70</v>
      </c>
      <c r="B26" s="381"/>
      <c r="C26" s="381"/>
      <c r="D26" s="382"/>
      <c r="E26" s="382"/>
      <c r="F26" s="381"/>
      <c r="G26" s="382"/>
      <c r="H26" s="382"/>
      <c r="I26" s="382"/>
      <c r="J26" s="382"/>
      <c r="K26" s="382"/>
      <c r="L26" s="382"/>
      <c r="M26" s="382"/>
      <c r="N26" s="382"/>
      <c r="O26" s="382"/>
      <c r="P26" s="333"/>
      <c r="R26" s="380"/>
      <c r="S26" s="374"/>
      <c r="T26" s="375"/>
      <c r="U26" s="333"/>
      <c r="V26" s="376"/>
      <c r="W26" s="333"/>
      <c r="X26" s="333"/>
      <c r="Y26" s="333"/>
      <c r="Z26" s="333"/>
      <c r="AA26" s="333"/>
      <c r="AB26" s="333"/>
      <c r="AC26" s="333"/>
      <c r="AD26" s="333"/>
      <c r="AE26" s="333"/>
      <c r="AF26" s="333"/>
      <c r="AG26" s="333"/>
      <c r="AH26" s="333"/>
      <c r="AI26" s="333"/>
      <c r="AJ26" s="333"/>
      <c r="AK26" s="333"/>
      <c r="AL26" s="333"/>
      <c r="AM26" s="333"/>
      <c r="AN26" s="333"/>
      <c r="AO26" s="333"/>
      <c r="AP26" s="333"/>
      <c r="AQ26" s="333"/>
      <c r="AR26" s="333"/>
      <c r="AS26" s="333"/>
      <c r="AT26" s="333"/>
      <c r="AU26" s="333"/>
      <c r="AV26" s="333"/>
      <c r="AW26" s="333"/>
      <c r="AX26" s="333"/>
      <c r="AY26" s="333"/>
      <c r="AZ26" s="333"/>
      <c r="BA26" s="333"/>
      <c r="BB26" s="333"/>
      <c r="BC26" s="333"/>
      <c r="BD26" s="333"/>
      <c r="BE26" s="333"/>
      <c r="BF26" s="333"/>
      <c r="BG26" s="333"/>
      <c r="BH26" s="333"/>
      <c r="BI26" s="333"/>
      <c r="BJ26" s="333"/>
      <c r="BK26" s="333"/>
      <c r="BL26" s="333"/>
      <c r="BM26" s="333"/>
      <c r="BN26" s="333"/>
      <c r="BO26" s="333"/>
      <c r="BP26" s="333"/>
      <c r="BQ26" s="333"/>
      <c r="BR26" s="333"/>
      <c r="BS26" s="333"/>
      <c r="BT26" s="333"/>
      <c r="BU26" s="333"/>
      <c r="BV26" s="333"/>
      <c r="BW26" s="333"/>
      <c r="BX26" s="333"/>
      <c r="BY26" s="333"/>
      <c r="BZ26" s="333"/>
      <c r="CA26" s="333"/>
      <c r="CB26" s="333"/>
      <c r="CC26" s="333"/>
      <c r="CD26" s="333"/>
      <c r="CE26" s="333"/>
      <c r="CF26" s="333"/>
      <c r="CG26" s="333"/>
      <c r="CH26" s="333"/>
      <c r="CI26" s="333"/>
      <c r="CJ26" s="333"/>
      <c r="CK26" s="333"/>
      <c r="CL26" s="333"/>
      <c r="CM26" s="333"/>
      <c r="CN26" s="333"/>
      <c r="CO26" s="333"/>
      <c r="CP26" s="333"/>
      <c r="CQ26" s="333"/>
      <c r="CR26" s="333"/>
      <c r="CS26" s="333"/>
      <c r="CT26" s="333"/>
      <c r="CU26" s="333"/>
      <c r="CV26" s="333"/>
      <c r="CW26" s="333"/>
      <c r="CX26" s="333"/>
      <c r="CY26" s="333"/>
      <c r="CZ26" s="333"/>
      <c r="DA26" s="333"/>
      <c r="DB26" s="333"/>
      <c r="DC26" s="333"/>
      <c r="DD26" s="333"/>
      <c r="DE26" s="333"/>
      <c r="DF26" s="333"/>
      <c r="DG26" s="333"/>
      <c r="DH26" s="333"/>
      <c r="DI26" s="333"/>
      <c r="DJ26" s="333"/>
      <c r="DK26" s="333"/>
      <c r="DL26" s="333"/>
      <c r="DM26" s="333"/>
      <c r="DN26" s="333"/>
      <c r="DO26" s="333"/>
      <c r="DP26" s="333"/>
      <c r="DQ26" s="333"/>
      <c r="DR26" s="333"/>
      <c r="DS26" s="333"/>
      <c r="DT26" s="333"/>
      <c r="DU26" s="333"/>
      <c r="DV26" s="333"/>
      <c r="DW26" s="333"/>
      <c r="DX26" s="333"/>
      <c r="DY26" s="333"/>
      <c r="DZ26" s="333"/>
      <c r="EA26" s="333"/>
      <c r="EB26" s="333"/>
      <c r="EC26" s="333"/>
      <c r="ED26" s="333"/>
      <c r="EE26" s="333"/>
      <c r="EF26" s="333"/>
      <c r="EG26" s="333"/>
      <c r="EH26" s="333"/>
      <c r="EI26" s="333"/>
      <c r="EJ26" s="333"/>
      <c r="EK26" s="333"/>
      <c r="EL26" s="333"/>
      <c r="EM26" s="333"/>
      <c r="EN26" s="333"/>
      <c r="EO26" s="333"/>
      <c r="EP26" s="333"/>
      <c r="EQ26" s="333"/>
      <c r="ER26" s="333"/>
      <c r="ES26" s="333"/>
      <c r="ET26" s="333"/>
      <c r="EU26" s="333"/>
      <c r="EV26" s="333"/>
      <c r="EW26" s="333"/>
      <c r="EX26" s="333"/>
      <c r="EY26" s="333"/>
      <c r="EZ26" s="333"/>
      <c r="FA26" s="333"/>
      <c r="FB26" s="333"/>
      <c r="FC26" s="333"/>
      <c r="FD26" s="333"/>
      <c r="FE26" s="333"/>
      <c r="FF26" s="333"/>
      <c r="FG26" s="333"/>
      <c r="FH26" s="333"/>
      <c r="FI26" s="333"/>
      <c r="FJ26" s="333"/>
      <c r="FK26" s="333"/>
      <c r="FL26" s="333"/>
      <c r="FM26" s="333"/>
      <c r="FN26" s="333"/>
      <c r="FO26" s="333"/>
      <c r="FP26" s="333"/>
      <c r="FQ26" s="333"/>
      <c r="FR26" s="333"/>
      <c r="FS26" s="333"/>
      <c r="FT26" s="333"/>
      <c r="FU26" s="333"/>
      <c r="FV26" s="333"/>
      <c r="FW26" s="333"/>
      <c r="FX26" s="333"/>
      <c r="FY26" s="333"/>
      <c r="FZ26" s="333"/>
      <c r="GA26" s="333"/>
      <c r="GB26" s="333"/>
      <c r="GC26" s="333"/>
      <c r="GD26" s="333"/>
      <c r="GE26" s="333"/>
      <c r="GF26" s="333"/>
      <c r="GG26" s="333"/>
      <c r="GH26" s="333"/>
      <c r="GI26" s="333"/>
      <c r="GJ26" s="333"/>
      <c r="GK26" s="333"/>
      <c r="GL26" s="333"/>
      <c r="GM26" s="333"/>
      <c r="GN26" s="333"/>
      <c r="GO26" s="333"/>
      <c r="GP26" s="333"/>
      <c r="GQ26" s="333"/>
      <c r="GR26" s="333"/>
      <c r="GS26" s="333"/>
      <c r="GT26" s="333"/>
      <c r="GU26" s="333"/>
      <c r="GV26" s="333"/>
      <c r="GW26" s="333"/>
      <c r="GX26" s="333"/>
      <c r="GY26" s="333"/>
      <c r="GZ26" s="333"/>
      <c r="HA26" s="333"/>
      <c r="HB26" s="333"/>
      <c r="HC26" s="333"/>
      <c r="HD26" s="333"/>
      <c r="HE26" s="333"/>
      <c r="HF26" s="333"/>
      <c r="HG26" s="333"/>
      <c r="HH26" s="333"/>
      <c r="HI26" s="333"/>
      <c r="HJ26" s="333"/>
      <c r="HK26" s="333"/>
      <c r="HL26" s="333"/>
      <c r="HM26" s="333"/>
    </row>
    <row r="27" spans="1:221" x14ac:dyDescent="0.2">
      <c r="P27" s="383"/>
      <c r="R27" s="380"/>
      <c r="S27" s="374"/>
      <c r="T27" s="375"/>
      <c r="U27" s="333"/>
      <c r="V27" s="376"/>
      <c r="W27" s="333"/>
      <c r="X27" s="333"/>
      <c r="Y27" s="333"/>
      <c r="Z27" s="333"/>
      <c r="AA27" s="333"/>
      <c r="AB27" s="333"/>
      <c r="AC27" s="333"/>
      <c r="AD27" s="333"/>
      <c r="AE27" s="333"/>
      <c r="AF27" s="333"/>
      <c r="AG27" s="333"/>
      <c r="AH27" s="333"/>
      <c r="AI27" s="333"/>
      <c r="AJ27" s="333"/>
      <c r="AK27" s="333"/>
      <c r="AL27" s="333"/>
      <c r="AM27" s="333"/>
      <c r="AN27" s="333"/>
      <c r="AO27" s="333"/>
      <c r="AP27" s="333"/>
      <c r="AQ27" s="333"/>
      <c r="AR27" s="333"/>
      <c r="AS27" s="333"/>
      <c r="AT27" s="333"/>
      <c r="AU27" s="333"/>
      <c r="AV27" s="333"/>
      <c r="AW27" s="333"/>
      <c r="AX27" s="333"/>
      <c r="AY27" s="333"/>
      <c r="AZ27" s="333"/>
      <c r="BA27" s="333"/>
      <c r="BB27" s="333"/>
      <c r="BC27" s="333"/>
      <c r="BD27" s="333"/>
      <c r="BE27" s="333"/>
      <c r="BF27" s="333"/>
      <c r="BG27" s="333"/>
      <c r="BH27" s="333"/>
      <c r="BI27" s="333"/>
      <c r="BJ27" s="333"/>
      <c r="BK27" s="333"/>
      <c r="BL27" s="333"/>
      <c r="BM27" s="333"/>
      <c r="BN27" s="333"/>
      <c r="BO27" s="333"/>
      <c r="BP27" s="333"/>
      <c r="BQ27" s="333"/>
      <c r="BR27" s="333"/>
      <c r="BS27" s="333"/>
      <c r="BT27" s="333"/>
      <c r="BU27" s="333"/>
      <c r="BV27" s="333"/>
      <c r="BW27" s="333"/>
      <c r="BX27" s="333"/>
      <c r="BY27" s="333"/>
      <c r="BZ27" s="333"/>
      <c r="CA27" s="333"/>
      <c r="CB27" s="333"/>
      <c r="CC27" s="333"/>
      <c r="CD27" s="333"/>
      <c r="CE27" s="333"/>
      <c r="CF27" s="333"/>
      <c r="CG27" s="333"/>
      <c r="CH27" s="333"/>
      <c r="CI27" s="333"/>
      <c r="CJ27" s="333"/>
      <c r="CK27" s="333"/>
      <c r="CL27" s="333"/>
      <c r="CM27" s="333"/>
      <c r="CN27" s="333"/>
      <c r="CO27" s="333"/>
      <c r="CP27" s="333"/>
      <c r="CQ27" s="333"/>
      <c r="CR27" s="333"/>
      <c r="CS27" s="333"/>
      <c r="CT27" s="333"/>
      <c r="CU27" s="333"/>
      <c r="CV27" s="333"/>
      <c r="CW27" s="333"/>
      <c r="CX27" s="333"/>
      <c r="CY27" s="333"/>
      <c r="CZ27" s="333"/>
      <c r="DA27" s="333"/>
      <c r="DB27" s="333"/>
      <c r="DC27" s="333"/>
      <c r="DD27" s="333"/>
      <c r="DE27" s="333"/>
      <c r="DF27" s="333"/>
      <c r="DG27" s="333"/>
      <c r="DH27" s="333"/>
      <c r="DI27" s="333"/>
      <c r="DJ27" s="333"/>
      <c r="DK27" s="333"/>
      <c r="DL27" s="333"/>
      <c r="DM27" s="333"/>
      <c r="DN27" s="333"/>
      <c r="DO27" s="333"/>
      <c r="DP27" s="333"/>
      <c r="DQ27" s="333"/>
      <c r="DR27" s="333"/>
      <c r="DS27" s="333"/>
      <c r="DT27" s="333"/>
      <c r="DU27" s="333"/>
      <c r="DV27" s="333"/>
      <c r="DW27" s="333"/>
      <c r="DX27" s="333"/>
      <c r="DY27" s="333"/>
      <c r="DZ27" s="333"/>
      <c r="EA27" s="333"/>
      <c r="EB27" s="333"/>
      <c r="EC27" s="333"/>
      <c r="ED27" s="333"/>
      <c r="EE27" s="333"/>
      <c r="EF27" s="333"/>
      <c r="EG27" s="333"/>
      <c r="EH27" s="333"/>
      <c r="EI27" s="333"/>
      <c r="EJ27" s="333"/>
      <c r="EK27" s="333"/>
      <c r="EL27" s="333"/>
      <c r="EM27" s="333"/>
      <c r="EN27" s="333"/>
      <c r="EO27" s="333"/>
      <c r="EP27" s="333"/>
      <c r="EQ27" s="333"/>
      <c r="ER27" s="333"/>
      <c r="ES27" s="333"/>
      <c r="ET27" s="333"/>
      <c r="EU27" s="333"/>
      <c r="EV27" s="333"/>
      <c r="EW27" s="333"/>
      <c r="EX27" s="333"/>
      <c r="EY27" s="333"/>
      <c r="EZ27" s="333"/>
      <c r="FA27" s="333"/>
      <c r="FB27" s="333"/>
      <c r="FC27" s="333"/>
      <c r="FD27" s="333"/>
      <c r="FE27" s="333"/>
      <c r="FF27" s="333"/>
      <c r="FG27" s="333"/>
      <c r="FH27" s="333"/>
      <c r="FI27" s="333"/>
      <c r="FJ27" s="333"/>
      <c r="FK27" s="333"/>
      <c r="FL27" s="333"/>
      <c r="FM27" s="333"/>
      <c r="FN27" s="333"/>
      <c r="FO27" s="333"/>
      <c r="FP27" s="333"/>
      <c r="FQ27" s="333"/>
      <c r="FR27" s="333"/>
      <c r="FS27" s="333"/>
      <c r="FT27" s="333"/>
      <c r="FU27" s="333"/>
      <c r="FV27" s="333"/>
      <c r="FW27" s="333"/>
      <c r="FX27" s="333"/>
      <c r="FY27" s="333"/>
      <c r="FZ27" s="333"/>
      <c r="GA27" s="333"/>
      <c r="GB27" s="333"/>
      <c r="GC27" s="333"/>
      <c r="GD27" s="333"/>
      <c r="GE27" s="333"/>
      <c r="GF27" s="333"/>
      <c r="GG27" s="333"/>
      <c r="GH27" s="333"/>
      <c r="GI27" s="333"/>
      <c r="GJ27" s="333"/>
      <c r="GK27" s="333"/>
      <c r="GL27" s="333"/>
      <c r="GM27" s="333"/>
      <c r="GN27" s="333"/>
      <c r="GO27" s="333"/>
      <c r="GP27" s="333"/>
      <c r="GQ27" s="333"/>
      <c r="GR27" s="333"/>
      <c r="GS27" s="333"/>
      <c r="GT27" s="333"/>
      <c r="GU27" s="333"/>
      <c r="GV27" s="333"/>
      <c r="GW27" s="333"/>
      <c r="GX27" s="333"/>
      <c r="GY27" s="333"/>
      <c r="GZ27" s="333"/>
      <c r="HA27" s="333"/>
      <c r="HB27" s="333"/>
      <c r="HC27" s="333"/>
      <c r="HD27" s="333"/>
      <c r="HE27" s="333"/>
      <c r="HF27" s="333"/>
      <c r="HG27" s="333"/>
      <c r="HH27" s="333"/>
      <c r="HI27" s="333"/>
      <c r="HJ27" s="333"/>
      <c r="HK27" s="333"/>
      <c r="HL27" s="333"/>
      <c r="HM27" s="333"/>
    </row>
    <row r="28" spans="1:221" x14ac:dyDescent="0.2">
      <c r="A28" s="384" t="s">
        <v>79</v>
      </c>
      <c r="B28" s="385"/>
      <c r="C28" s="385"/>
      <c r="D28" s="360">
        <f>IF($C$17&lt;0,0,IF($C$17&gt;833000,833000,$C$17))</f>
        <v>0</v>
      </c>
      <c r="E28" s="361" t="s">
        <v>41</v>
      </c>
      <c r="F28" s="362" t="s">
        <v>8</v>
      </c>
      <c r="G28" s="386"/>
      <c r="H28" s="386"/>
      <c r="I28" s="386">
        <f>'Rider Rates'!$B$4</f>
        <v>4.6278999999999999E-3</v>
      </c>
      <c r="J28" s="387">
        <f t="shared" ref="J28:J48" si="0">SUM(G28:I28)</f>
        <v>4.6278999999999999E-3</v>
      </c>
      <c r="K28" s="364" t="s">
        <v>42</v>
      </c>
      <c r="L28" s="250"/>
      <c r="M28" s="250"/>
      <c r="N28" s="250">
        <f t="shared" ref="N28:N33" si="1">ROUND(D28*I28,2)</f>
        <v>0</v>
      </c>
      <c r="O28" s="250">
        <f t="shared" ref="O28:O49" si="2">SUM(L28:N28)</f>
        <v>0</v>
      </c>
      <c r="P28" s="358">
        <f>'Rider Rates'!$D$4</f>
        <v>45657</v>
      </c>
      <c r="R28" s="380"/>
      <c r="S28" s="374"/>
      <c r="T28" s="375"/>
      <c r="U28" s="333"/>
      <c r="V28" s="376"/>
      <c r="W28" s="333"/>
      <c r="X28" s="333"/>
      <c r="Y28" s="333"/>
      <c r="Z28" s="333"/>
      <c r="AA28" s="333"/>
      <c r="AB28" s="333"/>
      <c r="AC28" s="333"/>
      <c r="AD28" s="333"/>
      <c r="AE28" s="333"/>
      <c r="AF28" s="333"/>
      <c r="AG28" s="333"/>
      <c r="AH28" s="333"/>
      <c r="AI28" s="333"/>
      <c r="AJ28" s="333"/>
      <c r="AK28" s="333"/>
      <c r="AL28" s="333"/>
      <c r="AM28" s="333"/>
      <c r="AN28" s="333"/>
      <c r="AO28" s="333"/>
      <c r="AP28" s="333"/>
      <c r="AQ28" s="333"/>
      <c r="AR28" s="333"/>
      <c r="AS28" s="333"/>
      <c r="AT28" s="333"/>
      <c r="AU28" s="333"/>
      <c r="AV28" s="333"/>
      <c r="AW28" s="333"/>
      <c r="AX28" s="333"/>
      <c r="AY28" s="333"/>
      <c r="AZ28" s="333"/>
      <c r="BA28" s="333"/>
      <c r="BB28" s="333"/>
      <c r="BC28" s="333"/>
      <c r="BD28" s="333"/>
      <c r="BE28" s="333"/>
      <c r="BF28" s="333"/>
      <c r="BG28" s="333"/>
      <c r="BH28" s="333"/>
      <c r="BI28" s="333"/>
      <c r="BJ28" s="333"/>
      <c r="BK28" s="333"/>
      <c r="BL28" s="333"/>
      <c r="BM28" s="333"/>
      <c r="BN28" s="333"/>
      <c r="BO28" s="333"/>
      <c r="BP28" s="333"/>
      <c r="BQ28" s="333"/>
      <c r="BR28" s="333"/>
      <c r="BS28" s="333"/>
      <c r="BT28" s="333"/>
      <c r="BU28" s="333"/>
      <c r="BV28" s="333"/>
      <c r="BW28" s="333"/>
      <c r="BX28" s="333"/>
      <c r="BY28" s="333"/>
      <c r="BZ28" s="333"/>
      <c r="CA28" s="333"/>
      <c r="CB28" s="333"/>
      <c r="CC28" s="333"/>
      <c r="CD28" s="333"/>
      <c r="CE28" s="333"/>
      <c r="CF28" s="333"/>
      <c r="CG28" s="333"/>
      <c r="CH28" s="333"/>
      <c r="CI28" s="333"/>
      <c r="CJ28" s="333"/>
      <c r="CK28" s="333"/>
      <c r="CL28" s="333"/>
      <c r="CM28" s="333"/>
      <c r="CN28" s="333"/>
      <c r="CO28" s="333"/>
      <c r="CP28" s="333"/>
      <c r="CQ28" s="333"/>
      <c r="CR28" s="333"/>
      <c r="CS28" s="333"/>
      <c r="CT28" s="333"/>
      <c r="CU28" s="333"/>
      <c r="CV28" s="333"/>
      <c r="CW28" s="333"/>
      <c r="CX28" s="333"/>
      <c r="CY28" s="333"/>
      <c r="CZ28" s="333"/>
      <c r="DA28" s="333"/>
      <c r="DB28" s="333"/>
      <c r="DC28" s="333"/>
      <c r="DD28" s="333"/>
      <c r="DE28" s="333"/>
      <c r="DF28" s="333"/>
      <c r="DG28" s="333"/>
      <c r="DH28" s="333"/>
      <c r="DI28" s="333"/>
      <c r="DJ28" s="333"/>
      <c r="DK28" s="333"/>
      <c r="DL28" s="333"/>
      <c r="DM28" s="333"/>
      <c r="DN28" s="333"/>
      <c r="DO28" s="333"/>
      <c r="DP28" s="333"/>
      <c r="DQ28" s="333"/>
      <c r="DR28" s="333"/>
      <c r="DS28" s="333"/>
      <c r="DT28" s="333"/>
      <c r="DU28" s="333"/>
      <c r="DV28" s="333"/>
      <c r="DW28" s="333"/>
      <c r="DX28" s="333"/>
      <c r="DY28" s="333"/>
      <c r="DZ28" s="333"/>
      <c r="EA28" s="333"/>
      <c r="EB28" s="333"/>
      <c r="EC28" s="333"/>
      <c r="ED28" s="333"/>
      <c r="EE28" s="333"/>
      <c r="EF28" s="333"/>
      <c r="EG28" s="333"/>
      <c r="EH28" s="333"/>
      <c r="EI28" s="333"/>
      <c r="EJ28" s="333"/>
      <c r="EK28" s="333"/>
      <c r="EL28" s="333"/>
      <c r="EM28" s="333"/>
      <c r="EN28" s="333"/>
      <c r="EO28" s="333"/>
      <c r="EP28" s="333"/>
      <c r="EQ28" s="333"/>
      <c r="ER28" s="333"/>
      <c r="ES28" s="333"/>
      <c r="ET28" s="333"/>
      <c r="EU28" s="333"/>
      <c r="EV28" s="333"/>
      <c r="EW28" s="333"/>
      <c r="EX28" s="333"/>
      <c r="EY28" s="333"/>
      <c r="EZ28" s="333"/>
      <c r="FA28" s="333"/>
      <c r="FB28" s="333"/>
      <c r="FC28" s="333"/>
      <c r="FD28" s="333"/>
      <c r="FE28" s="333"/>
      <c r="FF28" s="333"/>
      <c r="FG28" s="333"/>
      <c r="FH28" s="333"/>
      <c r="FI28" s="333"/>
      <c r="FJ28" s="333"/>
      <c r="FK28" s="333"/>
      <c r="FL28" s="333"/>
      <c r="FM28" s="333"/>
      <c r="FN28" s="333"/>
      <c r="FO28" s="333"/>
      <c r="FP28" s="333"/>
      <c r="FQ28" s="333"/>
      <c r="FR28" s="333"/>
      <c r="FS28" s="333"/>
      <c r="FT28" s="333"/>
      <c r="FU28" s="333"/>
      <c r="FV28" s="333"/>
      <c r="FW28" s="333"/>
      <c r="FX28" s="333"/>
      <c r="FY28" s="333"/>
      <c r="FZ28" s="333"/>
      <c r="GA28" s="333"/>
      <c r="GB28" s="333"/>
      <c r="GC28" s="333"/>
      <c r="GD28" s="333"/>
      <c r="GE28" s="333"/>
      <c r="GF28" s="333"/>
      <c r="GG28" s="333"/>
      <c r="GH28" s="333"/>
      <c r="GI28" s="333"/>
      <c r="GJ28" s="333"/>
      <c r="GK28" s="333"/>
      <c r="GL28" s="333"/>
      <c r="GM28" s="333"/>
      <c r="GN28" s="333"/>
      <c r="GO28" s="333"/>
      <c r="GP28" s="333"/>
      <c r="GQ28" s="333"/>
      <c r="GR28" s="333"/>
      <c r="GS28" s="333"/>
      <c r="GT28" s="333"/>
      <c r="GU28" s="333"/>
      <c r="GV28" s="333"/>
      <c r="GW28" s="333"/>
      <c r="GX28" s="333"/>
      <c r="GY28" s="333"/>
      <c r="GZ28" s="333"/>
      <c r="HA28" s="333"/>
      <c r="HB28" s="333"/>
      <c r="HC28" s="333"/>
      <c r="HD28" s="333"/>
      <c r="HE28" s="333"/>
      <c r="HF28" s="333"/>
      <c r="HG28" s="333"/>
      <c r="HH28" s="333"/>
      <c r="HI28" s="333"/>
      <c r="HJ28" s="333"/>
      <c r="HK28" s="333"/>
      <c r="HL28" s="333"/>
      <c r="HM28" s="333"/>
    </row>
    <row r="29" spans="1:221" x14ac:dyDescent="0.2">
      <c r="A29" s="384" t="s">
        <v>80</v>
      </c>
      <c r="B29" s="333"/>
      <c r="C29" s="333"/>
      <c r="D29" s="388">
        <f>IF($C$17&gt;833000,$C$17-833000,0)</f>
        <v>0</v>
      </c>
      <c r="E29" s="361" t="s">
        <v>41</v>
      </c>
      <c r="F29" s="362" t="s">
        <v>8</v>
      </c>
      <c r="G29" s="386"/>
      <c r="H29" s="386"/>
      <c r="I29" s="386">
        <f>'Rider Rates'!$B$5</f>
        <v>1.7560000000000001E-4</v>
      </c>
      <c r="J29" s="387">
        <f t="shared" si="0"/>
        <v>1.7560000000000001E-4</v>
      </c>
      <c r="K29" s="364" t="s">
        <v>42</v>
      </c>
      <c r="L29" s="250"/>
      <c r="M29" s="250"/>
      <c r="N29" s="250">
        <f t="shared" si="1"/>
        <v>0</v>
      </c>
      <c r="O29" s="250">
        <f t="shared" si="2"/>
        <v>0</v>
      </c>
      <c r="P29" s="358">
        <f>'Rider Rates'!$D$4</f>
        <v>45657</v>
      </c>
      <c r="R29" s="380"/>
      <c r="S29" s="374"/>
      <c r="T29" s="375"/>
      <c r="U29" s="333"/>
      <c r="V29" s="376"/>
      <c r="W29" s="333"/>
      <c r="X29" s="333"/>
      <c r="Y29" s="333"/>
      <c r="Z29" s="333"/>
      <c r="AA29" s="333"/>
      <c r="AB29" s="333"/>
      <c r="AC29" s="333"/>
      <c r="AD29" s="333"/>
      <c r="AE29" s="333"/>
      <c r="AF29" s="333"/>
      <c r="AG29" s="333"/>
      <c r="AH29" s="333"/>
      <c r="AI29" s="333"/>
      <c r="AJ29" s="333"/>
      <c r="AK29" s="333"/>
      <c r="AL29" s="333"/>
      <c r="AM29" s="333"/>
      <c r="AN29" s="333"/>
      <c r="AO29" s="333"/>
      <c r="AP29" s="333"/>
      <c r="AQ29" s="333"/>
      <c r="AR29" s="333"/>
      <c r="AS29" s="333"/>
      <c r="AT29" s="333"/>
      <c r="AU29" s="333"/>
      <c r="AV29" s="333"/>
      <c r="AW29" s="333"/>
      <c r="AX29" s="333"/>
      <c r="AY29" s="333"/>
      <c r="AZ29" s="333"/>
      <c r="BA29" s="333"/>
      <c r="BB29" s="333"/>
      <c r="BC29" s="333"/>
      <c r="BD29" s="333"/>
      <c r="BE29" s="333"/>
      <c r="BF29" s="333"/>
      <c r="BG29" s="333"/>
      <c r="BH29" s="333"/>
      <c r="BI29" s="333"/>
      <c r="BJ29" s="333"/>
      <c r="BK29" s="333"/>
      <c r="BL29" s="333"/>
      <c r="BM29" s="333"/>
      <c r="BN29" s="333"/>
      <c r="BO29" s="333"/>
      <c r="BP29" s="333"/>
      <c r="BQ29" s="333"/>
      <c r="BR29" s="333"/>
      <c r="BS29" s="333"/>
      <c r="BT29" s="333"/>
      <c r="BU29" s="333"/>
      <c r="BV29" s="333"/>
      <c r="BW29" s="333"/>
      <c r="BX29" s="333"/>
      <c r="BY29" s="333"/>
      <c r="BZ29" s="333"/>
      <c r="CA29" s="333"/>
      <c r="CB29" s="333"/>
      <c r="CC29" s="333"/>
      <c r="CD29" s="333"/>
      <c r="CE29" s="333"/>
      <c r="CF29" s="333"/>
      <c r="CG29" s="333"/>
      <c r="CH29" s="333"/>
      <c r="CI29" s="333"/>
      <c r="CJ29" s="333"/>
      <c r="CK29" s="333"/>
      <c r="CL29" s="333"/>
      <c r="CM29" s="333"/>
      <c r="CN29" s="333"/>
      <c r="CO29" s="333"/>
      <c r="CP29" s="333"/>
      <c r="CQ29" s="333"/>
      <c r="CR29" s="333"/>
      <c r="CS29" s="333"/>
      <c r="CT29" s="333"/>
      <c r="CU29" s="333"/>
      <c r="CV29" s="333"/>
      <c r="CW29" s="333"/>
      <c r="CX29" s="333"/>
      <c r="CY29" s="333"/>
      <c r="CZ29" s="333"/>
      <c r="DA29" s="333"/>
      <c r="DB29" s="333"/>
      <c r="DC29" s="333"/>
      <c r="DD29" s="333"/>
      <c r="DE29" s="333"/>
      <c r="DF29" s="333"/>
      <c r="DG29" s="333"/>
      <c r="DH29" s="333"/>
      <c r="DI29" s="333"/>
      <c r="DJ29" s="333"/>
      <c r="DK29" s="333"/>
      <c r="DL29" s="333"/>
      <c r="DM29" s="333"/>
      <c r="DN29" s="333"/>
      <c r="DO29" s="333"/>
      <c r="DP29" s="333"/>
      <c r="DQ29" s="333"/>
      <c r="DR29" s="333"/>
      <c r="DS29" s="333"/>
      <c r="DT29" s="333"/>
      <c r="DU29" s="333"/>
      <c r="DV29" s="333"/>
      <c r="DW29" s="333"/>
      <c r="DX29" s="333"/>
      <c r="DY29" s="333"/>
      <c r="DZ29" s="333"/>
      <c r="EA29" s="333"/>
      <c r="EB29" s="333"/>
      <c r="EC29" s="333"/>
      <c r="ED29" s="333"/>
      <c r="EE29" s="333"/>
      <c r="EF29" s="333"/>
      <c r="EG29" s="333"/>
      <c r="EH29" s="333"/>
      <c r="EI29" s="333"/>
      <c r="EJ29" s="333"/>
      <c r="EK29" s="333"/>
      <c r="EL29" s="333"/>
      <c r="EM29" s="333"/>
      <c r="EN29" s="333"/>
      <c r="EO29" s="333"/>
      <c r="EP29" s="333"/>
      <c r="EQ29" s="333"/>
      <c r="ER29" s="333"/>
      <c r="ES29" s="333"/>
      <c r="ET29" s="333"/>
      <c r="EU29" s="333"/>
      <c r="EV29" s="333"/>
      <c r="EW29" s="333"/>
      <c r="EX29" s="333"/>
      <c r="EY29" s="333"/>
      <c r="EZ29" s="333"/>
      <c r="FA29" s="333"/>
      <c r="FB29" s="333"/>
      <c r="FC29" s="333"/>
      <c r="FD29" s="333"/>
      <c r="FE29" s="333"/>
      <c r="FF29" s="333"/>
      <c r="FG29" s="333"/>
      <c r="FH29" s="333"/>
      <c r="FI29" s="333"/>
      <c r="FJ29" s="333"/>
      <c r="FK29" s="333"/>
      <c r="FL29" s="333"/>
      <c r="FM29" s="333"/>
      <c r="FN29" s="333"/>
      <c r="FO29" s="333"/>
      <c r="FP29" s="333"/>
      <c r="FQ29" s="333"/>
      <c r="FR29" s="333"/>
      <c r="FS29" s="333"/>
      <c r="FT29" s="333"/>
      <c r="FU29" s="333"/>
      <c r="FV29" s="333"/>
      <c r="FW29" s="333"/>
      <c r="FX29" s="333"/>
      <c r="FY29" s="333"/>
      <c r="FZ29" s="333"/>
      <c r="GA29" s="333"/>
      <c r="GB29" s="333"/>
      <c r="GC29" s="333"/>
      <c r="GD29" s="333"/>
      <c r="GE29" s="333"/>
      <c r="GF29" s="333"/>
      <c r="GG29" s="333"/>
      <c r="GH29" s="333"/>
      <c r="GI29" s="333"/>
      <c r="GJ29" s="333"/>
      <c r="GK29" s="333"/>
      <c r="GL29" s="333"/>
      <c r="GM29" s="333"/>
      <c r="GN29" s="333"/>
      <c r="GO29" s="333"/>
      <c r="GP29" s="333"/>
      <c r="GQ29" s="333"/>
      <c r="GR29" s="333"/>
      <c r="GS29" s="333"/>
      <c r="GT29" s="333"/>
      <c r="GU29" s="333"/>
      <c r="GV29" s="333"/>
      <c r="GW29" s="333"/>
      <c r="GX29" s="333"/>
      <c r="GY29" s="333"/>
      <c r="GZ29" s="333"/>
      <c r="HA29" s="333"/>
      <c r="HB29" s="333"/>
      <c r="HC29" s="333"/>
      <c r="HD29" s="333"/>
      <c r="HE29" s="333"/>
      <c r="HF29" s="333"/>
      <c r="HG29" s="333"/>
      <c r="HH29" s="333"/>
      <c r="HI29" s="333"/>
      <c r="HJ29" s="333"/>
      <c r="HK29" s="333"/>
      <c r="HL29" s="333"/>
      <c r="HM29" s="333"/>
    </row>
    <row r="30" spans="1:221" x14ac:dyDescent="0.2">
      <c r="A30" s="384" t="s">
        <v>97</v>
      </c>
      <c r="B30" s="333"/>
      <c r="C30" s="333"/>
      <c r="D30" s="360">
        <f>IF($C$17&lt;0,0,IF($C$17&gt;2000,2000,$C$17))</f>
        <v>0</v>
      </c>
      <c r="E30" s="361" t="s">
        <v>41</v>
      </c>
      <c r="F30" s="362" t="s">
        <v>8</v>
      </c>
      <c r="G30" s="386"/>
      <c r="H30" s="386"/>
      <c r="I30" s="389">
        <f>'Rider Rates'!$B$8</f>
        <v>4.6499999999999996E-3</v>
      </c>
      <c r="J30" s="389">
        <f t="shared" si="0"/>
        <v>4.6499999999999996E-3</v>
      </c>
      <c r="K30" s="364" t="s">
        <v>42</v>
      </c>
      <c r="L30" s="250"/>
      <c r="M30" s="250"/>
      <c r="N30" s="250">
        <f t="shared" si="1"/>
        <v>0</v>
      </c>
      <c r="O30" s="250">
        <f t="shared" si="2"/>
        <v>0</v>
      </c>
      <c r="P30" s="358">
        <f>'Rider Rates'!$D$7</f>
        <v>44531</v>
      </c>
      <c r="R30" s="380"/>
      <c r="S30" s="374"/>
      <c r="T30" s="375"/>
      <c r="U30" s="333"/>
      <c r="V30" s="376"/>
      <c r="W30" s="333"/>
      <c r="X30" s="333"/>
      <c r="Y30" s="333"/>
      <c r="Z30" s="333"/>
      <c r="AA30" s="333"/>
      <c r="AB30" s="333"/>
      <c r="AC30" s="333"/>
      <c r="AD30" s="333"/>
      <c r="AE30" s="333"/>
      <c r="AF30" s="333"/>
      <c r="AG30" s="333"/>
      <c r="AH30" s="333"/>
      <c r="AI30" s="333"/>
      <c r="AJ30" s="333"/>
      <c r="AK30" s="333"/>
      <c r="AL30" s="333"/>
      <c r="AM30" s="333"/>
      <c r="AN30" s="333"/>
      <c r="AO30" s="333"/>
      <c r="AP30" s="333"/>
      <c r="AQ30" s="333"/>
      <c r="AR30" s="333"/>
      <c r="AS30" s="333"/>
      <c r="AT30" s="333"/>
      <c r="AU30" s="333"/>
      <c r="AV30" s="333"/>
      <c r="AW30" s="333"/>
      <c r="AX30" s="333"/>
      <c r="AY30" s="333"/>
      <c r="AZ30" s="333"/>
      <c r="BA30" s="333"/>
      <c r="BB30" s="333"/>
      <c r="BC30" s="333"/>
      <c r="BD30" s="333"/>
      <c r="BE30" s="333"/>
      <c r="BF30" s="333"/>
      <c r="BG30" s="333"/>
      <c r="BH30" s="333"/>
      <c r="BI30" s="333"/>
      <c r="BJ30" s="333"/>
      <c r="BK30" s="333"/>
      <c r="BL30" s="333"/>
      <c r="BM30" s="333"/>
      <c r="BN30" s="333"/>
      <c r="BO30" s="333"/>
      <c r="BP30" s="333"/>
      <c r="BQ30" s="333"/>
      <c r="BR30" s="333"/>
      <c r="BS30" s="333"/>
      <c r="BT30" s="333"/>
      <c r="BU30" s="333"/>
      <c r="BV30" s="333"/>
      <c r="BW30" s="333"/>
      <c r="BX30" s="333"/>
      <c r="BY30" s="333"/>
      <c r="BZ30" s="333"/>
      <c r="CA30" s="333"/>
      <c r="CB30" s="333"/>
      <c r="CC30" s="333"/>
      <c r="CD30" s="333"/>
      <c r="CE30" s="333"/>
      <c r="CF30" s="333"/>
      <c r="CG30" s="333"/>
      <c r="CH30" s="333"/>
      <c r="CI30" s="333"/>
      <c r="CJ30" s="333"/>
      <c r="CK30" s="333"/>
      <c r="CL30" s="333"/>
      <c r="CM30" s="333"/>
      <c r="CN30" s="333"/>
      <c r="CO30" s="333"/>
      <c r="CP30" s="333"/>
      <c r="CQ30" s="333"/>
      <c r="CR30" s="333"/>
      <c r="CS30" s="333"/>
      <c r="CT30" s="333"/>
      <c r="CU30" s="333"/>
      <c r="CV30" s="333"/>
      <c r="CW30" s="333"/>
      <c r="CX30" s="333"/>
      <c r="CY30" s="333"/>
      <c r="CZ30" s="333"/>
      <c r="DA30" s="333"/>
      <c r="DB30" s="333"/>
      <c r="DC30" s="333"/>
      <c r="DD30" s="333"/>
      <c r="DE30" s="333"/>
      <c r="DF30" s="333"/>
      <c r="DG30" s="333"/>
      <c r="DH30" s="333"/>
      <c r="DI30" s="333"/>
      <c r="DJ30" s="333"/>
      <c r="DK30" s="333"/>
      <c r="DL30" s="333"/>
      <c r="DM30" s="333"/>
      <c r="DN30" s="333"/>
      <c r="DO30" s="333"/>
      <c r="DP30" s="333"/>
      <c r="DQ30" s="333"/>
      <c r="DR30" s="333"/>
      <c r="DS30" s="333"/>
      <c r="DT30" s="333"/>
      <c r="DU30" s="333"/>
      <c r="DV30" s="333"/>
      <c r="DW30" s="333"/>
      <c r="DX30" s="333"/>
      <c r="DY30" s="333"/>
      <c r="DZ30" s="333"/>
      <c r="EA30" s="333"/>
      <c r="EB30" s="333"/>
      <c r="EC30" s="333"/>
      <c r="ED30" s="333"/>
      <c r="EE30" s="333"/>
      <c r="EF30" s="333"/>
      <c r="EG30" s="333"/>
      <c r="EH30" s="333"/>
      <c r="EI30" s="333"/>
      <c r="EJ30" s="333"/>
      <c r="EK30" s="333"/>
      <c r="EL30" s="333"/>
      <c r="EM30" s="333"/>
      <c r="EN30" s="333"/>
      <c r="EO30" s="333"/>
      <c r="EP30" s="333"/>
      <c r="EQ30" s="333"/>
      <c r="ER30" s="333"/>
      <c r="ES30" s="333"/>
      <c r="ET30" s="333"/>
      <c r="EU30" s="333"/>
      <c r="EV30" s="333"/>
      <c r="EW30" s="333"/>
      <c r="EX30" s="333"/>
      <c r="EY30" s="333"/>
      <c r="EZ30" s="333"/>
      <c r="FA30" s="333"/>
      <c r="FB30" s="333"/>
      <c r="FC30" s="333"/>
      <c r="FD30" s="333"/>
      <c r="FE30" s="333"/>
      <c r="FF30" s="333"/>
      <c r="FG30" s="333"/>
      <c r="FH30" s="333"/>
      <c r="FI30" s="333"/>
      <c r="FJ30" s="333"/>
      <c r="FK30" s="333"/>
      <c r="FL30" s="333"/>
      <c r="FM30" s="333"/>
      <c r="FN30" s="333"/>
      <c r="FO30" s="333"/>
      <c r="FP30" s="333"/>
      <c r="FQ30" s="333"/>
      <c r="FR30" s="333"/>
      <c r="FS30" s="333"/>
      <c r="FT30" s="333"/>
      <c r="FU30" s="333"/>
      <c r="FV30" s="333"/>
      <c r="FW30" s="333"/>
      <c r="FX30" s="333"/>
      <c r="FY30" s="333"/>
      <c r="FZ30" s="333"/>
      <c r="GA30" s="333"/>
      <c r="GB30" s="333"/>
      <c r="GC30" s="333"/>
      <c r="GD30" s="333"/>
      <c r="GE30" s="333"/>
      <c r="GF30" s="333"/>
      <c r="GG30" s="333"/>
      <c r="GH30" s="333"/>
      <c r="GI30" s="333"/>
      <c r="GJ30" s="333"/>
      <c r="GK30" s="333"/>
      <c r="GL30" s="333"/>
      <c r="GM30" s="333"/>
      <c r="GN30" s="333"/>
      <c r="GO30" s="333"/>
      <c r="GP30" s="333"/>
      <c r="GQ30" s="333"/>
      <c r="GR30" s="333"/>
      <c r="GS30" s="333"/>
      <c r="GT30" s="333"/>
      <c r="GU30" s="333"/>
      <c r="GV30" s="333"/>
      <c r="GW30" s="333"/>
      <c r="GX30" s="333"/>
      <c r="GY30" s="333"/>
      <c r="GZ30" s="333"/>
      <c r="HA30" s="333"/>
      <c r="HB30" s="333"/>
      <c r="HC30" s="333"/>
      <c r="HD30" s="333"/>
      <c r="HE30" s="333"/>
      <c r="HF30" s="333"/>
      <c r="HG30" s="333"/>
      <c r="HH30" s="333"/>
      <c r="HI30" s="333"/>
      <c r="HJ30" s="333"/>
      <c r="HK30" s="333"/>
      <c r="HL30" s="333"/>
      <c r="HM30" s="333"/>
    </row>
    <row r="31" spans="1:221" x14ac:dyDescent="0.2">
      <c r="A31" s="384" t="s">
        <v>98</v>
      </c>
      <c r="B31" s="333"/>
      <c r="C31" s="333"/>
      <c r="D31" s="360">
        <f>IF($C$17&lt;=2000,0,IF($C$17=0,0,IF($C$17-2000&gt;13000,13000,$C$17-2000)))</f>
        <v>0</v>
      </c>
      <c r="E31" s="361" t="s">
        <v>41</v>
      </c>
      <c r="F31" s="362" t="s">
        <v>8</v>
      </c>
      <c r="G31" s="386"/>
      <c r="H31" s="386"/>
      <c r="I31" s="389">
        <f>'Rider Rates'!$B$9</f>
        <v>4.1900000000000001E-3</v>
      </c>
      <c r="J31" s="389">
        <f t="shared" si="0"/>
        <v>4.1900000000000001E-3</v>
      </c>
      <c r="K31" s="364" t="s">
        <v>42</v>
      </c>
      <c r="L31" s="250"/>
      <c r="M31" s="250"/>
      <c r="N31" s="250">
        <f t="shared" si="1"/>
        <v>0</v>
      </c>
      <c r="O31" s="250">
        <f t="shared" si="2"/>
        <v>0</v>
      </c>
      <c r="P31" s="358">
        <f>'Rider Rates'!$D$7</f>
        <v>44531</v>
      </c>
      <c r="R31" s="380"/>
      <c r="S31" s="374"/>
      <c r="T31" s="375"/>
      <c r="U31" s="333"/>
      <c r="V31" s="376"/>
      <c r="W31" s="333"/>
      <c r="X31" s="333"/>
      <c r="Y31" s="333"/>
      <c r="Z31" s="333"/>
      <c r="AA31" s="333"/>
      <c r="AB31" s="333"/>
      <c r="AC31" s="333"/>
      <c r="AD31" s="333"/>
      <c r="AE31" s="333"/>
      <c r="AF31" s="333"/>
      <c r="AG31" s="333"/>
      <c r="AH31" s="333"/>
      <c r="AI31" s="333"/>
      <c r="AJ31" s="333"/>
      <c r="AK31" s="333"/>
      <c r="AL31" s="333"/>
      <c r="AM31" s="333"/>
      <c r="AN31" s="333"/>
      <c r="AO31" s="333"/>
      <c r="AP31" s="333"/>
      <c r="AQ31" s="333"/>
      <c r="AR31" s="333"/>
      <c r="AS31" s="333"/>
      <c r="AT31" s="333"/>
      <c r="AU31" s="333"/>
      <c r="AV31" s="333"/>
      <c r="AW31" s="333"/>
      <c r="AX31" s="333"/>
      <c r="AY31" s="333"/>
      <c r="AZ31" s="333"/>
      <c r="BA31" s="333"/>
      <c r="BB31" s="333"/>
      <c r="BC31" s="333"/>
      <c r="BD31" s="333"/>
      <c r="BE31" s="333"/>
      <c r="BF31" s="333"/>
      <c r="BG31" s="333"/>
      <c r="BH31" s="333"/>
      <c r="BI31" s="333"/>
      <c r="BJ31" s="333"/>
      <c r="BK31" s="333"/>
      <c r="BL31" s="333"/>
      <c r="BM31" s="333"/>
      <c r="BN31" s="333"/>
      <c r="BO31" s="333"/>
      <c r="BP31" s="333"/>
      <c r="BQ31" s="333"/>
      <c r="BR31" s="333"/>
      <c r="BS31" s="333"/>
      <c r="BT31" s="333"/>
      <c r="BU31" s="333"/>
      <c r="BV31" s="333"/>
      <c r="BW31" s="333"/>
      <c r="BX31" s="333"/>
      <c r="BY31" s="333"/>
      <c r="BZ31" s="333"/>
      <c r="CA31" s="333"/>
      <c r="CB31" s="333"/>
      <c r="CC31" s="333"/>
      <c r="CD31" s="333"/>
      <c r="CE31" s="333"/>
      <c r="CF31" s="333"/>
      <c r="CG31" s="333"/>
      <c r="CH31" s="333"/>
      <c r="CI31" s="333"/>
      <c r="CJ31" s="333"/>
      <c r="CK31" s="333"/>
      <c r="CL31" s="333"/>
      <c r="CM31" s="333"/>
      <c r="CN31" s="333"/>
      <c r="CO31" s="333"/>
      <c r="CP31" s="333"/>
      <c r="CQ31" s="333"/>
      <c r="CR31" s="333"/>
      <c r="CS31" s="333"/>
      <c r="CT31" s="333"/>
      <c r="CU31" s="333"/>
      <c r="CV31" s="333"/>
      <c r="CW31" s="333"/>
      <c r="CX31" s="333"/>
      <c r="CY31" s="333"/>
      <c r="CZ31" s="333"/>
      <c r="DA31" s="333"/>
      <c r="DB31" s="333"/>
      <c r="DC31" s="333"/>
      <c r="DD31" s="333"/>
      <c r="DE31" s="333"/>
      <c r="DF31" s="333"/>
      <c r="DG31" s="333"/>
      <c r="DH31" s="333"/>
      <c r="DI31" s="333"/>
      <c r="DJ31" s="333"/>
      <c r="DK31" s="333"/>
      <c r="DL31" s="333"/>
      <c r="DM31" s="333"/>
      <c r="DN31" s="333"/>
      <c r="DO31" s="333"/>
      <c r="DP31" s="333"/>
      <c r="DQ31" s="333"/>
      <c r="DR31" s="333"/>
      <c r="DS31" s="333"/>
      <c r="DT31" s="333"/>
      <c r="DU31" s="333"/>
      <c r="DV31" s="333"/>
      <c r="DW31" s="333"/>
      <c r="DX31" s="333"/>
      <c r="DY31" s="333"/>
      <c r="DZ31" s="333"/>
      <c r="EA31" s="333"/>
      <c r="EB31" s="333"/>
      <c r="EC31" s="333"/>
      <c r="ED31" s="333"/>
      <c r="EE31" s="333"/>
      <c r="EF31" s="333"/>
      <c r="EG31" s="333"/>
      <c r="EH31" s="333"/>
      <c r="EI31" s="333"/>
      <c r="EJ31" s="333"/>
      <c r="EK31" s="333"/>
      <c r="EL31" s="333"/>
      <c r="EM31" s="333"/>
      <c r="EN31" s="333"/>
      <c r="EO31" s="333"/>
      <c r="EP31" s="333"/>
      <c r="EQ31" s="333"/>
      <c r="ER31" s="333"/>
      <c r="ES31" s="333"/>
      <c r="ET31" s="333"/>
      <c r="EU31" s="333"/>
      <c r="EV31" s="333"/>
      <c r="EW31" s="333"/>
      <c r="EX31" s="333"/>
      <c r="EY31" s="333"/>
      <c r="EZ31" s="333"/>
      <c r="FA31" s="333"/>
      <c r="FB31" s="333"/>
      <c r="FC31" s="333"/>
      <c r="FD31" s="333"/>
      <c r="FE31" s="333"/>
      <c r="FF31" s="333"/>
      <c r="FG31" s="333"/>
      <c r="FH31" s="333"/>
      <c r="FI31" s="333"/>
      <c r="FJ31" s="333"/>
      <c r="FK31" s="333"/>
      <c r="FL31" s="333"/>
      <c r="FM31" s="333"/>
      <c r="FN31" s="333"/>
      <c r="FO31" s="333"/>
      <c r="FP31" s="333"/>
      <c r="FQ31" s="333"/>
      <c r="FR31" s="333"/>
      <c r="FS31" s="333"/>
      <c r="FT31" s="333"/>
      <c r="FU31" s="333"/>
      <c r="FV31" s="333"/>
      <c r="FW31" s="333"/>
      <c r="FX31" s="333"/>
      <c r="FY31" s="333"/>
      <c r="FZ31" s="333"/>
      <c r="GA31" s="333"/>
      <c r="GB31" s="333"/>
      <c r="GC31" s="333"/>
      <c r="GD31" s="333"/>
      <c r="GE31" s="333"/>
      <c r="GF31" s="333"/>
      <c r="GG31" s="333"/>
      <c r="GH31" s="333"/>
      <c r="GI31" s="333"/>
      <c r="GJ31" s="333"/>
      <c r="GK31" s="333"/>
      <c r="GL31" s="333"/>
      <c r="GM31" s="333"/>
      <c r="GN31" s="333"/>
      <c r="GO31" s="333"/>
      <c r="GP31" s="333"/>
      <c r="GQ31" s="333"/>
      <c r="GR31" s="333"/>
      <c r="GS31" s="333"/>
      <c r="GT31" s="333"/>
      <c r="GU31" s="333"/>
      <c r="GV31" s="333"/>
      <c r="GW31" s="333"/>
      <c r="GX31" s="333"/>
      <c r="GY31" s="333"/>
      <c r="GZ31" s="333"/>
      <c r="HA31" s="333"/>
      <c r="HB31" s="333"/>
      <c r="HC31" s="333"/>
      <c r="HD31" s="333"/>
      <c r="HE31" s="333"/>
      <c r="HF31" s="333"/>
      <c r="HG31" s="333"/>
      <c r="HH31" s="333"/>
      <c r="HI31" s="333"/>
      <c r="HJ31" s="333"/>
      <c r="HK31" s="333"/>
      <c r="HL31" s="333"/>
      <c r="HM31" s="333"/>
    </row>
    <row r="32" spans="1:221" x14ac:dyDescent="0.2">
      <c r="A32" s="384" t="s">
        <v>99</v>
      </c>
      <c r="B32" s="333"/>
      <c r="C32" s="333"/>
      <c r="D32" s="360">
        <f>IF($C$17=0,0,IF($C$17-15000&gt;=0,$C$17-15000,0))</f>
        <v>0</v>
      </c>
      <c r="E32" s="361" t="s">
        <v>41</v>
      </c>
      <c r="F32" s="362" t="s">
        <v>8</v>
      </c>
      <c r="G32" s="386"/>
      <c r="H32" s="386"/>
      <c r="I32" s="389">
        <f>'Rider Rates'!$B$10</f>
        <v>3.63E-3</v>
      </c>
      <c r="J32" s="389">
        <f t="shared" si="0"/>
        <v>3.63E-3</v>
      </c>
      <c r="K32" s="364" t="s">
        <v>42</v>
      </c>
      <c r="L32" s="250"/>
      <c r="M32" s="250"/>
      <c r="N32" s="250">
        <f t="shared" si="1"/>
        <v>0</v>
      </c>
      <c r="O32" s="250">
        <f t="shared" si="2"/>
        <v>0</v>
      </c>
      <c r="P32" s="358">
        <f>'Rider Rates'!$D$7</f>
        <v>44531</v>
      </c>
      <c r="R32" s="380"/>
      <c r="S32" s="374"/>
      <c r="T32" s="375"/>
      <c r="U32" s="333"/>
      <c r="V32" s="376"/>
      <c r="W32" s="333"/>
      <c r="X32" s="333"/>
      <c r="Y32" s="333"/>
      <c r="Z32" s="333"/>
      <c r="AA32" s="333"/>
      <c r="AB32" s="333"/>
      <c r="AC32" s="333"/>
      <c r="AD32" s="333"/>
      <c r="AE32" s="333"/>
      <c r="AF32" s="333"/>
      <c r="AG32" s="333"/>
      <c r="AH32" s="333"/>
      <c r="AI32" s="333"/>
      <c r="AJ32" s="333"/>
      <c r="AK32" s="333"/>
      <c r="AL32" s="333"/>
      <c r="AM32" s="333"/>
      <c r="AN32" s="333"/>
      <c r="AO32" s="333"/>
      <c r="AP32" s="333"/>
      <c r="AQ32" s="333"/>
      <c r="AR32" s="333"/>
      <c r="AS32" s="333"/>
      <c r="AT32" s="333"/>
      <c r="AU32" s="333"/>
      <c r="AV32" s="333"/>
      <c r="AW32" s="333"/>
      <c r="AX32" s="333"/>
      <c r="AY32" s="333"/>
      <c r="AZ32" s="333"/>
      <c r="BA32" s="333"/>
      <c r="BB32" s="333"/>
      <c r="BC32" s="333"/>
      <c r="BD32" s="333"/>
      <c r="BE32" s="333"/>
      <c r="BF32" s="333"/>
      <c r="BG32" s="333"/>
      <c r="BH32" s="333"/>
      <c r="BI32" s="333"/>
      <c r="BJ32" s="333"/>
      <c r="BK32" s="333"/>
      <c r="BL32" s="333"/>
      <c r="BM32" s="333"/>
      <c r="BN32" s="333"/>
      <c r="BO32" s="333"/>
      <c r="BP32" s="333"/>
      <c r="BQ32" s="333"/>
      <c r="BR32" s="333"/>
      <c r="BS32" s="333"/>
      <c r="BT32" s="333"/>
      <c r="BU32" s="333"/>
      <c r="BV32" s="333"/>
      <c r="BW32" s="333"/>
      <c r="BX32" s="333"/>
      <c r="BY32" s="333"/>
      <c r="BZ32" s="333"/>
      <c r="CA32" s="333"/>
      <c r="CB32" s="333"/>
      <c r="CC32" s="333"/>
      <c r="CD32" s="333"/>
      <c r="CE32" s="333"/>
      <c r="CF32" s="333"/>
      <c r="CG32" s="333"/>
      <c r="CH32" s="333"/>
      <c r="CI32" s="333"/>
      <c r="CJ32" s="333"/>
      <c r="CK32" s="333"/>
      <c r="CL32" s="333"/>
      <c r="CM32" s="333"/>
      <c r="CN32" s="333"/>
      <c r="CO32" s="333"/>
      <c r="CP32" s="333"/>
      <c r="CQ32" s="333"/>
      <c r="CR32" s="333"/>
      <c r="CS32" s="333"/>
      <c r="CT32" s="333"/>
      <c r="CU32" s="333"/>
      <c r="CV32" s="333"/>
      <c r="CW32" s="333"/>
      <c r="CX32" s="333"/>
      <c r="CY32" s="333"/>
      <c r="CZ32" s="333"/>
      <c r="DA32" s="333"/>
      <c r="DB32" s="333"/>
      <c r="DC32" s="333"/>
      <c r="DD32" s="333"/>
      <c r="DE32" s="333"/>
      <c r="DF32" s="333"/>
      <c r="DG32" s="333"/>
      <c r="DH32" s="333"/>
      <c r="DI32" s="333"/>
      <c r="DJ32" s="333"/>
      <c r="DK32" s="333"/>
      <c r="DL32" s="333"/>
      <c r="DM32" s="333"/>
      <c r="DN32" s="333"/>
      <c r="DO32" s="333"/>
      <c r="DP32" s="333"/>
      <c r="DQ32" s="333"/>
      <c r="DR32" s="333"/>
      <c r="DS32" s="333"/>
      <c r="DT32" s="333"/>
      <c r="DU32" s="333"/>
      <c r="DV32" s="333"/>
      <c r="DW32" s="333"/>
      <c r="DX32" s="333"/>
      <c r="DY32" s="333"/>
      <c r="DZ32" s="333"/>
      <c r="EA32" s="333"/>
      <c r="EB32" s="333"/>
      <c r="EC32" s="333"/>
      <c r="ED32" s="333"/>
      <c r="EE32" s="333"/>
      <c r="EF32" s="333"/>
      <c r="EG32" s="333"/>
      <c r="EH32" s="333"/>
      <c r="EI32" s="333"/>
      <c r="EJ32" s="333"/>
      <c r="EK32" s="333"/>
      <c r="EL32" s="333"/>
      <c r="EM32" s="333"/>
      <c r="EN32" s="333"/>
      <c r="EO32" s="333"/>
      <c r="EP32" s="333"/>
      <c r="EQ32" s="333"/>
      <c r="ER32" s="333"/>
      <c r="ES32" s="333"/>
      <c r="ET32" s="333"/>
      <c r="EU32" s="333"/>
      <c r="EV32" s="333"/>
      <c r="EW32" s="333"/>
      <c r="EX32" s="333"/>
      <c r="EY32" s="333"/>
      <c r="EZ32" s="333"/>
      <c r="FA32" s="333"/>
      <c r="FB32" s="333"/>
      <c r="FC32" s="333"/>
      <c r="FD32" s="333"/>
      <c r="FE32" s="333"/>
      <c r="FF32" s="333"/>
      <c r="FG32" s="333"/>
      <c r="FH32" s="333"/>
      <c r="FI32" s="333"/>
      <c r="FJ32" s="333"/>
      <c r="FK32" s="333"/>
      <c r="FL32" s="333"/>
      <c r="FM32" s="333"/>
      <c r="FN32" s="333"/>
      <c r="FO32" s="333"/>
      <c r="FP32" s="333"/>
      <c r="FQ32" s="333"/>
      <c r="FR32" s="333"/>
      <c r="FS32" s="333"/>
      <c r="FT32" s="333"/>
      <c r="FU32" s="333"/>
      <c r="FV32" s="333"/>
      <c r="FW32" s="333"/>
      <c r="FX32" s="333"/>
      <c r="FY32" s="333"/>
      <c r="FZ32" s="333"/>
      <c r="GA32" s="333"/>
      <c r="GB32" s="333"/>
      <c r="GC32" s="333"/>
      <c r="GD32" s="333"/>
      <c r="GE32" s="333"/>
      <c r="GF32" s="333"/>
      <c r="GG32" s="333"/>
      <c r="GH32" s="333"/>
      <c r="GI32" s="333"/>
      <c r="GJ32" s="333"/>
      <c r="GK32" s="333"/>
      <c r="GL32" s="333"/>
      <c r="GM32" s="333"/>
      <c r="GN32" s="333"/>
      <c r="GO32" s="333"/>
      <c r="GP32" s="333"/>
      <c r="GQ32" s="333"/>
      <c r="GR32" s="333"/>
      <c r="GS32" s="333"/>
      <c r="GT32" s="333"/>
      <c r="GU32" s="333"/>
      <c r="GV32" s="333"/>
      <c r="GW32" s="333"/>
      <c r="GX32" s="333"/>
      <c r="GY32" s="333"/>
      <c r="GZ32" s="333"/>
      <c r="HA32" s="333"/>
      <c r="HB32" s="333"/>
      <c r="HC32" s="333"/>
      <c r="HD32" s="333"/>
      <c r="HE32" s="333"/>
      <c r="HF32" s="333"/>
      <c r="HG32" s="333"/>
      <c r="HH32" s="333"/>
      <c r="HI32" s="333"/>
      <c r="HJ32" s="333"/>
      <c r="HK32" s="333"/>
      <c r="HL32" s="333"/>
      <c r="HM32" s="333"/>
    </row>
    <row r="33" spans="1:221" x14ac:dyDescent="0.2">
      <c r="A33" s="384" t="s">
        <v>114</v>
      </c>
      <c r="B33" s="333"/>
      <c r="C33" s="333"/>
      <c r="D33" s="390">
        <f>$N$24</f>
        <v>10</v>
      </c>
      <c r="E33" s="361" t="s">
        <v>122</v>
      </c>
      <c r="F33" s="362" t="s">
        <v>8</v>
      </c>
      <c r="G33" s="386"/>
      <c r="H33" s="386"/>
      <c r="I33" s="391">
        <f>'Rider Rates'!$B$12</f>
        <v>0</v>
      </c>
      <c r="J33" s="391">
        <f t="shared" si="0"/>
        <v>0</v>
      </c>
      <c r="K33" s="364"/>
      <c r="L33" s="250"/>
      <c r="M33" s="250"/>
      <c r="N33" s="250">
        <f t="shared" si="1"/>
        <v>0</v>
      </c>
      <c r="O33" s="250">
        <f t="shared" si="2"/>
        <v>0</v>
      </c>
      <c r="P33" s="358">
        <f>'Rider Rates'!$D$12</f>
        <v>44531</v>
      </c>
      <c r="R33" s="380"/>
      <c r="S33" s="374"/>
      <c r="T33" s="375"/>
      <c r="U33" s="333"/>
      <c r="V33" s="376"/>
      <c r="W33" s="333"/>
      <c r="X33" s="333"/>
      <c r="Y33" s="333"/>
      <c r="Z33" s="333"/>
      <c r="AA33" s="333"/>
      <c r="AB33" s="333"/>
      <c r="AC33" s="333"/>
      <c r="AD33" s="333"/>
      <c r="AE33" s="333"/>
      <c r="AF33" s="333"/>
      <c r="AG33" s="333"/>
      <c r="AH33" s="333"/>
      <c r="AI33" s="333"/>
      <c r="AJ33" s="333"/>
      <c r="AK33" s="333"/>
      <c r="AL33" s="333"/>
      <c r="AM33" s="333"/>
      <c r="AN33" s="333"/>
      <c r="AO33" s="333"/>
      <c r="AP33" s="333"/>
      <c r="AQ33" s="333"/>
      <c r="AR33" s="333"/>
      <c r="AS33" s="333"/>
      <c r="AT33" s="333"/>
      <c r="AU33" s="333"/>
      <c r="AV33" s="333"/>
      <c r="AW33" s="333"/>
      <c r="AX33" s="333"/>
      <c r="AY33" s="333"/>
      <c r="AZ33" s="333"/>
      <c r="BA33" s="333"/>
      <c r="BB33" s="333"/>
      <c r="BC33" s="333"/>
      <c r="BD33" s="333"/>
      <c r="BE33" s="333"/>
      <c r="BF33" s="333"/>
      <c r="BG33" s="333"/>
      <c r="BH33" s="333"/>
      <c r="BI33" s="333"/>
      <c r="BJ33" s="333"/>
      <c r="BK33" s="333"/>
      <c r="BL33" s="333"/>
      <c r="BM33" s="333"/>
      <c r="BN33" s="333"/>
      <c r="BO33" s="333"/>
      <c r="BP33" s="333"/>
      <c r="BQ33" s="333"/>
      <c r="BR33" s="333"/>
      <c r="BS33" s="333"/>
      <c r="BT33" s="333"/>
      <c r="BU33" s="333"/>
      <c r="BV33" s="333"/>
      <c r="BW33" s="333"/>
      <c r="BX33" s="333"/>
      <c r="BY33" s="333"/>
      <c r="BZ33" s="333"/>
      <c r="CA33" s="333"/>
      <c r="CB33" s="333"/>
      <c r="CC33" s="333"/>
      <c r="CD33" s="333"/>
      <c r="CE33" s="333"/>
      <c r="CF33" s="333"/>
      <c r="CG33" s="333"/>
      <c r="CH33" s="333"/>
      <c r="CI33" s="333"/>
      <c r="CJ33" s="333"/>
      <c r="CK33" s="333"/>
      <c r="CL33" s="333"/>
      <c r="CM33" s="333"/>
      <c r="CN33" s="333"/>
      <c r="CO33" s="333"/>
      <c r="CP33" s="333"/>
      <c r="CQ33" s="333"/>
      <c r="CR33" s="333"/>
      <c r="CS33" s="333"/>
      <c r="CT33" s="333"/>
      <c r="CU33" s="333"/>
      <c r="CV33" s="333"/>
      <c r="CW33" s="333"/>
      <c r="CX33" s="333"/>
      <c r="CY33" s="333"/>
      <c r="CZ33" s="333"/>
      <c r="DA33" s="333"/>
      <c r="DB33" s="333"/>
      <c r="DC33" s="333"/>
      <c r="DD33" s="333"/>
      <c r="DE33" s="333"/>
      <c r="DF33" s="333"/>
      <c r="DG33" s="333"/>
      <c r="DH33" s="333"/>
      <c r="DI33" s="333"/>
      <c r="DJ33" s="333"/>
      <c r="DK33" s="333"/>
      <c r="DL33" s="333"/>
      <c r="DM33" s="333"/>
      <c r="DN33" s="333"/>
      <c r="DO33" s="333"/>
      <c r="DP33" s="333"/>
      <c r="DQ33" s="333"/>
      <c r="DR33" s="333"/>
      <c r="DS33" s="333"/>
      <c r="DT33" s="333"/>
      <c r="DU33" s="333"/>
      <c r="DV33" s="333"/>
      <c r="DW33" s="333"/>
      <c r="DX33" s="333"/>
      <c r="DY33" s="333"/>
      <c r="DZ33" s="333"/>
      <c r="EA33" s="333"/>
      <c r="EB33" s="333"/>
      <c r="EC33" s="333"/>
      <c r="ED33" s="333"/>
      <c r="EE33" s="333"/>
      <c r="EF33" s="333"/>
      <c r="EG33" s="333"/>
      <c r="EH33" s="333"/>
      <c r="EI33" s="333"/>
      <c r="EJ33" s="333"/>
      <c r="EK33" s="333"/>
      <c r="EL33" s="333"/>
      <c r="EM33" s="333"/>
      <c r="EN33" s="333"/>
      <c r="EO33" s="333"/>
      <c r="EP33" s="333"/>
      <c r="EQ33" s="333"/>
      <c r="ER33" s="333"/>
      <c r="ES33" s="333"/>
      <c r="ET33" s="333"/>
      <c r="EU33" s="333"/>
      <c r="EV33" s="333"/>
      <c r="EW33" s="333"/>
      <c r="EX33" s="333"/>
      <c r="EY33" s="333"/>
      <c r="EZ33" s="333"/>
      <c r="FA33" s="333"/>
      <c r="FB33" s="333"/>
      <c r="FC33" s="333"/>
      <c r="FD33" s="333"/>
      <c r="FE33" s="333"/>
      <c r="FF33" s="333"/>
      <c r="FG33" s="333"/>
      <c r="FH33" s="333"/>
      <c r="FI33" s="333"/>
      <c r="FJ33" s="333"/>
      <c r="FK33" s="333"/>
      <c r="FL33" s="333"/>
      <c r="FM33" s="333"/>
      <c r="FN33" s="333"/>
      <c r="FO33" s="333"/>
      <c r="FP33" s="333"/>
      <c r="FQ33" s="333"/>
      <c r="FR33" s="333"/>
      <c r="FS33" s="333"/>
      <c r="FT33" s="333"/>
      <c r="FU33" s="333"/>
      <c r="FV33" s="333"/>
      <c r="FW33" s="333"/>
      <c r="FX33" s="333"/>
      <c r="FY33" s="333"/>
      <c r="FZ33" s="333"/>
      <c r="GA33" s="333"/>
      <c r="GB33" s="333"/>
      <c r="GC33" s="333"/>
      <c r="GD33" s="333"/>
      <c r="GE33" s="333"/>
      <c r="GF33" s="333"/>
      <c r="GG33" s="333"/>
      <c r="GH33" s="333"/>
      <c r="GI33" s="333"/>
      <c r="GJ33" s="333"/>
      <c r="GK33" s="333"/>
      <c r="GL33" s="333"/>
      <c r="GM33" s="333"/>
      <c r="GN33" s="333"/>
      <c r="GO33" s="333"/>
      <c r="GP33" s="333"/>
      <c r="GQ33" s="333"/>
      <c r="GR33" s="333"/>
      <c r="GS33" s="333"/>
      <c r="GT33" s="333"/>
      <c r="GU33" s="333"/>
      <c r="GV33" s="333"/>
      <c r="GW33" s="333"/>
      <c r="GX33" s="333"/>
      <c r="GY33" s="333"/>
      <c r="GZ33" s="333"/>
      <c r="HA33" s="333"/>
      <c r="HB33" s="333"/>
      <c r="HC33" s="333"/>
      <c r="HD33" s="333"/>
      <c r="HE33" s="333"/>
      <c r="HF33" s="333"/>
      <c r="HG33" s="333"/>
      <c r="HH33" s="333"/>
      <c r="HI33" s="333"/>
      <c r="HJ33" s="333"/>
      <c r="HK33" s="333"/>
      <c r="HL33" s="333"/>
      <c r="HM33" s="333"/>
    </row>
    <row r="34" spans="1:221" x14ac:dyDescent="0.2">
      <c r="A34" s="392" t="s">
        <v>159</v>
      </c>
      <c r="B34" s="333"/>
      <c r="C34" s="333"/>
      <c r="D34" s="360">
        <f>IF($C$17&lt;0,0,$C$17)</f>
        <v>0</v>
      </c>
      <c r="E34" s="361" t="s">
        <v>41</v>
      </c>
      <c r="F34" s="362" t="s">
        <v>8</v>
      </c>
      <c r="G34" s="386"/>
      <c r="H34" s="386"/>
      <c r="I34" s="386">
        <f>'Rider Rates'!$B$15</f>
        <v>0</v>
      </c>
      <c r="J34" s="386">
        <f>SUM(G34:I34)</f>
        <v>0</v>
      </c>
      <c r="K34" s="364" t="s">
        <v>42</v>
      </c>
      <c r="L34" s="250"/>
      <c r="M34" s="250"/>
      <c r="N34" s="250">
        <f>ROUND(D34*I34,2)</f>
        <v>0</v>
      </c>
      <c r="O34" s="250">
        <f t="shared" si="2"/>
        <v>0</v>
      </c>
      <c r="P34" s="358">
        <f>'Rider Rates'!$D$15</f>
        <v>45505</v>
      </c>
      <c r="R34" s="380"/>
      <c r="S34" s="374"/>
      <c r="T34" s="375"/>
      <c r="U34" s="333"/>
      <c r="V34" s="376"/>
      <c r="W34" s="333"/>
      <c r="X34" s="333"/>
      <c r="Y34" s="333"/>
      <c r="Z34" s="333"/>
      <c r="AA34" s="333"/>
      <c r="AB34" s="333"/>
      <c r="AC34" s="333"/>
      <c r="AD34" s="333"/>
      <c r="AE34" s="333"/>
      <c r="AF34" s="333"/>
      <c r="AG34" s="333"/>
      <c r="AH34" s="333"/>
      <c r="AI34" s="333"/>
      <c r="AJ34" s="333"/>
      <c r="AK34" s="333"/>
      <c r="AL34" s="333"/>
      <c r="AM34" s="333"/>
      <c r="AN34" s="333"/>
      <c r="AO34" s="333"/>
      <c r="AP34" s="333"/>
      <c r="AQ34" s="333"/>
      <c r="AR34" s="333"/>
      <c r="AS34" s="333"/>
      <c r="AT34" s="333"/>
      <c r="AU34" s="333"/>
      <c r="AV34" s="333"/>
      <c r="AW34" s="333"/>
      <c r="AX34" s="333"/>
      <c r="AY34" s="333"/>
      <c r="AZ34" s="333"/>
      <c r="BA34" s="333"/>
      <c r="BB34" s="333"/>
      <c r="BC34" s="333"/>
      <c r="BD34" s="333"/>
      <c r="BE34" s="333"/>
      <c r="BF34" s="333"/>
      <c r="BG34" s="333"/>
      <c r="BH34" s="333"/>
      <c r="BI34" s="333"/>
      <c r="BJ34" s="333"/>
      <c r="BK34" s="333"/>
      <c r="BL34" s="333"/>
      <c r="BM34" s="333"/>
      <c r="BN34" s="333"/>
      <c r="BO34" s="333"/>
      <c r="BP34" s="333"/>
      <c r="BQ34" s="333"/>
      <c r="BR34" s="333"/>
      <c r="BS34" s="333"/>
      <c r="BT34" s="333"/>
      <c r="BU34" s="333"/>
      <c r="BV34" s="333"/>
      <c r="BW34" s="333"/>
      <c r="BX34" s="333"/>
      <c r="BY34" s="333"/>
      <c r="BZ34" s="333"/>
      <c r="CA34" s="333"/>
      <c r="CB34" s="333"/>
      <c r="CC34" s="333"/>
      <c r="CD34" s="333"/>
      <c r="CE34" s="333"/>
      <c r="CF34" s="333"/>
      <c r="CG34" s="333"/>
      <c r="CH34" s="333"/>
      <c r="CI34" s="333"/>
      <c r="CJ34" s="333"/>
      <c r="CK34" s="333"/>
      <c r="CL34" s="333"/>
      <c r="CM34" s="333"/>
      <c r="CN34" s="333"/>
      <c r="CO34" s="333"/>
      <c r="CP34" s="333"/>
      <c r="CQ34" s="333"/>
      <c r="CR34" s="333"/>
      <c r="CS34" s="333"/>
      <c r="CT34" s="333"/>
      <c r="CU34" s="333"/>
      <c r="CV34" s="333"/>
      <c r="CW34" s="333"/>
      <c r="CX34" s="333"/>
      <c r="CY34" s="333"/>
      <c r="CZ34" s="333"/>
      <c r="DA34" s="333"/>
      <c r="DB34" s="333"/>
      <c r="DC34" s="333"/>
      <c r="DD34" s="333"/>
      <c r="DE34" s="333"/>
      <c r="DF34" s="333"/>
      <c r="DG34" s="333"/>
      <c r="DH34" s="333"/>
      <c r="DI34" s="333"/>
      <c r="DJ34" s="333"/>
      <c r="DK34" s="333"/>
      <c r="DL34" s="333"/>
      <c r="DM34" s="333"/>
      <c r="DN34" s="333"/>
      <c r="DO34" s="333"/>
      <c r="DP34" s="333"/>
      <c r="DQ34" s="333"/>
      <c r="DR34" s="333"/>
      <c r="DS34" s="333"/>
      <c r="DT34" s="333"/>
      <c r="DU34" s="333"/>
      <c r="DV34" s="333"/>
      <c r="DW34" s="333"/>
      <c r="DX34" s="333"/>
      <c r="DY34" s="333"/>
      <c r="DZ34" s="333"/>
      <c r="EA34" s="333"/>
      <c r="EB34" s="333"/>
      <c r="EC34" s="333"/>
      <c r="ED34" s="333"/>
      <c r="EE34" s="333"/>
      <c r="EF34" s="333"/>
      <c r="EG34" s="333"/>
      <c r="EH34" s="333"/>
      <c r="EI34" s="333"/>
      <c r="EJ34" s="333"/>
      <c r="EK34" s="333"/>
      <c r="EL34" s="333"/>
      <c r="EM34" s="333"/>
      <c r="EN34" s="333"/>
      <c r="EO34" s="333"/>
      <c r="EP34" s="333"/>
      <c r="EQ34" s="333"/>
      <c r="ER34" s="333"/>
      <c r="ES34" s="333"/>
      <c r="ET34" s="333"/>
      <c r="EU34" s="333"/>
      <c r="EV34" s="333"/>
      <c r="EW34" s="333"/>
      <c r="EX34" s="333"/>
      <c r="EY34" s="333"/>
      <c r="EZ34" s="333"/>
      <c r="FA34" s="333"/>
      <c r="FB34" s="333"/>
      <c r="FC34" s="333"/>
      <c r="FD34" s="333"/>
      <c r="FE34" s="333"/>
      <c r="FF34" s="333"/>
      <c r="FG34" s="333"/>
      <c r="FH34" s="333"/>
      <c r="FI34" s="333"/>
      <c r="FJ34" s="333"/>
      <c r="FK34" s="333"/>
      <c r="FL34" s="333"/>
      <c r="FM34" s="333"/>
      <c r="FN34" s="333"/>
      <c r="FO34" s="333"/>
      <c r="FP34" s="333"/>
      <c r="FQ34" s="333"/>
      <c r="FR34" s="333"/>
      <c r="FS34" s="333"/>
      <c r="FT34" s="333"/>
      <c r="FU34" s="333"/>
      <c r="FV34" s="333"/>
      <c r="FW34" s="333"/>
      <c r="FX34" s="333"/>
      <c r="FY34" s="333"/>
      <c r="FZ34" s="333"/>
      <c r="GA34" s="333"/>
      <c r="GB34" s="333"/>
      <c r="GC34" s="333"/>
      <c r="GD34" s="333"/>
      <c r="GE34" s="333"/>
      <c r="GF34" s="333"/>
      <c r="GG34" s="333"/>
      <c r="GH34" s="333"/>
      <c r="GI34" s="333"/>
      <c r="GJ34" s="333"/>
      <c r="GK34" s="333"/>
      <c r="GL34" s="333"/>
      <c r="GM34" s="333"/>
      <c r="GN34" s="333"/>
      <c r="GO34" s="333"/>
      <c r="GP34" s="333"/>
      <c r="GQ34" s="333"/>
      <c r="GR34" s="333"/>
      <c r="GS34" s="333"/>
      <c r="GT34" s="333"/>
      <c r="GU34" s="333"/>
      <c r="GV34" s="333"/>
      <c r="GW34" s="333"/>
      <c r="GX34" s="333"/>
      <c r="GY34" s="333"/>
      <c r="GZ34" s="333"/>
      <c r="HA34" s="333"/>
      <c r="HB34" s="333"/>
      <c r="HC34" s="333"/>
      <c r="HD34" s="333"/>
      <c r="HE34" s="333"/>
      <c r="HF34" s="333"/>
      <c r="HG34" s="333"/>
      <c r="HH34" s="333"/>
      <c r="HI34" s="333"/>
      <c r="HJ34" s="333"/>
      <c r="HK34" s="333"/>
      <c r="HL34" s="333"/>
      <c r="HM34" s="333"/>
    </row>
    <row r="35" spans="1:221" x14ac:dyDescent="0.2">
      <c r="A35" s="392" t="s">
        <v>237</v>
      </c>
      <c r="B35" s="333"/>
      <c r="C35" s="333"/>
      <c r="D35" s="390">
        <f>$N$24</f>
        <v>10</v>
      </c>
      <c r="E35" s="361" t="s">
        <v>122</v>
      </c>
      <c r="F35" s="362" t="s">
        <v>8</v>
      </c>
      <c r="G35" s="386"/>
      <c r="H35" s="386"/>
      <c r="I35" s="391">
        <f>'Rider Rates'!$B$18+'Rider Rates'!$E$18</f>
        <v>0</v>
      </c>
      <c r="J35" s="391">
        <f>SUM(G35:I35)</f>
        <v>0</v>
      </c>
      <c r="K35" s="364"/>
      <c r="L35" s="250"/>
      <c r="M35" s="250"/>
      <c r="N35" s="250">
        <f>ROUND($D$35*'Rider Rates'!$B$18,2)+ROUND($D$35*'Rider Rates'!$E$18,2)</f>
        <v>0</v>
      </c>
      <c r="O35" s="250">
        <f t="shared" si="2"/>
        <v>0</v>
      </c>
      <c r="P35" s="358">
        <f>MAX('Rider Rates'!$D$18,'Rider Rates'!$F$18)</f>
        <v>44531</v>
      </c>
      <c r="R35" s="380"/>
      <c r="S35" s="374"/>
      <c r="T35" s="375"/>
      <c r="U35" s="333"/>
      <c r="V35" s="376"/>
      <c r="W35" s="333"/>
      <c r="X35" s="333"/>
      <c r="Y35" s="333"/>
      <c r="Z35" s="333"/>
      <c r="AA35" s="333"/>
      <c r="AB35" s="333"/>
      <c r="AC35" s="333"/>
      <c r="AD35" s="333"/>
      <c r="AE35" s="333"/>
      <c r="AF35" s="333"/>
      <c r="AG35" s="333"/>
      <c r="AH35" s="333"/>
      <c r="AI35" s="333"/>
      <c r="AJ35" s="333"/>
      <c r="AK35" s="333"/>
      <c r="AL35" s="333"/>
      <c r="AM35" s="333"/>
      <c r="AN35" s="333"/>
      <c r="AO35" s="333"/>
      <c r="AP35" s="333"/>
      <c r="AQ35" s="333"/>
      <c r="AR35" s="333"/>
      <c r="AS35" s="333"/>
      <c r="AT35" s="333"/>
      <c r="AU35" s="333"/>
      <c r="AV35" s="333"/>
      <c r="AW35" s="333"/>
      <c r="AX35" s="333"/>
      <c r="AY35" s="333"/>
      <c r="AZ35" s="333"/>
      <c r="BA35" s="333"/>
      <c r="BB35" s="333"/>
      <c r="BC35" s="333"/>
      <c r="BD35" s="333"/>
      <c r="BE35" s="333"/>
      <c r="BF35" s="333"/>
      <c r="BG35" s="333"/>
      <c r="BH35" s="333"/>
      <c r="BI35" s="333"/>
      <c r="BJ35" s="333"/>
      <c r="BK35" s="333"/>
      <c r="BL35" s="333"/>
      <c r="BM35" s="333"/>
      <c r="BN35" s="333"/>
      <c r="BO35" s="333"/>
      <c r="BP35" s="333"/>
      <c r="BQ35" s="333"/>
      <c r="BR35" s="333"/>
      <c r="BS35" s="333"/>
      <c r="BT35" s="333"/>
      <c r="BU35" s="333"/>
      <c r="BV35" s="333"/>
      <c r="BW35" s="333"/>
      <c r="BX35" s="333"/>
      <c r="BY35" s="333"/>
      <c r="BZ35" s="333"/>
      <c r="CA35" s="333"/>
      <c r="CB35" s="333"/>
      <c r="CC35" s="333"/>
      <c r="CD35" s="333"/>
      <c r="CE35" s="333"/>
      <c r="CF35" s="333"/>
      <c r="CG35" s="333"/>
      <c r="CH35" s="333"/>
      <c r="CI35" s="333"/>
      <c r="CJ35" s="333"/>
      <c r="CK35" s="333"/>
      <c r="CL35" s="333"/>
      <c r="CM35" s="333"/>
      <c r="CN35" s="333"/>
      <c r="CO35" s="333"/>
      <c r="CP35" s="333"/>
      <c r="CQ35" s="333"/>
      <c r="CR35" s="333"/>
      <c r="CS35" s="333"/>
      <c r="CT35" s="333"/>
      <c r="CU35" s="333"/>
      <c r="CV35" s="333"/>
      <c r="CW35" s="333"/>
      <c r="CX35" s="333"/>
      <c r="CY35" s="333"/>
      <c r="CZ35" s="333"/>
      <c r="DA35" s="333"/>
      <c r="DB35" s="333"/>
      <c r="DC35" s="333"/>
      <c r="DD35" s="333"/>
      <c r="DE35" s="333"/>
      <c r="DF35" s="333"/>
      <c r="DG35" s="333"/>
      <c r="DH35" s="333"/>
      <c r="DI35" s="333"/>
      <c r="DJ35" s="333"/>
      <c r="DK35" s="333"/>
      <c r="DL35" s="333"/>
      <c r="DM35" s="333"/>
      <c r="DN35" s="333"/>
      <c r="DO35" s="333"/>
      <c r="DP35" s="333"/>
      <c r="DQ35" s="333"/>
      <c r="DR35" s="333"/>
      <c r="DS35" s="333"/>
      <c r="DT35" s="333"/>
      <c r="DU35" s="333"/>
      <c r="DV35" s="333"/>
      <c r="DW35" s="333"/>
      <c r="DX35" s="333"/>
      <c r="DY35" s="333"/>
      <c r="DZ35" s="333"/>
      <c r="EA35" s="333"/>
      <c r="EB35" s="333"/>
      <c r="EC35" s="333"/>
      <c r="ED35" s="333"/>
      <c r="EE35" s="333"/>
      <c r="EF35" s="333"/>
      <c r="EG35" s="333"/>
      <c r="EH35" s="333"/>
      <c r="EI35" s="333"/>
      <c r="EJ35" s="333"/>
      <c r="EK35" s="333"/>
      <c r="EL35" s="333"/>
      <c r="EM35" s="333"/>
      <c r="EN35" s="333"/>
      <c r="EO35" s="333"/>
      <c r="EP35" s="333"/>
      <c r="EQ35" s="333"/>
      <c r="ER35" s="333"/>
      <c r="ES35" s="333"/>
      <c r="ET35" s="333"/>
      <c r="EU35" s="333"/>
      <c r="EV35" s="333"/>
      <c r="EW35" s="333"/>
      <c r="EX35" s="333"/>
      <c r="EY35" s="333"/>
      <c r="EZ35" s="333"/>
      <c r="FA35" s="333"/>
      <c r="FB35" s="333"/>
      <c r="FC35" s="333"/>
      <c r="FD35" s="333"/>
      <c r="FE35" s="333"/>
      <c r="FF35" s="333"/>
      <c r="FG35" s="333"/>
      <c r="FH35" s="333"/>
      <c r="FI35" s="333"/>
      <c r="FJ35" s="333"/>
      <c r="FK35" s="333"/>
      <c r="FL35" s="333"/>
      <c r="FM35" s="333"/>
      <c r="FN35" s="333"/>
      <c r="FO35" s="333"/>
      <c r="FP35" s="333"/>
      <c r="FQ35" s="333"/>
      <c r="FR35" s="333"/>
      <c r="FS35" s="333"/>
      <c r="FT35" s="333"/>
      <c r="FU35" s="333"/>
      <c r="FV35" s="333"/>
      <c r="FW35" s="333"/>
      <c r="FX35" s="333"/>
      <c r="FY35" s="333"/>
      <c r="FZ35" s="333"/>
      <c r="GA35" s="333"/>
      <c r="GB35" s="333"/>
      <c r="GC35" s="333"/>
      <c r="GD35" s="333"/>
      <c r="GE35" s="333"/>
      <c r="GF35" s="333"/>
      <c r="GG35" s="333"/>
      <c r="GH35" s="333"/>
      <c r="GI35" s="333"/>
      <c r="GJ35" s="333"/>
      <c r="GK35" s="333"/>
      <c r="GL35" s="333"/>
      <c r="GM35" s="333"/>
      <c r="GN35" s="333"/>
      <c r="GO35" s="333"/>
      <c r="GP35" s="333"/>
      <c r="GQ35" s="333"/>
      <c r="GR35" s="333"/>
      <c r="GS35" s="333"/>
      <c r="GT35" s="333"/>
      <c r="GU35" s="333"/>
      <c r="GV35" s="333"/>
      <c r="GW35" s="333"/>
      <c r="GX35" s="333"/>
      <c r="GY35" s="333"/>
      <c r="GZ35" s="333"/>
      <c r="HA35" s="333"/>
      <c r="HB35" s="333"/>
      <c r="HC35" s="333"/>
      <c r="HD35" s="333"/>
      <c r="HE35" s="333"/>
      <c r="HF35" s="333"/>
      <c r="HG35" s="333"/>
      <c r="HH35" s="333"/>
      <c r="HI35" s="333"/>
      <c r="HJ35" s="333"/>
      <c r="HK35" s="333"/>
      <c r="HL35" s="333"/>
      <c r="HM35" s="333"/>
    </row>
    <row r="36" spans="1:221" x14ac:dyDescent="0.2">
      <c r="A36" s="392" t="s">
        <v>186</v>
      </c>
      <c r="B36" s="333"/>
      <c r="C36" s="333"/>
      <c r="D36" s="360">
        <f>'Customer Info'!$B$21+'Customer Info'!$B$22</f>
        <v>0</v>
      </c>
      <c r="E36" s="361" t="s">
        <v>41</v>
      </c>
      <c r="F36" s="362" t="s">
        <v>8</v>
      </c>
      <c r="G36" s="386">
        <f>'Rider Rates'!B21</f>
        <v>7.6880000000000004E-2</v>
      </c>
      <c r="H36" s="386"/>
      <c r="I36" s="386"/>
      <c r="J36" s="393">
        <f>SUM(G36:H36)</f>
        <v>7.6880000000000004E-2</v>
      </c>
      <c r="K36" s="364" t="s">
        <v>42</v>
      </c>
      <c r="L36" s="250">
        <f>ROUND(D36*G36,2)</f>
        <v>0</v>
      </c>
      <c r="M36" s="250"/>
      <c r="N36" s="250"/>
      <c r="O36" s="250">
        <f t="shared" si="2"/>
        <v>0</v>
      </c>
      <c r="P36" s="358">
        <f>'Rider Rates'!$D$21</f>
        <v>45809</v>
      </c>
      <c r="R36" s="380"/>
      <c r="S36" s="374"/>
      <c r="T36" s="375"/>
      <c r="U36" s="333"/>
      <c r="V36" s="376"/>
      <c r="W36" s="333"/>
      <c r="X36" s="333"/>
      <c r="Y36" s="333"/>
      <c r="Z36" s="333"/>
      <c r="AA36" s="333"/>
      <c r="AB36" s="333"/>
      <c r="AC36" s="333"/>
      <c r="AD36" s="333"/>
      <c r="AE36" s="333"/>
      <c r="AF36" s="333"/>
      <c r="AG36" s="333"/>
      <c r="AH36" s="333"/>
      <c r="AI36" s="333"/>
      <c r="AJ36" s="333"/>
      <c r="AK36" s="333"/>
      <c r="AL36" s="333"/>
      <c r="AM36" s="333"/>
      <c r="AN36" s="333"/>
      <c r="AO36" s="333"/>
      <c r="AP36" s="333"/>
      <c r="AQ36" s="333"/>
      <c r="AR36" s="333"/>
      <c r="AS36" s="333"/>
      <c r="AT36" s="333"/>
      <c r="AU36" s="333"/>
      <c r="AV36" s="333"/>
      <c r="AW36" s="333"/>
      <c r="AX36" s="333"/>
      <c r="AY36" s="333"/>
      <c r="AZ36" s="333"/>
      <c r="BA36" s="333"/>
      <c r="BB36" s="333"/>
      <c r="BC36" s="333"/>
      <c r="BD36" s="333"/>
      <c r="BE36" s="333"/>
      <c r="BF36" s="333"/>
      <c r="BG36" s="333"/>
      <c r="BH36" s="333"/>
      <c r="BI36" s="333"/>
      <c r="BJ36" s="333"/>
      <c r="BK36" s="333"/>
      <c r="BL36" s="333"/>
      <c r="BM36" s="333"/>
      <c r="BN36" s="333"/>
      <c r="BO36" s="333"/>
      <c r="BP36" s="333"/>
      <c r="BQ36" s="333"/>
      <c r="BR36" s="333"/>
      <c r="BS36" s="333"/>
      <c r="BT36" s="333"/>
      <c r="BU36" s="333"/>
      <c r="BV36" s="333"/>
      <c r="BW36" s="333"/>
      <c r="BX36" s="333"/>
      <c r="BY36" s="333"/>
      <c r="BZ36" s="333"/>
      <c r="CA36" s="333"/>
      <c r="CB36" s="333"/>
      <c r="CC36" s="333"/>
      <c r="CD36" s="333"/>
      <c r="CE36" s="333"/>
      <c r="CF36" s="333"/>
      <c r="CG36" s="333"/>
      <c r="CH36" s="333"/>
      <c r="CI36" s="333"/>
      <c r="CJ36" s="333"/>
      <c r="CK36" s="333"/>
      <c r="CL36" s="333"/>
      <c r="CM36" s="333"/>
      <c r="CN36" s="333"/>
      <c r="CO36" s="333"/>
      <c r="CP36" s="333"/>
      <c r="CQ36" s="333"/>
      <c r="CR36" s="333"/>
      <c r="CS36" s="333"/>
      <c r="CT36" s="333"/>
      <c r="CU36" s="333"/>
      <c r="CV36" s="333"/>
      <c r="CW36" s="333"/>
      <c r="CX36" s="333"/>
      <c r="CY36" s="333"/>
      <c r="CZ36" s="333"/>
      <c r="DA36" s="333"/>
      <c r="DB36" s="333"/>
      <c r="DC36" s="333"/>
      <c r="DD36" s="333"/>
      <c r="DE36" s="333"/>
      <c r="DF36" s="333"/>
      <c r="DG36" s="333"/>
      <c r="DH36" s="333"/>
      <c r="DI36" s="333"/>
      <c r="DJ36" s="333"/>
      <c r="DK36" s="333"/>
      <c r="DL36" s="333"/>
      <c r="DM36" s="333"/>
      <c r="DN36" s="333"/>
      <c r="DO36" s="333"/>
      <c r="DP36" s="333"/>
      <c r="DQ36" s="333"/>
      <c r="DR36" s="333"/>
      <c r="DS36" s="333"/>
      <c r="DT36" s="333"/>
      <c r="DU36" s="333"/>
      <c r="DV36" s="333"/>
      <c r="DW36" s="333"/>
      <c r="DX36" s="333"/>
      <c r="DY36" s="333"/>
      <c r="DZ36" s="333"/>
      <c r="EA36" s="333"/>
      <c r="EB36" s="333"/>
      <c r="EC36" s="333"/>
      <c r="ED36" s="333"/>
      <c r="EE36" s="333"/>
      <c r="EF36" s="333"/>
      <c r="EG36" s="333"/>
      <c r="EH36" s="333"/>
      <c r="EI36" s="333"/>
      <c r="EJ36" s="333"/>
      <c r="EK36" s="333"/>
      <c r="EL36" s="333"/>
      <c r="EM36" s="333"/>
      <c r="EN36" s="333"/>
      <c r="EO36" s="333"/>
      <c r="EP36" s="333"/>
      <c r="EQ36" s="333"/>
      <c r="ER36" s="333"/>
      <c r="ES36" s="333"/>
      <c r="ET36" s="333"/>
      <c r="EU36" s="333"/>
      <c r="EV36" s="333"/>
      <c r="EW36" s="333"/>
      <c r="EX36" s="333"/>
      <c r="EY36" s="333"/>
      <c r="EZ36" s="333"/>
      <c r="FA36" s="333"/>
      <c r="FB36" s="333"/>
      <c r="FC36" s="333"/>
      <c r="FD36" s="333"/>
      <c r="FE36" s="333"/>
      <c r="FF36" s="333"/>
      <c r="FG36" s="333"/>
      <c r="FH36" s="333"/>
      <c r="FI36" s="333"/>
      <c r="FJ36" s="333"/>
      <c r="FK36" s="333"/>
      <c r="FL36" s="333"/>
      <c r="FM36" s="333"/>
      <c r="FN36" s="333"/>
      <c r="FO36" s="333"/>
      <c r="FP36" s="333"/>
      <c r="FQ36" s="333"/>
      <c r="FR36" s="333"/>
      <c r="FS36" s="333"/>
      <c r="FT36" s="333"/>
      <c r="FU36" s="333"/>
      <c r="FV36" s="333"/>
      <c r="FW36" s="333"/>
      <c r="FX36" s="333"/>
      <c r="FY36" s="333"/>
      <c r="FZ36" s="333"/>
      <c r="GA36" s="333"/>
      <c r="GB36" s="333"/>
      <c r="GC36" s="333"/>
      <c r="GD36" s="333"/>
      <c r="GE36" s="333"/>
      <c r="GF36" s="333"/>
      <c r="GG36" s="333"/>
      <c r="GH36" s="333"/>
      <c r="GI36" s="333"/>
      <c r="GJ36" s="333"/>
      <c r="GK36" s="333"/>
      <c r="GL36" s="333"/>
      <c r="GM36" s="333"/>
      <c r="GN36" s="333"/>
      <c r="GO36" s="333"/>
      <c r="GP36" s="333"/>
      <c r="GQ36" s="333"/>
      <c r="GR36" s="333"/>
      <c r="GS36" s="333"/>
      <c r="GT36" s="333"/>
      <c r="GU36" s="333"/>
      <c r="GV36" s="333"/>
      <c r="GW36" s="333"/>
      <c r="GX36" s="333"/>
      <c r="GY36" s="333"/>
      <c r="GZ36" s="333"/>
      <c r="HA36" s="333"/>
      <c r="HB36" s="333"/>
      <c r="HC36" s="333"/>
      <c r="HD36" s="333"/>
      <c r="HE36" s="333"/>
      <c r="HF36" s="333"/>
      <c r="HG36" s="333"/>
      <c r="HH36" s="333"/>
      <c r="HI36" s="333"/>
      <c r="HJ36" s="333"/>
      <c r="HK36" s="333"/>
      <c r="HL36" s="333"/>
      <c r="HM36" s="333"/>
    </row>
    <row r="37" spans="1:221" x14ac:dyDescent="0.2">
      <c r="A37" s="394" t="s">
        <v>172</v>
      </c>
      <c r="B37" s="333"/>
      <c r="C37" s="333"/>
      <c r="D37" s="360">
        <f>'Customer Info'!$B$21+'Customer Info'!$B$22</f>
        <v>0</v>
      </c>
      <c r="E37" s="361" t="s">
        <v>41</v>
      </c>
      <c r="F37" s="362" t="s">
        <v>8</v>
      </c>
      <c r="G37" s="386">
        <f>'Rider Rates'!$B$28</f>
        <v>2.298E-2</v>
      </c>
      <c r="H37" s="386"/>
      <c r="I37" s="386"/>
      <c r="J37" s="393">
        <f>SUM(G37:H37)</f>
        <v>2.298E-2</v>
      </c>
      <c r="K37" s="364" t="s">
        <v>42</v>
      </c>
      <c r="L37" s="250">
        <f>ROUND(D37*G37,2)</f>
        <v>0</v>
      </c>
      <c r="M37" s="250"/>
      <c r="N37" s="250"/>
      <c r="O37" s="250">
        <f t="shared" si="2"/>
        <v>0</v>
      </c>
      <c r="P37" s="358">
        <f>'Rider Rates'!$D$29</f>
        <v>45809</v>
      </c>
      <c r="R37" s="380"/>
      <c r="S37" s="374"/>
      <c r="T37" s="375"/>
      <c r="U37" s="333"/>
      <c r="V37" s="376"/>
      <c r="W37" s="333"/>
      <c r="X37" s="333"/>
      <c r="Y37" s="333"/>
      <c r="Z37" s="333"/>
      <c r="AA37" s="333"/>
      <c r="AB37" s="333"/>
      <c r="AC37" s="333"/>
      <c r="AD37" s="333"/>
      <c r="AE37" s="333"/>
      <c r="AF37" s="333"/>
      <c r="AG37" s="333"/>
      <c r="AH37" s="333"/>
      <c r="AI37" s="333"/>
      <c r="AJ37" s="333"/>
      <c r="AK37" s="333"/>
      <c r="AL37" s="333"/>
      <c r="AM37" s="333"/>
      <c r="AN37" s="333"/>
      <c r="AO37" s="333"/>
      <c r="AP37" s="333"/>
      <c r="AQ37" s="333"/>
      <c r="AR37" s="333"/>
      <c r="AS37" s="333"/>
      <c r="AT37" s="333"/>
      <c r="AU37" s="333"/>
      <c r="AV37" s="333"/>
      <c r="AW37" s="333"/>
      <c r="AX37" s="333"/>
      <c r="AY37" s="333"/>
      <c r="AZ37" s="333"/>
      <c r="BA37" s="333"/>
      <c r="BB37" s="333"/>
      <c r="BC37" s="333"/>
      <c r="BD37" s="333"/>
      <c r="BE37" s="333"/>
      <c r="BF37" s="333"/>
      <c r="BG37" s="333"/>
      <c r="BH37" s="333"/>
      <c r="BI37" s="333"/>
      <c r="BJ37" s="333"/>
      <c r="BK37" s="333"/>
      <c r="BL37" s="333"/>
      <c r="BM37" s="333"/>
      <c r="BN37" s="333"/>
      <c r="BO37" s="333"/>
      <c r="BP37" s="333"/>
      <c r="BQ37" s="333"/>
      <c r="BR37" s="333"/>
      <c r="BS37" s="333"/>
      <c r="BT37" s="333"/>
      <c r="BU37" s="333"/>
      <c r="BV37" s="333"/>
      <c r="BW37" s="333"/>
      <c r="BX37" s="333"/>
      <c r="BY37" s="333"/>
      <c r="BZ37" s="333"/>
      <c r="CA37" s="333"/>
      <c r="CB37" s="333"/>
      <c r="CC37" s="333"/>
      <c r="CD37" s="333"/>
      <c r="CE37" s="333"/>
      <c r="CF37" s="333"/>
      <c r="CG37" s="333"/>
      <c r="CH37" s="333"/>
      <c r="CI37" s="333"/>
      <c r="CJ37" s="333"/>
      <c r="CK37" s="333"/>
      <c r="CL37" s="333"/>
      <c r="CM37" s="333"/>
      <c r="CN37" s="333"/>
      <c r="CO37" s="333"/>
      <c r="CP37" s="333"/>
      <c r="CQ37" s="333"/>
      <c r="CR37" s="333"/>
      <c r="CS37" s="333"/>
      <c r="CT37" s="333"/>
      <c r="CU37" s="333"/>
      <c r="CV37" s="333"/>
      <c r="CW37" s="333"/>
      <c r="CX37" s="333"/>
      <c r="CY37" s="333"/>
      <c r="CZ37" s="333"/>
      <c r="DA37" s="333"/>
      <c r="DB37" s="333"/>
      <c r="DC37" s="333"/>
      <c r="DD37" s="333"/>
      <c r="DE37" s="333"/>
      <c r="DF37" s="333"/>
      <c r="DG37" s="333"/>
      <c r="DH37" s="333"/>
      <c r="DI37" s="333"/>
      <c r="DJ37" s="333"/>
      <c r="DK37" s="333"/>
      <c r="DL37" s="333"/>
      <c r="DM37" s="333"/>
      <c r="DN37" s="333"/>
      <c r="DO37" s="333"/>
      <c r="DP37" s="333"/>
      <c r="DQ37" s="333"/>
      <c r="DR37" s="333"/>
      <c r="DS37" s="333"/>
      <c r="DT37" s="333"/>
      <c r="DU37" s="333"/>
      <c r="DV37" s="333"/>
      <c r="DW37" s="333"/>
      <c r="DX37" s="333"/>
      <c r="DY37" s="333"/>
      <c r="DZ37" s="333"/>
      <c r="EA37" s="333"/>
      <c r="EB37" s="333"/>
      <c r="EC37" s="333"/>
      <c r="ED37" s="333"/>
      <c r="EE37" s="333"/>
      <c r="EF37" s="333"/>
      <c r="EG37" s="333"/>
      <c r="EH37" s="333"/>
      <c r="EI37" s="333"/>
      <c r="EJ37" s="333"/>
      <c r="EK37" s="333"/>
      <c r="EL37" s="333"/>
      <c r="EM37" s="333"/>
      <c r="EN37" s="333"/>
      <c r="EO37" s="333"/>
      <c r="EP37" s="333"/>
      <c r="EQ37" s="333"/>
      <c r="ER37" s="333"/>
      <c r="ES37" s="333"/>
      <c r="ET37" s="333"/>
      <c r="EU37" s="333"/>
      <c r="EV37" s="333"/>
      <c r="EW37" s="333"/>
      <c r="EX37" s="333"/>
      <c r="EY37" s="333"/>
      <c r="EZ37" s="333"/>
      <c r="FA37" s="333"/>
      <c r="FB37" s="333"/>
      <c r="FC37" s="333"/>
      <c r="FD37" s="333"/>
      <c r="FE37" s="333"/>
      <c r="FF37" s="333"/>
      <c r="FG37" s="333"/>
      <c r="FH37" s="333"/>
      <c r="FI37" s="333"/>
      <c r="FJ37" s="333"/>
      <c r="FK37" s="333"/>
      <c r="FL37" s="333"/>
      <c r="FM37" s="333"/>
      <c r="FN37" s="333"/>
      <c r="FO37" s="333"/>
      <c r="FP37" s="333"/>
      <c r="FQ37" s="333"/>
      <c r="FR37" s="333"/>
      <c r="FS37" s="333"/>
      <c r="FT37" s="333"/>
      <c r="FU37" s="333"/>
      <c r="FV37" s="333"/>
      <c r="FW37" s="333"/>
      <c r="FX37" s="333"/>
      <c r="FY37" s="333"/>
      <c r="FZ37" s="333"/>
      <c r="GA37" s="333"/>
      <c r="GB37" s="333"/>
      <c r="GC37" s="333"/>
      <c r="GD37" s="333"/>
      <c r="GE37" s="333"/>
      <c r="GF37" s="333"/>
      <c r="GG37" s="333"/>
      <c r="GH37" s="333"/>
      <c r="GI37" s="333"/>
      <c r="GJ37" s="333"/>
      <c r="GK37" s="333"/>
      <c r="GL37" s="333"/>
      <c r="GM37" s="333"/>
      <c r="GN37" s="333"/>
      <c r="GO37" s="333"/>
      <c r="GP37" s="333"/>
      <c r="GQ37" s="333"/>
      <c r="GR37" s="333"/>
      <c r="GS37" s="333"/>
      <c r="GT37" s="333"/>
      <c r="GU37" s="333"/>
      <c r="GV37" s="333"/>
      <c r="GW37" s="333"/>
      <c r="GX37" s="333"/>
      <c r="GY37" s="333"/>
      <c r="GZ37" s="333"/>
      <c r="HA37" s="333"/>
      <c r="HB37" s="333"/>
      <c r="HC37" s="333"/>
      <c r="HD37" s="333"/>
      <c r="HE37" s="333"/>
      <c r="HF37" s="333"/>
      <c r="HG37" s="333"/>
      <c r="HH37" s="333"/>
      <c r="HI37" s="333"/>
      <c r="HJ37" s="333"/>
      <c r="HK37" s="333"/>
      <c r="HL37" s="333"/>
      <c r="HM37" s="333"/>
    </row>
    <row r="38" spans="1:221" x14ac:dyDescent="0.2">
      <c r="A38" s="392" t="s">
        <v>193</v>
      </c>
      <c r="B38" s="333"/>
      <c r="C38" s="333"/>
      <c r="D38" s="360">
        <f>'Customer Info'!$B$21+'Customer Info'!$B$22</f>
        <v>0</v>
      </c>
      <c r="E38" s="361" t="s">
        <v>41</v>
      </c>
      <c r="F38" s="362" t="s">
        <v>8</v>
      </c>
      <c r="G38" s="386">
        <f>'Rider Rates'!B45</f>
        <v>-5.7597000000000004E-3</v>
      </c>
      <c r="H38" s="386"/>
      <c r="I38" s="386"/>
      <c r="J38" s="393">
        <f>SUM(G38:H38)</f>
        <v>-5.7597000000000004E-3</v>
      </c>
      <c r="K38" s="364" t="s">
        <v>42</v>
      </c>
      <c r="L38" s="250">
        <f>ROUND(D38*G38,2)</f>
        <v>0</v>
      </c>
      <c r="M38" s="250"/>
      <c r="N38" s="250"/>
      <c r="O38" s="250">
        <f>SUM(L38:N38)</f>
        <v>0</v>
      </c>
      <c r="P38" s="358">
        <f>'Rider Rates'!$D$45</f>
        <v>45929</v>
      </c>
      <c r="R38" s="380"/>
      <c r="S38" s="374"/>
      <c r="T38" s="375"/>
      <c r="U38" s="333"/>
      <c r="V38" s="376"/>
      <c r="W38" s="333"/>
      <c r="X38" s="333"/>
      <c r="Y38" s="333"/>
      <c r="Z38" s="333"/>
      <c r="AA38" s="333"/>
      <c r="AB38" s="333"/>
      <c r="AC38" s="333"/>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333"/>
      <c r="BB38" s="333"/>
      <c r="BC38" s="333"/>
      <c r="BD38" s="333"/>
      <c r="BE38" s="333"/>
      <c r="BF38" s="333"/>
      <c r="BG38" s="333"/>
      <c r="BH38" s="333"/>
      <c r="BI38" s="333"/>
      <c r="BJ38" s="333"/>
      <c r="BK38" s="333"/>
      <c r="BL38" s="333"/>
      <c r="BM38" s="333"/>
      <c r="BN38" s="333"/>
      <c r="BO38" s="333"/>
      <c r="BP38" s="333"/>
      <c r="BQ38" s="333"/>
      <c r="BR38" s="333"/>
      <c r="BS38" s="333"/>
      <c r="BT38" s="333"/>
      <c r="BU38" s="333"/>
      <c r="BV38" s="333"/>
      <c r="BW38" s="333"/>
      <c r="BX38" s="333"/>
      <c r="BY38" s="333"/>
      <c r="BZ38" s="333"/>
      <c r="CA38" s="333"/>
      <c r="CB38" s="333"/>
      <c r="CC38" s="333"/>
      <c r="CD38" s="333"/>
      <c r="CE38" s="333"/>
      <c r="CF38" s="333"/>
      <c r="CG38" s="333"/>
      <c r="CH38" s="333"/>
      <c r="CI38" s="333"/>
      <c r="CJ38" s="333"/>
      <c r="CK38" s="333"/>
      <c r="CL38" s="333"/>
      <c r="CM38" s="333"/>
      <c r="CN38" s="333"/>
      <c r="CO38" s="333"/>
      <c r="CP38" s="333"/>
      <c r="CQ38" s="333"/>
      <c r="CR38" s="333"/>
      <c r="CS38" s="333"/>
      <c r="CT38" s="333"/>
      <c r="CU38" s="333"/>
      <c r="CV38" s="333"/>
      <c r="CW38" s="333"/>
      <c r="CX38" s="333"/>
      <c r="CY38" s="333"/>
      <c r="CZ38" s="333"/>
      <c r="DA38" s="333"/>
      <c r="DB38" s="333"/>
      <c r="DC38" s="333"/>
      <c r="DD38" s="333"/>
      <c r="DE38" s="333"/>
      <c r="DF38" s="333"/>
      <c r="DG38" s="333"/>
      <c r="DH38" s="333"/>
      <c r="DI38" s="333"/>
      <c r="DJ38" s="333"/>
      <c r="DK38" s="333"/>
      <c r="DL38" s="333"/>
      <c r="DM38" s="333"/>
      <c r="DN38" s="333"/>
      <c r="DO38" s="333"/>
      <c r="DP38" s="333"/>
      <c r="DQ38" s="333"/>
      <c r="DR38" s="333"/>
      <c r="DS38" s="333"/>
      <c r="DT38" s="333"/>
      <c r="DU38" s="333"/>
      <c r="DV38" s="333"/>
      <c r="DW38" s="333"/>
      <c r="DX38" s="333"/>
      <c r="DY38" s="333"/>
      <c r="DZ38" s="333"/>
      <c r="EA38" s="333"/>
      <c r="EB38" s="333"/>
      <c r="EC38" s="333"/>
      <c r="ED38" s="333"/>
      <c r="EE38" s="333"/>
      <c r="EF38" s="333"/>
      <c r="EG38" s="333"/>
      <c r="EH38" s="333"/>
      <c r="EI38" s="333"/>
      <c r="EJ38" s="333"/>
      <c r="EK38" s="333"/>
      <c r="EL38" s="333"/>
      <c r="EM38" s="333"/>
      <c r="EN38" s="333"/>
      <c r="EO38" s="333"/>
      <c r="EP38" s="333"/>
      <c r="EQ38" s="333"/>
      <c r="ER38" s="333"/>
      <c r="ES38" s="333"/>
      <c r="ET38" s="333"/>
      <c r="EU38" s="333"/>
      <c r="EV38" s="333"/>
      <c r="EW38" s="333"/>
      <c r="EX38" s="333"/>
      <c r="EY38" s="333"/>
      <c r="EZ38" s="333"/>
      <c r="FA38" s="333"/>
      <c r="FB38" s="333"/>
      <c r="FC38" s="333"/>
      <c r="FD38" s="333"/>
      <c r="FE38" s="333"/>
      <c r="FF38" s="333"/>
      <c r="FG38" s="333"/>
      <c r="FH38" s="333"/>
      <c r="FI38" s="333"/>
      <c r="FJ38" s="333"/>
      <c r="FK38" s="333"/>
      <c r="FL38" s="333"/>
      <c r="FM38" s="333"/>
      <c r="FN38" s="333"/>
      <c r="FO38" s="333"/>
      <c r="FP38" s="333"/>
      <c r="FQ38" s="333"/>
      <c r="FR38" s="333"/>
      <c r="FS38" s="333"/>
      <c r="FT38" s="333"/>
      <c r="FU38" s="333"/>
      <c r="FV38" s="333"/>
      <c r="FW38" s="333"/>
      <c r="FX38" s="333"/>
      <c r="FY38" s="333"/>
      <c r="FZ38" s="333"/>
      <c r="GA38" s="333"/>
      <c r="GB38" s="333"/>
      <c r="GC38" s="333"/>
      <c r="GD38" s="333"/>
      <c r="GE38" s="333"/>
      <c r="GF38" s="333"/>
      <c r="GG38" s="333"/>
      <c r="GH38" s="333"/>
      <c r="GI38" s="333"/>
      <c r="GJ38" s="333"/>
      <c r="GK38" s="333"/>
      <c r="GL38" s="333"/>
      <c r="GM38" s="333"/>
      <c r="GN38" s="333"/>
      <c r="GO38" s="333"/>
      <c r="GP38" s="333"/>
      <c r="GQ38" s="333"/>
      <c r="GR38" s="333"/>
      <c r="GS38" s="333"/>
      <c r="GT38" s="333"/>
      <c r="GU38" s="333"/>
      <c r="GV38" s="333"/>
      <c r="GW38" s="333"/>
      <c r="GX38" s="333"/>
      <c r="GY38" s="333"/>
      <c r="GZ38" s="333"/>
      <c r="HA38" s="333"/>
      <c r="HB38" s="333"/>
      <c r="HC38" s="333"/>
      <c r="HD38" s="333"/>
      <c r="HE38" s="333"/>
      <c r="HF38" s="333"/>
      <c r="HG38" s="333"/>
      <c r="HH38" s="333"/>
      <c r="HI38" s="333"/>
      <c r="HJ38" s="333"/>
      <c r="HK38" s="333"/>
      <c r="HL38" s="333"/>
      <c r="HM38" s="333"/>
    </row>
    <row r="39" spans="1:221" x14ac:dyDescent="0.2">
      <c r="A39" s="394" t="s">
        <v>210</v>
      </c>
      <c r="B39" s="333"/>
      <c r="C39" s="333"/>
      <c r="D39" s="360"/>
      <c r="E39" s="361" t="s">
        <v>115</v>
      </c>
      <c r="F39" s="362" t="s">
        <v>15</v>
      </c>
      <c r="G39" s="386"/>
      <c r="H39" s="386"/>
      <c r="I39" s="386">
        <f>'Rider Rates'!D48</f>
        <v>0</v>
      </c>
      <c r="J39" s="386">
        <f>SUM(G39:I39)</f>
        <v>0</v>
      </c>
      <c r="K39" s="364" t="s">
        <v>42</v>
      </c>
      <c r="L39" s="250"/>
      <c r="M39" s="250"/>
      <c r="N39" s="250">
        <f>J39</f>
        <v>0</v>
      </c>
      <c r="O39" s="250">
        <f>SUM(L39:N39)</f>
        <v>0</v>
      </c>
      <c r="P39" s="358">
        <f>'Rider Rates'!E48</f>
        <v>45883</v>
      </c>
      <c r="R39" s="380"/>
      <c r="S39" s="374"/>
      <c r="T39" s="375"/>
      <c r="U39" s="333"/>
      <c r="V39" s="376"/>
      <c r="W39" s="333"/>
      <c r="X39" s="333"/>
      <c r="Y39" s="333"/>
      <c r="Z39" s="333"/>
      <c r="AA39" s="333"/>
      <c r="AB39" s="333"/>
      <c r="AC39" s="333"/>
      <c r="AD39" s="333"/>
      <c r="AE39" s="333"/>
      <c r="AF39" s="333"/>
      <c r="AG39" s="333"/>
      <c r="AH39" s="333"/>
      <c r="AI39" s="333"/>
      <c r="AJ39" s="333"/>
      <c r="AK39" s="333"/>
      <c r="AL39" s="333"/>
      <c r="AM39" s="333"/>
      <c r="AN39" s="333"/>
      <c r="AO39" s="333"/>
      <c r="AP39" s="333"/>
      <c r="AQ39" s="333"/>
      <c r="AR39" s="333"/>
      <c r="AS39" s="333"/>
      <c r="AT39" s="333"/>
      <c r="AU39" s="333"/>
      <c r="AV39" s="333"/>
      <c r="AW39" s="333"/>
      <c r="AX39" s="333"/>
      <c r="AY39" s="333"/>
      <c r="AZ39" s="333"/>
      <c r="BA39" s="333"/>
      <c r="BB39" s="333"/>
      <c r="BC39" s="333"/>
      <c r="BD39" s="333"/>
      <c r="BE39" s="333"/>
      <c r="BF39" s="333"/>
      <c r="BG39" s="333"/>
      <c r="BH39" s="333"/>
      <c r="BI39" s="333"/>
      <c r="BJ39" s="333"/>
      <c r="BK39" s="333"/>
      <c r="BL39" s="333"/>
      <c r="BM39" s="333"/>
      <c r="BN39" s="333"/>
      <c r="BO39" s="333"/>
      <c r="BP39" s="333"/>
      <c r="BQ39" s="333"/>
      <c r="BR39" s="333"/>
      <c r="BS39" s="333"/>
      <c r="BT39" s="333"/>
      <c r="BU39" s="333"/>
      <c r="BV39" s="333"/>
      <c r="BW39" s="333"/>
      <c r="BX39" s="333"/>
      <c r="BY39" s="333"/>
      <c r="BZ39" s="333"/>
      <c r="CA39" s="333"/>
      <c r="CB39" s="333"/>
      <c r="CC39" s="333"/>
      <c r="CD39" s="333"/>
      <c r="CE39" s="333"/>
      <c r="CF39" s="333"/>
      <c r="CG39" s="333"/>
      <c r="CH39" s="333"/>
      <c r="CI39" s="333"/>
      <c r="CJ39" s="333"/>
      <c r="CK39" s="333"/>
      <c r="CL39" s="333"/>
      <c r="CM39" s="333"/>
      <c r="CN39" s="333"/>
      <c r="CO39" s="333"/>
      <c r="CP39" s="333"/>
      <c r="CQ39" s="333"/>
      <c r="CR39" s="333"/>
      <c r="CS39" s="333"/>
      <c r="CT39" s="333"/>
      <c r="CU39" s="333"/>
      <c r="CV39" s="333"/>
      <c r="CW39" s="333"/>
      <c r="CX39" s="333"/>
      <c r="CY39" s="333"/>
      <c r="CZ39" s="333"/>
      <c r="DA39" s="333"/>
      <c r="DB39" s="333"/>
      <c r="DC39" s="333"/>
      <c r="DD39" s="333"/>
      <c r="DE39" s="333"/>
      <c r="DF39" s="333"/>
      <c r="DG39" s="333"/>
      <c r="DH39" s="333"/>
      <c r="DI39" s="333"/>
      <c r="DJ39" s="333"/>
      <c r="DK39" s="333"/>
      <c r="DL39" s="333"/>
      <c r="DM39" s="333"/>
      <c r="DN39" s="333"/>
      <c r="DO39" s="333"/>
      <c r="DP39" s="333"/>
      <c r="DQ39" s="333"/>
      <c r="DR39" s="333"/>
      <c r="DS39" s="333"/>
      <c r="DT39" s="333"/>
      <c r="DU39" s="333"/>
      <c r="DV39" s="333"/>
      <c r="DW39" s="333"/>
      <c r="DX39" s="333"/>
      <c r="DY39" s="333"/>
      <c r="DZ39" s="333"/>
      <c r="EA39" s="333"/>
      <c r="EB39" s="333"/>
      <c r="EC39" s="333"/>
      <c r="ED39" s="333"/>
      <c r="EE39" s="333"/>
      <c r="EF39" s="333"/>
      <c r="EG39" s="333"/>
      <c r="EH39" s="333"/>
      <c r="EI39" s="333"/>
      <c r="EJ39" s="333"/>
      <c r="EK39" s="333"/>
      <c r="EL39" s="333"/>
      <c r="EM39" s="333"/>
      <c r="EN39" s="333"/>
      <c r="EO39" s="333"/>
      <c r="EP39" s="333"/>
      <c r="EQ39" s="333"/>
      <c r="ER39" s="333"/>
      <c r="ES39" s="333"/>
      <c r="ET39" s="333"/>
      <c r="EU39" s="333"/>
      <c r="EV39" s="333"/>
      <c r="EW39" s="333"/>
      <c r="EX39" s="333"/>
      <c r="EY39" s="333"/>
      <c r="EZ39" s="333"/>
      <c r="FA39" s="333"/>
      <c r="FB39" s="333"/>
      <c r="FC39" s="333"/>
      <c r="FD39" s="333"/>
      <c r="FE39" s="333"/>
      <c r="FF39" s="333"/>
      <c r="FG39" s="333"/>
      <c r="FH39" s="333"/>
      <c r="FI39" s="333"/>
      <c r="FJ39" s="333"/>
      <c r="FK39" s="333"/>
      <c r="FL39" s="333"/>
      <c r="FM39" s="333"/>
      <c r="FN39" s="333"/>
      <c r="FO39" s="333"/>
      <c r="FP39" s="333"/>
      <c r="FQ39" s="333"/>
      <c r="FR39" s="333"/>
      <c r="FS39" s="333"/>
      <c r="FT39" s="333"/>
      <c r="FU39" s="333"/>
      <c r="FV39" s="333"/>
      <c r="FW39" s="333"/>
      <c r="FX39" s="333"/>
      <c r="FY39" s="333"/>
      <c r="FZ39" s="333"/>
      <c r="GA39" s="333"/>
      <c r="GB39" s="333"/>
      <c r="GC39" s="333"/>
      <c r="GD39" s="333"/>
      <c r="GE39" s="333"/>
      <c r="GF39" s="333"/>
      <c r="GG39" s="333"/>
      <c r="GH39" s="333"/>
      <c r="GI39" s="333"/>
      <c r="GJ39" s="333"/>
      <c r="GK39" s="333"/>
      <c r="GL39" s="333"/>
      <c r="GM39" s="333"/>
      <c r="GN39" s="333"/>
      <c r="GO39" s="333"/>
      <c r="GP39" s="333"/>
      <c r="GQ39" s="333"/>
      <c r="GR39" s="333"/>
      <c r="GS39" s="333"/>
      <c r="GT39" s="333"/>
      <c r="GU39" s="333"/>
      <c r="GV39" s="333"/>
      <c r="GW39" s="333"/>
      <c r="GX39" s="333"/>
      <c r="GY39" s="333"/>
      <c r="GZ39" s="333"/>
      <c r="HA39" s="333"/>
      <c r="HB39" s="333"/>
      <c r="HC39" s="333"/>
      <c r="HD39" s="333"/>
      <c r="HE39" s="333"/>
      <c r="HF39" s="333"/>
      <c r="HG39" s="333"/>
      <c r="HH39" s="333"/>
      <c r="HI39" s="333"/>
      <c r="HJ39" s="333"/>
      <c r="HK39" s="333"/>
      <c r="HL39" s="333"/>
      <c r="HM39" s="333"/>
    </row>
    <row r="40" spans="1:221" x14ac:dyDescent="0.2">
      <c r="A40" s="392" t="s">
        <v>189</v>
      </c>
      <c r="B40" s="333"/>
      <c r="C40" s="333"/>
      <c r="D40" s="360">
        <f>IF($C$17&lt;0,0,$C$17)</f>
        <v>0</v>
      </c>
      <c r="E40" s="395" t="s">
        <v>41</v>
      </c>
      <c r="F40" s="362" t="s">
        <v>8</v>
      </c>
      <c r="G40" s="386"/>
      <c r="H40" s="386">
        <f>'Rider Rates'!$B$55</f>
        <v>3.55042E-2</v>
      </c>
      <c r="I40" s="386"/>
      <c r="J40" s="386">
        <f>SUM(G40:I40)</f>
        <v>3.55042E-2</v>
      </c>
      <c r="K40" s="364" t="s">
        <v>42</v>
      </c>
      <c r="L40" s="250"/>
      <c r="M40" s="250">
        <f>ROUND(D40*H40,2)</f>
        <v>0</v>
      </c>
      <c r="N40" s="396"/>
      <c r="O40" s="250">
        <f t="shared" si="2"/>
        <v>0</v>
      </c>
      <c r="P40" s="358">
        <f>'Rider Rates'!$D$55</f>
        <v>45929</v>
      </c>
      <c r="R40" s="380"/>
      <c r="S40" s="374"/>
      <c r="T40" s="375"/>
      <c r="U40" s="333"/>
      <c r="V40" s="376"/>
      <c r="W40" s="333"/>
      <c r="X40" s="333"/>
      <c r="Y40" s="333"/>
      <c r="Z40" s="333"/>
      <c r="AA40" s="333"/>
      <c r="AB40" s="333"/>
      <c r="AC40" s="333"/>
      <c r="AD40" s="333"/>
      <c r="AE40" s="333"/>
      <c r="AF40" s="333"/>
      <c r="AG40" s="333"/>
      <c r="AH40" s="333"/>
      <c r="AI40" s="333"/>
      <c r="AJ40" s="333"/>
      <c r="AK40" s="333"/>
      <c r="AL40" s="333"/>
      <c r="AM40" s="333"/>
      <c r="AN40" s="333"/>
      <c r="AO40" s="333"/>
      <c r="AP40" s="333"/>
      <c r="AQ40" s="333"/>
      <c r="AR40" s="333"/>
      <c r="AS40" s="333"/>
      <c r="AT40" s="333"/>
      <c r="AU40" s="333"/>
      <c r="AV40" s="333"/>
      <c r="AW40" s="333"/>
      <c r="AX40" s="333"/>
      <c r="AY40" s="333"/>
      <c r="AZ40" s="333"/>
      <c r="BA40" s="333"/>
      <c r="BB40" s="333"/>
      <c r="BC40" s="333"/>
      <c r="BD40" s="333"/>
      <c r="BE40" s="333"/>
      <c r="BF40" s="333"/>
      <c r="BG40" s="333"/>
      <c r="BH40" s="333"/>
      <c r="BI40" s="333"/>
      <c r="BJ40" s="333"/>
      <c r="BK40" s="333"/>
      <c r="BL40" s="333"/>
      <c r="BM40" s="333"/>
      <c r="BN40" s="333"/>
      <c r="BO40" s="333"/>
      <c r="BP40" s="333"/>
      <c r="BQ40" s="333"/>
      <c r="BR40" s="333"/>
      <c r="BS40" s="333"/>
      <c r="BT40" s="333"/>
      <c r="BU40" s="333"/>
      <c r="BV40" s="333"/>
      <c r="BW40" s="333"/>
      <c r="BX40" s="333"/>
      <c r="BY40" s="333"/>
      <c r="BZ40" s="333"/>
      <c r="CA40" s="333"/>
      <c r="CB40" s="333"/>
      <c r="CC40" s="333"/>
      <c r="CD40" s="333"/>
      <c r="CE40" s="333"/>
      <c r="CF40" s="333"/>
      <c r="CG40" s="333"/>
      <c r="CH40" s="333"/>
      <c r="CI40" s="333"/>
      <c r="CJ40" s="333"/>
      <c r="CK40" s="333"/>
      <c r="CL40" s="333"/>
      <c r="CM40" s="333"/>
      <c r="CN40" s="333"/>
      <c r="CO40" s="333"/>
      <c r="CP40" s="333"/>
      <c r="CQ40" s="333"/>
      <c r="CR40" s="333"/>
      <c r="CS40" s="333"/>
      <c r="CT40" s="333"/>
      <c r="CU40" s="333"/>
      <c r="CV40" s="333"/>
      <c r="CW40" s="333"/>
      <c r="CX40" s="333"/>
      <c r="CY40" s="333"/>
      <c r="CZ40" s="333"/>
      <c r="DA40" s="333"/>
      <c r="DB40" s="333"/>
      <c r="DC40" s="333"/>
      <c r="DD40" s="333"/>
      <c r="DE40" s="333"/>
      <c r="DF40" s="333"/>
      <c r="DG40" s="333"/>
      <c r="DH40" s="333"/>
      <c r="DI40" s="333"/>
      <c r="DJ40" s="333"/>
      <c r="DK40" s="333"/>
      <c r="DL40" s="333"/>
      <c r="DM40" s="333"/>
      <c r="DN40" s="333"/>
      <c r="DO40" s="333"/>
      <c r="DP40" s="333"/>
      <c r="DQ40" s="333"/>
      <c r="DR40" s="333"/>
      <c r="DS40" s="333"/>
      <c r="DT40" s="333"/>
      <c r="DU40" s="333"/>
      <c r="DV40" s="333"/>
      <c r="DW40" s="333"/>
      <c r="DX40" s="333"/>
      <c r="DY40" s="333"/>
      <c r="DZ40" s="333"/>
      <c r="EA40" s="333"/>
      <c r="EB40" s="333"/>
      <c r="EC40" s="333"/>
      <c r="ED40" s="333"/>
      <c r="EE40" s="333"/>
      <c r="EF40" s="333"/>
      <c r="EG40" s="333"/>
      <c r="EH40" s="333"/>
      <c r="EI40" s="333"/>
      <c r="EJ40" s="333"/>
      <c r="EK40" s="333"/>
      <c r="EL40" s="333"/>
      <c r="EM40" s="333"/>
      <c r="EN40" s="333"/>
      <c r="EO40" s="333"/>
      <c r="EP40" s="333"/>
      <c r="EQ40" s="333"/>
      <c r="ER40" s="333"/>
      <c r="ES40" s="333"/>
      <c r="ET40" s="333"/>
      <c r="EU40" s="333"/>
      <c r="EV40" s="333"/>
      <c r="EW40" s="333"/>
      <c r="EX40" s="333"/>
      <c r="EY40" s="333"/>
      <c r="EZ40" s="333"/>
      <c r="FA40" s="333"/>
      <c r="FB40" s="333"/>
      <c r="FC40" s="333"/>
      <c r="FD40" s="333"/>
      <c r="FE40" s="333"/>
      <c r="FF40" s="333"/>
      <c r="FG40" s="333"/>
      <c r="FH40" s="333"/>
      <c r="FI40" s="333"/>
      <c r="FJ40" s="333"/>
      <c r="FK40" s="333"/>
      <c r="FL40" s="333"/>
      <c r="FM40" s="333"/>
      <c r="FN40" s="333"/>
      <c r="FO40" s="333"/>
      <c r="FP40" s="333"/>
      <c r="FQ40" s="333"/>
      <c r="FR40" s="333"/>
      <c r="FS40" s="333"/>
      <c r="FT40" s="333"/>
      <c r="FU40" s="333"/>
      <c r="FV40" s="333"/>
      <c r="FW40" s="333"/>
      <c r="FX40" s="333"/>
      <c r="FY40" s="333"/>
      <c r="FZ40" s="333"/>
      <c r="GA40" s="333"/>
      <c r="GB40" s="333"/>
      <c r="GC40" s="333"/>
      <c r="GD40" s="333"/>
      <c r="GE40" s="333"/>
      <c r="GF40" s="333"/>
      <c r="GG40" s="333"/>
      <c r="GH40" s="333"/>
      <c r="GI40" s="333"/>
      <c r="GJ40" s="333"/>
      <c r="GK40" s="333"/>
      <c r="GL40" s="333"/>
      <c r="GM40" s="333"/>
      <c r="GN40" s="333"/>
      <c r="GO40" s="333"/>
      <c r="GP40" s="333"/>
      <c r="GQ40" s="333"/>
      <c r="GR40" s="333"/>
      <c r="GS40" s="333"/>
      <c r="GT40" s="333"/>
      <c r="GU40" s="333"/>
      <c r="GV40" s="333"/>
      <c r="GW40" s="333"/>
      <c r="GX40" s="333"/>
      <c r="GY40" s="333"/>
      <c r="GZ40" s="333"/>
      <c r="HA40" s="333"/>
      <c r="HB40" s="333"/>
      <c r="HC40" s="333"/>
      <c r="HD40" s="333"/>
      <c r="HE40" s="333"/>
      <c r="HF40" s="333"/>
      <c r="HG40" s="333"/>
      <c r="HH40" s="333"/>
      <c r="HI40" s="333"/>
      <c r="HJ40" s="333"/>
      <c r="HK40" s="333"/>
      <c r="HL40" s="333"/>
      <c r="HM40" s="333"/>
    </row>
    <row r="41" spans="1:221" x14ac:dyDescent="0.2">
      <c r="A41" s="384" t="s">
        <v>337</v>
      </c>
      <c r="B41" s="333"/>
      <c r="C41" s="333"/>
      <c r="D41" s="360">
        <f>IF($C$17&lt;0,0,$C$17)</f>
        <v>0</v>
      </c>
      <c r="E41" s="361" t="s">
        <v>41</v>
      </c>
      <c r="F41" s="362" t="s">
        <v>8</v>
      </c>
      <c r="G41" s="386"/>
      <c r="H41" s="386"/>
      <c r="I41" s="386">
        <f>'Rider Rates'!$B$66</f>
        <v>7.3870000000000001E-4</v>
      </c>
      <c r="J41" s="386">
        <f t="shared" ref="J41" si="3">SUM(G41:I41)</f>
        <v>7.3870000000000001E-4</v>
      </c>
      <c r="K41" s="364" t="s">
        <v>42</v>
      </c>
      <c r="L41" s="250"/>
      <c r="M41" s="250"/>
      <c r="N41" s="250">
        <f>ROUND($D$41*'Rider Rates'!$B$66,2)</f>
        <v>0</v>
      </c>
      <c r="O41" s="250">
        <f t="shared" ref="O41" si="4">SUM(L41:N41)</f>
        <v>0</v>
      </c>
      <c r="P41" s="358">
        <f>'Rider Rates'!$D$66</f>
        <v>45747</v>
      </c>
      <c r="R41" s="380"/>
      <c r="S41" s="374"/>
      <c r="T41" s="375"/>
      <c r="U41" s="333"/>
      <c r="V41" s="376"/>
      <c r="W41" s="333"/>
      <c r="X41" s="333"/>
      <c r="Y41" s="333"/>
      <c r="Z41" s="333"/>
      <c r="AA41" s="333"/>
      <c r="AB41" s="333"/>
      <c r="AC41" s="333"/>
      <c r="AD41" s="333"/>
      <c r="AE41" s="333"/>
      <c r="AF41" s="333"/>
      <c r="AG41" s="333"/>
      <c r="AH41" s="333"/>
      <c r="AI41" s="333"/>
      <c r="AJ41" s="333"/>
      <c r="AK41" s="333"/>
      <c r="AL41" s="333"/>
      <c r="AM41" s="333"/>
      <c r="AN41" s="333"/>
      <c r="AO41" s="333"/>
      <c r="AP41" s="333"/>
      <c r="AQ41" s="333"/>
      <c r="AR41" s="333"/>
      <c r="AS41" s="333"/>
      <c r="AT41" s="333"/>
      <c r="AU41" s="333"/>
      <c r="AV41" s="333"/>
      <c r="AW41" s="333"/>
      <c r="AX41" s="333"/>
      <c r="AY41" s="333"/>
      <c r="AZ41" s="333"/>
      <c r="BA41" s="333"/>
      <c r="BB41" s="333"/>
      <c r="BC41" s="333"/>
      <c r="BD41" s="333"/>
      <c r="BE41" s="333"/>
      <c r="BF41" s="333"/>
      <c r="BG41" s="333"/>
      <c r="BH41" s="333"/>
      <c r="BI41" s="333"/>
      <c r="BJ41" s="333"/>
      <c r="BK41" s="333"/>
      <c r="BL41" s="333"/>
      <c r="BM41" s="333"/>
      <c r="BN41" s="333"/>
      <c r="BO41" s="333"/>
      <c r="BP41" s="333"/>
      <c r="BQ41" s="333"/>
      <c r="BR41" s="333"/>
      <c r="BS41" s="333"/>
      <c r="BT41" s="333"/>
      <c r="BU41" s="333"/>
      <c r="BV41" s="333"/>
      <c r="BW41" s="333"/>
      <c r="BX41" s="333"/>
      <c r="BY41" s="333"/>
      <c r="BZ41" s="333"/>
      <c r="CA41" s="333"/>
      <c r="CB41" s="333"/>
      <c r="CC41" s="333"/>
      <c r="CD41" s="333"/>
      <c r="CE41" s="333"/>
      <c r="CF41" s="333"/>
      <c r="CG41" s="333"/>
      <c r="CH41" s="333"/>
      <c r="CI41" s="333"/>
      <c r="CJ41" s="333"/>
      <c r="CK41" s="333"/>
      <c r="CL41" s="333"/>
      <c r="CM41" s="333"/>
      <c r="CN41" s="333"/>
      <c r="CO41" s="333"/>
      <c r="CP41" s="333"/>
      <c r="CQ41" s="333"/>
      <c r="CR41" s="333"/>
      <c r="CS41" s="333"/>
      <c r="CT41" s="333"/>
      <c r="CU41" s="333"/>
      <c r="CV41" s="333"/>
      <c r="CW41" s="333"/>
      <c r="CX41" s="333"/>
      <c r="CY41" s="333"/>
      <c r="CZ41" s="333"/>
      <c r="DA41" s="333"/>
      <c r="DB41" s="333"/>
      <c r="DC41" s="333"/>
      <c r="DD41" s="333"/>
      <c r="DE41" s="333"/>
      <c r="DF41" s="333"/>
      <c r="DG41" s="333"/>
      <c r="DH41" s="333"/>
      <c r="DI41" s="333"/>
      <c r="DJ41" s="333"/>
      <c r="DK41" s="333"/>
      <c r="DL41" s="333"/>
      <c r="DM41" s="333"/>
      <c r="DN41" s="333"/>
      <c r="DO41" s="333"/>
      <c r="DP41" s="333"/>
      <c r="DQ41" s="333"/>
      <c r="DR41" s="333"/>
      <c r="DS41" s="333"/>
      <c r="DT41" s="333"/>
      <c r="DU41" s="333"/>
      <c r="DV41" s="333"/>
      <c r="DW41" s="333"/>
      <c r="DX41" s="333"/>
      <c r="DY41" s="333"/>
      <c r="DZ41" s="333"/>
      <c r="EA41" s="333"/>
      <c r="EB41" s="333"/>
      <c r="EC41" s="333"/>
      <c r="ED41" s="333"/>
      <c r="EE41" s="333"/>
      <c r="EF41" s="333"/>
      <c r="EG41" s="333"/>
      <c r="EH41" s="333"/>
      <c r="EI41" s="333"/>
      <c r="EJ41" s="333"/>
      <c r="EK41" s="333"/>
      <c r="EL41" s="333"/>
      <c r="EM41" s="333"/>
      <c r="EN41" s="333"/>
      <c r="EO41" s="333"/>
      <c r="EP41" s="333"/>
      <c r="EQ41" s="333"/>
      <c r="ER41" s="333"/>
      <c r="ES41" s="333"/>
      <c r="ET41" s="333"/>
      <c r="EU41" s="333"/>
      <c r="EV41" s="333"/>
      <c r="EW41" s="333"/>
      <c r="EX41" s="333"/>
      <c r="EY41" s="333"/>
      <c r="EZ41" s="333"/>
      <c r="FA41" s="333"/>
      <c r="FB41" s="333"/>
      <c r="FC41" s="333"/>
      <c r="FD41" s="333"/>
      <c r="FE41" s="333"/>
      <c r="FF41" s="333"/>
      <c r="FG41" s="333"/>
      <c r="FH41" s="333"/>
      <c r="FI41" s="333"/>
      <c r="FJ41" s="333"/>
      <c r="FK41" s="333"/>
      <c r="FL41" s="333"/>
      <c r="FM41" s="333"/>
      <c r="FN41" s="333"/>
      <c r="FO41" s="333"/>
      <c r="FP41" s="333"/>
      <c r="FQ41" s="333"/>
      <c r="FR41" s="333"/>
      <c r="FS41" s="333"/>
      <c r="FT41" s="333"/>
      <c r="FU41" s="333"/>
      <c r="FV41" s="333"/>
      <c r="FW41" s="333"/>
      <c r="FX41" s="333"/>
      <c r="FY41" s="333"/>
      <c r="FZ41" s="333"/>
      <c r="GA41" s="333"/>
      <c r="GB41" s="333"/>
      <c r="GC41" s="333"/>
      <c r="GD41" s="333"/>
      <c r="GE41" s="333"/>
      <c r="GF41" s="333"/>
      <c r="GG41" s="333"/>
      <c r="GH41" s="333"/>
      <c r="GI41" s="333"/>
      <c r="GJ41" s="333"/>
      <c r="GK41" s="333"/>
      <c r="GL41" s="333"/>
      <c r="GM41" s="333"/>
      <c r="GN41" s="333"/>
      <c r="GO41" s="333"/>
      <c r="GP41" s="333"/>
      <c r="GQ41" s="333"/>
      <c r="GR41" s="333"/>
      <c r="GS41" s="333"/>
      <c r="GT41" s="333"/>
      <c r="GU41" s="333"/>
      <c r="GV41" s="333"/>
      <c r="GW41" s="333"/>
      <c r="GX41" s="333"/>
      <c r="GY41" s="333"/>
      <c r="GZ41" s="333"/>
      <c r="HA41" s="333"/>
      <c r="HB41" s="333"/>
      <c r="HC41" s="333"/>
      <c r="HD41" s="333"/>
      <c r="HE41" s="333"/>
      <c r="HF41" s="333"/>
      <c r="HG41" s="333"/>
      <c r="HH41" s="333"/>
      <c r="HI41" s="333"/>
      <c r="HJ41" s="333"/>
      <c r="HK41" s="333"/>
      <c r="HL41" s="333"/>
      <c r="HM41" s="333"/>
    </row>
    <row r="42" spans="1:221" x14ac:dyDescent="0.2">
      <c r="A42" s="384" t="s">
        <v>96</v>
      </c>
      <c r="B42" s="333"/>
      <c r="C42" s="333"/>
      <c r="D42" s="360">
        <f>IF('Customer Info'!C34=TRUE,0,IF($C$17&lt;0,0,$C$17))</f>
        <v>0</v>
      </c>
      <c r="E42" s="361" t="s">
        <v>41</v>
      </c>
      <c r="F42" s="362" t="s">
        <v>8</v>
      </c>
      <c r="G42" s="386"/>
      <c r="H42" s="386"/>
      <c r="I42" s="386">
        <f>'Rider Rates'!$B$69+'Rider Rates'!$C$69</f>
        <v>0</v>
      </c>
      <c r="J42" s="386">
        <f t="shared" si="0"/>
        <v>0</v>
      </c>
      <c r="K42" s="364" t="s">
        <v>42</v>
      </c>
      <c r="L42" s="250"/>
      <c r="M42" s="250"/>
      <c r="N42" s="250">
        <f>ROUND($D$42*'Rider Rates'!$B$69,2)+ROUND($D$42*'Rider Rates'!$C$69,2)</f>
        <v>0</v>
      </c>
      <c r="O42" s="250">
        <f t="shared" si="2"/>
        <v>0</v>
      </c>
      <c r="P42" s="358">
        <f>'Rider Rates'!$D$69</f>
        <v>45444</v>
      </c>
      <c r="R42" s="380"/>
      <c r="S42" s="374"/>
      <c r="T42" s="375"/>
      <c r="U42" s="333"/>
      <c r="V42" s="376"/>
      <c r="W42" s="333"/>
      <c r="X42" s="333"/>
      <c r="Y42" s="333"/>
      <c r="Z42" s="333"/>
      <c r="AA42" s="333"/>
      <c r="AB42" s="333"/>
      <c r="AC42" s="333"/>
      <c r="AD42" s="333"/>
      <c r="AE42" s="333"/>
      <c r="AF42" s="333"/>
      <c r="AG42" s="333"/>
      <c r="AH42" s="333"/>
      <c r="AI42" s="333"/>
      <c r="AJ42" s="333"/>
      <c r="AK42" s="333"/>
      <c r="AL42" s="333"/>
      <c r="AM42" s="333"/>
      <c r="AN42" s="333"/>
      <c r="AO42" s="333"/>
      <c r="AP42" s="333"/>
      <c r="AQ42" s="333"/>
      <c r="AR42" s="333"/>
      <c r="AS42" s="333"/>
      <c r="AT42" s="333"/>
      <c r="AU42" s="333"/>
      <c r="AV42" s="333"/>
      <c r="AW42" s="333"/>
      <c r="AX42" s="333"/>
      <c r="AY42" s="333"/>
      <c r="AZ42" s="333"/>
      <c r="BA42" s="333"/>
      <c r="BB42" s="333"/>
      <c r="BC42" s="333"/>
      <c r="BD42" s="333"/>
      <c r="BE42" s="333"/>
      <c r="BF42" s="333"/>
      <c r="BG42" s="333"/>
      <c r="BH42" s="333"/>
      <c r="BI42" s="333"/>
      <c r="BJ42" s="333"/>
      <c r="BK42" s="333"/>
      <c r="BL42" s="333"/>
      <c r="BM42" s="333"/>
      <c r="BN42" s="333"/>
      <c r="BO42" s="333"/>
      <c r="BP42" s="333"/>
      <c r="BQ42" s="333"/>
      <c r="BR42" s="333"/>
      <c r="BS42" s="333"/>
      <c r="BT42" s="333"/>
      <c r="BU42" s="333"/>
      <c r="BV42" s="333"/>
      <c r="BW42" s="333"/>
      <c r="BX42" s="333"/>
      <c r="BY42" s="333"/>
      <c r="BZ42" s="333"/>
      <c r="CA42" s="333"/>
      <c r="CB42" s="333"/>
      <c r="CC42" s="333"/>
      <c r="CD42" s="333"/>
      <c r="CE42" s="333"/>
      <c r="CF42" s="333"/>
      <c r="CG42" s="333"/>
      <c r="CH42" s="333"/>
      <c r="CI42" s="333"/>
      <c r="CJ42" s="333"/>
      <c r="CK42" s="333"/>
      <c r="CL42" s="333"/>
      <c r="CM42" s="333"/>
      <c r="CN42" s="333"/>
      <c r="CO42" s="333"/>
      <c r="CP42" s="333"/>
      <c r="CQ42" s="333"/>
      <c r="CR42" s="333"/>
      <c r="CS42" s="333"/>
      <c r="CT42" s="333"/>
      <c r="CU42" s="333"/>
      <c r="CV42" s="333"/>
      <c r="CW42" s="333"/>
      <c r="CX42" s="333"/>
      <c r="CY42" s="333"/>
      <c r="CZ42" s="333"/>
      <c r="DA42" s="333"/>
      <c r="DB42" s="333"/>
      <c r="DC42" s="333"/>
      <c r="DD42" s="333"/>
      <c r="DE42" s="333"/>
      <c r="DF42" s="333"/>
      <c r="DG42" s="333"/>
      <c r="DH42" s="333"/>
      <c r="DI42" s="333"/>
      <c r="DJ42" s="333"/>
      <c r="DK42" s="333"/>
      <c r="DL42" s="333"/>
      <c r="DM42" s="333"/>
      <c r="DN42" s="333"/>
      <c r="DO42" s="333"/>
      <c r="DP42" s="333"/>
      <c r="DQ42" s="333"/>
      <c r="DR42" s="333"/>
      <c r="DS42" s="333"/>
      <c r="DT42" s="333"/>
      <c r="DU42" s="333"/>
      <c r="DV42" s="333"/>
      <c r="DW42" s="333"/>
      <c r="DX42" s="333"/>
      <c r="DY42" s="333"/>
      <c r="DZ42" s="333"/>
      <c r="EA42" s="333"/>
      <c r="EB42" s="333"/>
      <c r="EC42" s="333"/>
      <c r="ED42" s="333"/>
      <c r="EE42" s="333"/>
      <c r="EF42" s="333"/>
      <c r="EG42" s="333"/>
      <c r="EH42" s="333"/>
      <c r="EI42" s="333"/>
      <c r="EJ42" s="333"/>
      <c r="EK42" s="333"/>
      <c r="EL42" s="333"/>
      <c r="EM42" s="333"/>
      <c r="EN42" s="333"/>
      <c r="EO42" s="333"/>
      <c r="EP42" s="333"/>
      <c r="EQ42" s="333"/>
      <c r="ER42" s="333"/>
      <c r="ES42" s="333"/>
      <c r="ET42" s="333"/>
      <c r="EU42" s="333"/>
      <c r="EV42" s="333"/>
      <c r="EW42" s="333"/>
      <c r="EX42" s="333"/>
      <c r="EY42" s="333"/>
      <c r="EZ42" s="333"/>
      <c r="FA42" s="333"/>
      <c r="FB42" s="333"/>
      <c r="FC42" s="333"/>
      <c r="FD42" s="333"/>
      <c r="FE42" s="333"/>
      <c r="FF42" s="333"/>
      <c r="FG42" s="333"/>
      <c r="FH42" s="333"/>
      <c r="FI42" s="333"/>
      <c r="FJ42" s="333"/>
      <c r="FK42" s="333"/>
      <c r="FL42" s="333"/>
      <c r="FM42" s="333"/>
      <c r="FN42" s="333"/>
      <c r="FO42" s="333"/>
      <c r="FP42" s="333"/>
      <c r="FQ42" s="333"/>
      <c r="FR42" s="333"/>
      <c r="FS42" s="333"/>
      <c r="FT42" s="333"/>
      <c r="FU42" s="333"/>
      <c r="FV42" s="333"/>
      <c r="FW42" s="333"/>
      <c r="FX42" s="333"/>
      <c r="FY42" s="333"/>
      <c r="FZ42" s="333"/>
      <c r="GA42" s="333"/>
      <c r="GB42" s="333"/>
      <c r="GC42" s="333"/>
      <c r="GD42" s="333"/>
      <c r="GE42" s="333"/>
      <c r="GF42" s="333"/>
      <c r="GG42" s="333"/>
      <c r="GH42" s="333"/>
      <c r="GI42" s="333"/>
      <c r="GJ42" s="333"/>
      <c r="GK42" s="333"/>
      <c r="GL42" s="333"/>
      <c r="GM42" s="333"/>
      <c r="GN42" s="333"/>
      <c r="GO42" s="333"/>
      <c r="GP42" s="333"/>
      <c r="GQ42" s="333"/>
      <c r="GR42" s="333"/>
      <c r="GS42" s="333"/>
      <c r="GT42" s="333"/>
      <c r="GU42" s="333"/>
      <c r="GV42" s="333"/>
      <c r="GW42" s="333"/>
      <c r="GX42" s="333"/>
      <c r="GY42" s="333"/>
      <c r="GZ42" s="333"/>
      <c r="HA42" s="333"/>
      <c r="HB42" s="333"/>
      <c r="HC42" s="333"/>
      <c r="HD42" s="333"/>
      <c r="HE42" s="333"/>
      <c r="HF42" s="333"/>
      <c r="HG42" s="333"/>
      <c r="HH42" s="333"/>
      <c r="HI42" s="333"/>
      <c r="HJ42" s="333"/>
      <c r="HK42" s="333"/>
      <c r="HL42" s="333"/>
      <c r="HM42" s="333"/>
    </row>
    <row r="43" spans="1:221" x14ac:dyDescent="0.2">
      <c r="A43" s="384" t="s">
        <v>81</v>
      </c>
      <c r="B43" s="333"/>
      <c r="C43" s="333"/>
      <c r="D43" s="390">
        <f>$N$24</f>
        <v>10</v>
      </c>
      <c r="E43" s="361" t="s">
        <v>122</v>
      </c>
      <c r="F43" s="362" t="s">
        <v>8</v>
      </c>
      <c r="G43" s="397"/>
      <c r="H43" s="353"/>
      <c r="I43" s="398">
        <f>'Rider Rates'!$B$85</f>
        <v>3.5344300000000002E-2</v>
      </c>
      <c r="J43" s="398">
        <f t="shared" si="0"/>
        <v>3.5344300000000002E-2</v>
      </c>
      <c r="K43" s="364"/>
      <c r="L43" s="250"/>
      <c r="M43" s="250"/>
      <c r="N43" s="250">
        <f>ROUND(D43*I43,2)</f>
        <v>0.35</v>
      </c>
      <c r="O43" s="250">
        <f t="shared" si="2"/>
        <v>0.35</v>
      </c>
      <c r="P43" s="358">
        <f>'Rider Rates'!$D$85</f>
        <v>45929</v>
      </c>
      <c r="R43" s="380"/>
      <c r="S43" s="374"/>
      <c r="T43" s="375"/>
      <c r="U43" s="333"/>
      <c r="V43" s="376"/>
      <c r="W43" s="333"/>
      <c r="X43" s="333"/>
      <c r="Y43" s="333"/>
      <c r="Z43" s="333"/>
      <c r="AA43" s="333"/>
      <c r="AB43" s="333"/>
      <c r="AC43" s="333"/>
      <c r="AD43" s="333"/>
      <c r="AE43" s="333"/>
      <c r="AF43" s="333"/>
      <c r="AG43" s="333"/>
      <c r="AH43" s="333"/>
      <c r="AI43" s="333"/>
      <c r="AJ43" s="333"/>
      <c r="AK43" s="333"/>
      <c r="AL43" s="333"/>
      <c r="AM43" s="333"/>
      <c r="AN43" s="333"/>
      <c r="AO43" s="333"/>
      <c r="AP43" s="333"/>
      <c r="AQ43" s="333"/>
      <c r="AR43" s="333"/>
      <c r="AS43" s="333"/>
      <c r="AT43" s="333"/>
      <c r="AU43" s="333"/>
      <c r="AV43" s="333"/>
      <c r="AW43" s="333"/>
      <c r="AX43" s="333"/>
      <c r="AY43" s="333"/>
      <c r="AZ43" s="333"/>
      <c r="BA43" s="333"/>
      <c r="BB43" s="333"/>
      <c r="BC43" s="333"/>
      <c r="BD43" s="333"/>
      <c r="BE43" s="333"/>
      <c r="BF43" s="333"/>
      <c r="BG43" s="333"/>
      <c r="BH43" s="333"/>
      <c r="BI43" s="333"/>
      <c r="BJ43" s="333"/>
      <c r="BK43" s="333"/>
      <c r="BL43" s="333"/>
      <c r="BM43" s="333"/>
      <c r="BN43" s="333"/>
      <c r="BO43" s="333"/>
      <c r="BP43" s="333"/>
      <c r="BQ43" s="333"/>
      <c r="BR43" s="333"/>
      <c r="BS43" s="333"/>
      <c r="BT43" s="333"/>
      <c r="BU43" s="333"/>
      <c r="BV43" s="333"/>
      <c r="BW43" s="333"/>
      <c r="BX43" s="333"/>
      <c r="BY43" s="333"/>
      <c r="BZ43" s="333"/>
      <c r="CA43" s="333"/>
      <c r="CB43" s="333"/>
      <c r="CC43" s="333"/>
      <c r="CD43" s="333"/>
      <c r="CE43" s="333"/>
      <c r="CF43" s="333"/>
      <c r="CG43" s="333"/>
      <c r="CH43" s="333"/>
      <c r="CI43" s="333"/>
      <c r="CJ43" s="333"/>
      <c r="CK43" s="333"/>
      <c r="CL43" s="333"/>
      <c r="CM43" s="333"/>
      <c r="CN43" s="333"/>
      <c r="CO43" s="333"/>
      <c r="CP43" s="333"/>
      <c r="CQ43" s="333"/>
      <c r="CR43" s="333"/>
      <c r="CS43" s="333"/>
      <c r="CT43" s="333"/>
      <c r="CU43" s="333"/>
      <c r="CV43" s="333"/>
      <c r="CW43" s="333"/>
      <c r="CX43" s="333"/>
      <c r="CY43" s="333"/>
      <c r="CZ43" s="333"/>
      <c r="DA43" s="333"/>
      <c r="DB43" s="333"/>
      <c r="DC43" s="333"/>
      <c r="DD43" s="333"/>
      <c r="DE43" s="333"/>
      <c r="DF43" s="333"/>
      <c r="DG43" s="333"/>
      <c r="DH43" s="333"/>
      <c r="DI43" s="333"/>
      <c r="DJ43" s="333"/>
      <c r="DK43" s="333"/>
      <c r="DL43" s="333"/>
      <c r="DM43" s="333"/>
      <c r="DN43" s="333"/>
      <c r="DO43" s="333"/>
      <c r="DP43" s="333"/>
      <c r="DQ43" s="333"/>
      <c r="DR43" s="333"/>
      <c r="DS43" s="333"/>
      <c r="DT43" s="333"/>
      <c r="DU43" s="333"/>
      <c r="DV43" s="333"/>
      <c r="DW43" s="333"/>
      <c r="DX43" s="333"/>
      <c r="DY43" s="333"/>
      <c r="DZ43" s="333"/>
      <c r="EA43" s="333"/>
      <c r="EB43" s="333"/>
      <c r="EC43" s="333"/>
      <c r="ED43" s="333"/>
      <c r="EE43" s="333"/>
      <c r="EF43" s="333"/>
      <c r="EG43" s="333"/>
      <c r="EH43" s="333"/>
      <c r="EI43" s="333"/>
      <c r="EJ43" s="333"/>
      <c r="EK43" s="333"/>
      <c r="EL43" s="333"/>
      <c r="EM43" s="333"/>
      <c r="EN43" s="333"/>
      <c r="EO43" s="333"/>
      <c r="EP43" s="333"/>
      <c r="EQ43" s="333"/>
      <c r="ER43" s="333"/>
      <c r="ES43" s="333"/>
      <c r="ET43" s="333"/>
      <c r="EU43" s="333"/>
      <c r="EV43" s="333"/>
      <c r="EW43" s="333"/>
      <c r="EX43" s="333"/>
      <c r="EY43" s="333"/>
      <c r="EZ43" s="333"/>
      <c r="FA43" s="333"/>
      <c r="FB43" s="333"/>
      <c r="FC43" s="333"/>
      <c r="FD43" s="333"/>
      <c r="FE43" s="333"/>
      <c r="FF43" s="333"/>
      <c r="FG43" s="333"/>
      <c r="FH43" s="333"/>
      <c r="FI43" s="333"/>
      <c r="FJ43" s="333"/>
      <c r="FK43" s="333"/>
      <c r="FL43" s="333"/>
      <c r="FM43" s="333"/>
      <c r="FN43" s="333"/>
      <c r="FO43" s="333"/>
      <c r="FP43" s="333"/>
      <c r="FQ43" s="333"/>
      <c r="FR43" s="333"/>
      <c r="FS43" s="333"/>
      <c r="FT43" s="333"/>
      <c r="FU43" s="333"/>
      <c r="FV43" s="333"/>
      <c r="FW43" s="333"/>
      <c r="FX43" s="333"/>
      <c r="FY43" s="333"/>
      <c r="FZ43" s="333"/>
      <c r="GA43" s="333"/>
      <c r="GB43" s="333"/>
      <c r="GC43" s="333"/>
      <c r="GD43" s="333"/>
      <c r="GE43" s="333"/>
      <c r="GF43" s="333"/>
      <c r="GG43" s="333"/>
      <c r="GH43" s="333"/>
      <c r="GI43" s="333"/>
      <c r="GJ43" s="333"/>
      <c r="GK43" s="333"/>
      <c r="GL43" s="333"/>
      <c r="GM43" s="333"/>
      <c r="GN43" s="333"/>
      <c r="GO43" s="333"/>
      <c r="GP43" s="333"/>
      <c r="GQ43" s="333"/>
      <c r="GR43" s="333"/>
      <c r="GS43" s="333"/>
      <c r="GT43" s="333"/>
      <c r="GU43" s="333"/>
      <c r="GV43" s="333"/>
      <c r="GW43" s="333"/>
      <c r="GX43" s="333"/>
      <c r="GY43" s="333"/>
      <c r="GZ43" s="333"/>
      <c r="HA43" s="333"/>
      <c r="HB43" s="333"/>
      <c r="HC43" s="333"/>
      <c r="HD43" s="333"/>
      <c r="HE43" s="333"/>
      <c r="HF43" s="333"/>
      <c r="HG43" s="333"/>
      <c r="HH43" s="333"/>
      <c r="HI43" s="333"/>
      <c r="HJ43" s="333"/>
      <c r="HK43" s="333"/>
      <c r="HL43" s="333"/>
      <c r="HM43" s="333"/>
    </row>
    <row r="44" spans="1:221" x14ac:dyDescent="0.2">
      <c r="A44" s="384" t="s">
        <v>82</v>
      </c>
      <c r="B44" s="333"/>
      <c r="C44" s="333"/>
      <c r="D44" s="390">
        <f>$N$24</f>
        <v>10</v>
      </c>
      <c r="E44" s="361" t="s">
        <v>122</v>
      </c>
      <c r="F44" s="362" t="s">
        <v>8</v>
      </c>
      <c r="G44" s="399"/>
      <c r="H44" s="353"/>
      <c r="I44" s="398">
        <f>'Rider Rates'!$B$87</f>
        <v>6.6985699999999995E-2</v>
      </c>
      <c r="J44" s="398">
        <f t="shared" si="0"/>
        <v>6.6985699999999995E-2</v>
      </c>
      <c r="K44" s="364"/>
      <c r="L44" s="250"/>
      <c r="M44" s="250"/>
      <c r="N44" s="250">
        <f>ROUND(D44*I44,2)</f>
        <v>0.67</v>
      </c>
      <c r="O44" s="250">
        <f t="shared" si="2"/>
        <v>0.67</v>
      </c>
      <c r="P44" s="358">
        <f>'Rider Rates'!$D$87</f>
        <v>45167</v>
      </c>
      <c r="R44" s="380"/>
      <c r="S44" s="374"/>
      <c r="T44" s="375"/>
      <c r="U44" s="333"/>
      <c r="V44" s="376"/>
      <c r="W44" s="333"/>
      <c r="X44" s="333"/>
      <c r="Y44" s="333"/>
      <c r="Z44" s="333"/>
      <c r="AA44" s="333"/>
      <c r="AB44" s="333"/>
      <c r="AC44" s="333"/>
      <c r="AD44" s="333"/>
      <c r="AE44" s="333"/>
      <c r="AF44" s="333"/>
      <c r="AG44" s="333"/>
      <c r="AH44" s="333"/>
      <c r="AI44" s="333"/>
      <c r="AJ44" s="333"/>
      <c r="AK44" s="333"/>
      <c r="AL44" s="333"/>
      <c r="AM44" s="333"/>
      <c r="AN44" s="333"/>
      <c r="AO44" s="333"/>
      <c r="AP44" s="333"/>
      <c r="AQ44" s="333"/>
      <c r="AR44" s="333"/>
      <c r="AS44" s="333"/>
      <c r="AT44" s="333"/>
      <c r="AU44" s="333"/>
      <c r="AV44" s="333"/>
      <c r="AW44" s="333"/>
      <c r="AX44" s="333"/>
      <c r="AY44" s="333"/>
      <c r="AZ44" s="333"/>
      <c r="BA44" s="333"/>
      <c r="BB44" s="333"/>
      <c r="BC44" s="333"/>
      <c r="BD44" s="333"/>
      <c r="BE44" s="333"/>
      <c r="BF44" s="333"/>
      <c r="BG44" s="333"/>
      <c r="BH44" s="333"/>
      <c r="BI44" s="333"/>
      <c r="BJ44" s="333"/>
      <c r="BK44" s="333"/>
      <c r="BL44" s="333"/>
      <c r="BM44" s="333"/>
      <c r="BN44" s="333"/>
      <c r="BO44" s="333"/>
      <c r="BP44" s="333"/>
      <c r="BQ44" s="333"/>
      <c r="BR44" s="333"/>
      <c r="BS44" s="333"/>
      <c r="BT44" s="333"/>
      <c r="BU44" s="333"/>
      <c r="BV44" s="333"/>
      <c r="BW44" s="333"/>
      <c r="BX44" s="333"/>
      <c r="BY44" s="333"/>
      <c r="BZ44" s="333"/>
      <c r="CA44" s="333"/>
      <c r="CB44" s="333"/>
      <c r="CC44" s="333"/>
      <c r="CD44" s="333"/>
      <c r="CE44" s="333"/>
      <c r="CF44" s="333"/>
      <c r="CG44" s="333"/>
      <c r="CH44" s="333"/>
      <c r="CI44" s="333"/>
      <c r="CJ44" s="333"/>
      <c r="CK44" s="333"/>
      <c r="CL44" s="333"/>
      <c r="CM44" s="333"/>
      <c r="CN44" s="333"/>
      <c r="CO44" s="333"/>
      <c r="CP44" s="333"/>
      <c r="CQ44" s="333"/>
      <c r="CR44" s="333"/>
      <c r="CS44" s="333"/>
      <c r="CT44" s="333"/>
      <c r="CU44" s="333"/>
      <c r="CV44" s="333"/>
      <c r="CW44" s="333"/>
      <c r="CX44" s="333"/>
      <c r="CY44" s="333"/>
      <c r="CZ44" s="333"/>
      <c r="DA44" s="333"/>
      <c r="DB44" s="333"/>
      <c r="DC44" s="333"/>
      <c r="DD44" s="333"/>
      <c r="DE44" s="333"/>
      <c r="DF44" s="333"/>
      <c r="DG44" s="333"/>
      <c r="DH44" s="333"/>
      <c r="DI44" s="333"/>
      <c r="DJ44" s="333"/>
      <c r="DK44" s="333"/>
      <c r="DL44" s="333"/>
      <c r="DM44" s="333"/>
      <c r="DN44" s="333"/>
      <c r="DO44" s="333"/>
      <c r="DP44" s="333"/>
      <c r="DQ44" s="333"/>
      <c r="DR44" s="333"/>
      <c r="DS44" s="333"/>
      <c r="DT44" s="333"/>
      <c r="DU44" s="333"/>
      <c r="DV44" s="333"/>
      <c r="DW44" s="333"/>
      <c r="DX44" s="333"/>
      <c r="DY44" s="333"/>
      <c r="DZ44" s="333"/>
      <c r="EA44" s="333"/>
      <c r="EB44" s="333"/>
      <c r="EC44" s="333"/>
      <c r="ED44" s="333"/>
      <c r="EE44" s="333"/>
      <c r="EF44" s="333"/>
      <c r="EG44" s="333"/>
      <c r="EH44" s="333"/>
      <c r="EI44" s="333"/>
      <c r="EJ44" s="333"/>
      <c r="EK44" s="333"/>
      <c r="EL44" s="333"/>
      <c r="EM44" s="333"/>
      <c r="EN44" s="333"/>
      <c r="EO44" s="333"/>
      <c r="EP44" s="333"/>
      <c r="EQ44" s="333"/>
      <c r="ER44" s="333"/>
      <c r="ES44" s="333"/>
      <c r="ET44" s="333"/>
      <c r="EU44" s="333"/>
      <c r="EV44" s="333"/>
      <c r="EW44" s="333"/>
      <c r="EX44" s="333"/>
      <c r="EY44" s="333"/>
      <c r="EZ44" s="333"/>
      <c r="FA44" s="333"/>
      <c r="FB44" s="333"/>
      <c r="FC44" s="333"/>
      <c r="FD44" s="333"/>
      <c r="FE44" s="333"/>
      <c r="FF44" s="333"/>
      <c r="FG44" s="333"/>
      <c r="FH44" s="333"/>
      <c r="FI44" s="333"/>
      <c r="FJ44" s="333"/>
      <c r="FK44" s="333"/>
      <c r="FL44" s="333"/>
      <c r="FM44" s="333"/>
      <c r="FN44" s="333"/>
      <c r="FO44" s="333"/>
      <c r="FP44" s="333"/>
      <c r="FQ44" s="333"/>
      <c r="FR44" s="333"/>
      <c r="FS44" s="333"/>
      <c r="FT44" s="333"/>
      <c r="FU44" s="333"/>
      <c r="FV44" s="333"/>
      <c r="FW44" s="333"/>
      <c r="FX44" s="333"/>
      <c r="FY44" s="333"/>
      <c r="FZ44" s="333"/>
      <c r="GA44" s="333"/>
      <c r="GB44" s="333"/>
      <c r="GC44" s="333"/>
      <c r="GD44" s="333"/>
      <c r="GE44" s="333"/>
      <c r="GF44" s="333"/>
      <c r="GG44" s="333"/>
      <c r="GH44" s="333"/>
      <c r="GI44" s="333"/>
      <c r="GJ44" s="333"/>
      <c r="GK44" s="333"/>
      <c r="GL44" s="333"/>
      <c r="GM44" s="333"/>
      <c r="GN44" s="333"/>
      <c r="GO44" s="333"/>
      <c r="GP44" s="333"/>
      <c r="GQ44" s="333"/>
      <c r="GR44" s="333"/>
      <c r="GS44" s="333"/>
      <c r="GT44" s="333"/>
      <c r="GU44" s="333"/>
      <c r="GV44" s="333"/>
      <c r="GW44" s="333"/>
      <c r="GX44" s="333"/>
      <c r="GY44" s="333"/>
      <c r="GZ44" s="333"/>
      <c r="HA44" s="333"/>
      <c r="HB44" s="333"/>
      <c r="HC44" s="333"/>
      <c r="HD44" s="333"/>
      <c r="HE44" s="333"/>
      <c r="HF44" s="333"/>
      <c r="HG44" s="333"/>
      <c r="HH44" s="333"/>
      <c r="HI44" s="333"/>
      <c r="HJ44" s="333"/>
      <c r="HK44" s="333"/>
      <c r="HL44" s="333"/>
      <c r="HM44" s="333"/>
    </row>
    <row r="45" spans="1:221" x14ac:dyDescent="0.2">
      <c r="A45" s="392" t="s">
        <v>206</v>
      </c>
      <c r="B45" s="333"/>
      <c r="C45" s="333"/>
      <c r="D45" s="390"/>
      <c r="E45" s="395" t="s">
        <v>115</v>
      </c>
      <c r="F45" s="383"/>
      <c r="G45" s="399"/>
      <c r="H45" s="353"/>
      <c r="I45" s="400">
        <f>'Rider Rates'!$B$90</f>
        <v>2.4500000000000002</v>
      </c>
      <c r="J45" s="400">
        <f t="shared" si="0"/>
        <v>2.4500000000000002</v>
      </c>
      <c r="K45" s="364"/>
      <c r="L45" s="250"/>
      <c r="M45" s="250"/>
      <c r="N45" s="250">
        <f>I45</f>
        <v>2.4500000000000002</v>
      </c>
      <c r="O45" s="250">
        <f t="shared" si="2"/>
        <v>2.4500000000000002</v>
      </c>
      <c r="P45" s="358">
        <f>'Rider Rates'!$D$90</f>
        <v>45929</v>
      </c>
      <c r="R45" s="380"/>
      <c r="S45" s="374"/>
      <c r="T45" s="375"/>
      <c r="U45" s="333"/>
      <c r="V45" s="376"/>
      <c r="W45" s="333"/>
      <c r="X45" s="333"/>
      <c r="Y45" s="333"/>
      <c r="Z45" s="333"/>
      <c r="AA45" s="333"/>
      <c r="AB45" s="333"/>
      <c r="AC45" s="333"/>
      <c r="AD45" s="333"/>
      <c r="AE45" s="333"/>
      <c r="AF45" s="333"/>
      <c r="AG45" s="333"/>
      <c r="AH45" s="333"/>
      <c r="AI45" s="333"/>
      <c r="AJ45" s="333"/>
      <c r="AK45" s="333"/>
      <c r="AL45" s="333"/>
      <c r="AM45" s="333"/>
      <c r="AN45" s="333"/>
      <c r="AO45" s="333"/>
      <c r="AP45" s="333"/>
      <c r="AQ45" s="333"/>
      <c r="AR45" s="333"/>
      <c r="AS45" s="333"/>
      <c r="AT45" s="333"/>
      <c r="AU45" s="333"/>
      <c r="AV45" s="333"/>
      <c r="AW45" s="333"/>
      <c r="AX45" s="333"/>
      <c r="AY45" s="333"/>
      <c r="AZ45" s="333"/>
      <c r="BA45" s="333"/>
      <c r="BB45" s="333"/>
      <c r="BC45" s="333"/>
      <c r="BD45" s="333"/>
      <c r="BE45" s="333"/>
      <c r="BF45" s="333"/>
      <c r="BG45" s="333"/>
      <c r="BH45" s="333"/>
      <c r="BI45" s="333"/>
      <c r="BJ45" s="333"/>
      <c r="BK45" s="333"/>
      <c r="BL45" s="333"/>
      <c r="BM45" s="333"/>
      <c r="BN45" s="333"/>
      <c r="BO45" s="333"/>
      <c r="BP45" s="333"/>
      <c r="BQ45" s="333"/>
      <c r="BR45" s="333"/>
      <c r="BS45" s="333"/>
      <c r="BT45" s="333"/>
      <c r="BU45" s="333"/>
      <c r="BV45" s="333"/>
      <c r="BW45" s="333"/>
      <c r="BX45" s="333"/>
      <c r="BY45" s="333"/>
      <c r="BZ45" s="333"/>
      <c r="CA45" s="333"/>
      <c r="CB45" s="333"/>
      <c r="CC45" s="333"/>
      <c r="CD45" s="333"/>
      <c r="CE45" s="333"/>
      <c r="CF45" s="333"/>
      <c r="CG45" s="333"/>
      <c r="CH45" s="333"/>
      <c r="CI45" s="333"/>
      <c r="CJ45" s="333"/>
      <c r="CK45" s="333"/>
      <c r="CL45" s="333"/>
      <c r="CM45" s="333"/>
      <c r="CN45" s="333"/>
      <c r="CO45" s="333"/>
      <c r="CP45" s="333"/>
      <c r="CQ45" s="333"/>
      <c r="CR45" s="333"/>
      <c r="CS45" s="333"/>
      <c r="CT45" s="333"/>
      <c r="CU45" s="333"/>
      <c r="CV45" s="333"/>
      <c r="CW45" s="333"/>
      <c r="CX45" s="333"/>
      <c r="CY45" s="333"/>
      <c r="CZ45" s="333"/>
      <c r="DA45" s="333"/>
      <c r="DB45" s="333"/>
      <c r="DC45" s="333"/>
      <c r="DD45" s="333"/>
      <c r="DE45" s="333"/>
      <c r="DF45" s="333"/>
      <c r="DG45" s="333"/>
      <c r="DH45" s="333"/>
      <c r="DI45" s="333"/>
      <c r="DJ45" s="333"/>
      <c r="DK45" s="333"/>
      <c r="DL45" s="333"/>
      <c r="DM45" s="333"/>
      <c r="DN45" s="333"/>
      <c r="DO45" s="333"/>
      <c r="DP45" s="333"/>
      <c r="DQ45" s="333"/>
      <c r="DR45" s="333"/>
      <c r="DS45" s="333"/>
      <c r="DT45" s="333"/>
      <c r="DU45" s="333"/>
      <c r="DV45" s="333"/>
      <c r="DW45" s="333"/>
      <c r="DX45" s="333"/>
      <c r="DY45" s="333"/>
      <c r="DZ45" s="333"/>
      <c r="EA45" s="333"/>
      <c r="EB45" s="333"/>
      <c r="EC45" s="333"/>
      <c r="ED45" s="333"/>
      <c r="EE45" s="333"/>
      <c r="EF45" s="333"/>
      <c r="EG45" s="333"/>
      <c r="EH45" s="333"/>
      <c r="EI45" s="333"/>
      <c r="EJ45" s="333"/>
      <c r="EK45" s="333"/>
      <c r="EL45" s="333"/>
      <c r="EM45" s="333"/>
      <c r="EN45" s="333"/>
      <c r="EO45" s="333"/>
      <c r="EP45" s="333"/>
      <c r="EQ45" s="333"/>
      <c r="ER45" s="333"/>
      <c r="ES45" s="333"/>
      <c r="ET45" s="333"/>
      <c r="EU45" s="333"/>
      <c r="EV45" s="333"/>
      <c r="EW45" s="333"/>
      <c r="EX45" s="333"/>
      <c r="EY45" s="333"/>
      <c r="EZ45" s="333"/>
      <c r="FA45" s="333"/>
      <c r="FB45" s="333"/>
      <c r="FC45" s="333"/>
      <c r="FD45" s="333"/>
      <c r="FE45" s="333"/>
      <c r="FF45" s="333"/>
      <c r="FG45" s="333"/>
      <c r="FH45" s="333"/>
      <c r="FI45" s="333"/>
      <c r="FJ45" s="333"/>
      <c r="FK45" s="333"/>
      <c r="FL45" s="333"/>
      <c r="FM45" s="333"/>
      <c r="FN45" s="333"/>
      <c r="FO45" s="333"/>
      <c r="FP45" s="333"/>
      <c r="FQ45" s="333"/>
      <c r="FR45" s="333"/>
      <c r="FS45" s="333"/>
      <c r="FT45" s="333"/>
      <c r="FU45" s="333"/>
      <c r="FV45" s="333"/>
      <c r="FW45" s="333"/>
      <c r="FX45" s="333"/>
      <c r="FY45" s="333"/>
      <c r="FZ45" s="333"/>
      <c r="GA45" s="333"/>
      <c r="GB45" s="333"/>
      <c r="GC45" s="333"/>
      <c r="GD45" s="333"/>
      <c r="GE45" s="333"/>
      <c r="GF45" s="333"/>
      <c r="GG45" s="333"/>
      <c r="GH45" s="333"/>
      <c r="GI45" s="333"/>
      <c r="GJ45" s="333"/>
      <c r="GK45" s="333"/>
      <c r="GL45" s="333"/>
      <c r="GM45" s="333"/>
      <c r="GN45" s="333"/>
      <c r="GO45" s="333"/>
      <c r="GP45" s="333"/>
      <c r="GQ45" s="333"/>
      <c r="GR45" s="333"/>
      <c r="GS45" s="333"/>
      <c r="GT45" s="333"/>
      <c r="GU45" s="333"/>
      <c r="GV45" s="333"/>
      <c r="GW45" s="333"/>
      <c r="GX45" s="333"/>
      <c r="GY45" s="333"/>
      <c r="GZ45" s="333"/>
      <c r="HA45" s="333"/>
      <c r="HB45" s="333"/>
      <c r="HC45" s="333"/>
      <c r="HD45" s="333"/>
      <c r="HE45" s="333"/>
      <c r="HF45" s="333"/>
      <c r="HG45" s="333"/>
      <c r="HH45" s="333"/>
      <c r="HI45" s="333"/>
      <c r="HJ45" s="333"/>
      <c r="HK45" s="333"/>
      <c r="HL45" s="333"/>
      <c r="HM45" s="333"/>
    </row>
    <row r="46" spans="1:221" x14ac:dyDescent="0.2">
      <c r="A46" s="392" t="s">
        <v>239</v>
      </c>
      <c r="B46" s="333"/>
      <c r="C46" s="333"/>
      <c r="D46" s="360">
        <f>IF($C$17&lt;0,0,$C$17)</f>
        <v>0</v>
      </c>
      <c r="E46" s="361" t="s">
        <v>41</v>
      </c>
      <c r="F46" s="362" t="s">
        <v>8</v>
      </c>
      <c r="G46" s="386"/>
      <c r="H46" s="386"/>
      <c r="I46" s="386"/>
      <c r="J46" s="386">
        <f>'Rider Rates'!$B$94</f>
        <v>0</v>
      </c>
      <c r="K46" s="364" t="s">
        <v>42</v>
      </c>
      <c r="L46" s="250"/>
      <c r="M46" s="250"/>
      <c r="N46" s="250"/>
      <c r="O46" s="250">
        <f>ROUND($D46*('Rider Rates'!B$94),2)</f>
        <v>0</v>
      </c>
      <c r="P46" s="358">
        <f>'Rider Rates'!$D$94</f>
        <v>44531</v>
      </c>
      <c r="Q46" s="383"/>
      <c r="R46" s="380"/>
      <c r="S46" s="374"/>
      <c r="T46" s="375"/>
      <c r="U46" s="333"/>
      <c r="V46" s="376"/>
      <c r="W46" s="333"/>
      <c r="X46" s="333"/>
      <c r="Y46" s="333"/>
      <c r="Z46" s="333"/>
      <c r="AA46" s="333"/>
      <c r="AB46" s="333"/>
      <c r="AC46" s="333"/>
      <c r="AD46" s="333"/>
      <c r="AE46" s="333"/>
      <c r="AF46" s="333"/>
      <c r="AG46" s="333"/>
      <c r="AH46" s="333"/>
      <c r="AI46" s="333"/>
      <c r="AJ46" s="333"/>
      <c r="AK46" s="333"/>
      <c r="AL46" s="333"/>
      <c r="AM46" s="333"/>
      <c r="AN46" s="333"/>
      <c r="AO46" s="333"/>
      <c r="AP46" s="333"/>
      <c r="AQ46" s="333"/>
      <c r="AR46" s="333"/>
      <c r="AS46" s="333"/>
      <c r="AT46" s="333"/>
      <c r="AU46" s="333"/>
      <c r="AV46" s="333"/>
      <c r="AW46" s="333"/>
      <c r="AX46" s="333"/>
      <c r="AY46" s="333"/>
      <c r="AZ46" s="333"/>
      <c r="BA46" s="333"/>
      <c r="BB46" s="333"/>
      <c r="BC46" s="333"/>
      <c r="BD46" s="333"/>
      <c r="BE46" s="333"/>
      <c r="BF46" s="333"/>
      <c r="BG46" s="333"/>
      <c r="BH46" s="333"/>
      <c r="BI46" s="333"/>
      <c r="BJ46" s="333"/>
      <c r="BK46" s="333"/>
      <c r="BL46" s="333"/>
      <c r="BM46" s="333"/>
      <c r="BN46" s="333"/>
      <c r="BO46" s="333"/>
      <c r="BP46" s="333"/>
      <c r="BQ46" s="333"/>
      <c r="BR46" s="333"/>
      <c r="BS46" s="333"/>
      <c r="BT46" s="333"/>
      <c r="BU46" s="333"/>
      <c r="BV46" s="333"/>
      <c r="BW46" s="333"/>
      <c r="BX46" s="333"/>
      <c r="BY46" s="333"/>
      <c r="BZ46" s="333"/>
      <c r="CA46" s="333"/>
      <c r="CB46" s="333"/>
      <c r="CC46" s="333"/>
      <c r="CD46" s="333"/>
      <c r="CE46" s="333"/>
      <c r="CF46" s="333"/>
      <c r="CG46" s="333"/>
      <c r="CH46" s="333"/>
      <c r="CI46" s="333"/>
      <c r="CJ46" s="333"/>
      <c r="CK46" s="333"/>
      <c r="CL46" s="333"/>
      <c r="CM46" s="333"/>
      <c r="CN46" s="333"/>
      <c r="CO46" s="333"/>
      <c r="CP46" s="333"/>
      <c r="CQ46" s="333"/>
      <c r="CR46" s="333"/>
      <c r="CS46" s="333"/>
      <c r="CT46" s="333"/>
      <c r="CU46" s="333"/>
      <c r="CV46" s="333"/>
      <c r="CW46" s="333"/>
      <c r="CX46" s="333"/>
      <c r="CY46" s="333"/>
      <c r="CZ46" s="333"/>
      <c r="DA46" s="333"/>
      <c r="DB46" s="333"/>
      <c r="DC46" s="333"/>
      <c r="DD46" s="333"/>
      <c r="DE46" s="333"/>
      <c r="DF46" s="333"/>
      <c r="DG46" s="333"/>
      <c r="DH46" s="333"/>
      <c r="DI46" s="333"/>
      <c r="DJ46" s="333"/>
      <c r="DK46" s="333"/>
      <c r="DL46" s="333"/>
      <c r="DM46" s="333"/>
      <c r="DN46" s="333"/>
      <c r="DO46" s="333"/>
      <c r="DP46" s="333"/>
      <c r="DQ46" s="333"/>
      <c r="DR46" s="333"/>
      <c r="DS46" s="333"/>
      <c r="DT46" s="333"/>
      <c r="DU46" s="333"/>
      <c r="DV46" s="333"/>
      <c r="DW46" s="333"/>
      <c r="DX46" s="333"/>
      <c r="DY46" s="333"/>
      <c r="DZ46" s="333"/>
      <c r="EA46" s="333"/>
      <c r="EB46" s="333"/>
      <c r="EC46" s="333"/>
      <c r="ED46" s="333"/>
      <c r="EE46" s="333"/>
      <c r="EF46" s="333"/>
      <c r="EG46" s="333"/>
      <c r="EH46" s="333"/>
      <c r="EI46" s="333"/>
      <c r="EJ46" s="333"/>
      <c r="EK46" s="333"/>
      <c r="EL46" s="333"/>
      <c r="EM46" s="333"/>
      <c r="EN46" s="333"/>
      <c r="EO46" s="333"/>
      <c r="EP46" s="333"/>
      <c r="EQ46" s="333"/>
      <c r="ER46" s="333"/>
      <c r="ES46" s="333"/>
      <c r="ET46" s="333"/>
      <c r="EU46" s="333"/>
      <c r="EV46" s="333"/>
      <c r="EW46" s="333"/>
      <c r="EX46" s="333"/>
      <c r="EY46" s="333"/>
      <c r="EZ46" s="333"/>
      <c r="FA46" s="333"/>
      <c r="FB46" s="333"/>
      <c r="FC46" s="333"/>
      <c r="FD46" s="333"/>
      <c r="FE46" s="333"/>
      <c r="FF46" s="333"/>
      <c r="FG46" s="333"/>
      <c r="FH46" s="333"/>
      <c r="FI46" s="333"/>
      <c r="FJ46" s="333"/>
      <c r="FK46" s="333"/>
      <c r="FL46" s="333"/>
      <c r="FM46" s="333"/>
      <c r="FN46" s="333"/>
      <c r="FO46" s="333"/>
      <c r="FP46" s="333"/>
      <c r="FQ46" s="333"/>
      <c r="FR46" s="333"/>
      <c r="FS46" s="333"/>
      <c r="FT46" s="333"/>
      <c r="FU46" s="333"/>
      <c r="FV46" s="333"/>
      <c r="FW46" s="333"/>
      <c r="FX46" s="333"/>
      <c r="FY46" s="333"/>
      <c r="FZ46" s="333"/>
      <c r="GA46" s="333"/>
      <c r="GB46" s="333"/>
      <c r="GC46" s="333"/>
      <c r="GD46" s="333"/>
      <c r="GE46" s="333"/>
      <c r="GF46" s="333"/>
      <c r="GG46" s="333"/>
      <c r="GH46" s="333"/>
      <c r="GI46" s="333"/>
      <c r="GJ46" s="333"/>
      <c r="GK46" s="333"/>
      <c r="GL46" s="333"/>
      <c r="GM46" s="333"/>
      <c r="GN46" s="333"/>
      <c r="GO46" s="333"/>
      <c r="GP46" s="333"/>
      <c r="GQ46" s="333"/>
      <c r="GR46" s="333"/>
      <c r="GS46" s="333"/>
      <c r="GT46" s="333"/>
      <c r="GU46" s="333"/>
      <c r="GV46" s="333"/>
      <c r="GW46" s="333"/>
      <c r="GX46" s="333"/>
      <c r="GY46" s="333"/>
      <c r="GZ46" s="333"/>
      <c r="HA46" s="333"/>
      <c r="HB46" s="333"/>
      <c r="HC46" s="333"/>
      <c r="HD46" s="333"/>
      <c r="HE46" s="333"/>
      <c r="HF46" s="333"/>
      <c r="HG46" s="333"/>
      <c r="HH46" s="333"/>
      <c r="HI46" s="333"/>
      <c r="HJ46" s="333"/>
      <c r="HK46" s="333"/>
      <c r="HL46" s="333"/>
      <c r="HM46" s="333"/>
    </row>
    <row r="47" spans="1:221" x14ac:dyDescent="0.2">
      <c r="A47" s="384" t="s">
        <v>156</v>
      </c>
      <c r="B47" s="333"/>
      <c r="C47" s="333"/>
      <c r="D47" s="390">
        <f>$N$24</f>
        <v>10</v>
      </c>
      <c r="E47" s="361" t="s">
        <v>122</v>
      </c>
      <c r="F47" s="362" t="s">
        <v>8</v>
      </c>
      <c r="G47" s="399"/>
      <c r="H47" s="353"/>
      <c r="I47" s="398">
        <f>'Rider Rates'!$B$105</f>
        <v>0.24516379999999999</v>
      </c>
      <c r="J47" s="398">
        <f t="shared" si="0"/>
        <v>0.24516379999999999</v>
      </c>
      <c r="K47" s="364"/>
      <c r="L47" s="250"/>
      <c r="M47" s="250"/>
      <c r="N47" s="250">
        <f>ROUND(D47*I47,2)</f>
        <v>2.4500000000000002</v>
      </c>
      <c r="O47" s="250">
        <f t="shared" si="2"/>
        <v>2.4500000000000002</v>
      </c>
      <c r="P47" s="358">
        <f>'Rider Rates'!$D$105</f>
        <v>45897</v>
      </c>
      <c r="Q47" s="383"/>
      <c r="R47" s="380"/>
      <c r="S47" s="374"/>
      <c r="T47" s="375"/>
      <c r="U47" s="333"/>
      <c r="V47" s="376"/>
      <c r="W47" s="333"/>
      <c r="X47" s="333"/>
      <c r="Y47" s="333"/>
      <c r="Z47" s="333"/>
      <c r="AA47" s="333"/>
      <c r="AB47" s="333"/>
      <c r="AC47" s="333"/>
      <c r="AD47" s="333"/>
      <c r="AE47" s="333"/>
      <c r="AF47" s="333"/>
      <c r="AG47" s="333"/>
      <c r="AH47" s="333"/>
      <c r="AI47" s="333"/>
      <c r="AJ47" s="333"/>
      <c r="AK47" s="333"/>
      <c r="AL47" s="333"/>
      <c r="AM47" s="333"/>
      <c r="AN47" s="333"/>
      <c r="AO47" s="333"/>
      <c r="AP47" s="333"/>
      <c r="AQ47" s="333"/>
      <c r="AR47" s="333"/>
      <c r="AS47" s="333"/>
      <c r="AT47" s="333"/>
      <c r="AU47" s="333"/>
      <c r="AV47" s="333"/>
      <c r="AW47" s="333"/>
      <c r="AX47" s="333"/>
      <c r="AY47" s="333"/>
      <c r="AZ47" s="333"/>
      <c r="BA47" s="333"/>
      <c r="BB47" s="333"/>
      <c r="BC47" s="333"/>
      <c r="BD47" s="333"/>
      <c r="BE47" s="333"/>
      <c r="BF47" s="333"/>
      <c r="BG47" s="333"/>
      <c r="BH47" s="333"/>
      <c r="BI47" s="333"/>
      <c r="BJ47" s="333"/>
      <c r="BK47" s="333"/>
      <c r="BL47" s="333"/>
      <c r="BM47" s="333"/>
      <c r="BN47" s="333"/>
      <c r="BO47" s="333"/>
      <c r="BP47" s="333"/>
      <c r="BQ47" s="333"/>
      <c r="BR47" s="333"/>
      <c r="BS47" s="333"/>
      <c r="BT47" s="333"/>
      <c r="BU47" s="333"/>
      <c r="BV47" s="333"/>
      <c r="BW47" s="333"/>
      <c r="BX47" s="333"/>
      <c r="BY47" s="333"/>
      <c r="BZ47" s="333"/>
      <c r="CA47" s="333"/>
      <c r="CB47" s="333"/>
      <c r="CC47" s="333"/>
      <c r="CD47" s="333"/>
      <c r="CE47" s="333"/>
      <c r="CF47" s="333"/>
      <c r="CG47" s="333"/>
      <c r="CH47" s="333"/>
      <c r="CI47" s="333"/>
      <c r="CJ47" s="333"/>
      <c r="CK47" s="333"/>
      <c r="CL47" s="333"/>
      <c r="CM47" s="333"/>
      <c r="CN47" s="333"/>
      <c r="CO47" s="333"/>
      <c r="CP47" s="333"/>
      <c r="CQ47" s="333"/>
      <c r="CR47" s="333"/>
      <c r="CS47" s="333"/>
      <c r="CT47" s="333"/>
      <c r="CU47" s="333"/>
      <c r="CV47" s="333"/>
      <c r="CW47" s="333"/>
      <c r="CX47" s="333"/>
      <c r="CY47" s="333"/>
      <c r="CZ47" s="333"/>
      <c r="DA47" s="333"/>
      <c r="DB47" s="333"/>
      <c r="DC47" s="333"/>
      <c r="DD47" s="333"/>
      <c r="DE47" s="333"/>
      <c r="DF47" s="333"/>
      <c r="DG47" s="333"/>
      <c r="DH47" s="333"/>
      <c r="DI47" s="333"/>
      <c r="DJ47" s="333"/>
      <c r="DK47" s="333"/>
      <c r="DL47" s="333"/>
      <c r="DM47" s="333"/>
      <c r="DN47" s="333"/>
      <c r="DO47" s="333"/>
      <c r="DP47" s="333"/>
      <c r="DQ47" s="333"/>
      <c r="DR47" s="333"/>
      <c r="DS47" s="333"/>
      <c r="DT47" s="333"/>
      <c r="DU47" s="333"/>
      <c r="DV47" s="333"/>
      <c r="DW47" s="333"/>
      <c r="DX47" s="333"/>
      <c r="DY47" s="333"/>
      <c r="DZ47" s="333"/>
      <c r="EA47" s="333"/>
      <c r="EB47" s="333"/>
      <c r="EC47" s="333"/>
      <c r="ED47" s="333"/>
      <c r="EE47" s="333"/>
      <c r="EF47" s="333"/>
      <c r="EG47" s="333"/>
      <c r="EH47" s="333"/>
      <c r="EI47" s="333"/>
      <c r="EJ47" s="333"/>
      <c r="EK47" s="333"/>
      <c r="EL47" s="333"/>
      <c r="EM47" s="333"/>
      <c r="EN47" s="333"/>
      <c r="EO47" s="333"/>
      <c r="EP47" s="333"/>
      <c r="EQ47" s="333"/>
      <c r="ER47" s="333"/>
      <c r="ES47" s="333"/>
      <c r="ET47" s="333"/>
      <c r="EU47" s="333"/>
      <c r="EV47" s="333"/>
      <c r="EW47" s="333"/>
      <c r="EX47" s="333"/>
      <c r="EY47" s="333"/>
      <c r="EZ47" s="333"/>
      <c r="FA47" s="333"/>
      <c r="FB47" s="333"/>
      <c r="FC47" s="333"/>
      <c r="FD47" s="333"/>
      <c r="FE47" s="333"/>
      <c r="FF47" s="333"/>
      <c r="FG47" s="333"/>
      <c r="FH47" s="333"/>
      <c r="FI47" s="333"/>
      <c r="FJ47" s="333"/>
      <c r="FK47" s="333"/>
      <c r="FL47" s="333"/>
      <c r="FM47" s="333"/>
      <c r="FN47" s="333"/>
      <c r="FO47" s="333"/>
      <c r="FP47" s="333"/>
      <c r="FQ47" s="333"/>
      <c r="FR47" s="333"/>
      <c r="FS47" s="333"/>
      <c r="FT47" s="333"/>
      <c r="FU47" s="333"/>
      <c r="FV47" s="333"/>
      <c r="FW47" s="333"/>
      <c r="FX47" s="333"/>
      <c r="FY47" s="333"/>
      <c r="FZ47" s="333"/>
      <c r="GA47" s="333"/>
      <c r="GB47" s="333"/>
      <c r="GC47" s="333"/>
      <c r="GD47" s="333"/>
      <c r="GE47" s="333"/>
      <c r="GF47" s="333"/>
      <c r="GG47" s="333"/>
      <c r="GH47" s="333"/>
      <c r="GI47" s="333"/>
      <c r="GJ47" s="333"/>
      <c r="GK47" s="333"/>
      <c r="GL47" s="333"/>
      <c r="GM47" s="333"/>
      <c r="GN47" s="333"/>
      <c r="GO47" s="333"/>
      <c r="GP47" s="333"/>
      <c r="GQ47" s="333"/>
      <c r="GR47" s="333"/>
      <c r="GS47" s="333"/>
      <c r="GT47" s="333"/>
      <c r="GU47" s="333"/>
      <c r="GV47" s="333"/>
      <c r="GW47" s="333"/>
      <c r="GX47" s="333"/>
      <c r="GY47" s="333"/>
      <c r="GZ47" s="333"/>
      <c r="HA47" s="333"/>
      <c r="HB47" s="333"/>
      <c r="HC47" s="333"/>
      <c r="HD47" s="333"/>
      <c r="HE47" s="333"/>
      <c r="HF47" s="333"/>
      <c r="HG47" s="333"/>
      <c r="HH47" s="333"/>
      <c r="HI47" s="333"/>
      <c r="HJ47" s="333"/>
      <c r="HK47" s="333"/>
      <c r="HL47" s="333"/>
      <c r="HM47" s="333"/>
    </row>
    <row r="48" spans="1:221" x14ac:dyDescent="0.2">
      <c r="A48" s="392" t="s">
        <v>217</v>
      </c>
      <c r="B48" s="333"/>
      <c r="C48" s="333"/>
      <c r="D48" s="390"/>
      <c r="E48" s="395" t="s">
        <v>115</v>
      </c>
      <c r="F48" s="383"/>
      <c r="G48" s="399"/>
      <c r="H48" s="353"/>
      <c r="I48" s="401">
        <f>'Rider Rates'!B121</f>
        <v>0.2</v>
      </c>
      <c r="J48" s="400">
        <f t="shared" si="0"/>
        <v>0.2</v>
      </c>
      <c r="K48" s="364"/>
      <c r="L48" s="250"/>
      <c r="M48" s="250"/>
      <c r="N48" s="402">
        <f>I48</f>
        <v>0.2</v>
      </c>
      <c r="O48" s="250">
        <f t="shared" si="2"/>
        <v>0.2</v>
      </c>
      <c r="P48" s="358">
        <f>'Rider Rates'!D121</f>
        <v>45958</v>
      </c>
      <c r="Q48" s="383"/>
      <c r="R48" s="380"/>
      <c r="S48" s="374"/>
      <c r="T48" s="375"/>
      <c r="U48" s="333"/>
      <c r="V48" s="376"/>
      <c r="W48" s="333"/>
      <c r="X48" s="333"/>
      <c r="Y48" s="333"/>
      <c r="Z48" s="333"/>
      <c r="AA48" s="333"/>
      <c r="AB48" s="333"/>
      <c r="AC48" s="333"/>
      <c r="AD48" s="333"/>
      <c r="AE48" s="333"/>
      <c r="AF48" s="333"/>
      <c r="AG48" s="333"/>
      <c r="AH48" s="333"/>
      <c r="AI48" s="333"/>
      <c r="AJ48" s="333"/>
      <c r="AK48" s="333"/>
      <c r="AL48" s="333"/>
      <c r="AM48" s="333"/>
      <c r="AN48" s="333"/>
      <c r="AO48" s="333"/>
      <c r="AP48" s="333"/>
      <c r="AQ48" s="333"/>
      <c r="AR48" s="333"/>
      <c r="AS48" s="333"/>
      <c r="AT48" s="333"/>
      <c r="AU48" s="333"/>
      <c r="AV48" s="333"/>
      <c r="AW48" s="333"/>
      <c r="AX48" s="333"/>
      <c r="AY48" s="333"/>
      <c r="AZ48" s="333"/>
      <c r="BA48" s="333"/>
      <c r="BB48" s="333"/>
      <c r="BC48" s="333"/>
      <c r="BD48" s="333"/>
      <c r="BE48" s="333"/>
      <c r="BF48" s="333"/>
      <c r="BG48" s="333"/>
      <c r="BH48" s="333"/>
      <c r="BI48" s="333"/>
      <c r="BJ48" s="333"/>
      <c r="BK48" s="333"/>
      <c r="BL48" s="333"/>
      <c r="BM48" s="333"/>
      <c r="BN48" s="333"/>
      <c r="BO48" s="333"/>
      <c r="BP48" s="333"/>
      <c r="BQ48" s="333"/>
      <c r="BR48" s="333"/>
      <c r="BS48" s="333"/>
      <c r="BT48" s="333"/>
      <c r="BU48" s="333"/>
      <c r="BV48" s="333"/>
      <c r="BW48" s="333"/>
      <c r="BX48" s="333"/>
      <c r="BY48" s="333"/>
      <c r="BZ48" s="333"/>
      <c r="CA48" s="333"/>
      <c r="CB48" s="333"/>
      <c r="CC48" s="333"/>
      <c r="CD48" s="333"/>
      <c r="CE48" s="333"/>
      <c r="CF48" s="333"/>
      <c r="CG48" s="333"/>
      <c r="CH48" s="333"/>
      <c r="CI48" s="333"/>
      <c r="CJ48" s="333"/>
      <c r="CK48" s="333"/>
      <c r="CL48" s="333"/>
      <c r="CM48" s="333"/>
      <c r="CN48" s="333"/>
      <c r="CO48" s="333"/>
      <c r="CP48" s="333"/>
      <c r="CQ48" s="333"/>
      <c r="CR48" s="333"/>
      <c r="CS48" s="333"/>
      <c r="CT48" s="333"/>
      <c r="CU48" s="333"/>
      <c r="CV48" s="333"/>
      <c r="CW48" s="333"/>
      <c r="CX48" s="333"/>
      <c r="CY48" s="333"/>
      <c r="CZ48" s="333"/>
      <c r="DA48" s="333"/>
      <c r="DB48" s="333"/>
      <c r="DC48" s="333"/>
      <c r="DD48" s="333"/>
      <c r="DE48" s="333"/>
      <c r="DF48" s="333"/>
      <c r="DG48" s="333"/>
      <c r="DH48" s="333"/>
      <c r="DI48" s="333"/>
      <c r="DJ48" s="333"/>
      <c r="DK48" s="333"/>
      <c r="DL48" s="333"/>
      <c r="DM48" s="333"/>
      <c r="DN48" s="333"/>
      <c r="DO48" s="333"/>
      <c r="DP48" s="333"/>
      <c r="DQ48" s="333"/>
      <c r="DR48" s="333"/>
      <c r="DS48" s="333"/>
      <c r="DT48" s="333"/>
      <c r="DU48" s="333"/>
      <c r="DV48" s="333"/>
      <c r="DW48" s="333"/>
      <c r="DX48" s="333"/>
      <c r="DY48" s="333"/>
      <c r="DZ48" s="333"/>
      <c r="EA48" s="333"/>
      <c r="EB48" s="333"/>
      <c r="EC48" s="333"/>
      <c r="ED48" s="333"/>
      <c r="EE48" s="333"/>
      <c r="EF48" s="333"/>
      <c r="EG48" s="333"/>
      <c r="EH48" s="333"/>
      <c r="EI48" s="333"/>
      <c r="EJ48" s="333"/>
      <c r="EK48" s="333"/>
      <c r="EL48" s="333"/>
      <c r="EM48" s="333"/>
      <c r="EN48" s="333"/>
      <c r="EO48" s="333"/>
      <c r="EP48" s="333"/>
      <c r="EQ48" s="333"/>
      <c r="ER48" s="333"/>
      <c r="ES48" s="333"/>
      <c r="ET48" s="333"/>
      <c r="EU48" s="333"/>
      <c r="EV48" s="333"/>
      <c r="EW48" s="333"/>
      <c r="EX48" s="333"/>
      <c r="EY48" s="333"/>
      <c r="EZ48" s="333"/>
      <c r="FA48" s="333"/>
      <c r="FB48" s="333"/>
      <c r="FC48" s="333"/>
      <c r="FD48" s="333"/>
      <c r="FE48" s="333"/>
      <c r="FF48" s="333"/>
      <c r="FG48" s="333"/>
      <c r="FH48" s="333"/>
      <c r="FI48" s="333"/>
      <c r="FJ48" s="333"/>
      <c r="FK48" s="333"/>
      <c r="FL48" s="333"/>
      <c r="FM48" s="333"/>
      <c r="FN48" s="333"/>
      <c r="FO48" s="333"/>
      <c r="FP48" s="333"/>
      <c r="FQ48" s="333"/>
      <c r="FR48" s="333"/>
      <c r="FS48" s="333"/>
      <c r="FT48" s="333"/>
      <c r="FU48" s="333"/>
      <c r="FV48" s="333"/>
      <c r="FW48" s="333"/>
      <c r="FX48" s="333"/>
      <c r="FY48" s="333"/>
      <c r="FZ48" s="333"/>
      <c r="GA48" s="333"/>
      <c r="GB48" s="333"/>
      <c r="GC48" s="333"/>
      <c r="GD48" s="333"/>
      <c r="GE48" s="333"/>
      <c r="GF48" s="333"/>
      <c r="GG48" s="333"/>
      <c r="GH48" s="333"/>
      <c r="GI48" s="333"/>
      <c r="GJ48" s="333"/>
      <c r="GK48" s="333"/>
      <c r="GL48" s="333"/>
      <c r="GM48" s="333"/>
      <c r="GN48" s="333"/>
      <c r="GO48" s="333"/>
      <c r="GP48" s="333"/>
      <c r="GQ48" s="333"/>
      <c r="GR48" s="333"/>
      <c r="GS48" s="333"/>
      <c r="GT48" s="333"/>
      <c r="GU48" s="333"/>
      <c r="GV48" s="333"/>
      <c r="GW48" s="333"/>
      <c r="GX48" s="333"/>
      <c r="GY48" s="333"/>
      <c r="GZ48" s="333"/>
      <c r="HA48" s="333"/>
      <c r="HB48" s="333"/>
      <c r="HC48" s="333"/>
      <c r="HD48" s="333"/>
      <c r="HE48" s="333"/>
      <c r="HF48" s="333"/>
      <c r="HG48" s="333"/>
      <c r="HH48" s="333"/>
      <c r="HI48" s="333"/>
      <c r="HJ48" s="333"/>
      <c r="HK48" s="333"/>
      <c r="HL48" s="333"/>
      <c r="HM48" s="333"/>
    </row>
    <row r="49" spans="1:221" x14ac:dyDescent="0.2">
      <c r="A49" s="384" t="s">
        <v>157</v>
      </c>
      <c r="B49" s="333"/>
      <c r="C49" s="333"/>
      <c r="D49" s="360">
        <f>'Customer Info'!$B$21+'Customer Info'!$B$22</f>
        <v>0</v>
      </c>
      <c r="E49" s="361" t="s">
        <v>41</v>
      </c>
      <c r="F49" s="362" t="s">
        <v>8</v>
      </c>
      <c r="G49" s="386">
        <f>'Rider Rates'!$B$112</f>
        <v>3.8972999999999998E-3</v>
      </c>
      <c r="H49" s="386"/>
      <c r="I49" s="398"/>
      <c r="J49" s="393">
        <f>SUM(G49:H49)</f>
        <v>3.8972999999999998E-3</v>
      </c>
      <c r="K49" s="364" t="s">
        <v>42</v>
      </c>
      <c r="L49" s="250">
        <f>ROUND(D49*G49,2)</f>
        <v>0</v>
      </c>
      <c r="M49" s="250"/>
      <c r="N49" s="250"/>
      <c r="O49" s="250">
        <f t="shared" si="2"/>
        <v>0</v>
      </c>
      <c r="P49" s="358">
        <f>'Rider Rates'!$D$112</f>
        <v>44531</v>
      </c>
      <c r="Q49" s="383"/>
      <c r="R49" s="380"/>
      <c r="S49" s="374"/>
      <c r="T49" s="375"/>
      <c r="U49" s="333"/>
      <c r="V49" s="376"/>
      <c r="W49" s="333"/>
      <c r="X49" s="333"/>
      <c r="Y49" s="333"/>
      <c r="Z49" s="333"/>
      <c r="AA49" s="333"/>
      <c r="AB49" s="333"/>
      <c r="AC49" s="333"/>
      <c r="AD49" s="333"/>
      <c r="AE49" s="333"/>
      <c r="AF49" s="333"/>
      <c r="AG49" s="333"/>
      <c r="AH49" s="333"/>
      <c r="AI49" s="333"/>
      <c r="AJ49" s="333"/>
      <c r="AK49" s="333"/>
      <c r="AL49" s="333"/>
      <c r="AM49" s="333"/>
      <c r="AN49" s="333"/>
      <c r="AO49" s="333"/>
      <c r="AP49" s="333"/>
      <c r="AQ49" s="333"/>
      <c r="AR49" s="333"/>
      <c r="AS49" s="333"/>
      <c r="AT49" s="333"/>
      <c r="AU49" s="333"/>
      <c r="AV49" s="333"/>
      <c r="AW49" s="333"/>
      <c r="AX49" s="333"/>
      <c r="AY49" s="333"/>
      <c r="AZ49" s="333"/>
      <c r="BA49" s="333"/>
      <c r="BB49" s="333"/>
      <c r="BC49" s="333"/>
      <c r="BD49" s="333"/>
      <c r="BE49" s="333"/>
      <c r="BF49" s="333"/>
      <c r="BG49" s="333"/>
      <c r="BH49" s="333"/>
      <c r="BI49" s="333"/>
      <c r="BJ49" s="333"/>
      <c r="BK49" s="333"/>
      <c r="BL49" s="333"/>
      <c r="BM49" s="333"/>
      <c r="BN49" s="333"/>
      <c r="BO49" s="333"/>
      <c r="BP49" s="333"/>
      <c r="BQ49" s="333"/>
      <c r="BR49" s="333"/>
      <c r="BS49" s="333"/>
      <c r="BT49" s="333"/>
      <c r="BU49" s="333"/>
      <c r="BV49" s="333"/>
      <c r="BW49" s="333"/>
      <c r="BX49" s="333"/>
      <c r="BY49" s="333"/>
      <c r="BZ49" s="333"/>
      <c r="CA49" s="333"/>
      <c r="CB49" s="333"/>
      <c r="CC49" s="333"/>
      <c r="CD49" s="333"/>
      <c r="CE49" s="333"/>
      <c r="CF49" s="333"/>
      <c r="CG49" s="333"/>
      <c r="CH49" s="333"/>
      <c r="CI49" s="333"/>
      <c r="CJ49" s="333"/>
      <c r="CK49" s="333"/>
      <c r="CL49" s="333"/>
      <c r="CM49" s="333"/>
      <c r="CN49" s="333"/>
      <c r="CO49" s="333"/>
      <c r="CP49" s="333"/>
      <c r="CQ49" s="333"/>
      <c r="CR49" s="333"/>
      <c r="CS49" s="333"/>
      <c r="CT49" s="333"/>
      <c r="CU49" s="333"/>
      <c r="CV49" s="333"/>
      <c r="CW49" s="333"/>
      <c r="CX49" s="333"/>
      <c r="CY49" s="333"/>
      <c r="CZ49" s="333"/>
      <c r="DA49" s="333"/>
      <c r="DB49" s="333"/>
      <c r="DC49" s="333"/>
      <c r="DD49" s="333"/>
      <c r="DE49" s="333"/>
      <c r="DF49" s="333"/>
      <c r="DG49" s="333"/>
      <c r="DH49" s="333"/>
      <c r="DI49" s="333"/>
      <c r="DJ49" s="333"/>
      <c r="DK49" s="333"/>
      <c r="DL49" s="333"/>
      <c r="DM49" s="333"/>
      <c r="DN49" s="333"/>
      <c r="DO49" s="333"/>
      <c r="DP49" s="333"/>
      <c r="DQ49" s="333"/>
      <c r="DR49" s="333"/>
      <c r="DS49" s="333"/>
      <c r="DT49" s="333"/>
      <c r="DU49" s="333"/>
      <c r="DV49" s="333"/>
      <c r="DW49" s="333"/>
      <c r="DX49" s="333"/>
      <c r="DY49" s="333"/>
      <c r="DZ49" s="333"/>
      <c r="EA49" s="333"/>
      <c r="EB49" s="333"/>
      <c r="EC49" s="333"/>
      <c r="ED49" s="333"/>
      <c r="EE49" s="333"/>
      <c r="EF49" s="333"/>
      <c r="EG49" s="333"/>
      <c r="EH49" s="333"/>
      <c r="EI49" s="333"/>
      <c r="EJ49" s="333"/>
      <c r="EK49" s="333"/>
      <c r="EL49" s="333"/>
      <c r="EM49" s="333"/>
      <c r="EN49" s="333"/>
      <c r="EO49" s="333"/>
      <c r="EP49" s="333"/>
      <c r="EQ49" s="333"/>
      <c r="ER49" s="333"/>
      <c r="ES49" s="333"/>
      <c r="ET49" s="333"/>
      <c r="EU49" s="333"/>
      <c r="EV49" s="333"/>
      <c r="EW49" s="333"/>
      <c r="EX49" s="333"/>
      <c r="EY49" s="333"/>
      <c r="EZ49" s="333"/>
      <c r="FA49" s="333"/>
      <c r="FB49" s="333"/>
      <c r="FC49" s="333"/>
      <c r="FD49" s="333"/>
      <c r="FE49" s="333"/>
      <c r="FF49" s="333"/>
      <c r="FG49" s="333"/>
      <c r="FH49" s="333"/>
      <c r="FI49" s="333"/>
      <c r="FJ49" s="333"/>
      <c r="FK49" s="333"/>
      <c r="FL49" s="333"/>
      <c r="FM49" s="333"/>
      <c r="FN49" s="333"/>
      <c r="FO49" s="333"/>
      <c r="FP49" s="333"/>
      <c r="FQ49" s="333"/>
      <c r="FR49" s="333"/>
      <c r="FS49" s="333"/>
      <c r="FT49" s="333"/>
      <c r="FU49" s="333"/>
      <c r="FV49" s="333"/>
      <c r="FW49" s="333"/>
      <c r="FX49" s="333"/>
      <c r="FY49" s="333"/>
      <c r="FZ49" s="333"/>
      <c r="GA49" s="333"/>
      <c r="GB49" s="333"/>
      <c r="GC49" s="333"/>
      <c r="GD49" s="333"/>
      <c r="GE49" s="333"/>
      <c r="GF49" s="333"/>
      <c r="GG49" s="333"/>
      <c r="GH49" s="333"/>
      <c r="GI49" s="333"/>
      <c r="GJ49" s="333"/>
      <c r="GK49" s="333"/>
      <c r="GL49" s="333"/>
      <c r="GM49" s="333"/>
      <c r="GN49" s="333"/>
      <c r="GO49" s="333"/>
      <c r="GP49" s="333"/>
      <c r="GQ49" s="333"/>
      <c r="GR49" s="333"/>
      <c r="GS49" s="333"/>
      <c r="GT49" s="333"/>
      <c r="GU49" s="333"/>
      <c r="GV49" s="333"/>
      <c r="GW49" s="333"/>
      <c r="GX49" s="333"/>
      <c r="GY49" s="333"/>
      <c r="GZ49" s="333"/>
      <c r="HA49" s="333"/>
      <c r="HB49" s="333"/>
      <c r="HC49" s="333"/>
      <c r="HD49" s="333"/>
      <c r="HE49" s="333"/>
      <c r="HF49" s="333"/>
      <c r="HG49" s="333"/>
      <c r="HH49" s="333"/>
      <c r="HI49" s="333"/>
      <c r="HJ49" s="333"/>
      <c r="HK49" s="333"/>
      <c r="HL49" s="333"/>
      <c r="HM49" s="333"/>
    </row>
    <row r="50" spans="1:221" x14ac:dyDescent="0.2">
      <c r="A50" s="392" t="s">
        <v>208</v>
      </c>
      <c r="B50" s="333"/>
      <c r="C50" s="333"/>
      <c r="D50" s="360">
        <f>IF($C$17&lt;1,0,$C$17)</f>
        <v>0</v>
      </c>
      <c r="E50" s="361" t="s">
        <v>41</v>
      </c>
      <c r="F50" s="355" t="s">
        <v>8</v>
      </c>
      <c r="G50" s="363"/>
      <c r="H50" s="363"/>
      <c r="I50" s="403">
        <f>'Rider Rates'!B117</f>
        <v>0</v>
      </c>
      <c r="J50" s="403">
        <f>SUM(G50:I50)</f>
        <v>0</v>
      </c>
      <c r="K50" s="364" t="s">
        <v>42</v>
      </c>
      <c r="L50" s="250"/>
      <c r="M50" s="250"/>
      <c r="N50" s="250">
        <f>D50*J50</f>
        <v>0</v>
      </c>
      <c r="O50" s="250">
        <f>SUM(L50:N50)</f>
        <v>0</v>
      </c>
      <c r="P50" s="358">
        <f>'Rider Rates'!D117</f>
        <v>45657</v>
      </c>
      <c r="Q50" s="383"/>
      <c r="R50" s="380"/>
      <c r="S50" s="374"/>
      <c r="T50" s="375"/>
      <c r="U50" s="333"/>
      <c r="V50" s="376"/>
      <c r="W50" s="333"/>
      <c r="X50" s="333"/>
      <c r="Y50" s="333"/>
      <c r="Z50" s="333"/>
      <c r="AA50" s="333"/>
      <c r="AB50" s="333"/>
      <c r="AC50" s="333"/>
      <c r="AD50" s="333"/>
      <c r="AE50" s="333"/>
      <c r="AF50" s="333"/>
      <c r="AG50" s="333"/>
      <c r="AH50" s="333"/>
      <c r="AI50" s="333"/>
      <c r="AJ50" s="333"/>
      <c r="AK50" s="333"/>
      <c r="AL50" s="333"/>
      <c r="AM50" s="333"/>
      <c r="AN50" s="333"/>
      <c r="AO50" s="333"/>
      <c r="AP50" s="333"/>
      <c r="AQ50" s="333"/>
      <c r="AR50" s="333"/>
      <c r="AS50" s="333"/>
      <c r="AT50" s="333"/>
      <c r="AU50" s="333"/>
      <c r="AV50" s="333"/>
      <c r="AW50" s="333"/>
      <c r="AX50" s="333"/>
      <c r="AY50" s="333"/>
      <c r="AZ50" s="333"/>
      <c r="BA50" s="333"/>
      <c r="BB50" s="333"/>
      <c r="BC50" s="333"/>
      <c r="BD50" s="333"/>
      <c r="BE50" s="333"/>
      <c r="BF50" s="333"/>
      <c r="BG50" s="333"/>
      <c r="BH50" s="333"/>
      <c r="BI50" s="333"/>
      <c r="BJ50" s="333"/>
      <c r="BK50" s="333"/>
      <c r="BL50" s="333"/>
      <c r="BM50" s="333"/>
      <c r="BN50" s="333"/>
      <c r="BO50" s="333"/>
      <c r="BP50" s="333"/>
      <c r="BQ50" s="333"/>
      <c r="BR50" s="333"/>
      <c r="BS50" s="333"/>
      <c r="BT50" s="333"/>
      <c r="BU50" s="333"/>
      <c r="BV50" s="333"/>
      <c r="BW50" s="333"/>
      <c r="BX50" s="333"/>
      <c r="BY50" s="333"/>
      <c r="BZ50" s="333"/>
      <c r="CA50" s="333"/>
      <c r="CB50" s="333"/>
      <c r="CC50" s="333"/>
      <c r="CD50" s="333"/>
      <c r="CE50" s="333"/>
      <c r="CF50" s="333"/>
      <c r="CG50" s="333"/>
      <c r="CH50" s="333"/>
      <c r="CI50" s="333"/>
      <c r="CJ50" s="333"/>
      <c r="CK50" s="333"/>
      <c r="CL50" s="333"/>
      <c r="CM50" s="333"/>
      <c r="CN50" s="333"/>
      <c r="CO50" s="333"/>
      <c r="CP50" s="333"/>
      <c r="CQ50" s="333"/>
      <c r="CR50" s="333"/>
      <c r="CS50" s="333"/>
      <c r="CT50" s="333"/>
      <c r="CU50" s="333"/>
      <c r="CV50" s="333"/>
      <c r="CW50" s="333"/>
      <c r="CX50" s="333"/>
      <c r="CY50" s="333"/>
      <c r="CZ50" s="333"/>
      <c r="DA50" s="333"/>
      <c r="DB50" s="333"/>
      <c r="DC50" s="333"/>
      <c r="DD50" s="333"/>
      <c r="DE50" s="333"/>
      <c r="DF50" s="333"/>
      <c r="DG50" s="333"/>
      <c r="DH50" s="333"/>
      <c r="DI50" s="333"/>
      <c r="DJ50" s="333"/>
      <c r="DK50" s="333"/>
      <c r="DL50" s="333"/>
      <c r="DM50" s="333"/>
      <c r="DN50" s="333"/>
      <c r="DO50" s="333"/>
      <c r="DP50" s="333"/>
      <c r="DQ50" s="333"/>
      <c r="DR50" s="333"/>
      <c r="DS50" s="333"/>
      <c r="DT50" s="333"/>
      <c r="DU50" s="333"/>
      <c r="DV50" s="333"/>
      <c r="DW50" s="333"/>
      <c r="DX50" s="333"/>
      <c r="DY50" s="333"/>
      <c r="DZ50" s="333"/>
      <c r="EA50" s="333"/>
      <c r="EB50" s="333"/>
      <c r="EC50" s="333"/>
      <c r="ED50" s="333"/>
      <c r="EE50" s="333"/>
      <c r="EF50" s="333"/>
      <c r="EG50" s="333"/>
      <c r="EH50" s="333"/>
      <c r="EI50" s="333"/>
      <c r="EJ50" s="333"/>
      <c r="EK50" s="333"/>
      <c r="EL50" s="333"/>
      <c r="EM50" s="333"/>
      <c r="EN50" s="333"/>
      <c r="EO50" s="333"/>
      <c r="EP50" s="333"/>
      <c r="EQ50" s="333"/>
      <c r="ER50" s="333"/>
      <c r="ES50" s="333"/>
      <c r="ET50" s="333"/>
      <c r="EU50" s="333"/>
      <c r="EV50" s="333"/>
      <c r="EW50" s="333"/>
      <c r="EX50" s="333"/>
      <c r="EY50" s="333"/>
      <c r="EZ50" s="333"/>
      <c r="FA50" s="333"/>
      <c r="FB50" s="333"/>
      <c r="FC50" s="333"/>
      <c r="FD50" s="333"/>
      <c r="FE50" s="333"/>
      <c r="FF50" s="333"/>
      <c r="FG50" s="333"/>
      <c r="FH50" s="333"/>
      <c r="FI50" s="333"/>
      <c r="FJ50" s="333"/>
      <c r="FK50" s="333"/>
      <c r="FL50" s="333"/>
      <c r="FM50" s="333"/>
      <c r="FN50" s="333"/>
      <c r="FO50" s="333"/>
      <c r="FP50" s="333"/>
      <c r="FQ50" s="333"/>
      <c r="FR50" s="333"/>
      <c r="FS50" s="333"/>
      <c r="FT50" s="333"/>
      <c r="FU50" s="333"/>
      <c r="FV50" s="333"/>
      <c r="FW50" s="333"/>
      <c r="FX50" s="333"/>
      <c r="FY50" s="333"/>
      <c r="FZ50" s="333"/>
      <c r="GA50" s="333"/>
      <c r="GB50" s="333"/>
      <c r="GC50" s="333"/>
      <c r="GD50" s="333"/>
      <c r="GE50" s="333"/>
      <c r="GF50" s="333"/>
      <c r="GG50" s="333"/>
      <c r="GH50" s="333"/>
      <c r="GI50" s="333"/>
      <c r="GJ50" s="333"/>
      <c r="GK50" s="333"/>
      <c r="GL50" s="333"/>
      <c r="GM50" s="333"/>
      <c r="GN50" s="333"/>
      <c r="GO50" s="333"/>
      <c r="GP50" s="333"/>
      <c r="GQ50" s="333"/>
      <c r="GR50" s="333"/>
      <c r="GS50" s="333"/>
      <c r="GT50" s="333"/>
      <c r="GU50" s="333"/>
      <c r="GV50" s="333"/>
      <c r="GW50" s="333"/>
      <c r="GX50" s="333"/>
      <c r="GY50" s="333"/>
      <c r="GZ50" s="333"/>
      <c r="HA50" s="333"/>
      <c r="HB50" s="333"/>
      <c r="HC50" s="333"/>
      <c r="HD50" s="333"/>
      <c r="HE50" s="333"/>
      <c r="HF50" s="333"/>
      <c r="HG50" s="333"/>
      <c r="HH50" s="333"/>
      <c r="HI50" s="333"/>
      <c r="HJ50" s="333"/>
      <c r="HK50" s="333"/>
      <c r="HL50" s="333"/>
      <c r="HM50" s="333"/>
    </row>
    <row r="51" spans="1:221" x14ac:dyDescent="0.2">
      <c r="A51" s="394" t="s">
        <v>230</v>
      </c>
      <c r="B51" s="333"/>
      <c r="C51" s="333"/>
      <c r="D51" s="360"/>
      <c r="E51" s="361" t="s">
        <v>115</v>
      </c>
      <c r="F51" s="362" t="s">
        <v>8</v>
      </c>
      <c r="G51" s="404"/>
      <c r="H51" s="404"/>
      <c r="I51" s="404">
        <f>'Rider Rates'!$B$125</f>
        <v>0</v>
      </c>
      <c r="J51" s="404">
        <f>SUM(G51:I51)</f>
        <v>0</v>
      </c>
      <c r="K51" s="364"/>
      <c r="L51" s="405"/>
      <c r="M51" s="405"/>
      <c r="N51" s="405">
        <f>J51</f>
        <v>0</v>
      </c>
      <c r="O51" s="405">
        <f>SUM(L51:N51)</f>
        <v>0</v>
      </c>
      <c r="P51" s="406">
        <f>'Rider Rates'!$E$125</f>
        <v>45883</v>
      </c>
      <c r="Q51" s="383"/>
      <c r="R51" s="380"/>
      <c r="S51" s="374"/>
      <c r="T51" s="375"/>
      <c r="U51" s="333"/>
      <c r="V51" s="376"/>
      <c r="W51" s="333"/>
      <c r="X51" s="333"/>
      <c r="Y51" s="333"/>
      <c r="Z51" s="333"/>
      <c r="AA51" s="333"/>
      <c r="AB51" s="333"/>
      <c r="AC51" s="333"/>
      <c r="AD51" s="333"/>
      <c r="AE51" s="333"/>
      <c r="AF51" s="333"/>
      <c r="AG51" s="333"/>
      <c r="AH51" s="333"/>
      <c r="AI51" s="333"/>
      <c r="AJ51" s="333"/>
      <c r="AK51" s="333"/>
      <c r="AL51" s="333"/>
      <c r="AM51" s="333"/>
      <c r="AN51" s="333"/>
      <c r="AO51" s="333"/>
      <c r="AP51" s="333"/>
      <c r="AQ51" s="333"/>
      <c r="AR51" s="333"/>
      <c r="AS51" s="333"/>
      <c r="AT51" s="333"/>
      <c r="AU51" s="333"/>
      <c r="AV51" s="333"/>
      <c r="AW51" s="333"/>
      <c r="AX51" s="333"/>
      <c r="AY51" s="333"/>
      <c r="AZ51" s="333"/>
      <c r="BA51" s="333"/>
      <c r="BB51" s="333"/>
      <c r="BC51" s="333"/>
      <c r="BD51" s="333"/>
      <c r="BE51" s="333"/>
      <c r="BF51" s="333"/>
      <c r="BG51" s="333"/>
      <c r="BH51" s="333"/>
      <c r="BI51" s="333"/>
      <c r="BJ51" s="333"/>
      <c r="BK51" s="333"/>
      <c r="BL51" s="333"/>
      <c r="BM51" s="333"/>
      <c r="BN51" s="333"/>
      <c r="BO51" s="333"/>
      <c r="BP51" s="333"/>
      <c r="BQ51" s="333"/>
      <c r="BR51" s="333"/>
      <c r="BS51" s="333"/>
      <c r="BT51" s="333"/>
      <c r="BU51" s="333"/>
      <c r="BV51" s="333"/>
      <c r="BW51" s="333"/>
      <c r="BX51" s="333"/>
      <c r="BY51" s="333"/>
      <c r="BZ51" s="333"/>
      <c r="CA51" s="333"/>
      <c r="CB51" s="333"/>
      <c r="CC51" s="333"/>
      <c r="CD51" s="333"/>
      <c r="CE51" s="333"/>
      <c r="CF51" s="333"/>
      <c r="CG51" s="333"/>
      <c r="CH51" s="333"/>
      <c r="CI51" s="333"/>
      <c r="CJ51" s="333"/>
      <c r="CK51" s="333"/>
      <c r="CL51" s="333"/>
      <c r="CM51" s="333"/>
      <c r="CN51" s="333"/>
      <c r="CO51" s="333"/>
      <c r="CP51" s="333"/>
      <c r="CQ51" s="333"/>
      <c r="CR51" s="333"/>
      <c r="CS51" s="333"/>
      <c r="CT51" s="333"/>
      <c r="CU51" s="333"/>
      <c r="CV51" s="333"/>
      <c r="CW51" s="333"/>
      <c r="CX51" s="333"/>
      <c r="CY51" s="333"/>
      <c r="CZ51" s="333"/>
      <c r="DA51" s="333"/>
      <c r="DB51" s="333"/>
      <c r="DC51" s="333"/>
      <c r="DD51" s="333"/>
      <c r="DE51" s="333"/>
      <c r="DF51" s="333"/>
      <c r="DG51" s="333"/>
      <c r="DH51" s="333"/>
      <c r="DI51" s="333"/>
      <c r="DJ51" s="333"/>
      <c r="DK51" s="333"/>
      <c r="DL51" s="333"/>
      <c r="DM51" s="333"/>
      <c r="DN51" s="333"/>
      <c r="DO51" s="333"/>
      <c r="DP51" s="333"/>
      <c r="DQ51" s="333"/>
      <c r="DR51" s="333"/>
      <c r="DS51" s="333"/>
      <c r="DT51" s="333"/>
      <c r="DU51" s="333"/>
      <c r="DV51" s="333"/>
      <c r="DW51" s="333"/>
      <c r="DX51" s="333"/>
      <c r="DY51" s="333"/>
      <c r="DZ51" s="333"/>
      <c r="EA51" s="333"/>
      <c r="EB51" s="333"/>
      <c r="EC51" s="333"/>
      <c r="ED51" s="333"/>
      <c r="EE51" s="333"/>
      <c r="EF51" s="333"/>
      <c r="EG51" s="333"/>
      <c r="EH51" s="333"/>
      <c r="EI51" s="333"/>
      <c r="EJ51" s="333"/>
      <c r="EK51" s="333"/>
      <c r="EL51" s="333"/>
      <c r="EM51" s="333"/>
      <c r="EN51" s="333"/>
      <c r="EO51" s="333"/>
      <c r="EP51" s="333"/>
      <c r="EQ51" s="333"/>
      <c r="ER51" s="333"/>
      <c r="ES51" s="333"/>
      <c r="ET51" s="333"/>
      <c r="EU51" s="333"/>
      <c r="EV51" s="333"/>
      <c r="EW51" s="333"/>
      <c r="EX51" s="333"/>
      <c r="EY51" s="333"/>
      <c r="EZ51" s="333"/>
      <c r="FA51" s="333"/>
      <c r="FB51" s="333"/>
      <c r="FC51" s="333"/>
      <c r="FD51" s="333"/>
      <c r="FE51" s="333"/>
      <c r="FF51" s="333"/>
      <c r="FG51" s="333"/>
      <c r="FH51" s="333"/>
      <c r="FI51" s="333"/>
      <c r="FJ51" s="333"/>
      <c r="FK51" s="333"/>
      <c r="FL51" s="333"/>
      <c r="FM51" s="333"/>
      <c r="FN51" s="333"/>
      <c r="FO51" s="333"/>
      <c r="FP51" s="333"/>
      <c r="FQ51" s="333"/>
      <c r="FR51" s="333"/>
      <c r="FS51" s="333"/>
      <c r="FT51" s="333"/>
      <c r="FU51" s="333"/>
      <c r="FV51" s="333"/>
      <c r="FW51" s="333"/>
      <c r="FX51" s="333"/>
      <c r="FY51" s="333"/>
      <c r="FZ51" s="333"/>
      <c r="GA51" s="333"/>
      <c r="GB51" s="333"/>
      <c r="GC51" s="333"/>
      <c r="GD51" s="333"/>
      <c r="GE51" s="333"/>
      <c r="GF51" s="333"/>
      <c r="GG51" s="333"/>
      <c r="GH51" s="333"/>
      <c r="GI51" s="333"/>
      <c r="GJ51" s="333"/>
      <c r="GK51" s="333"/>
      <c r="GL51" s="333"/>
      <c r="GM51" s="333"/>
      <c r="GN51" s="333"/>
      <c r="GO51" s="333"/>
      <c r="GP51" s="333"/>
      <c r="GQ51" s="333"/>
      <c r="GR51" s="333"/>
      <c r="GS51" s="333"/>
      <c r="GT51" s="333"/>
      <c r="GU51" s="333"/>
      <c r="GV51" s="333"/>
      <c r="GW51" s="333"/>
      <c r="GX51" s="333"/>
      <c r="GY51" s="333"/>
      <c r="GZ51" s="333"/>
      <c r="HA51" s="333"/>
      <c r="HB51" s="333"/>
      <c r="HC51" s="333"/>
      <c r="HD51" s="333"/>
      <c r="HE51" s="333"/>
      <c r="HF51" s="333"/>
      <c r="HG51" s="333"/>
      <c r="HH51" s="333"/>
      <c r="HI51" s="333"/>
      <c r="HJ51" s="333"/>
      <c r="HK51" s="333"/>
      <c r="HL51" s="333"/>
      <c r="HM51" s="333"/>
    </row>
    <row r="52" spans="1:221" x14ac:dyDescent="0.2">
      <c r="A52" s="394" t="s">
        <v>242</v>
      </c>
      <c r="B52" s="333"/>
      <c r="C52" s="333"/>
      <c r="D52" s="360">
        <f>C17</f>
        <v>0</v>
      </c>
      <c r="E52" s="361" t="s">
        <v>41</v>
      </c>
      <c r="F52" s="355" t="s">
        <v>8</v>
      </c>
      <c r="G52" s="386"/>
      <c r="H52" s="386"/>
      <c r="I52" s="386">
        <f>'Rider Rates'!$B$130</f>
        <v>0</v>
      </c>
      <c r="J52" s="393">
        <f>SUM(G52:I52)</f>
        <v>0</v>
      </c>
      <c r="K52" s="364" t="s">
        <v>42</v>
      </c>
      <c r="L52" s="250"/>
      <c r="M52" s="250"/>
      <c r="N52" s="250">
        <f>D52*J52</f>
        <v>0</v>
      </c>
      <c r="O52" s="250">
        <f>SUM(L52:N52)</f>
        <v>0</v>
      </c>
      <c r="P52" s="358">
        <f>'Rider Rates'!D130</f>
        <v>44531</v>
      </c>
      <c r="Q52" s="383"/>
      <c r="R52" s="380"/>
      <c r="S52" s="374"/>
      <c r="T52" s="375"/>
      <c r="U52" s="333"/>
      <c r="V52" s="376"/>
      <c r="W52" s="333"/>
      <c r="X52" s="333"/>
      <c r="Y52" s="333"/>
      <c r="Z52" s="333"/>
      <c r="AA52" s="333"/>
      <c r="AB52" s="333"/>
      <c r="AC52" s="333"/>
      <c r="AD52" s="333"/>
      <c r="AE52" s="333"/>
      <c r="AF52" s="333"/>
      <c r="AG52" s="333"/>
      <c r="AH52" s="333"/>
      <c r="AI52" s="333"/>
      <c r="AJ52" s="333"/>
      <c r="AK52" s="333"/>
      <c r="AL52" s="333"/>
      <c r="AM52" s="333"/>
      <c r="AN52" s="333"/>
      <c r="AO52" s="333"/>
      <c r="AP52" s="333"/>
      <c r="AQ52" s="333"/>
      <c r="AR52" s="333"/>
      <c r="AS52" s="333"/>
      <c r="AT52" s="333"/>
      <c r="AU52" s="333"/>
      <c r="AV52" s="333"/>
      <c r="AW52" s="333"/>
      <c r="AX52" s="333"/>
      <c r="AY52" s="333"/>
      <c r="AZ52" s="333"/>
      <c r="BA52" s="333"/>
      <c r="BB52" s="333"/>
      <c r="BC52" s="333"/>
      <c r="BD52" s="333"/>
      <c r="BE52" s="333"/>
      <c r="BF52" s="333"/>
      <c r="BG52" s="333"/>
      <c r="BH52" s="333"/>
      <c r="BI52" s="333"/>
      <c r="BJ52" s="333"/>
      <c r="BK52" s="333"/>
      <c r="BL52" s="333"/>
      <c r="BM52" s="333"/>
      <c r="BN52" s="333"/>
      <c r="BO52" s="333"/>
      <c r="BP52" s="333"/>
      <c r="BQ52" s="333"/>
      <c r="BR52" s="333"/>
      <c r="BS52" s="333"/>
      <c r="BT52" s="333"/>
      <c r="BU52" s="333"/>
      <c r="BV52" s="333"/>
      <c r="BW52" s="333"/>
      <c r="BX52" s="333"/>
      <c r="BY52" s="333"/>
      <c r="BZ52" s="333"/>
      <c r="CA52" s="333"/>
      <c r="CB52" s="333"/>
      <c r="CC52" s="333"/>
      <c r="CD52" s="333"/>
      <c r="CE52" s="333"/>
      <c r="CF52" s="333"/>
      <c r="CG52" s="333"/>
      <c r="CH52" s="333"/>
      <c r="CI52" s="333"/>
      <c r="CJ52" s="333"/>
      <c r="CK52" s="333"/>
      <c r="CL52" s="333"/>
      <c r="CM52" s="333"/>
      <c r="CN52" s="333"/>
      <c r="CO52" s="333"/>
      <c r="CP52" s="333"/>
      <c r="CQ52" s="333"/>
      <c r="CR52" s="333"/>
      <c r="CS52" s="333"/>
      <c r="CT52" s="333"/>
      <c r="CU52" s="333"/>
      <c r="CV52" s="333"/>
      <c r="CW52" s="333"/>
      <c r="CX52" s="333"/>
      <c r="CY52" s="333"/>
      <c r="CZ52" s="333"/>
      <c r="DA52" s="333"/>
      <c r="DB52" s="333"/>
      <c r="DC52" s="333"/>
      <c r="DD52" s="333"/>
      <c r="DE52" s="333"/>
      <c r="DF52" s="333"/>
      <c r="DG52" s="333"/>
      <c r="DH52" s="333"/>
      <c r="DI52" s="333"/>
      <c r="DJ52" s="333"/>
      <c r="DK52" s="333"/>
      <c r="DL52" s="333"/>
      <c r="DM52" s="333"/>
      <c r="DN52" s="333"/>
      <c r="DO52" s="333"/>
      <c r="DP52" s="333"/>
      <c r="DQ52" s="333"/>
      <c r="DR52" s="333"/>
      <c r="DS52" s="333"/>
      <c r="DT52" s="333"/>
      <c r="DU52" s="333"/>
      <c r="DV52" s="333"/>
      <c r="DW52" s="333"/>
      <c r="DX52" s="333"/>
      <c r="DY52" s="333"/>
      <c r="DZ52" s="333"/>
      <c r="EA52" s="333"/>
      <c r="EB52" s="333"/>
      <c r="EC52" s="333"/>
      <c r="ED52" s="333"/>
      <c r="EE52" s="333"/>
      <c r="EF52" s="333"/>
      <c r="EG52" s="333"/>
      <c r="EH52" s="333"/>
      <c r="EI52" s="333"/>
      <c r="EJ52" s="333"/>
      <c r="EK52" s="333"/>
      <c r="EL52" s="333"/>
      <c r="EM52" s="333"/>
      <c r="EN52" s="333"/>
      <c r="EO52" s="333"/>
      <c r="EP52" s="333"/>
      <c r="EQ52" s="333"/>
      <c r="ER52" s="333"/>
      <c r="ES52" s="333"/>
      <c r="ET52" s="333"/>
      <c r="EU52" s="333"/>
      <c r="EV52" s="333"/>
      <c r="EW52" s="333"/>
      <c r="EX52" s="333"/>
      <c r="EY52" s="333"/>
      <c r="EZ52" s="333"/>
      <c r="FA52" s="333"/>
      <c r="FB52" s="333"/>
      <c r="FC52" s="333"/>
      <c r="FD52" s="333"/>
      <c r="FE52" s="333"/>
      <c r="FF52" s="333"/>
      <c r="FG52" s="333"/>
      <c r="FH52" s="333"/>
      <c r="FI52" s="333"/>
      <c r="FJ52" s="333"/>
      <c r="FK52" s="333"/>
      <c r="FL52" s="333"/>
      <c r="FM52" s="333"/>
      <c r="FN52" s="333"/>
      <c r="FO52" s="333"/>
      <c r="FP52" s="333"/>
      <c r="FQ52" s="333"/>
      <c r="FR52" s="333"/>
      <c r="FS52" s="333"/>
      <c r="FT52" s="333"/>
      <c r="FU52" s="333"/>
      <c r="FV52" s="333"/>
      <c r="FW52" s="333"/>
      <c r="FX52" s="333"/>
      <c r="FY52" s="333"/>
      <c r="FZ52" s="333"/>
      <c r="GA52" s="333"/>
      <c r="GB52" s="333"/>
      <c r="GC52" s="333"/>
      <c r="GD52" s="333"/>
      <c r="GE52" s="333"/>
      <c r="GF52" s="333"/>
      <c r="GG52" s="333"/>
      <c r="GH52" s="333"/>
      <c r="GI52" s="333"/>
      <c r="GJ52" s="333"/>
      <c r="GK52" s="333"/>
      <c r="GL52" s="333"/>
      <c r="GM52" s="333"/>
      <c r="GN52" s="333"/>
      <c r="GO52" s="333"/>
      <c r="GP52" s="333"/>
      <c r="GQ52" s="333"/>
      <c r="GR52" s="333"/>
      <c r="GS52" s="333"/>
      <c r="GT52" s="333"/>
      <c r="GU52" s="333"/>
      <c r="GV52" s="333"/>
      <c r="GW52" s="333"/>
      <c r="GX52" s="333"/>
      <c r="GY52" s="333"/>
      <c r="GZ52" s="333"/>
      <c r="HA52" s="333"/>
      <c r="HB52" s="333"/>
      <c r="HC52" s="333"/>
      <c r="HD52" s="333"/>
      <c r="HE52" s="333"/>
      <c r="HF52" s="333"/>
      <c r="HG52" s="333"/>
      <c r="HH52" s="333"/>
      <c r="HI52" s="333"/>
      <c r="HJ52" s="333"/>
      <c r="HK52" s="333"/>
      <c r="HL52" s="333"/>
      <c r="HM52" s="333"/>
    </row>
    <row r="53" spans="1:221" x14ac:dyDescent="0.2">
      <c r="A53" s="394" t="s">
        <v>241</v>
      </c>
      <c r="B53" s="333"/>
      <c r="C53" s="333"/>
      <c r="D53" s="360"/>
      <c r="E53" s="361" t="s">
        <v>115</v>
      </c>
      <c r="F53" s="362" t="s">
        <v>8</v>
      </c>
      <c r="G53" s="404"/>
      <c r="H53" s="404"/>
      <c r="I53" s="404">
        <f>'Rider Rates'!$B$137</f>
        <v>0</v>
      </c>
      <c r="J53" s="404">
        <f>SUM(G53:I53)</f>
        <v>0</v>
      </c>
      <c r="K53" s="364"/>
      <c r="L53" s="405"/>
      <c r="M53" s="405"/>
      <c r="N53" s="405">
        <f>J53</f>
        <v>0</v>
      </c>
      <c r="O53" s="405">
        <f>SUM(L53:N53)</f>
        <v>0</v>
      </c>
      <c r="P53" s="406">
        <f>'Rider Rates'!$D$133</f>
        <v>44531</v>
      </c>
      <c r="Q53" s="383"/>
      <c r="R53" s="380"/>
      <c r="S53" s="374"/>
      <c r="T53" s="375"/>
      <c r="U53" s="333"/>
      <c r="V53" s="376"/>
      <c r="W53" s="333"/>
      <c r="X53" s="333"/>
      <c r="Y53" s="333"/>
      <c r="Z53" s="333"/>
      <c r="AA53" s="333"/>
      <c r="AB53" s="333"/>
      <c r="AC53" s="333"/>
      <c r="AD53" s="333"/>
      <c r="AE53" s="333"/>
      <c r="AF53" s="333"/>
      <c r="AG53" s="333"/>
      <c r="AH53" s="333"/>
      <c r="AI53" s="333"/>
      <c r="AJ53" s="333"/>
      <c r="AK53" s="333"/>
      <c r="AL53" s="333"/>
      <c r="AM53" s="333"/>
      <c r="AN53" s="333"/>
      <c r="AO53" s="333"/>
      <c r="AP53" s="333"/>
      <c r="AQ53" s="333"/>
      <c r="AR53" s="333"/>
      <c r="AS53" s="333"/>
      <c r="AT53" s="333"/>
      <c r="AU53" s="333"/>
      <c r="AV53" s="333"/>
      <c r="AW53" s="333"/>
      <c r="AX53" s="333"/>
      <c r="AY53" s="333"/>
      <c r="AZ53" s="333"/>
      <c r="BA53" s="333"/>
      <c r="BB53" s="333"/>
      <c r="BC53" s="333"/>
      <c r="BD53" s="333"/>
      <c r="BE53" s="333"/>
      <c r="BF53" s="333"/>
      <c r="BG53" s="333"/>
      <c r="BH53" s="333"/>
      <c r="BI53" s="333"/>
      <c r="BJ53" s="333"/>
      <c r="BK53" s="333"/>
      <c r="BL53" s="333"/>
      <c r="BM53" s="333"/>
      <c r="BN53" s="333"/>
      <c r="BO53" s="333"/>
      <c r="BP53" s="333"/>
      <c r="BQ53" s="333"/>
      <c r="BR53" s="333"/>
      <c r="BS53" s="333"/>
      <c r="BT53" s="333"/>
      <c r="BU53" s="333"/>
      <c r="BV53" s="333"/>
      <c r="BW53" s="333"/>
      <c r="BX53" s="333"/>
      <c r="BY53" s="333"/>
      <c r="BZ53" s="333"/>
      <c r="CA53" s="333"/>
      <c r="CB53" s="333"/>
      <c r="CC53" s="333"/>
      <c r="CD53" s="333"/>
      <c r="CE53" s="333"/>
      <c r="CF53" s="333"/>
      <c r="CG53" s="333"/>
      <c r="CH53" s="333"/>
      <c r="CI53" s="333"/>
      <c r="CJ53" s="333"/>
      <c r="CK53" s="333"/>
      <c r="CL53" s="333"/>
      <c r="CM53" s="333"/>
      <c r="CN53" s="333"/>
      <c r="CO53" s="333"/>
      <c r="CP53" s="333"/>
      <c r="CQ53" s="333"/>
      <c r="CR53" s="333"/>
      <c r="CS53" s="333"/>
      <c r="CT53" s="333"/>
      <c r="CU53" s="333"/>
      <c r="CV53" s="333"/>
      <c r="CW53" s="333"/>
      <c r="CX53" s="333"/>
      <c r="CY53" s="333"/>
      <c r="CZ53" s="333"/>
      <c r="DA53" s="333"/>
      <c r="DB53" s="333"/>
      <c r="DC53" s="333"/>
      <c r="DD53" s="333"/>
      <c r="DE53" s="333"/>
      <c r="DF53" s="333"/>
      <c r="DG53" s="333"/>
      <c r="DH53" s="333"/>
      <c r="DI53" s="333"/>
      <c r="DJ53" s="333"/>
      <c r="DK53" s="333"/>
      <c r="DL53" s="333"/>
      <c r="DM53" s="333"/>
      <c r="DN53" s="333"/>
      <c r="DO53" s="333"/>
      <c r="DP53" s="333"/>
      <c r="DQ53" s="333"/>
      <c r="DR53" s="333"/>
      <c r="DS53" s="333"/>
      <c r="DT53" s="333"/>
      <c r="DU53" s="333"/>
      <c r="DV53" s="333"/>
      <c r="DW53" s="333"/>
      <c r="DX53" s="333"/>
      <c r="DY53" s="333"/>
      <c r="DZ53" s="333"/>
      <c r="EA53" s="333"/>
      <c r="EB53" s="333"/>
      <c r="EC53" s="333"/>
      <c r="ED53" s="333"/>
      <c r="EE53" s="333"/>
      <c r="EF53" s="333"/>
      <c r="EG53" s="333"/>
      <c r="EH53" s="333"/>
      <c r="EI53" s="333"/>
      <c r="EJ53" s="333"/>
      <c r="EK53" s="333"/>
      <c r="EL53" s="333"/>
      <c r="EM53" s="333"/>
      <c r="EN53" s="333"/>
      <c r="EO53" s="333"/>
      <c r="EP53" s="333"/>
      <c r="EQ53" s="333"/>
      <c r="ER53" s="333"/>
      <c r="ES53" s="333"/>
      <c r="ET53" s="333"/>
      <c r="EU53" s="333"/>
      <c r="EV53" s="333"/>
      <c r="EW53" s="333"/>
      <c r="EX53" s="333"/>
      <c r="EY53" s="333"/>
      <c r="EZ53" s="333"/>
      <c r="FA53" s="333"/>
      <c r="FB53" s="333"/>
      <c r="FC53" s="333"/>
      <c r="FD53" s="333"/>
      <c r="FE53" s="333"/>
      <c r="FF53" s="333"/>
      <c r="FG53" s="333"/>
      <c r="FH53" s="333"/>
      <c r="FI53" s="333"/>
      <c r="FJ53" s="333"/>
      <c r="FK53" s="333"/>
      <c r="FL53" s="333"/>
      <c r="FM53" s="333"/>
      <c r="FN53" s="333"/>
      <c r="FO53" s="333"/>
      <c r="FP53" s="333"/>
      <c r="FQ53" s="333"/>
      <c r="FR53" s="333"/>
      <c r="FS53" s="333"/>
      <c r="FT53" s="333"/>
      <c r="FU53" s="333"/>
      <c r="FV53" s="333"/>
      <c r="FW53" s="333"/>
      <c r="FX53" s="333"/>
      <c r="FY53" s="333"/>
      <c r="FZ53" s="333"/>
      <c r="GA53" s="333"/>
      <c r="GB53" s="333"/>
      <c r="GC53" s="333"/>
      <c r="GD53" s="333"/>
      <c r="GE53" s="333"/>
      <c r="GF53" s="333"/>
      <c r="GG53" s="333"/>
      <c r="GH53" s="333"/>
      <c r="GI53" s="333"/>
      <c r="GJ53" s="333"/>
      <c r="GK53" s="333"/>
      <c r="GL53" s="333"/>
      <c r="GM53" s="333"/>
      <c r="GN53" s="333"/>
      <c r="GO53" s="333"/>
      <c r="GP53" s="333"/>
      <c r="GQ53" s="333"/>
      <c r="GR53" s="333"/>
      <c r="GS53" s="333"/>
      <c r="GT53" s="333"/>
      <c r="GU53" s="333"/>
      <c r="GV53" s="333"/>
      <c r="GW53" s="333"/>
      <c r="GX53" s="333"/>
      <c r="GY53" s="333"/>
      <c r="GZ53" s="333"/>
      <c r="HA53" s="333"/>
      <c r="HB53" s="333"/>
      <c r="HC53" s="333"/>
      <c r="HD53" s="333"/>
      <c r="HE53" s="333"/>
      <c r="HF53" s="333"/>
      <c r="HG53" s="333"/>
      <c r="HH53" s="333"/>
      <c r="HI53" s="333"/>
      <c r="HJ53" s="333"/>
      <c r="HK53" s="333"/>
      <c r="HL53" s="333"/>
      <c r="HM53" s="333"/>
    </row>
    <row r="54" spans="1:221" x14ac:dyDescent="0.2">
      <c r="A54" s="394" t="s">
        <v>243</v>
      </c>
      <c r="B54" s="333"/>
      <c r="C54" s="333"/>
      <c r="D54" s="360"/>
      <c r="E54" s="361"/>
      <c r="F54" s="362"/>
      <c r="G54" s="404"/>
      <c r="H54" s="404"/>
      <c r="I54" s="404"/>
      <c r="J54" s="404"/>
      <c r="K54" s="364"/>
      <c r="L54" s="405"/>
      <c r="M54" s="405"/>
      <c r="N54" s="405"/>
      <c r="O54" s="405"/>
      <c r="P54" s="406"/>
      <c r="Q54" s="383"/>
      <c r="R54" s="380"/>
      <c r="S54" s="374"/>
      <c r="T54" s="375"/>
      <c r="U54" s="333"/>
      <c r="V54" s="376"/>
      <c r="W54" s="333"/>
      <c r="X54" s="333"/>
      <c r="Y54" s="333"/>
      <c r="Z54" s="333"/>
      <c r="AA54" s="333"/>
      <c r="AB54" s="333"/>
      <c r="AC54" s="333"/>
      <c r="AD54" s="333"/>
      <c r="AE54" s="333"/>
      <c r="AF54" s="333"/>
      <c r="AG54" s="333"/>
      <c r="AH54" s="333"/>
      <c r="AI54" s="333"/>
      <c r="AJ54" s="333"/>
      <c r="AK54" s="333"/>
      <c r="AL54" s="333"/>
      <c r="AM54" s="333"/>
      <c r="AN54" s="333"/>
      <c r="AO54" s="333"/>
      <c r="AP54" s="333"/>
      <c r="AQ54" s="333"/>
      <c r="AR54" s="333"/>
      <c r="AS54" s="333"/>
      <c r="AT54" s="333"/>
      <c r="AU54" s="333"/>
      <c r="AV54" s="333"/>
      <c r="AW54" s="333"/>
      <c r="AX54" s="333"/>
      <c r="AY54" s="333"/>
      <c r="AZ54" s="333"/>
      <c r="BA54" s="333"/>
      <c r="BB54" s="333"/>
      <c r="BC54" s="333"/>
      <c r="BD54" s="333"/>
      <c r="BE54" s="333"/>
      <c r="BF54" s="333"/>
      <c r="BG54" s="333"/>
      <c r="BH54" s="333"/>
      <c r="BI54" s="333"/>
      <c r="BJ54" s="333"/>
      <c r="BK54" s="333"/>
      <c r="BL54" s="333"/>
      <c r="BM54" s="333"/>
      <c r="BN54" s="333"/>
      <c r="BO54" s="333"/>
      <c r="BP54" s="333"/>
      <c r="BQ54" s="333"/>
      <c r="BR54" s="333"/>
      <c r="BS54" s="333"/>
      <c r="BT54" s="333"/>
      <c r="BU54" s="333"/>
      <c r="BV54" s="333"/>
      <c r="BW54" s="333"/>
      <c r="BX54" s="333"/>
      <c r="BY54" s="333"/>
      <c r="BZ54" s="333"/>
      <c r="CA54" s="333"/>
      <c r="CB54" s="333"/>
      <c r="CC54" s="333"/>
      <c r="CD54" s="333"/>
      <c r="CE54" s="333"/>
      <c r="CF54" s="333"/>
      <c r="CG54" s="333"/>
      <c r="CH54" s="333"/>
      <c r="CI54" s="333"/>
      <c r="CJ54" s="333"/>
      <c r="CK54" s="333"/>
      <c r="CL54" s="333"/>
      <c r="CM54" s="333"/>
      <c r="CN54" s="333"/>
      <c r="CO54" s="333"/>
      <c r="CP54" s="333"/>
      <c r="CQ54" s="333"/>
      <c r="CR54" s="333"/>
      <c r="CS54" s="333"/>
      <c r="CT54" s="333"/>
      <c r="CU54" s="333"/>
      <c r="CV54" s="333"/>
      <c r="CW54" s="333"/>
      <c r="CX54" s="333"/>
      <c r="CY54" s="333"/>
      <c r="CZ54" s="333"/>
      <c r="DA54" s="333"/>
      <c r="DB54" s="333"/>
      <c r="DC54" s="333"/>
      <c r="DD54" s="333"/>
      <c r="DE54" s="333"/>
      <c r="DF54" s="333"/>
      <c r="DG54" s="333"/>
      <c r="DH54" s="333"/>
      <c r="DI54" s="333"/>
      <c r="DJ54" s="333"/>
      <c r="DK54" s="333"/>
      <c r="DL54" s="333"/>
      <c r="DM54" s="333"/>
      <c r="DN54" s="333"/>
      <c r="DO54" s="333"/>
      <c r="DP54" s="333"/>
      <c r="DQ54" s="333"/>
      <c r="DR54" s="333"/>
      <c r="DS54" s="333"/>
      <c r="DT54" s="333"/>
      <c r="DU54" s="333"/>
      <c r="DV54" s="333"/>
      <c r="DW54" s="333"/>
      <c r="DX54" s="333"/>
      <c r="DY54" s="333"/>
      <c r="DZ54" s="333"/>
      <c r="EA54" s="333"/>
      <c r="EB54" s="333"/>
      <c r="EC54" s="333"/>
      <c r="ED54" s="333"/>
      <c r="EE54" s="333"/>
      <c r="EF54" s="333"/>
      <c r="EG54" s="333"/>
      <c r="EH54" s="333"/>
      <c r="EI54" s="333"/>
      <c r="EJ54" s="333"/>
      <c r="EK54" s="333"/>
      <c r="EL54" s="333"/>
      <c r="EM54" s="333"/>
      <c r="EN54" s="333"/>
      <c r="EO54" s="333"/>
      <c r="EP54" s="333"/>
      <c r="EQ54" s="333"/>
      <c r="ER54" s="333"/>
      <c r="ES54" s="333"/>
      <c r="ET54" s="333"/>
      <c r="EU54" s="333"/>
      <c r="EV54" s="333"/>
      <c r="EW54" s="333"/>
      <c r="EX54" s="333"/>
      <c r="EY54" s="333"/>
      <c r="EZ54" s="333"/>
      <c r="FA54" s="333"/>
      <c r="FB54" s="333"/>
      <c r="FC54" s="333"/>
      <c r="FD54" s="333"/>
      <c r="FE54" s="333"/>
      <c r="FF54" s="333"/>
      <c r="FG54" s="333"/>
      <c r="FH54" s="333"/>
      <c r="FI54" s="333"/>
      <c r="FJ54" s="333"/>
      <c r="FK54" s="333"/>
      <c r="FL54" s="333"/>
      <c r="FM54" s="333"/>
      <c r="FN54" s="333"/>
      <c r="FO54" s="333"/>
      <c r="FP54" s="333"/>
      <c r="FQ54" s="333"/>
      <c r="FR54" s="333"/>
      <c r="FS54" s="333"/>
      <c r="FT54" s="333"/>
      <c r="FU54" s="333"/>
      <c r="FV54" s="333"/>
      <c r="FW54" s="333"/>
      <c r="FX54" s="333"/>
      <c r="FY54" s="333"/>
      <c r="FZ54" s="333"/>
      <c r="GA54" s="333"/>
      <c r="GB54" s="333"/>
      <c r="GC54" s="333"/>
      <c r="GD54" s="333"/>
      <c r="GE54" s="333"/>
      <c r="GF54" s="333"/>
      <c r="GG54" s="333"/>
      <c r="GH54" s="333"/>
      <c r="GI54" s="333"/>
      <c r="GJ54" s="333"/>
      <c r="GK54" s="333"/>
      <c r="GL54" s="333"/>
      <c r="GM54" s="333"/>
      <c r="GN54" s="333"/>
      <c r="GO54" s="333"/>
      <c r="GP54" s="333"/>
      <c r="GQ54" s="333"/>
      <c r="GR54" s="333"/>
      <c r="GS54" s="333"/>
      <c r="GT54" s="333"/>
      <c r="GU54" s="333"/>
      <c r="GV54" s="333"/>
      <c r="GW54" s="333"/>
      <c r="GX54" s="333"/>
      <c r="GY54" s="333"/>
      <c r="GZ54" s="333"/>
      <c r="HA54" s="333"/>
      <c r="HB54" s="333"/>
      <c r="HC54" s="333"/>
      <c r="HD54" s="333"/>
      <c r="HE54" s="333"/>
      <c r="HF54" s="333"/>
      <c r="HG54" s="333"/>
      <c r="HH54" s="333"/>
      <c r="HI54" s="333"/>
      <c r="HJ54" s="333"/>
      <c r="HK54" s="333"/>
      <c r="HL54" s="333"/>
      <c r="HM54" s="333"/>
    </row>
    <row r="55" spans="1:221" x14ac:dyDescent="0.2">
      <c r="A55" s="407" t="s">
        <v>71</v>
      </c>
      <c r="B55" s="344"/>
      <c r="C55" s="344"/>
      <c r="D55" s="408"/>
      <c r="E55" s="409"/>
      <c r="F55" s="410"/>
      <c r="G55" s="410"/>
      <c r="H55" s="410"/>
      <c r="I55" s="410"/>
      <c r="J55" s="410"/>
      <c r="K55" s="411"/>
      <c r="L55" s="412">
        <f>SUM(L28:L54)</f>
        <v>0</v>
      </c>
      <c r="M55" s="412">
        <f t="shared" ref="M55:O55" si="5">SUM(M28:M54)</f>
        <v>0</v>
      </c>
      <c r="N55" s="412">
        <f t="shared" si="5"/>
        <v>6.12</v>
      </c>
      <c r="O55" s="412">
        <f t="shared" si="5"/>
        <v>6.12</v>
      </c>
      <c r="P55" s="413"/>
      <c r="Q55" s="383"/>
      <c r="R55" s="381"/>
      <c r="S55" s="381"/>
      <c r="T55" s="414"/>
      <c r="U55" s="333"/>
      <c r="V55" s="333"/>
      <c r="W55" s="333"/>
      <c r="X55" s="333"/>
      <c r="Y55" s="333"/>
      <c r="Z55" s="333"/>
      <c r="AA55" s="333"/>
      <c r="AB55" s="333"/>
      <c r="AC55" s="333"/>
      <c r="AD55" s="333"/>
      <c r="AE55" s="333"/>
      <c r="AF55" s="333"/>
      <c r="AG55" s="333"/>
      <c r="AH55" s="333"/>
      <c r="AI55" s="333"/>
      <c r="AJ55" s="333"/>
      <c r="AK55" s="333"/>
      <c r="AL55" s="333"/>
      <c r="AM55" s="333"/>
      <c r="AN55" s="333"/>
      <c r="AO55" s="333"/>
      <c r="AP55" s="333"/>
      <c r="AQ55" s="333"/>
      <c r="AR55" s="333"/>
      <c r="AS55" s="333"/>
      <c r="AT55" s="333"/>
      <c r="AU55" s="333"/>
      <c r="AV55" s="333"/>
      <c r="AW55" s="333"/>
      <c r="AX55" s="333"/>
      <c r="AY55" s="333"/>
      <c r="AZ55" s="333"/>
      <c r="BA55" s="333"/>
      <c r="BB55" s="333"/>
      <c r="BC55" s="333"/>
      <c r="BD55" s="333"/>
      <c r="BE55" s="333"/>
      <c r="BF55" s="333"/>
      <c r="BG55" s="333"/>
      <c r="BH55" s="333"/>
      <c r="BI55" s="333"/>
      <c r="BJ55" s="333"/>
      <c r="BK55" s="333"/>
      <c r="BL55" s="333"/>
      <c r="BM55" s="333"/>
      <c r="BN55" s="333"/>
      <c r="BO55" s="333"/>
      <c r="BP55" s="333"/>
      <c r="BQ55" s="333"/>
      <c r="BR55" s="333"/>
      <c r="BS55" s="333"/>
      <c r="BT55" s="333"/>
      <c r="BU55" s="333"/>
      <c r="BV55" s="333"/>
      <c r="BW55" s="333"/>
      <c r="BX55" s="333"/>
      <c r="BY55" s="333"/>
      <c r="BZ55" s="333"/>
      <c r="CA55" s="333"/>
      <c r="CB55" s="333"/>
      <c r="CC55" s="333"/>
      <c r="CD55" s="333"/>
      <c r="CE55" s="333"/>
      <c r="CF55" s="333"/>
      <c r="CG55" s="333"/>
      <c r="CH55" s="333"/>
      <c r="CI55" s="333"/>
      <c r="CJ55" s="333"/>
      <c r="CK55" s="333"/>
      <c r="CL55" s="333"/>
      <c r="CM55" s="333"/>
      <c r="CN55" s="333"/>
      <c r="CO55" s="333"/>
      <c r="CP55" s="333"/>
      <c r="CQ55" s="333"/>
      <c r="CR55" s="333"/>
      <c r="CS55" s="333"/>
      <c r="CT55" s="333"/>
      <c r="CU55" s="333"/>
      <c r="CV55" s="333"/>
      <c r="CW55" s="333"/>
      <c r="CX55" s="333"/>
      <c r="CY55" s="333"/>
      <c r="CZ55" s="333"/>
      <c r="DA55" s="333"/>
      <c r="DB55" s="333"/>
      <c r="DC55" s="333"/>
      <c r="DD55" s="333"/>
      <c r="DE55" s="333"/>
      <c r="DF55" s="333"/>
      <c r="DG55" s="333"/>
      <c r="DH55" s="333"/>
      <c r="DI55" s="333"/>
      <c r="DJ55" s="333"/>
      <c r="DK55" s="333"/>
      <c r="DL55" s="333"/>
      <c r="DM55" s="333"/>
      <c r="DN55" s="333"/>
      <c r="DO55" s="333"/>
      <c r="DP55" s="333"/>
      <c r="DQ55" s="333"/>
      <c r="DR55" s="333"/>
      <c r="DS55" s="333"/>
      <c r="DT55" s="333"/>
      <c r="DU55" s="333"/>
      <c r="DV55" s="333"/>
      <c r="DW55" s="333"/>
      <c r="DX55" s="333"/>
      <c r="DY55" s="333"/>
      <c r="DZ55" s="333"/>
      <c r="EA55" s="333"/>
      <c r="EB55" s="333"/>
      <c r="EC55" s="333"/>
      <c r="ED55" s="333"/>
      <c r="EE55" s="333"/>
      <c r="EF55" s="333"/>
      <c r="EG55" s="333"/>
      <c r="EH55" s="333"/>
      <c r="EI55" s="333"/>
      <c r="EJ55" s="333"/>
      <c r="EK55" s="333"/>
      <c r="EL55" s="333"/>
      <c r="EM55" s="333"/>
      <c r="EN55" s="333"/>
      <c r="EO55" s="333"/>
      <c r="EP55" s="333"/>
      <c r="EQ55" s="333"/>
      <c r="ER55" s="333"/>
      <c r="ES55" s="333"/>
      <c r="ET55" s="333"/>
      <c r="EU55" s="333"/>
      <c r="EV55" s="333"/>
      <c r="EW55" s="333"/>
      <c r="EX55" s="333"/>
      <c r="EY55" s="333"/>
      <c r="EZ55" s="333"/>
      <c r="FA55" s="333"/>
      <c r="FB55" s="333"/>
      <c r="FC55" s="333"/>
      <c r="FD55" s="333"/>
      <c r="FE55" s="333"/>
      <c r="FF55" s="333"/>
      <c r="FG55" s="333"/>
      <c r="FH55" s="333"/>
      <c r="FI55" s="333"/>
      <c r="FJ55" s="333"/>
      <c r="FK55" s="333"/>
      <c r="FL55" s="333"/>
      <c r="FM55" s="333"/>
      <c r="FN55" s="333"/>
      <c r="FO55" s="333"/>
      <c r="FP55" s="333"/>
      <c r="FQ55" s="333"/>
      <c r="FR55" s="333"/>
      <c r="FS55" s="333"/>
      <c r="FT55" s="333"/>
      <c r="FU55" s="333"/>
      <c r="FV55" s="333"/>
      <c r="FW55" s="333"/>
      <c r="FX55" s="333"/>
      <c r="FY55" s="333"/>
      <c r="FZ55" s="333"/>
      <c r="GA55" s="333"/>
      <c r="GB55" s="333"/>
      <c r="GC55" s="333"/>
      <c r="GD55" s="333"/>
      <c r="GE55" s="333"/>
      <c r="GF55" s="333"/>
      <c r="GG55" s="333"/>
      <c r="GH55" s="333"/>
      <c r="GI55" s="333"/>
      <c r="GJ55" s="333"/>
      <c r="GK55" s="333"/>
      <c r="GL55" s="333"/>
      <c r="GM55" s="333"/>
      <c r="GN55" s="333"/>
      <c r="GO55" s="333"/>
      <c r="GP55" s="333"/>
      <c r="GQ55" s="333"/>
      <c r="GR55" s="333"/>
      <c r="GS55" s="333"/>
      <c r="GT55" s="333"/>
      <c r="GU55" s="333"/>
      <c r="GV55" s="333"/>
      <c r="GW55" s="333"/>
      <c r="GX55" s="333"/>
      <c r="GY55" s="333"/>
      <c r="GZ55" s="333"/>
      <c r="HA55" s="333"/>
      <c r="HB55" s="333"/>
      <c r="HC55" s="333"/>
      <c r="HD55" s="333"/>
      <c r="HE55" s="333"/>
      <c r="HF55" s="333"/>
      <c r="HG55" s="333"/>
      <c r="HH55" s="333"/>
      <c r="HI55" s="333"/>
      <c r="HJ55" s="333"/>
      <c r="HK55" s="333"/>
      <c r="HL55" s="333"/>
      <c r="HM55" s="333"/>
    </row>
    <row r="56" spans="1:221" x14ac:dyDescent="0.2">
      <c r="A56" s="333"/>
      <c r="B56" s="333"/>
      <c r="C56" s="333"/>
      <c r="D56" s="360"/>
      <c r="E56" s="395"/>
      <c r="F56" s="383"/>
      <c r="G56" s="383"/>
      <c r="H56" s="383"/>
      <c r="I56" s="383"/>
      <c r="J56" s="380"/>
      <c r="K56" s="364"/>
      <c r="L56" s="383"/>
      <c r="M56" s="383"/>
      <c r="N56" s="383"/>
      <c r="O56" s="383"/>
      <c r="P56" s="415"/>
      <c r="Q56" s="383"/>
      <c r="R56" s="381"/>
      <c r="S56" s="381"/>
      <c r="T56" s="414"/>
      <c r="U56" s="333"/>
      <c r="V56" s="333"/>
      <c r="W56" s="333"/>
      <c r="X56" s="333"/>
      <c r="Y56" s="333"/>
      <c r="Z56" s="333"/>
      <c r="AA56" s="333"/>
      <c r="AB56" s="333"/>
      <c r="AC56" s="333"/>
      <c r="AD56" s="333"/>
      <c r="AE56" s="333"/>
      <c r="AF56" s="333"/>
      <c r="AG56" s="333"/>
      <c r="AH56" s="333"/>
      <c r="AI56" s="333"/>
      <c r="AJ56" s="333"/>
      <c r="AK56" s="333"/>
      <c r="AL56" s="333"/>
      <c r="AM56" s="333"/>
      <c r="AN56" s="333"/>
      <c r="AO56" s="333"/>
      <c r="AP56" s="333"/>
      <c r="AQ56" s="333"/>
      <c r="AR56" s="333"/>
      <c r="AS56" s="333"/>
      <c r="AT56" s="333"/>
      <c r="AU56" s="333"/>
      <c r="AV56" s="333"/>
      <c r="AW56" s="333"/>
      <c r="AX56" s="333"/>
      <c r="AY56" s="333"/>
      <c r="AZ56" s="333"/>
      <c r="BA56" s="333"/>
      <c r="BB56" s="333"/>
      <c r="BC56" s="333"/>
      <c r="BD56" s="333"/>
      <c r="BE56" s="333"/>
      <c r="BF56" s="333"/>
      <c r="BG56" s="333"/>
      <c r="BH56" s="333"/>
      <c r="BI56" s="333"/>
      <c r="BJ56" s="333"/>
      <c r="BK56" s="333"/>
      <c r="BL56" s="333"/>
      <c r="BM56" s="333"/>
      <c r="BN56" s="333"/>
      <c r="BO56" s="333"/>
      <c r="BP56" s="333"/>
      <c r="BQ56" s="333"/>
      <c r="BR56" s="333"/>
      <c r="BS56" s="333"/>
      <c r="BT56" s="333"/>
      <c r="BU56" s="333"/>
      <c r="BV56" s="333"/>
      <c r="BW56" s="333"/>
      <c r="BX56" s="333"/>
      <c r="BY56" s="333"/>
      <c r="BZ56" s="333"/>
      <c r="CA56" s="333"/>
      <c r="CB56" s="333"/>
      <c r="CC56" s="333"/>
      <c r="CD56" s="333"/>
      <c r="CE56" s="333"/>
      <c r="CF56" s="333"/>
      <c r="CG56" s="333"/>
      <c r="CH56" s="333"/>
      <c r="CI56" s="333"/>
      <c r="CJ56" s="333"/>
      <c r="CK56" s="333"/>
      <c r="CL56" s="333"/>
      <c r="CM56" s="333"/>
      <c r="CN56" s="333"/>
      <c r="CO56" s="333"/>
      <c r="CP56" s="333"/>
      <c r="CQ56" s="333"/>
      <c r="CR56" s="333"/>
      <c r="CS56" s="333"/>
      <c r="CT56" s="333"/>
      <c r="CU56" s="333"/>
      <c r="CV56" s="333"/>
      <c r="CW56" s="333"/>
      <c r="CX56" s="333"/>
      <c r="CY56" s="333"/>
      <c r="CZ56" s="333"/>
      <c r="DA56" s="333"/>
      <c r="DB56" s="333"/>
      <c r="DC56" s="333"/>
      <c r="DD56" s="333"/>
      <c r="DE56" s="333"/>
      <c r="DF56" s="333"/>
      <c r="DG56" s="333"/>
      <c r="DH56" s="333"/>
      <c r="DI56" s="333"/>
      <c r="DJ56" s="333"/>
      <c r="DK56" s="333"/>
      <c r="DL56" s="333"/>
      <c r="DM56" s="333"/>
      <c r="DN56" s="333"/>
      <c r="DO56" s="333"/>
      <c r="DP56" s="333"/>
      <c r="DQ56" s="333"/>
      <c r="DR56" s="333"/>
      <c r="DS56" s="333"/>
      <c r="DT56" s="333"/>
      <c r="DU56" s="333"/>
      <c r="DV56" s="333"/>
      <c r="DW56" s="333"/>
      <c r="DX56" s="333"/>
      <c r="DY56" s="333"/>
      <c r="DZ56" s="333"/>
      <c r="EA56" s="333"/>
      <c r="EB56" s="333"/>
      <c r="EC56" s="333"/>
      <c r="ED56" s="333"/>
      <c r="EE56" s="333"/>
      <c r="EF56" s="333"/>
      <c r="EG56" s="333"/>
      <c r="EH56" s="333"/>
      <c r="EI56" s="333"/>
      <c r="EJ56" s="333"/>
      <c r="EK56" s="333"/>
      <c r="EL56" s="333"/>
      <c r="EM56" s="333"/>
      <c r="EN56" s="333"/>
      <c r="EO56" s="333"/>
      <c r="EP56" s="333"/>
      <c r="EQ56" s="333"/>
      <c r="ER56" s="333"/>
      <c r="ES56" s="333"/>
      <c r="ET56" s="333"/>
      <c r="EU56" s="333"/>
      <c r="EV56" s="333"/>
      <c r="EW56" s="333"/>
      <c r="EX56" s="333"/>
      <c r="EY56" s="333"/>
      <c r="EZ56" s="333"/>
      <c r="FA56" s="333"/>
      <c r="FB56" s="333"/>
      <c r="FC56" s="333"/>
      <c r="FD56" s="333"/>
      <c r="FE56" s="333"/>
      <c r="FF56" s="333"/>
      <c r="FG56" s="333"/>
      <c r="FH56" s="333"/>
      <c r="FI56" s="333"/>
      <c r="FJ56" s="333"/>
      <c r="FK56" s="333"/>
      <c r="FL56" s="333"/>
      <c r="FM56" s="333"/>
      <c r="FN56" s="333"/>
      <c r="FO56" s="333"/>
      <c r="FP56" s="333"/>
      <c r="FQ56" s="333"/>
      <c r="FR56" s="333"/>
      <c r="FS56" s="333"/>
      <c r="FT56" s="333"/>
      <c r="FU56" s="333"/>
      <c r="FV56" s="333"/>
      <c r="FW56" s="333"/>
      <c r="FX56" s="333"/>
      <c r="FY56" s="333"/>
      <c r="FZ56" s="333"/>
      <c r="GA56" s="333"/>
      <c r="GB56" s="333"/>
      <c r="GC56" s="333"/>
      <c r="GD56" s="333"/>
      <c r="GE56" s="333"/>
      <c r="GF56" s="333"/>
      <c r="GG56" s="333"/>
      <c r="GH56" s="333"/>
      <c r="GI56" s="333"/>
      <c r="GJ56" s="333"/>
      <c r="GK56" s="333"/>
      <c r="GL56" s="333"/>
      <c r="GM56" s="333"/>
      <c r="GN56" s="333"/>
      <c r="GO56" s="333"/>
      <c r="GP56" s="333"/>
      <c r="GQ56" s="333"/>
      <c r="GR56" s="333"/>
      <c r="GS56" s="333"/>
      <c r="GT56" s="333"/>
      <c r="GU56" s="333"/>
      <c r="GV56" s="333"/>
      <c r="GW56" s="333"/>
      <c r="GX56" s="333"/>
      <c r="GY56" s="333"/>
      <c r="GZ56" s="333"/>
      <c r="HA56" s="333"/>
      <c r="HB56" s="333"/>
      <c r="HC56" s="333"/>
      <c r="HD56" s="333"/>
      <c r="HE56" s="333"/>
      <c r="HF56" s="333"/>
      <c r="HG56" s="333"/>
      <c r="HH56" s="333"/>
      <c r="HI56" s="333"/>
      <c r="HJ56" s="333"/>
      <c r="HK56" s="333"/>
      <c r="HL56" s="333"/>
      <c r="HM56" s="333"/>
    </row>
    <row r="57" spans="1:221" x14ac:dyDescent="0.2">
      <c r="A57" s="377"/>
      <c r="B57" s="377"/>
      <c r="C57" s="377"/>
      <c r="D57" s="377"/>
      <c r="E57" s="377"/>
      <c r="F57" s="377"/>
      <c r="G57" s="377"/>
      <c r="H57" s="377"/>
      <c r="I57" s="377"/>
      <c r="J57" s="377"/>
      <c r="K57" s="377"/>
      <c r="L57" s="416">
        <f>L24+L55</f>
        <v>0</v>
      </c>
      <c r="M57" s="416">
        <f>M24+M55</f>
        <v>0</v>
      </c>
      <c r="N57" s="416">
        <f>N24+N55</f>
        <v>16.12</v>
      </c>
      <c r="O57" s="417">
        <f>O24+O55</f>
        <v>16.12</v>
      </c>
      <c r="P57" s="417"/>
      <c r="Q57" s="383"/>
      <c r="R57" s="381"/>
      <c r="S57" s="381"/>
      <c r="T57" s="414"/>
      <c r="U57" s="333"/>
      <c r="V57" s="333"/>
      <c r="W57" s="333"/>
      <c r="X57" s="333"/>
      <c r="Y57" s="333"/>
      <c r="Z57" s="333"/>
      <c r="AA57" s="333"/>
      <c r="AB57" s="333"/>
      <c r="AC57" s="333"/>
      <c r="AD57" s="333"/>
      <c r="AE57" s="333"/>
      <c r="AF57" s="333"/>
      <c r="AG57" s="333"/>
      <c r="AH57" s="333"/>
      <c r="AI57" s="333"/>
      <c r="AJ57" s="333"/>
      <c r="AK57" s="333"/>
      <c r="AL57" s="333"/>
      <c r="AM57" s="333"/>
      <c r="AN57" s="333"/>
      <c r="AO57" s="333"/>
      <c r="AP57" s="333"/>
      <c r="AQ57" s="333"/>
      <c r="AR57" s="333"/>
      <c r="AS57" s="333"/>
      <c r="AT57" s="333"/>
      <c r="AU57" s="333"/>
      <c r="AV57" s="333"/>
      <c r="AW57" s="333"/>
      <c r="AX57" s="333"/>
      <c r="AY57" s="333"/>
      <c r="AZ57" s="333"/>
      <c r="BA57" s="333"/>
      <c r="BB57" s="333"/>
      <c r="BC57" s="333"/>
      <c r="BD57" s="333"/>
      <c r="BE57" s="333"/>
      <c r="BF57" s="333"/>
      <c r="BG57" s="333"/>
      <c r="BH57" s="333"/>
      <c r="BI57" s="333"/>
      <c r="BJ57" s="333"/>
      <c r="BK57" s="333"/>
      <c r="BL57" s="333"/>
      <c r="BM57" s="333"/>
      <c r="BN57" s="333"/>
      <c r="BO57" s="333"/>
      <c r="BP57" s="333"/>
      <c r="BQ57" s="333"/>
      <c r="BR57" s="333"/>
      <c r="BS57" s="333"/>
      <c r="BT57" s="333"/>
      <c r="BU57" s="333"/>
      <c r="BV57" s="333"/>
      <c r="BW57" s="333"/>
      <c r="BX57" s="333"/>
      <c r="BY57" s="333"/>
      <c r="BZ57" s="333"/>
      <c r="CA57" s="333"/>
      <c r="CB57" s="333"/>
      <c r="CC57" s="333"/>
      <c r="CD57" s="333"/>
      <c r="CE57" s="333"/>
      <c r="CF57" s="333"/>
      <c r="CG57" s="333"/>
      <c r="CH57" s="333"/>
      <c r="CI57" s="333"/>
      <c r="CJ57" s="333"/>
      <c r="CK57" s="333"/>
      <c r="CL57" s="333"/>
      <c r="CM57" s="333"/>
      <c r="CN57" s="333"/>
      <c r="CO57" s="333"/>
      <c r="CP57" s="333"/>
      <c r="CQ57" s="333"/>
      <c r="CR57" s="333"/>
      <c r="CS57" s="333"/>
      <c r="CT57" s="333"/>
      <c r="CU57" s="333"/>
      <c r="CV57" s="333"/>
      <c r="CW57" s="333"/>
      <c r="CX57" s="333"/>
      <c r="CY57" s="333"/>
      <c r="CZ57" s="333"/>
      <c r="DA57" s="333"/>
      <c r="DB57" s="333"/>
      <c r="DC57" s="333"/>
      <c r="DD57" s="333"/>
      <c r="DE57" s="333"/>
      <c r="DF57" s="333"/>
      <c r="DG57" s="333"/>
      <c r="DH57" s="333"/>
      <c r="DI57" s="333"/>
      <c r="DJ57" s="333"/>
      <c r="DK57" s="333"/>
      <c r="DL57" s="333"/>
      <c r="DM57" s="333"/>
      <c r="DN57" s="333"/>
      <c r="DO57" s="333"/>
      <c r="DP57" s="333"/>
      <c r="DQ57" s="333"/>
      <c r="DR57" s="333"/>
      <c r="DS57" s="333"/>
      <c r="DT57" s="333"/>
      <c r="DU57" s="333"/>
      <c r="DV57" s="333"/>
      <c r="DW57" s="333"/>
      <c r="DX57" s="333"/>
      <c r="DY57" s="333"/>
      <c r="DZ57" s="333"/>
      <c r="EA57" s="333"/>
      <c r="EB57" s="333"/>
      <c r="EC57" s="333"/>
      <c r="ED57" s="333"/>
      <c r="EE57" s="333"/>
      <c r="EF57" s="333"/>
      <c r="EG57" s="333"/>
      <c r="EH57" s="333"/>
      <c r="EI57" s="333"/>
      <c r="EJ57" s="333"/>
      <c r="EK57" s="333"/>
      <c r="EL57" s="333"/>
      <c r="EM57" s="333"/>
      <c r="EN57" s="333"/>
      <c r="EO57" s="333"/>
      <c r="EP57" s="333"/>
      <c r="EQ57" s="333"/>
      <c r="ER57" s="333"/>
      <c r="ES57" s="333"/>
      <c r="ET57" s="333"/>
      <c r="EU57" s="333"/>
      <c r="EV57" s="333"/>
      <c r="EW57" s="333"/>
      <c r="EX57" s="333"/>
      <c r="EY57" s="333"/>
      <c r="EZ57" s="333"/>
      <c r="FA57" s="333"/>
      <c r="FB57" s="333"/>
      <c r="FC57" s="333"/>
      <c r="FD57" s="333"/>
      <c r="FE57" s="333"/>
      <c r="FF57" s="333"/>
      <c r="FG57" s="333"/>
      <c r="FH57" s="333"/>
      <c r="FI57" s="333"/>
      <c r="FJ57" s="333"/>
      <c r="FK57" s="333"/>
      <c r="FL57" s="333"/>
      <c r="FM57" s="333"/>
      <c r="FN57" s="333"/>
      <c r="FO57" s="333"/>
      <c r="FP57" s="333"/>
      <c r="FQ57" s="333"/>
      <c r="FR57" s="333"/>
      <c r="FS57" s="333"/>
      <c r="FT57" s="333"/>
      <c r="FU57" s="333"/>
      <c r="FV57" s="333"/>
      <c r="FW57" s="333"/>
      <c r="FX57" s="333"/>
      <c r="FY57" s="333"/>
      <c r="FZ57" s="333"/>
      <c r="GA57" s="333"/>
      <c r="GB57" s="333"/>
      <c r="GC57" s="333"/>
      <c r="GD57" s="333"/>
      <c r="GE57" s="333"/>
      <c r="GF57" s="333"/>
      <c r="GG57" s="333"/>
      <c r="GH57" s="333"/>
      <c r="GI57" s="333"/>
      <c r="GJ57" s="333"/>
      <c r="GK57" s="333"/>
      <c r="GL57" s="333"/>
      <c r="GM57" s="333"/>
      <c r="GN57" s="333"/>
      <c r="GO57" s="333"/>
      <c r="GP57" s="333"/>
      <c r="GQ57" s="333"/>
      <c r="GR57" s="333"/>
      <c r="GS57" s="333"/>
      <c r="GT57" s="333"/>
      <c r="GU57" s="333"/>
      <c r="GV57" s="333"/>
      <c r="GW57" s="333"/>
      <c r="GX57" s="333"/>
      <c r="GY57" s="333"/>
      <c r="GZ57" s="333"/>
      <c r="HA57" s="333"/>
      <c r="HB57" s="333"/>
      <c r="HC57" s="333"/>
      <c r="HD57" s="333"/>
      <c r="HE57" s="333"/>
      <c r="HF57" s="333"/>
      <c r="HG57" s="333"/>
      <c r="HH57" s="333"/>
      <c r="HI57" s="333"/>
      <c r="HJ57" s="333"/>
      <c r="HK57" s="333"/>
      <c r="HL57" s="333"/>
      <c r="HM57" s="333"/>
    </row>
    <row r="58" spans="1:221" x14ac:dyDescent="0.2">
      <c r="A58" s="418"/>
      <c r="B58" s="333"/>
      <c r="C58" s="333"/>
      <c r="D58" s="333"/>
      <c r="E58" s="333"/>
      <c r="F58" s="333"/>
      <c r="G58" s="333"/>
      <c r="H58" s="333"/>
      <c r="I58" s="333"/>
      <c r="J58" s="333"/>
      <c r="K58" s="333"/>
      <c r="L58" s="333"/>
      <c r="M58" s="333"/>
      <c r="Q58" s="381"/>
      <c r="R58" s="333"/>
      <c r="S58" s="333"/>
      <c r="T58" s="333"/>
      <c r="U58" s="333"/>
      <c r="V58" s="333"/>
      <c r="W58" s="333"/>
      <c r="X58" s="333"/>
      <c r="Y58" s="333"/>
      <c r="Z58" s="333"/>
      <c r="AA58" s="333"/>
      <c r="AB58" s="333"/>
      <c r="AC58" s="333"/>
      <c r="AD58" s="333"/>
      <c r="AE58" s="333"/>
      <c r="AF58" s="333"/>
      <c r="AG58" s="333"/>
      <c r="AH58" s="333"/>
      <c r="AI58" s="333"/>
      <c r="AJ58" s="333"/>
      <c r="AK58" s="333"/>
      <c r="AL58" s="333"/>
      <c r="AM58" s="333"/>
      <c r="AN58" s="333"/>
      <c r="AO58" s="333"/>
      <c r="AP58" s="333"/>
      <c r="AQ58" s="333"/>
      <c r="AR58" s="333"/>
      <c r="AS58" s="333"/>
      <c r="AT58" s="333"/>
      <c r="AU58" s="333"/>
      <c r="AV58" s="333"/>
      <c r="AW58" s="333"/>
      <c r="AX58" s="333"/>
      <c r="AY58" s="333"/>
      <c r="AZ58" s="333"/>
      <c r="BA58" s="333"/>
      <c r="BB58" s="333"/>
      <c r="BC58" s="333"/>
      <c r="BD58" s="333"/>
      <c r="BE58" s="333"/>
      <c r="BF58" s="333"/>
      <c r="BG58" s="333"/>
      <c r="BH58" s="333"/>
      <c r="BI58" s="333"/>
      <c r="BJ58" s="333"/>
      <c r="BK58" s="333"/>
      <c r="BL58" s="333"/>
      <c r="BM58" s="333"/>
      <c r="BN58" s="333"/>
      <c r="BO58" s="333"/>
      <c r="BP58" s="333"/>
      <c r="BQ58" s="333"/>
      <c r="BR58" s="333"/>
      <c r="BS58" s="333"/>
      <c r="BT58" s="333"/>
      <c r="BU58" s="333"/>
      <c r="BV58" s="333"/>
      <c r="BW58" s="333"/>
      <c r="BX58" s="333"/>
      <c r="BY58" s="333"/>
      <c r="BZ58" s="333"/>
      <c r="CA58" s="333"/>
      <c r="CB58" s="333"/>
      <c r="CC58" s="333"/>
      <c r="CD58" s="333"/>
      <c r="CE58" s="333"/>
      <c r="CF58" s="333"/>
      <c r="CG58" s="333"/>
      <c r="CH58" s="333"/>
      <c r="CI58" s="333"/>
      <c r="CJ58" s="333"/>
      <c r="CK58" s="333"/>
      <c r="CL58" s="333"/>
      <c r="CM58" s="333"/>
      <c r="CN58" s="333"/>
      <c r="CO58" s="333"/>
      <c r="CP58" s="333"/>
      <c r="CQ58" s="333"/>
      <c r="CR58" s="333"/>
      <c r="CS58" s="333"/>
      <c r="CT58" s="333"/>
      <c r="CU58" s="333"/>
      <c r="CV58" s="333"/>
      <c r="CW58" s="333"/>
      <c r="CX58" s="333"/>
      <c r="CY58" s="333"/>
      <c r="CZ58" s="333"/>
      <c r="DA58" s="333"/>
      <c r="DB58" s="333"/>
      <c r="DC58" s="333"/>
      <c r="DD58" s="333"/>
      <c r="DE58" s="333"/>
      <c r="DF58" s="333"/>
      <c r="DG58" s="333"/>
      <c r="DH58" s="333"/>
      <c r="DI58" s="333"/>
      <c r="DJ58" s="333"/>
      <c r="DK58" s="333"/>
      <c r="DL58" s="333"/>
      <c r="DM58" s="333"/>
      <c r="DN58" s="333"/>
      <c r="DO58" s="333"/>
      <c r="DP58" s="333"/>
      <c r="DQ58" s="333"/>
      <c r="DR58" s="333"/>
      <c r="DS58" s="333"/>
      <c r="DT58" s="333"/>
      <c r="DU58" s="333"/>
      <c r="DV58" s="333"/>
      <c r="DW58" s="333"/>
      <c r="DX58" s="333"/>
      <c r="DY58" s="333"/>
      <c r="DZ58" s="333"/>
      <c r="EA58" s="333"/>
      <c r="EB58" s="333"/>
      <c r="EC58" s="333"/>
      <c r="ED58" s="333"/>
      <c r="EE58" s="333"/>
      <c r="EF58" s="333"/>
      <c r="EG58" s="333"/>
      <c r="EH58" s="333"/>
      <c r="EI58" s="333"/>
      <c r="EJ58" s="333"/>
      <c r="EK58" s="333"/>
      <c r="EL58" s="333"/>
      <c r="EM58" s="333"/>
      <c r="EN58" s="333"/>
      <c r="EO58" s="333"/>
      <c r="EP58" s="333"/>
      <c r="EQ58" s="333"/>
      <c r="ER58" s="333"/>
      <c r="ES58" s="333"/>
      <c r="ET58" s="333"/>
      <c r="EU58" s="333"/>
      <c r="EV58" s="333"/>
      <c r="EW58" s="333"/>
      <c r="EX58" s="333"/>
      <c r="EY58" s="333"/>
      <c r="EZ58" s="333"/>
      <c r="FA58" s="333"/>
      <c r="FB58" s="333"/>
      <c r="FC58" s="333"/>
      <c r="FD58" s="333"/>
      <c r="FE58" s="333"/>
      <c r="FF58" s="333"/>
      <c r="FG58" s="333"/>
      <c r="FH58" s="333"/>
      <c r="FI58" s="333"/>
      <c r="FJ58" s="333"/>
      <c r="FK58" s="333"/>
      <c r="FL58" s="333"/>
      <c r="FM58" s="333"/>
      <c r="FN58" s="333"/>
      <c r="FO58" s="333"/>
      <c r="FP58" s="333"/>
      <c r="FQ58" s="333"/>
      <c r="FR58" s="333"/>
      <c r="FS58" s="333"/>
      <c r="FT58" s="333"/>
      <c r="FU58" s="333"/>
      <c r="FV58" s="333"/>
      <c r="FW58" s="333"/>
      <c r="FX58" s="333"/>
      <c r="FY58" s="333"/>
      <c r="FZ58" s="333"/>
      <c r="GA58" s="333"/>
      <c r="GB58" s="333"/>
      <c r="GC58" s="333"/>
      <c r="GD58" s="333"/>
      <c r="GE58" s="333"/>
      <c r="GF58" s="333"/>
      <c r="GG58" s="333"/>
      <c r="GH58" s="333"/>
      <c r="GI58" s="333"/>
      <c r="GJ58" s="333"/>
      <c r="GK58" s="333"/>
      <c r="GL58" s="333"/>
      <c r="GM58" s="333"/>
      <c r="GN58" s="333"/>
      <c r="GO58" s="333"/>
      <c r="GP58" s="333"/>
      <c r="GQ58" s="333"/>
      <c r="GR58" s="333"/>
      <c r="GS58" s="333"/>
      <c r="GT58" s="333"/>
      <c r="GU58" s="333"/>
      <c r="GV58" s="333"/>
      <c r="GW58" s="333"/>
      <c r="GX58" s="333"/>
      <c r="GY58" s="333"/>
      <c r="GZ58" s="333"/>
      <c r="HA58" s="333"/>
      <c r="HB58" s="333"/>
      <c r="HC58" s="333"/>
      <c r="HD58" s="333"/>
      <c r="HE58" s="333"/>
      <c r="HF58" s="333"/>
      <c r="HG58" s="333"/>
      <c r="HH58" s="333"/>
      <c r="HI58" s="333"/>
      <c r="HJ58" s="333"/>
      <c r="HK58" s="333"/>
      <c r="HL58" s="333"/>
      <c r="HM58" s="333"/>
    </row>
    <row r="59" spans="1:221" x14ac:dyDescent="0.2">
      <c r="A59" s="419"/>
      <c r="B59" s="333"/>
      <c r="C59" s="333"/>
      <c r="D59" s="333"/>
      <c r="E59" s="333"/>
      <c r="F59" s="333"/>
      <c r="G59" s="333"/>
      <c r="H59" s="333"/>
      <c r="I59" s="333"/>
      <c r="J59" s="333"/>
      <c r="K59" s="333"/>
      <c r="L59" s="333"/>
      <c r="M59" s="333"/>
      <c r="Q59" s="381"/>
      <c r="R59" s="333"/>
      <c r="S59" s="333"/>
      <c r="T59" s="333"/>
      <c r="U59" s="333"/>
      <c r="V59" s="333"/>
      <c r="W59" s="333"/>
      <c r="X59" s="333"/>
      <c r="Y59" s="333"/>
      <c r="Z59" s="333"/>
      <c r="AA59" s="333"/>
      <c r="AB59" s="333"/>
      <c r="AC59" s="333"/>
      <c r="AD59" s="333"/>
      <c r="AE59" s="333"/>
      <c r="AF59" s="333"/>
      <c r="AG59" s="333"/>
      <c r="AH59" s="333"/>
      <c r="AI59" s="333"/>
      <c r="AJ59" s="333"/>
      <c r="AK59" s="333"/>
      <c r="AL59" s="333"/>
      <c r="AM59" s="333"/>
      <c r="AN59" s="333"/>
      <c r="AO59" s="333"/>
      <c r="AP59" s="333"/>
      <c r="AQ59" s="333"/>
      <c r="AR59" s="333"/>
      <c r="AS59" s="333"/>
      <c r="AT59" s="333"/>
      <c r="AU59" s="333"/>
      <c r="AV59" s="333"/>
      <c r="AW59" s="333"/>
      <c r="AX59" s="333"/>
      <c r="AY59" s="333"/>
      <c r="AZ59" s="333"/>
      <c r="BA59" s="333"/>
      <c r="BB59" s="333"/>
      <c r="BC59" s="333"/>
      <c r="BD59" s="333"/>
      <c r="BE59" s="333"/>
      <c r="BF59" s="333"/>
      <c r="BG59" s="333"/>
      <c r="BH59" s="333"/>
      <c r="BI59" s="333"/>
      <c r="BJ59" s="333"/>
      <c r="BK59" s="333"/>
      <c r="BL59" s="333"/>
      <c r="BM59" s="333"/>
      <c r="BN59" s="333"/>
      <c r="BO59" s="333"/>
      <c r="BP59" s="333"/>
      <c r="BQ59" s="333"/>
      <c r="BR59" s="333"/>
      <c r="BS59" s="333"/>
      <c r="BT59" s="333"/>
      <c r="BU59" s="333"/>
      <c r="BV59" s="333"/>
      <c r="BW59" s="333"/>
      <c r="BX59" s="333"/>
      <c r="BY59" s="333"/>
      <c r="BZ59" s="333"/>
      <c r="CA59" s="333"/>
      <c r="CB59" s="333"/>
      <c r="CC59" s="333"/>
      <c r="CD59" s="333"/>
      <c r="CE59" s="333"/>
      <c r="CF59" s="333"/>
      <c r="CG59" s="333"/>
      <c r="CH59" s="333"/>
      <c r="CI59" s="333"/>
      <c r="CJ59" s="333"/>
      <c r="CK59" s="333"/>
      <c r="CL59" s="333"/>
      <c r="CM59" s="333"/>
      <c r="CN59" s="333"/>
      <c r="CO59" s="333"/>
      <c r="CP59" s="333"/>
      <c r="CQ59" s="333"/>
      <c r="CR59" s="333"/>
      <c r="CS59" s="333"/>
      <c r="CT59" s="333"/>
      <c r="CU59" s="333"/>
      <c r="CV59" s="333"/>
      <c r="CW59" s="333"/>
      <c r="CX59" s="333"/>
      <c r="CY59" s="333"/>
      <c r="CZ59" s="333"/>
      <c r="DA59" s="333"/>
      <c r="DB59" s="333"/>
      <c r="DC59" s="333"/>
      <c r="DD59" s="333"/>
      <c r="DE59" s="333"/>
      <c r="DF59" s="333"/>
      <c r="DG59" s="333"/>
      <c r="DH59" s="333"/>
      <c r="DI59" s="333"/>
      <c r="DJ59" s="333"/>
      <c r="DK59" s="333"/>
      <c r="DL59" s="333"/>
      <c r="DM59" s="333"/>
      <c r="DN59" s="333"/>
      <c r="DO59" s="333"/>
      <c r="DP59" s="333"/>
      <c r="DQ59" s="333"/>
      <c r="DR59" s="333"/>
      <c r="DS59" s="333"/>
      <c r="DT59" s="333"/>
      <c r="DU59" s="333"/>
      <c r="DV59" s="333"/>
      <c r="DW59" s="333"/>
      <c r="DX59" s="333"/>
      <c r="DY59" s="333"/>
      <c r="DZ59" s="333"/>
      <c r="EA59" s="333"/>
      <c r="EB59" s="333"/>
      <c r="EC59" s="333"/>
      <c r="ED59" s="333"/>
      <c r="EE59" s="333"/>
      <c r="EF59" s="333"/>
      <c r="EG59" s="333"/>
      <c r="EH59" s="333"/>
      <c r="EI59" s="333"/>
      <c r="EJ59" s="333"/>
      <c r="EK59" s="333"/>
      <c r="EL59" s="333"/>
      <c r="EM59" s="333"/>
      <c r="EN59" s="333"/>
      <c r="EO59" s="333"/>
      <c r="EP59" s="333"/>
      <c r="EQ59" s="333"/>
      <c r="ER59" s="333"/>
      <c r="ES59" s="333"/>
      <c r="ET59" s="333"/>
      <c r="EU59" s="333"/>
      <c r="EV59" s="333"/>
      <c r="EW59" s="333"/>
      <c r="EX59" s="333"/>
      <c r="EY59" s="333"/>
      <c r="EZ59" s="333"/>
      <c r="FA59" s="333"/>
      <c r="FB59" s="333"/>
      <c r="FC59" s="333"/>
      <c r="FD59" s="333"/>
      <c r="FE59" s="333"/>
      <c r="FF59" s="333"/>
      <c r="FG59" s="333"/>
      <c r="FH59" s="333"/>
      <c r="FI59" s="333"/>
      <c r="FJ59" s="333"/>
      <c r="FK59" s="333"/>
      <c r="FL59" s="333"/>
      <c r="FM59" s="333"/>
      <c r="FN59" s="333"/>
      <c r="FO59" s="333"/>
      <c r="FP59" s="333"/>
      <c r="FQ59" s="333"/>
      <c r="FR59" s="333"/>
      <c r="FS59" s="333"/>
      <c r="FT59" s="333"/>
      <c r="FU59" s="333"/>
      <c r="FV59" s="333"/>
      <c r="FW59" s="333"/>
      <c r="FX59" s="333"/>
      <c r="FY59" s="333"/>
      <c r="FZ59" s="333"/>
      <c r="GA59" s="333"/>
      <c r="GB59" s="333"/>
      <c r="GC59" s="333"/>
      <c r="GD59" s="333"/>
      <c r="GE59" s="333"/>
      <c r="GF59" s="333"/>
      <c r="GG59" s="333"/>
      <c r="GH59" s="333"/>
      <c r="GI59" s="333"/>
      <c r="GJ59" s="333"/>
      <c r="GK59" s="333"/>
      <c r="GL59" s="333"/>
      <c r="GM59" s="333"/>
      <c r="GN59" s="333"/>
      <c r="GO59" s="333"/>
      <c r="GP59" s="333"/>
      <c r="GQ59" s="333"/>
      <c r="GR59" s="333"/>
      <c r="GS59" s="333"/>
      <c r="GT59" s="333"/>
      <c r="GU59" s="333"/>
      <c r="GV59" s="333"/>
      <c r="GW59" s="333"/>
      <c r="GX59" s="333"/>
      <c r="GY59" s="333"/>
      <c r="GZ59" s="333"/>
      <c r="HA59" s="333"/>
      <c r="HB59" s="333"/>
      <c r="HC59" s="333"/>
      <c r="HD59" s="333"/>
      <c r="HE59" s="333"/>
      <c r="HF59" s="333"/>
      <c r="HG59" s="333"/>
      <c r="HH59" s="333"/>
      <c r="HI59" s="333"/>
      <c r="HJ59" s="333"/>
      <c r="HK59" s="333"/>
      <c r="HL59" s="333"/>
      <c r="HM59" s="333"/>
    </row>
    <row r="60" spans="1:221" x14ac:dyDescent="0.2">
      <c r="A60" s="381" t="s">
        <v>93</v>
      </c>
      <c r="B60" s="333"/>
      <c r="C60" s="333"/>
      <c r="D60" s="381"/>
      <c r="E60" s="333"/>
      <c r="F60" s="333"/>
      <c r="G60" s="333"/>
      <c r="H60" s="333"/>
      <c r="I60" s="333"/>
      <c r="J60" s="333"/>
      <c r="K60" s="333"/>
      <c r="L60" s="333"/>
      <c r="M60" s="333"/>
      <c r="N60" s="333"/>
      <c r="O60" s="375">
        <f>IF($C$17&lt;=0,MIN(O21,O57), O21)</f>
        <v>10</v>
      </c>
      <c r="Q60" s="381"/>
      <c r="R60" s="333"/>
      <c r="S60" s="333"/>
      <c r="T60" s="333"/>
      <c r="U60" s="333"/>
      <c r="V60" s="333"/>
      <c r="W60" s="333"/>
      <c r="X60" s="333"/>
      <c r="Y60" s="333"/>
      <c r="Z60" s="333"/>
      <c r="AA60" s="333"/>
      <c r="AB60" s="333"/>
      <c r="AC60" s="333"/>
      <c r="AD60" s="333"/>
      <c r="AE60" s="333"/>
      <c r="AF60" s="333"/>
      <c r="AG60" s="333"/>
      <c r="AH60" s="333"/>
      <c r="AI60" s="333"/>
      <c r="AJ60" s="333"/>
      <c r="AK60" s="333"/>
      <c r="AL60" s="333"/>
      <c r="AM60" s="333"/>
      <c r="AN60" s="333"/>
      <c r="AO60" s="333"/>
      <c r="AP60" s="333"/>
      <c r="AQ60" s="333"/>
      <c r="AR60" s="333"/>
      <c r="AS60" s="333"/>
      <c r="AT60" s="333"/>
      <c r="AU60" s="333"/>
      <c r="AV60" s="333"/>
      <c r="AW60" s="333"/>
      <c r="AX60" s="333"/>
      <c r="AY60" s="333"/>
      <c r="AZ60" s="333"/>
      <c r="BA60" s="333"/>
      <c r="BB60" s="333"/>
      <c r="BC60" s="333"/>
      <c r="BD60" s="333"/>
      <c r="BE60" s="333"/>
      <c r="BF60" s="333"/>
      <c r="BG60" s="333"/>
      <c r="BH60" s="333"/>
      <c r="BI60" s="333"/>
      <c r="BJ60" s="333"/>
      <c r="BK60" s="333"/>
      <c r="BL60" s="333"/>
      <c r="BM60" s="333"/>
      <c r="BN60" s="333"/>
      <c r="BO60" s="333"/>
      <c r="BP60" s="333"/>
      <c r="BQ60" s="333"/>
      <c r="BR60" s="333"/>
      <c r="BS60" s="333"/>
      <c r="BT60" s="333"/>
      <c r="BU60" s="333"/>
      <c r="BV60" s="333"/>
      <c r="BW60" s="333"/>
      <c r="BX60" s="333"/>
      <c r="BY60" s="333"/>
      <c r="BZ60" s="333"/>
      <c r="CA60" s="333"/>
      <c r="CB60" s="333"/>
      <c r="CC60" s="333"/>
      <c r="CD60" s="333"/>
      <c r="CE60" s="333"/>
      <c r="CF60" s="333"/>
      <c r="CG60" s="333"/>
      <c r="CH60" s="333"/>
      <c r="CI60" s="333"/>
      <c r="CJ60" s="333"/>
      <c r="CK60" s="333"/>
      <c r="CL60" s="333"/>
      <c r="CM60" s="333"/>
      <c r="CN60" s="333"/>
      <c r="CO60" s="333"/>
      <c r="CP60" s="333"/>
      <c r="CQ60" s="333"/>
      <c r="CR60" s="333"/>
      <c r="CS60" s="333"/>
      <c r="CT60" s="333"/>
      <c r="CU60" s="333"/>
      <c r="CV60" s="333"/>
      <c r="CW60" s="333"/>
      <c r="CX60" s="333"/>
      <c r="CY60" s="333"/>
      <c r="CZ60" s="333"/>
      <c r="DA60" s="333"/>
      <c r="DB60" s="333"/>
      <c r="DC60" s="333"/>
      <c r="DD60" s="333"/>
      <c r="DE60" s="333"/>
      <c r="DF60" s="333"/>
      <c r="DG60" s="333"/>
      <c r="DH60" s="333"/>
      <c r="DI60" s="333"/>
      <c r="DJ60" s="333"/>
      <c r="DK60" s="333"/>
      <c r="DL60" s="333"/>
      <c r="DM60" s="333"/>
      <c r="DN60" s="333"/>
      <c r="DO60" s="333"/>
      <c r="DP60" s="333"/>
      <c r="DQ60" s="333"/>
      <c r="DR60" s="333"/>
      <c r="DS60" s="333"/>
      <c r="DT60" s="333"/>
      <c r="DU60" s="333"/>
      <c r="DV60" s="333"/>
      <c r="DW60" s="333"/>
      <c r="DX60" s="333"/>
      <c r="DY60" s="333"/>
      <c r="DZ60" s="333"/>
      <c r="EA60" s="333"/>
      <c r="EB60" s="333"/>
      <c r="EC60" s="333"/>
      <c r="ED60" s="333"/>
      <c r="EE60" s="333"/>
      <c r="EF60" s="333"/>
      <c r="EG60" s="333"/>
      <c r="EH60" s="333"/>
      <c r="EI60" s="333"/>
      <c r="EJ60" s="333"/>
      <c r="EK60" s="333"/>
      <c r="EL60" s="333"/>
      <c r="EM60" s="333"/>
      <c r="EN60" s="333"/>
      <c r="EO60" s="333"/>
      <c r="EP60" s="333"/>
      <c r="EQ60" s="333"/>
      <c r="ER60" s="333"/>
      <c r="ES60" s="333"/>
      <c r="ET60" s="333"/>
      <c r="EU60" s="333"/>
      <c r="EV60" s="333"/>
      <c r="EW60" s="333"/>
      <c r="EX60" s="333"/>
      <c r="EY60" s="333"/>
      <c r="EZ60" s="333"/>
      <c r="FA60" s="333"/>
      <c r="FB60" s="333"/>
      <c r="FC60" s="333"/>
      <c r="FD60" s="333"/>
      <c r="FE60" s="333"/>
      <c r="FF60" s="333"/>
      <c r="FG60" s="333"/>
      <c r="FH60" s="333"/>
      <c r="FI60" s="333"/>
      <c r="FJ60" s="333"/>
      <c r="FK60" s="333"/>
      <c r="FL60" s="333"/>
      <c r="FM60" s="333"/>
      <c r="FN60" s="333"/>
      <c r="FO60" s="333"/>
      <c r="FP60" s="333"/>
      <c r="FQ60" s="333"/>
      <c r="FR60" s="333"/>
      <c r="FS60" s="333"/>
      <c r="FT60" s="333"/>
      <c r="FU60" s="333"/>
      <c r="FV60" s="333"/>
      <c r="FW60" s="333"/>
      <c r="FX60" s="333"/>
      <c r="FY60" s="333"/>
      <c r="FZ60" s="333"/>
      <c r="GA60" s="333"/>
      <c r="GB60" s="333"/>
      <c r="GC60" s="333"/>
      <c r="GD60" s="333"/>
      <c r="GE60" s="333"/>
      <c r="GF60" s="333"/>
      <c r="GG60" s="333"/>
      <c r="GH60" s="333"/>
      <c r="GI60" s="333"/>
      <c r="GJ60" s="333"/>
      <c r="GK60" s="333"/>
      <c r="GL60" s="333"/>
      <c r="GM60" s="333"/>
      <c r="GN60" s="333"/>
      <c r="GO60" s="333"/>
      <c r="GP60" s="333"/>
      <c r="GQ60" s="333"/>
      <c r="GR60" s="333"/>
      <c r="GS60" s="333"/>
      <c r="GT60" s="333"/>
      <c r="GU60" s="333"/>
      <c r="GV60" s="333"/>
      <c r="GW60" s="333"/>
      <c r="GX60" s="333"/>
      <c r="GY60" s="333"/>
      <c r="GZ60" s="333"/>
      <c r="HA60" s="333"/>
      <c r="HB60" s="333"/>
      <c r="HC60" s="333"/>
      <c r="HD60" s="333"/>
      <c r="HE60" s="333"/>
      <c r="HF60" s="333"/>
      <c r="HG60" s="333"/>
      <c r="HH60" s="333"/>
      <c r="HI60" s="333"/>
      <c r="HJ60" s="333"/>
      <c r="HK60" s="333"/>
      <c r="HL60" s="333"/>
      <c r="HM60" s="333"/>
    </row>
    <row r="61" spans="1:221" x14ac:dyDescent="0.2">
      <c r="A61" s="419"/>
      <c r="B61" s="381"/>
      <c r="C61" s="381"/>
      <c r="D61" s="381"/>
      <c r="E61" s="381"/>
      <c r="F61" s="381"/>
      <c r="G61" s="381"/>
      <c r="H61" s="381"/>
      <c r="I61" s="333"/>
      <c r="J61" s="333"/>
      <c r="K61" s="333"/>
      <c r="L61" s="333"/>
      <c r="M61" s="333"/>
      <c r="Q61" s="333"/>
      <c r="AE61" s="333"/>
      <c r="AF61" s="333"/>
      <c r="AG61" s="333"/>
      <c r="AH61" s="333"/>
      <c r="AI61" s="333"/>
      <c r="AJ61" s="333"/>
      <c r="AK61" s="333"/>
      <c r="AL61" s="333"/>
      <c r="AM61" s="333"/>
      <c r="AN61" s="333"/>
      <c r="AO61" s="333"/>
      <c r="AP61" s="333"/>
      <c r="AQ61" s="333"/>
      <c r="AR61" s="333"/>
      <c r="AS61" s="333"/>
      <c r="AT61" s="333"/>
      <c r="AU61" s="333"/>
      <c r="AV61" s="333"/>
      <c r="AW61" s="333"/>
      <c r="AX61" s="333"/>
      <c r="AY61" s="333"/>
      <c r="AZ61" s="333"/>
      <c r="BA61" s="333"/>
      <c r="BB61" s="333"/>
      <c r="BC61" s="333"/>
      <c r="BD61" s="333"/>
      <c r="BE61" s="333"/>
      <c r="BF61" s="333"/>
      <c r="BG61" s="333"/>
      <c r="BH61" s="333"/>
      <c r="BI61" s="333"/>
      <c r="BJ61" s="333"/>
      <c r="BK61" s="333"/>
      <c r="BL61" s="333"/>
      <c r="BM61" s="333"/>
      <c r="BN61" s="333"/>
      <c r="BO61" s="333"/>
      <c r="BP61" s="333"/>
      <c r="BQ61" s="333"/>
      <c r="BR61" s="333"/>
      <c r="BS61" s="333"/>
      <c r="BT61" s="333"/>
      <c r="BU61" s="333"/>
      <c r="BV61" s="333"/>
      <c r="BW61" s="333"/>
      <c r="BX61" s="333"/>
      <c r="BY61" s="333"/>
      <c r="BZ61" s="333"/>
      <c r="CA61" s="333"/>
      <c r="CB61" s="333"/>
      <c r="CC61" s="333"/>
      <c r="CD61" s="333"/>
      <c r="CE61" s="333"/>
      <c r="CF61" s="333"/>
      <c r="CG61" s="333"/>
      <c r="CH61" s="333"/>
      <c r="CI61" s="333"/>
      <c r="CJ61" s="333"/>
      <c r="CK61" s="333"/>
      <c r="CL61" s="333"/>
      <c r="CM61" s="333"/>
      <c r="CN61" s="333"/>
      <c r="CO61" s="333"/>
      <c r="CP61" s="333"/>
      <c r="CQ61" s="333"/>
      <c r="CR61" s="333"/>
      <c r="CS61" s="333"/>
      <c r="CT61" s="333"/>
      <c r="CU61" s="333"/>
      <c r="CV61" s="333"/>
      <c r="CW61" s="333"/>
      <c r="CX61" s="333"/>
      <c r="CY61" s="333"/>
      <c r="CZ61" s="333"/>
      <c r="DA61" s="333"/>
      <c r="DB61" s="333"/>
      <c r="DC61" s="333"/>
      <c r="DD61" s="333"/>
      <c r="DE61" s="333"/>
      <c r="DF61" s="333"/>
      <c r="DG61" s="333"/>
      <c r="DH61" s="333"/>
      <c r="DI61" s="333"/>
      <c r="DJ61" s="333"/>
      <c r="DK61" s="333"/>
      <c r="DL61" s="333"/>
      <c r="DM61" s="333"/>
      <c r="DN61" s="333"/>
      <c r="DO61" s="333"/>
      <c r="DP61" s="333"/>
      <c r="DQ61" s="333"/>
      <c r="DR61" s="333"/>
      <c r="DS61" s="333"/>
      <c r="DT61" s="333"/>
      <c r="DU61" s="333"/>
      <c r="DV61" s="333"/>
      <c r="DW61" s="333"/>
      <c r="DX61" s="333"/>
      <c r="DY61" s="333"/>
      <c r="DZ61" s="333"/>
      <c r="EA61" s="333"/>
      <c r="EB61" s="333"/>
      <c r="EC61" s="333"/>
      <c r="ED61" s="333"/>
      <c r="EE61" s="333"/>
      <c r="EF61" s="333"/>
      <c r="EG61" s="333"/>
      <c r="EH61" s="333"/>
      <c r="EI61" s="333"/>
      <c r="EJ61" s="333"/>
      <c r="EK61" s="333"/>
      <c r="EL61" s="333"/>
      <c r="EM61" s="333"/>
      <c r="EN61" s="333"/>
      <c r="EO61" s="333"/>
      <c r="EP61" s="333"/>
      <c r="EQ61" s="333"/>
      <c r="ER61" s="333"/>
      <c r="ES61" s="333"/>
      <c r="ET61" s="333"/>
      <c r="EU61" s="333"/>
      <c r="EV61" s="333"/>
      <c r="EW61" s="333"/>
      <c r="EX61" s="333"/>
      <c r="EY61" s="333"/>
      <c r="EZ61" s="333"/>
      <c r="FA61" s="333"/>
      <c r="FB61" s="333"/>
      <c r="FC61" s="333"/>
      <c r="FD61" s="333"/>
      <c r="FE61" s="333"/>
      <c r="FF61" s="333"/>
      <c r="FG61" s="333"/>
      <c r="FH61" s="333"/>
      <c r="FI61" s="333"/>
      <c r="FJ61" s="333"/>
      <c r="FK61" s="333"/>
      <c r="FL61" s="333"/>
      <c r="FM61" s="333"/>
      <c r="FN61" s="333"/>
      <c r="FO61" s="333"/>
      <c r="FP61" s="333"/>
      <c r="FQ61" s="333"/>
      <c r="FR61" s="333"/>
      <c r="FS61" s="333"/>
      <c r="FT61" s="333"/>
      <c r="FU61" s="333"/>
      <c r="FV61" s="333"/>
      <c r="FW61" s="333"/>
      <c r="FX61" s="333"/>
      <c r="FY61" s="333"/>
      <c r="FZ61" s="333"/>
      <c r="GA61" s="333"/>
      <c r="GB61" s="333"/>
      <c r="GC61" s="333"/>
      <c r="GD61" s="333"/>
      <c r="GE61" s="333"/>
      <c r="GF61" s="333"/>
      <c r="GG61" s="333"/>
      <c r="GH61" s="333"/>
      <c r="GI61" s="333"/>
      <c r="GJ61" s="333"/>
      <c r="GK61" s="333"/>
      <c r="GL61" s="333"/>
      <c r="GM61" s="333"/>
      <c r="GN61" s="333"/>
      <c r="GO61" s="333"/>
      <c r="GP61" s="333"/>
      <c r="GQ61" s="333"/>
      <c r="GR61" s="333"/>
      <c r="GS61" s="333"/>
      <c r="GT61" s="333"/>
      <c r="GU61" s="333"/>
      <c r="GV61" s="333"/>
      <c r="GW61" s="333"/>
      <c r="GX61" s="333"/>
      <c r="GY61" s="333"/>
      <c r="GZ61" s="333"/>
      <c r="HA61" s="333"/>
      <c r="HB61" s="333"/>
      <c r="HC61" s="333"/>
      <c r="HD61" s="333"/>
      <c r="HE61" s="333"/>
      <c r="HF61" s="333"/>
      <c r="HG61" s="333"/>
      <c r="HH61" s="333"/>
      <c r="HI61" s="333"/>
      <c r="HJ61" s="333"/>
      <c r="HK61" s="333"/>
      <c r="HL61" s="333"/>
      <c r="HM61" s="333"/>
    </row>
    <row r="62" spans="1:221" x14ac:dyDescent="0.2">
      <c r="A62" s="344" t="s">
        <v>117</v>
      </c>
      <c r="O62" s="420">
        <f>IF($C$17&lt;0,O57,IF(O57&gt;O60,O57,O60))</f>
        <v>16.12</v>
      </c>
      <c r="P62" s="421"/>
      <c r="Q62" s="333"/>
      <c r="AE62" s="333"/>
      <c r="AF62" s="333"/>
      <c r="AG62" s="333"/>
      <c r="AH62" s="333"/>
      <c r="AI62" s="333"/>
      <c r="AJ62" s="333"/>
      <c r="AK62" s="333"/>
      <c r="AL62" s="333"/>
      <c r="AM62" s="333"/>
      <c r="AN62" s="333"/>
      <c r="AO62" s="333"/>
      <c r="AP62" s="333"/>
      <c r="AQ62" s="333"/>
      <c r="AR62" s="333"/>
      <c r="AS62" s="333"/>
      <c r="AT62" s="333"/>
      <c r="AU62" s="333"/>
      <c r="AV62" s="333"/>
      <c r="AW62" s="333"/>
      <c r="AX62" s="333"/>
      <c r="AY62" s="333"/>
      <c r="AZ62" s="333"/>
      <c r="BA62" s="333"/>
      <c r="BB62" s="333"/>
      <c r="BC62" s="333"/>
      <c r="BD62" s="333"/>
      <c r="BE62" s="333"/>
      <c r="BF62" s="333"/>
      <c r="BG62" s="333"/>
      <c r="BH62" s="333"/>
      <c r="BI62" s="333"/>
      <c r="BJ62" s="333"/>
      <c r="BK62" s="333"/>
      <c r="BL62" s="333"/>
      <c r="BM62" s="333"/>
      <c r="BN62" s="333"/>
      <c r="BO62" s="333"/>
      <c r="BP62" s="333"/>
      <c r="BQ62" s="333"/>
      <c r="BR62" s="333"/>
      <c r="BS62" s="333"/>
      <c r="BT62" s="333"/>
      <c r="BU62" s="333"/>
      <c r="BV62" s="333"/>
      <c r="BW62" s="333"/>
      <c r="BX62" s="333"/>
      <c r="BY62" s="333"/>
      <c r="BZ62" s="333"/>
      <c r="CA62" s="333"/>
      <c r="CB62" s="333"/>
      <c r="CC62" s="333"/>
      <c r="CD62" s="333"/>
      <c r="CE62" s="333"/>
      <c r="CF62" s="333"/>
      <c r="CG62" s="333"/>
      <c r="CH62" s="333"/>
      <c r="CI62" s="333"/>
      <c r="CJ62" s="333"/>
      <c r="CK62" s="333"/>
      <c r="CL62" s="333"/>
      <c r="CM62" s="333"/>
      <c r="CN62" s="333"/>
      <c r="CO62" s="333"/>
      <c r="CP62" s="333"/>
      <c r="CQ62" s="333"/>
      <c r="CR62" s="333"/>
      <c r="CS62" s="333"/>
      <c r="CT62" s="333"/>
      <c r="CU62" s="333"/>
      <c r="CV62" s="333"/>
      <c r="CW62" s="333"/>
      <c r="CX62" s="333"/>
      <c r="CY62" s="333"/>
      <c r="CZ62" s="333"/>
      <c r="DA62" s="333"/>
      <c r="DB62" s="333"/>
      <c r="DC62" s="333"/>
      <c r="DD62" s="333"/>
      <c r="DE62" s="333"/>
      <c r="DF62" s="333"/>
      <c r="DG62" s="333"/>
      <c r="DH62" s="333"/>
      <c r="DI62" s="333"/>
      <c r="DJ62" s="333"/>
      <c r="DK62" s="333"/>
      <c r="DL62" s="333"/>
      <c r="DM62" s="333"/>
      <c r="DN62" s="333"/>
      <c r="DO62" s="333"/>
      <c r="DP62" s="333"/>
      <c r="DQ62" s="333"/>
      <c r="DR62" s="333"/>
      <c r="DS62" s="333"/>
      <c r="DT62" s="333"/>
      <c r="DU62" s="333"/>
      <c r="DV62" s="333"/>
      <c r="DW62" s="333"/>
      <c r="DX62" s="333"/>
      <c r="DY62" s="333"/>
      <c r="DZ62" s="333"/>
      <c r="EA62" s="333"/>
      <c r="EB62" s="333"/>
      <c r="EC62" s="333"/>
      <c r="ED62" s="333"/>
      <c r="EE62" s="333"/>
      <c r="EF62" s="333"/>
      <c r="EG62" s="333"/>
      <c r="EH62" s="333"/>
      <c r="EI62" s="333"/>
      <c r="EJ62" s="333"/>
      <c r="EK62" s="333"/>
      <c r="EL62" s="333"/>
      <c r="EM62" s="333"/>
      <c r="EN62" s="333"/>
      <c r="EO62" s="333"/>
      <c r="EP62" s="333"/>
      <c r="EQ62" s="333"/>
      <c r="ER62" s="333"/>
      <c r="ES62" s="333"/>
      <c r="ET62" s="333"/>
      <c r="EU62" s="333"/>
      <c r="EV62" s="333"/>
      <c r="EW62" s="333"/>
      <c r="EX62" s="333"/>
      <c r="EY62" s="333"/>
      <c r="EZ62" s="333"/>
      <c r="FA62" s="333"/>
      <c r="FB62" s="333"/>
      <c r="FC62" s="333"/>
      <c r="FD62" s="333"/>
      <c r="FE62" s="333"/>
      <c r="FF62" s="333"/>
      <c r="FG62" s="333"/>
      <c r="FH62" s="333"/>
      <c r="FI62" s="333"/>
      <c r="FJ62" s="333"/>
      <c r="FK62" s="333"/>
      <c r="FL62" s="333"/>
      <c r="FM62" s="333"/>
      <c r="FN62" s="333"/>
      <c r="FO62" s="333"/>
      <c r="FP62" s="333"/>
      <c r="FQ62" s="333"/>
      <c r="FR62" s="333"/>
      <c r="FS62" s="333"/>
      <c r="FT62" s="333"/>
      <c r="FU62" s="333"/>
      <c r="FV62" s="333"/>
      <c r="FW62" s="333"/>
      <c r="FX62" s="333"/>
      <c r="FY62" s="333"/>
      <c r="FZ62" s="333"/>
      <c r="GA62" s="333"/>
      <c r="GB62" s="333"/>
      <c r="GC62" s="333"/>
      <c r="GD62" s="333"/>
      <c r="GE62" s="333"/>
      <c r="GF62" s="333"/>
      <c r="GG62" s="333"/>
      <c r="GH62" s="333"/>
      <c r="GI62" s="333"/>
      <c r="GJ62" s="333"/>
      <c r="GK62" s="333"/>
      <c r="GL62" s="333"/>
      <c r="GM62" s="333"/>
      <c r="GN62" s="333"/>
      <c r="GO62" s="333"/>
      <c r="GP62" s="333"/>
      <c r="GQ62" s="333"/>
      <c r="GR62" s="333"/>
      <c r="GS62" s="333"/>
      <c r="GT62" s="333"/>
      <c r="GU62" s="333"/>
      <c r="GV62" s="333"/>
      <c r="GW62" s="333"/>
      <c r="GX62" s="333"/>
      <c r="GY62" s="333"/>
      <c r="GZ62" s="333"/>
      <c r="HA62" s="333"/>
      <c r="HB62" s="333"/>
      <c r="HC62" s="333"/>
      <c r="HD62" s="333"/>
      <c r="HE62" s="333"/>
      <c r="HF62" s="333"/>
      <c r="HG62" s="333"/>
      <c r="HH62" s="333"/>
      <c r="HI62" s="333"/>
      <c r="HJ62" s="333"/>
      <c r="HK62" s="333"/>
      <c r="HL62" s="333"/>
      <c r="HM62" s="333"/>
    </row>
    <row r="63" spans="1:221" x14ac:dyDescent="0.2">
      <c r="A63" s="419"/>
    </row>
    <row r="64" spans="1:221" x14ac:dyDescent="0.2">
      <c r="A64" s="419"/>
      <c r="I64" s="381" t="s">
        <v>121</v>
      </c>
      <c r="J64" s="381"/>
      <c r="K64" s="381"/>
      <c r="L64" s="422"/>
      <c r="M64" s="422"/>
      <c r="N64" s="422"/>
      <c r="O64" s="422">
        <f>ROUND(IF($C$17&lt;1,0,O57/($C$17*100)*10000),2)</f>
        <v>0</v>
      </c>
      <c r="P64" s="367" t="s">
        <v>87</v>
      </c>
    </row>
    <row r="65" spans="1:16" x14ac:dyDescent="0.2">
      <c r="A65" s="419"/>
      <c r="I65" s="423" t="s">
        <v>190</v>
      </c>
      <c r="J65" s="333"/>
      <c r="K65" s="333"/>
      <c r="L65" s="333"/>
      <c r="M65" s="333"/>
      <c r="N65" s="333"/>
      <c r="O65" s="424">
        <f>ROUND(IF($C$17&lt;1,0,(L57)/($C$17*100)*10000),2)</f>
        <v>0</v>
      </c>
      <c r="P65" s="336" t="s">
        <v>87</v>
      </c>
    </row>
    <row r="66" spans="1:16" x14ac:dyDescent="0.2">
      <c r="A66" s="419"/>
    </row>
    <row r="67" spans="1:16" x14ac:dyDescent="0.2">
      <c r="A67" s="419"/>
    </row>
    <row r="68" spans="1:16" x14ac:dyDescent="0.2">
      <c r="A68" s="419"/>
    </row>
    <row r="69" spans="1:16" x14ac:dyDescent="0.2">
      <c r="A69" s="419"/>
    </row>
    <row r="70" spans="1:16" x14ac:dyDescent="0.2">
      <c r="A70" s="419"/>
    </row>
    <row r="71" spans="1:16" x14ac:dyDescent="0.2">
      <c r="A71" s="419"/>
    </row>
    <row r="72" spans="1:16" x14ac:dyDescent="0.2">
      <c r="A72" s="419"/>
    </row>
  </sheetData>
  <sheetProtection algorithmName="SHA-512" hashValue="PKfscyOvjmfpVFqCYD9QebmXltWFySB27fI4d3iwbL/oHlA/IbrYXo5pXipSBeeP5Rg7F1YT/ezfCgcHO/OsUA==" saltValue="OTYDvFJkh8qpGNEE1GLRag==" spinCount="100000" sheet="1" objects="1" scenarios="1"/>
  <mergeCells count="8">
    <mergeCell ref="G19:J19"/>
    <mergeCell ref="L19:O19"/>
    <mergeCell ref="A1:P1"/>
    <mergeCell ref="A2:P2"/>
    <mergeCell ref="A3:P3"/>
    <mergeCell ref="A4:P4"/>
    <mergeCell ref="A7:K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44385" r:id="rId3" name="Button 1">
              <controlPr defaultSize="0" print="0" autoFill="0" autoPict="0" macro="[0]!Info">
                <anchor moveWithCells="1">
                  <from>
                    <xdr:col>0</xdr:col>
                    <xdr:colOff>66675</xdr:colOff>
                    <xdr:row>0</xdr:row>
                    <xdr:rowOff>76200</xdr:rowOff>
                  </from>
                  <to>
                    <xdr:col>0</xdr:col>
                    <xdr:colOff>581025</xdr:colOff>
                    <xdr:row>2</xdr:row>
                    <xdr:rowOff>9525</xdr:rowOff>
                  </to>
                </anchor>
              </controlPr>
            </control>
          </mc:Choice>
        </mc:AlternateContent>
        <mc:AlternateContent xmlns:mc="http://schemas.openxmlformats.org/markup-compatibility/2006">
          <mc:Choice Requires="x14">
            <control shapeId="144386" r:id="rId4" name="Button 2">
              <controlPr defaultSize="0" print="0" autoFill="0" autoPict="0" macro="[0]!Info">
                <anchor moveWithCells="1">
                  <from>
                    <xdr:col>0</xdr:col>
                    <xdr:colOff>66675</xdr:colOff>
                    <xdr:row>0</xdr:row>
                    <xdr:rowOff>76200</xdr:rowOff>
                  </from>
                  <to>
                    <xdr:col>0</xdr:col>
                    <xdr:colOff>581025</xdr:colOff>
                    <xdr:row>2</xdr:row>
                    <xdr:rowOff>9525</xdr:rowOff>
                  </to>
                </anchor>
              </controlPr>
            </control>
          </mc:Choice>
        </mc:AlternateContent>
        <mc:AlternateContent xmlns:mc="http://schemas.openxmlformats.org/markup-compatibility/2006">
          <mc:Choice Requires="x14">
            <control shapeId="144387" r:id="rId5" name="Button 3">
              <controlPr defaultSize="0" print="0" autoFill="0" autoPict="0" macro="[0]!Info">
                <anchor moveWithCells="1">
                  <from>
                    <xdr:col>0</xdr:col>
                    <xdr:colOff>66675</xdr:colOff>
                    <xdr:row>0</xdr:row>
                    <xdr:rowOff>76200</xdr:rowOff>
                  </from>
                  <to>
                    <xdr:col>0</xdr:col>
                    <xdr:colOff>581025</xdr:colOff>
                    <xdr:row>2</xdr:row>
                    <xdr:rowOff>9525</xdr:rowOff>
                  </to>
                </anchor>
              </controlPr>
            </control>
          </mc:Choice>
        </mc:AlternateContent>
        <mc:AlternateContent xmlns:mc="http://schemas.openxmlformats.org/markup-compatibility/2006">
          <mc:Choice Requires="x14">
            <control shapeId="144388" r:id="rId6" name="Button 4">
              <controlPr defaultSize="0" print="0" autoFill="0" autoPict="0" macro="[0]!Info">
                <anchor moveWithCells="1">
                  <from>
                    <xdr:col>0</xdr:col>
                    <xdr:colOff>66675</xdr:colOff>
                    <xdr:row>0</xdr:row>
                    <xdr:rowOff>76200</xdr:rowOff>
                  </from>
                  <to>
                    <xdr:col>0</xdr:col>
                    <xdr:colOff>581025</xdr:colOff>
                    <xdr:row>2</xdr:row>
                    <xdr:rowOff>9525</xdr:rowOff>
                  </to>
                </anchor>
              </controlPr>
            </control>
          </mc:Choice>
        </mc:AlternateContent>
        <mc:AlternateContent xmlns:mc="http://schemas.openxmlformats.org/markup-compatibility/2006">
          <mc:Choice Requires="x14">
            <control shapeId="144389" r:id="rId7" name="Button 5">
              <controlPr defaultSize="0" print="0" autoFill="0" autoPict="0" macro="[0]!Info">
                <anchor moveWithCells="1">
                  <from>
                    <xdr:col>14</xdr:col>
                    <xdr:colOff>600075</xdr:colOff>
                    <xdr:row>80</xdr:row>
                    <xdr:rowOff>38100</xdr:rowOff>
                  </from>
                  <to>
                    <xdr:col>14</xdr:col>
                    <xdr:colOff>1133475</xdr:colOff>
                    <xdr:row>81</xdr:row>
                    <xdr:rowOff>114300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6"/>
  <dimension ref="A1:IB64"/>
  <sheetViews>
    <sheetView showGridLines="0" topLeftCell="A19" zoomScale="80" zoomScaleNormal="80" workbookViewId="0">
      <selection sqref="A1:P1"/>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98" t="s">
        <v>120</v>
      </c>
      <c r="B1" s="498"/>
      <c r="C1" s="498"/>
      <c r="D1" s="498"/>
      <c r="E1" s="498"/>
      <c r="F1" s="498"/>
      <c r="G1" s="498"/>
      <c r="H1" s="498"/>
      <c r="I1" s="498"/>
      <c r="J1" s="498"/>
      <c r="K1" s="498"/>
      <c r="L1" s="498"/>
      <c r="M1" s="498"/>
      <c r="N1" s="498"/>
      <c r="O1" s="498"/>
      <c r="P1" s="498"/>
    </row>
    <row r="2" spans="1:30" ht="20.25" x14ac:dyDescent="0.3">
      <c r="A2" s="483" t="s">
        <v>277</v>
      </c>
      <c r="B2" s="483"/>
      <c r="C2" s="483"/>
      <c r="D2" s="483"/>
      <c r="E2" s="483"/>
      <c r="F2" s="483"/>
      <c r="G2" s="483"/>
      <c r="H2" s="483"/>
      <c r="I2" s="483"/>
      <c r="J2" s="483"/>
      <c r="K2" s="483"/>
      <c r="L2" s="483"/>
      <c r="M2" s="483"/>
      <c r="N2" s="483"/>
      <c r="O2" s="483"/>
      <c r="P2" s="483"/>
    </row>
    <row r="3" spans="1:30" ht="18" x14ac:dyDescent="0.25">
      <c r="A3" s="499" t="s">
        <v>84</v>
      </c>
      <c r="B3" s="499"/>
      <c r="C3" s="499"/>
      <c r="D3" s="499"/>
      <c r="E3" s="499"/>
      <c r="F3" s="499"/>
      <c r="G3" s="499"/>
      <c r="H3" s="499"/>
      <c r="I3" s="499"/>
      <c r="J3" s="499"/>
      <c r="K3" s="499"/>
      <c r="L3" s="499"/>
      <c r="M3" s="499"/>
      <c r="N3" s="499"/>
      <c r="O3" s="499"/>
      <c r="P3" s="499"/>
    </row>
    <row r="4" spans="1:30" ht="15.75" x14ac:dyDescent="0.25">
      <c r="A4" s="484" t="str">
        <f>'Customer Info'!B11</f>
        <v>Breakdown of Charges Based on Entered Information</v>
      </c>
      <c r="B4" s="484"/>
      <c r="C4" s="484"/>
      <c r="D4" s="484"/>
      <c r="E4" s="484"/>
      <c r="F4" s="484"/>
      <c r="G4" s="484"/>
      <c r="H4" s="484"/>
      <c r="I4" s="484"/>
      <c r="J4" s="484"/>
      <c r="K4" s="484"/>
      <c r="L4" s="484"/>
      <c r="M4" s="484"/>
      <c r="N4" s="484"/>
      <c r="O4" s="484"/>
      <c r="P4" s="484"/>
    </row>
    <row r="5" spans="1:30" ht="15" x14ac:dyDescent="0.2">
      <c r="A5" s="75"/>
      <c r="B5" s="75"/>
      <c r="C5" s="75"/>
      <c r="D5" s="75"/>
      <c r="E5" s="75"/>
      <c r="F5" s="75"/>
      <c r="G5" s="75"/>
      <c r="H5" s="75"/>
      <c r="I5" s="75"/>
      <c r="J5" s="75"/>
      <c r="K5" s="75"/>
    </row>
    <row r="6" spans="1:30" x14ac:dyDescent="0.2">
      <c r="A6" s="76">
        <f ca="1">TODAY()</f>
        <v>45944</v>
      </c>
      <c r="B6" s="210" t="s">
        <v>249</v>
      </c>
      <c r="C6" s="76"/>
      <c r="D6" s="76"/>
      <c r="E6" s="76"/>
      <c r="F6" s="76"/>
      <c r="G6" s="76"/>
      <c r="H6" s="76"/>
      <c r="I6" s="76"/>
    </row>
    <row r="7" spans="1:30" ht="26.25" x14ac:dyDescent="0.4">
      <c r="A7" s="509"/>
      <c r="B7" s="509"/>
      <c r="C7" s="509"/>
      <c r="D7" s="509"/>
      <c r="E7" s="509"/>
      <c r="F7" s="509"/>
      <c r="G7" s="509"/>
      <c r="H7" s="509"/>
      <c r="I7" s="509"/>
      <c r="J7" s="509"/>
      <c r="K7" s="509"/>
      <c r="L7" s="509"/>
      <c r="M7" s="509"/>
      <c r="N7" s="509"/>
      <c r="O7" s="509"/>
      <c r="P7" s="509"/>
    </row>
    <row r="8" spans="1:30" x14ac:dyDescent="0.2">
      <c r="C8" s="18"/>
      <c r="D8" s="18"/>
      <c r="E8" s="18"/>
      <c r="F8" s="18"/>
      <c r="G8" s="18"/>
      <c r="H8" s="18"/>
      <c r="I8" s="18"/>
      <c r="J8" s="18"/>
      <c r="K8" s="18"/>
    </row>
    <row r="9" spans="1:30" ht="15" x14ac:dyDescent="0.2">
      <c r="A9" s="23" t="s">
        <v>2</v>
      </c>
      <c r="B9" s="24"/>
      <c r="C9" s="25">
        <f>'Customer Info'!B7</f>
        <v>0</v>
      </c>
      <c r="I9" s="26"/>
    </row>
    <row r="10" spans="1:30" ht="15" x14ac:dyDescent="0.2">
      <c r="A10" s="27" t="s">
        <v>26</v>
      </c>
      <c r="B10" s="24"/>
      <c r="C10" s="25">
        <f>'Customer Info'!B8</f>
        <v>0</v>
      </c>
    </row>
    <row r="11" spans="1:30" x14ac:dyDescent="0.2">
      <c r="A11" s="23" t="s">
        <v>3</v>
      </c>
      <c r="B11" s="200">
        <f>'Customer Info'!B9</f>
        <v>11</v>
      </c>
      <c r="C11" s="194" t="str">
        <f>LOOKUP(B11,R11:AD11,R12:AD12)</f>
        <v>November</v>
      </c>
      <c r="D11" s="133">
        <f>'Customer Info'!C9</f>
        <v>2025</v>
      </c>
      <c r="S11">
        <v>1</v>
      </c>
      <c r="T11">
        <v>2</v>
      </c>
      <c r="U11">
        <v>3</v>
      </c>
      <c r="V11">
        <v>4</v>
      </c>
      <c r="W11">
        <v>5</v>
      </c>
      <c r="X11">
        <v>6</v>
      </c>
      <c r="Y11">
        <v>7</v>
      </c>
      <c r="Z11">
        <v>8</v>
      </c>
      <c r="AA11">
        <v>9</v>
      </c>
      <c r="AB11">
        <v>10</v>
      </c>
      <c r="AC11">
        <v>11</v>
      </c>
      <c r="AD11">
        <v>12</v>
      </c>
    </row>
    <row r="12" spans="1:30" x14ac:dyDescent="0.2">
      <c r="A12" s="497"/>
      <c r="B12" s="497"/>
      <c r="C12" s="497"/>
      <c r="D12" s="497"/>
      <c r="E12" s="497"/>
      <c r="F12" s="497"/>
      <c r="G12" s="497"/>
      <c r="H12" s="497"/>
      <c r="I12" s="497"/>
      <c r="J12" s="92"/>
      <c r="K12" s="92"/>
      <c r="L12" s="128"/>
      <c r="M12" s="128"/>
      <c r="N12" s="128"/>
      <c r="O12" s="128"/>
      <c r="P12" s="128"/>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30" x14ac:dyDescent="0.2">
      <c r="A13" s="28" t="s">
        <v>27</v>
      </c>
      <c r="B13" s="22"/>
      <c r="C13" s="22"/>
      <c r="D13" s="22"/>
      <c r="E13" s="22"/>
      <c r="F13" s="22"/>
      <c r="G13" s="22"/>
      <c r="H13" s="22"/>
      <c r="I13" s="22"/>
      <c r="R13" s="3" t="s">
        <v>187</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A14" s="18"/>
      <c r="B14" s="18"/>
      <c r="C14" s="18"/>
      <c r="D14" s="18"/>
      <c r="E14" s="18"/>
      <c r="F14" s="18"/>
      <c r="G14" s="18"/>
      <c r="H14" s="18"/>
      <c r="I14" s="18"/>
      <c r="R14" s="78"/>
      <c r="S14" s="193"/>
      <c r="T14" s="193"/>
      <c r="U14" s="193"/>
      <c r="V14" s="193"/>
      <c r="W14" s="193"/>
      <c r="X14" s="193"/>
      <c r="Y14" s="193"/>
      <c r="Z14" s="193"/>
      <c r="AA14" s="193"/>
      <c r="AB14" s="193"/>
      <c r="AC14" s="193"/>
      <c r="AD14" s="193"/>
    </row>
    <row r="15" spans="1:30" x14ac:dyDescent="0.2">
      <c r="A15" s="31" t="s">
        <v>52</v>
      </c>
      <c r="B15" s="31"/>
      <c r="C15" s="32">
        <f>IF('Customer Info'!B21+'Customer Info'!B22-'Customer Info'!B23&lt;0,0,'Customer Info'!B21+'Customer Info'!B22-'Customer Info'!B23)</f>
        <v>0</v>
      </c>
      <c r="D15" s="31" t="s">
        <v>41</v>
      </c>
      <c r="E15" s="31"/>
      <c r="F15" s="33"/>
      <c r="G15" s="31"/>
      <c r="H15" s="31"/>
      <c r="I15" s="31"/>
      <c r="R15" s="78"/>
      <c r="S15" s="193"/>
      <c r="T15" s="193"/>
      <c r="U15" s="193"/>
      <c r="V15" s="193"/>
      <c r="W15" s="193"/>
      <c r="X15" s="193"/>
      <c r="Y15" s="193"/>
      <c r="Z15" s="193"/>
      <c r="AA15" s="193"/>
      <c r="AB15" s="193"/>
      <c r="AC15" s="193"/>
      <c r="AD15" s="193"/>
    </row>
    <row r="16" spans="1:30" x14ac:dyDescent="0.2">
      <c r="A16" s="31"/>
      <c r="B16" s="31"/>
      <c r="C16" s="32"/>
      <c r="D16" s="31"/>
      <c r="E16" s="31"/>
      <c r="F16" s="33"/>
      <c r="G16" s="23" t="s">
        <v>15</v>
      </c>
      <c r="H16" s="31"/>
    </row>
    <row r="17" spans="1:221" x14ac:dyDescent="0.2">
      <c r="A17" s="31"/>
      <c r="B17" s="31"/>
      <c r="C17" s="33"/>
      <c r="D17" s="33"/>
      <c r="E17" s="33"/>
      <c r="F17" s="33"/>
      <c r="G17" s="23" t="s">
        <v>15</v>
      </c>
      <c r="H17" s="31"/>
      <c r="I17" s="52" t="s">
        <v>15</v>
      </c>
    </row>
    <row r="19" spans="1:221" x14ac:dyDescent="0.2">
      <c r="A19" s="28" t="s">
        <v>31</v>
      </c>
      <c r="B19" s="22"/>
      <c r="C19" s="22"/>
      <c r="D19" s="22"/>
      <c r="E19" s="22"/>
      <c r="F19" s="22"/>
      <c r="G19" s="493" t="s">
        <v>68</v>
      </c>
      <c r="H19" s="494"/>
      <c r="I19" s="494"/>
      <c r="J19" s="495"/>
      <c r="K19" s="22"/>
      <c r="L19" s="496" t="s">
        <v>69</v>
      </c>
      <c r="M19" s="496"/>
      <c r="N19" s="496"/>
      <c r="O19" s="496"/>
    </row>
    <row r="20" spans="1:221" x14ac:dyDescent="0.2">
      <c r="A20" s="18"/>
      <c r="B20" s="18"/>
      <c r="C20" s="18"/>
      <c r="D20" s="18"/>
      <c r="E20" s="18"/>
      <c r="F20" s="18"/>
      <c r="G20" s="8" t="s">
        <v>65</v>
      </c>
      <c r="H20" s="8" t="s">
        <v>66</v>
      </c>
      <c r="I20" s="8" t="s">
        <v>67</v>
      </c>
      <c r="J20" s="112" t="s">
        <v>34</v>
      </c>
      <c r="K20" s="18"/>
      <c r="L20" s="131" t="s">
        <v>65</v>
      </c>
      <c r="M20" s="131" t="s">
        <v>66</v>
      </c>
      <c r="N20" s="131" t="s">
        <v>67</v>
      </c>
      <c r="O20" s="132" t="s">
        <v>34</v>
      </c>
      <c r="P20" s="43" t="s">
        <v>57</v>
      </c>
    </row>
    <row r="21" spans="1:221" x14ac:dyDescent="0.2">
      <c r="A21" s="287" t="s">
        <v>32</v>
      </c>
      <c r="G21" s="86"/>
      <c r="H21" s="86"/>
      <c r="I21" s="86">
        <v>9.4</v>
      </c>
      <c r="J21" s="86">
        <f>SUM(G21:I21)</f>
        <v>9.4</v>
      </c>
      <c r="L21" s="88"/>
      <c r="M21" s="88"/>
      <c r="N21" s="88">
        <f>I21</f>
        <v>9.4</v>
      </c>
      <c r="O21" s="209">
        <f>SUM(L21:N21)</f>
        <v>9.4</v>
      </c>
      <c r="P21" s="245">
        <v>44531</v>
      </c>
    </row>
    <row r="22" spans="1:221" x14ac:dyDescent="0.2">
      <c r="A22" s="287" t="s">
        <v>132</v>
      </c>
      <c r="D22" s="1">
        <f>C15</f>
        <v>0</v>
      </c>
      <c r="E22" s="35" t="s">
        <v>41</v>
      </c>
      <c r="F22" s="4" t="s">
        <v>8</v>
      </c>
      <c r="G22" s="84"/>
      <c r="H22" s="84"/>
      <c r="I22" s="84">
        <v>2.05802E-2</v>
      </c>
      <c r="J22" s="84">
        <f>SUM(G22:I22)</f>
        <v>2.05802E-2</v>
      </c>
      <c r="K22" s="36" t="s">
        <v>42</v>
      </c>
      <c r="L22" s="87"/>
      <c r="M22" s="87"/>
      <c r="N22" s="87">
        <f>IF(C15&lt;0,0,ROUND($D22*I22,2))</f>
        <v>0</v>
      </c>
      <c r="O22" s="209">
        <f>SUM(L22:N22)</f>
        <v>0</v>
      </c>
      <c r="P22" s="245">
        <v>45627</v>
      </c>
    </row>
    <row r="23" spans="1:221" x14ac:dyDescent="0.2">
      <c r="A23" s="37" t="s">
        <v>50</v>
      </c>
      <c r="B23" s="37"/>
      <c r="C23" s="37"/>
      <c r="D23" s="38"/>
      <c r="E23" s="38"/>
      <c r="F23" s="37"/>
      <c r="G23" s="37"/>
      <c r="H23" s="37"/>
      <c r="I23" s="37"/>
      <c r="J23" s="37"/>
      <c r="K23" s="39"/>
      <c r="L23" s="40"/>
      <c r="M23" s="40"/>
      <c r="N23" s="40">
        <f>SUM(N21:N22)</f>
        <v>9.4</v>
      </c>
      <c r="O23" s="40">
        <f>SUM(O21:O22)</f>
        <v>9.4</v>
      </c>
    </row>
    <row r="24" spans="1:221" x14ac:dyDescent="0.2">
      <c r="A24" s="89"/>
      <c r="B24" s="89"/>
      <c r="C24" s="90"/>
      <c r="D24" s="90"/>
      <c r="E24" s="90"/>
      <c r="F24" s="90"/>
      <c r="G24" s="91"/>
      <c r="H24" s="91"/>
      <c r="I24" s="91"/>
      <c r="J24" s="91"/>
      <c r="K24" s="89"/>
      <c r="L24" s="89"/>
      <c r="M24" s="89"/>
      <c r="N24" s="89"/>
      <c r="O24" s="89"/>
      <c r="P24" s="89"/>
    </row>
    <row r="25" spans="1:221" x14ac:dyDescent="0.2">
      <c r="A25" s="148" t="s">
        <v>70</v>
      </c>
      <c r="B25" s="166"/>
      <c r="C25" s="166"/>
      <c r="D25" s="167"/>
      <c r="E25" s="167"/>
      <c r="F25" s="166"/>
      <c r="G25" s="167"/>
      <c r="H25" s="167"/>
      <c r="I25" s="167"/>
      <c r="J25" s="167"/>
      <c r="K25" s="167"/>
      <c r="L25" s="167"/>
      <c r="M25" s="167"/>
      <c r="N25" s="167"/>
      <c r="O25" s="167"/>
      <c r="P25" s="160"/>
      <c r="Q25" s="78"/>
      <c r="R25" s="78"/>
      <c r="S25" s="78"/>
      <c r="T25" s="78"/>
      <c r="U25" s="78"/>
      <c r="V25" s="78"/>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
      <c r="A26" s="151"/>
      <c r="B26" s="151"/>
      <c r="C26" s="151"/>
      <c r="D26" s="151"/>
      <c r="E26" s="151"/>
      <c r="F26" s="151"/>
      <c r="G26" s="151"/>
      <c r="H26" s="151"/>
      <c r="I26" s="151"/>
      <c r="J26" s="151"/>
      <c r="K26" s="151"/>
      <c r="L26" s="151"/>
      <c r="M26" s="151"/>
      <c r="N26" s="151"/>
      <c r="O26" s="151"/>
      <c r="P26" s="174"/>
      <c r="Q26" s="106"/>
      <c r="R26" s="175"/>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
      <c r="A27" s="99" t="s">
        <v>79</v>
      </c>
      <c r="B27" s="176"/>
      <c r="C27" s="176"/>
      <c r="D27" s="100">
        <f>IF($C$15&lt;0,0,IF($C$15&gt;833000,833000,$C$15))</f>
        <v>0</v>
      </c>
      <c r="E27" s="101" t="s">
        <v>41</v>
      </c>
      <c r="F27" s="102" t="s">
        <v>8</v>
      </c>
      <c r="G27" s="103"/>
      <c r="H27" s="103"/>
      <c r="I27" s="103">
        <f>'Rider Rates'!$B$4</f>
        <v>4.6278999999999999E-3</v>
      </c>
      <c r="J27" s="103">
        <f t="shared" ref="J27:J46" si="0">SUM(G27:I27)</f>
        <v>4.6278999999999999E-3</v>
      </c>
      <c r="K27" s="104" t="s">
        <v>42</v>
      </c>
      <c r="L27" s="105"/>
      <c r="M27" s="105"/>
      <c r="N27" s="105">
        <f t="shared" ref="N27:N32" si="1">ROUND(D27*I27,2)</f>
        <v>0</v>
      </c>
      <c r="O27" s="105">
        <f t="shared" ref="O27:O47" si="2">SUM(L27:N27)</f>
        <v>0</v>
      </c>
      <c r="P27" s="245">
        <f>'Rider Rates'!$D$4</f>
        <v>45657</v>
      </c>
      <c r="Q27" s="106"/>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
      <c r="A28" s="99" t="s">
        <v>80</v>
      </c>
      <c r="B28" s="78"/>
      <c r="C28" s="78"/>
      <c r="D28" s="123">
        <f>IF($C$15&gt;833000,$C$15-833000,0)</f>
        <v>0</v>
      </c>
      <c r="E28" s="101" t="s">
        <v>41</v>
      </c>
      <c r="F28" s="102" t="s">
        <v>8</v>
      </c>
      <c r="G28" s="103"/>
      <c r="H28" s="103"/>
      <c r="I28" s="103">
        <f>'Rider Rates'!$B$5</f>
        <v>1.7560000000000001E-4</v>
      </c>
      <c r="J28" s="103">
        <f t="shared" si="0"/>
        <v>1.7560000000000001E-4</v>
      </c>
      <c r="K28" s="104" t="s">
        <v>42</v>
      </c>
      <c r="L28" s="105"/>
      <c r="M28" s="105"/>
      <c r="N28" s="105">
        <f t="shared" si="1"/>
        <v>0</v>
      </c>
      <c r="O28" s="105">
        <f t="shared" si="2"/>
        <v>0</v>
      </c>
      <c r="P28" s="245">
        <f>'Rider Rates'!$D$4</f>
        <v>45657</v>
      </c>
      <c r="Q28" s="106"/>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
      <c r="A29" s="99" t="s">
        <v>97</v>
      </c>
      <c r="B29" s="78"/>
      <c r="C29" s="78"/>
      <c r="D29" s="100">
        <f>IF('Customer Info'!$C$32=TRUE,0,IF($C$15&lt;0,0,IF($C$15&gt;2000,2000,$C$15)))</f>
        <v>0</v>
      </c>
      <c r="E29" s="101" t="s">
        <v>41</v>
      </c>
      <c r="F29" s="102" t="s">
        <v>8</v>
      </c>
      <c r="G29" s="103"/>
      <c r="H29" s="103"/>
      <c r="I29" s="177">
        <f>'Rider Rates'!$B$8</f>
        <v>4.6499999999999996E-3</v>
      </c>
      <c r="J29" s="177">
        <f t="shared" si="0"/>
        <v>4.6499999999999996E-3</v>
      </c>
      <c r="K29" s="104" t="s">
        <v>42</v>
      </c>
      <c r="L29" s="105"/>
      <c r="M29" s="105"/>
      <c r="N29" s="105">
        <f t="shared" si="1"/>
        <v>0</v>
      </c>
      <c r="O29" s="105">
        <f t="shared" si="2"/>
        <v>0</v>
      </c>
      <c r="P29" s="245">
        <f>'Rider Rates'!$D$7</f>
        <v>44531</v>
      </c>
      <c r="Q29" s="106"/>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
      <c r="A30" s="99" t="s">
        <v>98</v>
      </c>
      <c r="B30" s="78"/>
      <c r="C30" s="78"/>
      <c r="D30" s="100">
        <f>IF('Customer Info'!$C$32=TRUE,0,IF($C$15&lt;=2000,0,IF($C$15=0,0,IF($C$15-2000&gt;13000,13000,$C$15-2000))))</f>
        <v>0</v>
      </c>
      <c r="E30" s="101" t="s">
        <v>41</v>
      </c>
      <c r="F30" s="102" t="s">
        <v>8</v>
      </c>
      <c r="G30" s="103"/>
      <c r="H30" s="103"/>
      <c r="I30" s="177">
        <f>'Rider Rates'!$B$9</f>
        <v>4.1900000000000001E-3</v>
      </c>
      <c r="J30" s="177">
        <f t="shared" si="0"/>
        <v>4.1900000000000001E-3</v>
      </c>
      <c r="K30" s="104" t="s">
        <v>42</v>
      </c>
      <c r="L30" s="105"/>
      <c r="M30" s="105"/>
      <c r="N30" s="105">
        <f t="shared" si="1"/>
        <v>0</v>
      </c>
      <c r="O30" s="105">
        <f t="shared" si="2"/>
        <v>0</v>
      </c>
      <c r="P30" s="245">
        <f>'Rider Rates'!$D$7</f>
        <v>44531</v>
      </c>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99" t="s">
        <v>99</v>
      </c>
      <c r="B31" s="78"/>
      <c r="C31" s="78"/>
      <c r="D31" s="100">
        <f>IF('Customer Info'!$C$32=TRUE,0,IF($C$15=0,0,IF($C$15-15000&gt;=0,$C$15-15000,0)))</f>
        <v>0</v>
      </c>
      <c r="E31" s="101" t="s">
        <v>41</v>
      </c>
      <c r="F31" s="102" t="s">
        <v>8</v>
      </c>
      <c r="G31" s="103"/>
      <c r="H31" s="103"/>
      <c r="I31" s="177">
        <f>'Rider Rates'!$B$10</f>
        <v>3.63E-3</v>
      </c>
      <c r="J31" s="177">
        <f t="shared" si="0"/>
        <v>3.63E-3</v>
      </c>
      <c r="K31" s="104" t="s">
        <v>42</v>
      </c>
      <c r="L31" s="105"/>
      <c r="M31" s="105"/>
      <c r="N31" s="105">
        <f t="shared" si="1"/>
        <v>0</v>
      </c>
      <c r="O31" s="105">
        <f t="shared" si="2"/>
        <v>0</v>
      </c>
      <c r="P31" s="245">
        <f>'Rider Rates'!$D$7</f>
        <v>44531</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210" t="s">
        <v>159</v>
      </c>
      <c r="B32" s="78"/>
      <c r="C32" s="78"/>
      <c r="D32" s="100">
        <f>IF($C$15&lt;0,0,$C$15)</f>
        <v>0</v>
      </c>
      <c r="E32" s="101" t="s">
        <v>41</v>
      </c>
      <c r="F32" s="102" t="s">
        <v>8</v>
      </c>
      <c r="G32" s="103"/>
      <c r="H32" s="103"/>
      <c r="I32" s="103">
        <f>'Rider Rates'!$B$16</f>
        <v>0</v>
      </c>
      <c r="J32" s="103">
        <f>SUM(G32:I32)</f>
        <v>0</v>
      </c>
      <c r="K32" s="104" t="s">
        <v>42</v>
      </c>
      <c r="L32" s="105"/>
      <c r="M32" s="105"/>
      <c r="N32" s="105">
        <f t="shared" si="1"/>
        <v>0</v>
      </c>
      <c r="O32" s="105">
        <f t="shared" ref="O32:O38" si="3">SUM(L32:N32)</f>
        <v>0</v>
      </c>
      <c r="P32" s="245">
        <f>'Rider Rates'!$D$16</f>
        <v>45322</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210" t="s">
        <v>237</v>
      </c>
      <c r="B33" s="78"/>
      <c r="C33" s="78"/>
      <c r="D33" s="195">
        <f>$N$23</f>
        <v>9.4</v>
      </c>
      <c r="E33" s="101" t="s">
        <v>122</v>
      </c>
      <c r="F33" s="102" t="s">
        <v>8</v>
      </c>
      <c r="G33" s="103"/>
      <c r="H33" s="103"/>
      <c r="I33" s="178">
        <f>'Rider Rates'!$B$18+'Rider Rates'!$E$18</f>
        <v>0</v>
      </c>
      <c r="J33" s="178">
        <f>SUM(G33:I33)</f>
        <v>0</v>
      </c>
      <c r="K33" s="104"/>
      <c r="L33" s="105"/>
      <c r="M33" s="105"/>
      <c r="N33" s="105">
        <f>ROUND($D$33*'Rider Rates'!$B$18,2)+ROUND($D$33*'Rider Rates'!$E$18,2)</f>
        <v>0</v>
      </c>
      <c r="O33" s="105">
        <f t="shared" si="3"/>
        <v>0</v>
      </c>
      <c r="P33" s="245">
        <f>MAX('Rider Rates'!$D$18,'Rider Rates'!$F$18)</f>
        <v>44531</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210" t="s">
        <v>186</v>
      </c>
      <c r="B34" s="78"/>
      <c r="C34" s="78"/>
      <c r="D34" s="100">
        <f>'Customer Info'!$B$21+'Customer Info'!$B$22-'Customer Info'!$B$23</f>
        <v>0</v>
      </c>
      <c r="E34" s="101" t="s">
        <v>41</v>
      </c>
      <c r="F34" s="102" t="s">
        <v>8</v>
      </c>
      <c r="G34" s="103">
        <f>'Rider Rates'!B22</f>
        <v>7.6880000000000004E-2</v>
      </c>
      <c r="H34" s="103"/>
      <c r="I34" s="103"/>
      <c r="J34" s="237">
        <f>SUM(G34:H34)</f>
        <v>7.6880000000000004E-2</v>
      </c>
      <c r="K34" s="104" t="s">
        <v>42</v>
      </c>
      <c r="L34" s="105">
        <f>ROUND(D34*G34,2)</f>
        <v>0</v>
      </c>
      <c r="M34" s="105"/>
      <c r="N34" s="105"/>
      <c r="O34" s="105">
        <f t="shared" si="3"/>
        <v>0</v>
      </c>
      <c r="P34" s="245">
        <f>'Rider Rates'!$D$22</f>
        <v>45809</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210" t="s">
        <v>161</v>
      </c>
      <c r="B35" s="78"/>
      <c r="C35" s="78"/>
      <c r="D35" s="100">
        <f>'Customer Info'!$B$21+'Customer Info'!$B$22-'Customer Info'!$B$23</f>
        <v>0</v>
      </c>
      <c r="E35" s="101" t="s">
        <v>41</v>
      </c>
      <c r="F35" s="102" t="s">
        <v>8</v>
      </c>
      <c r="G35" s="103">
        <f>'Rider Rates'!$B$33</f>
        <v>1.8849999999999999E-2</v>
      </c>
      <c r="H35" s="103"/>
      <c r="I35" s="103"/>
      <c r="J35" s="237">
        <f>SUM(G35:H35)</f>
        <v>1.8849999999999999E-2</v>
      </c>
      <c r="K35" s="104" t="s">
        <v>42</v>
      </c>
      <c r="L35" s="105">
        <f>ROUND(D35*G35,2)</f>
        <v>0</v>
      </c>
      <c r="M35" s="105"/>
      <c r="N35" s="105"/>
      <c r="O35" s="105">
        <f t="shared" si="3"/>
        <v>0</v>
      </c>
      <c r="P35" s="245">
        <f>'Rider Rates'!$D$33</f>
        <v>45809</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210" t="s">
        <v>193</v>
      </c>
      <c r="B36" s="78"/>
      <c r="C36" s="78"/>
      <c r="D36" s="100">
        <f>'Customer Info'!$B$21+'Customer Info'!$B$22-'Customer Info'!$B$23</f>
        <v>0</v>
      </c>
      <c r="E36" s="101" t="s">
        <v>41</v>
      </c>
      <c r="F36" s="102" t="s">
        <v>8</v>
      </c>
      <c r="G36" s="103">
        <f>'Rider Rates'!$B$45</f>
        <v>-5.7597000000000004E-3</v>
      </c>
      <c r="H36" s="103"/>
      <c r="I36" s="103"/>
      <c r="J36" s="237">
        <f>SUM(G36:H36)</f>
        <v>-5.7597000000000004E-3</v>
      </c>
      <c r="K36" s="104" t="s">
        <v>42</v>
      </c>
      <c r="L36" s="105">
        <f>ROUND(D36*G36,2)</f>
        <v>0</v>
      </c>
      <c r="M36" s="105"/>
      <c r="N36" s="105"/>
      <c r="O36" s="105">
        <f t="shared" si="3"/>
        <v>0</v>
      </c>
      <c r="P36" s="245">
        <f>'Rider Rates'!$D$45</f>
        <v>45929</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241" t="s">
        <v>210</v>
      </c>
      <c r="B37" s="78"/>
      <c r="C37" s="78"/>
      <c r="D37" s="100">
        <f>IF($C$15&lt;0,0,IF($C$15&gt;833000,833000,$C$15))</f>
        <v>0</v>
      </c>
      <c r="E37" s="101" t="s">
        <v>41</v>
      </c>
      <c r="F37" s="102" t="s">
        <v>8</v>
      </c>
      <c r="G37" s="103"/>
      <c r="H37" s="103"/>
      <c r="I37" s="103">
        <f>'Rider Rates'!D49</f>
        <v>0</v>
      </c>
      <c r="J37" s="103">
        <f>SUM(G37:I37)</f>
        <v>0</v>
      </c>
      <c r="K37" s="104" t="s">
        <v>42</v>
      </c>
      <c r="L37" s="105"/>
      <c r="M37" s="105"/>
      <c r="N37" s="105">
        <f>D37*J37</f>
        <v>0</v>
      </c>
      <c r="O37" s="105">
        <f t="shared" si="3"/>
        <v>0</v>
      </c>
      <c r="P37" s="245">
        <f>'Rider Rates'!E49</f>
        <v>45883</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210" t="s">
        <v>189</v>
      </c>
      <c r="B38" s="78"/>
      <c r="C38" s="78"/>
      <c r="D38" s="100">
        <f>IF($C$15&lt;0,0,$C$15)</f>
        <v>0</v>
      </c>
      <c r="E38" s="113" t="s">
        <v>41</v>
      </c>
      <c r="F38" s="102" t="s">
        <v>8</v>
      </c>
      <c r="G38" s="103"/>
      <c r="H38" s="103">
        <f>'Rider Rates'!$B$56</f>
        <v>2.1561400000000001E-2</v>
      </c>
      <c r="I38" s="103"/>
      <c r="J38" s="103">
        <f>SUM(G38:I38)</f>
        <v>2.1561400000000001E-2</v>
      </c>
      <c r="K38" s="104" t="s">
        <v>42</v>
      </c>
      <c r="L38" s="105"/>
      <c r="M38" s="105">
        <f>ROUND(D38*H38,2)</f>
        <v>0</v>
      </c>
      <c r="N38" s="205"/>
      <c r="O38" s="105">
        <f t="shared" si="3"/>
        <v>0</v>
      </c>
      <c r="P38" s="245">
        <f>'Rider Rates'!$D$56</f>
        <v>45929</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99" t="s">
        <v>96</v>
      </c>
      <c r="B39" s="78"/>
      <c r="C39" s="78"/>
      <c r="D39" s="100">
        <f>IF('Customer Info'!C34=TRUE,0,IF($C$15&lt;0,0,$C$15))</f>
        <v>0</v>
      </c>
      <c r="E39" s="101" t="s">
        <v>41</v>
      </c>
      <c r="F39" s="102" t="s">
        <v>8</v>
      </c>
      <c r="G39" s="103"/>
      <c r="H39" s="103"/>
      <c r="I39" s="103">
        <f>'Rider Rates'!$B$70+'Rider Rates'!$C$70</f>
        <v>0</v>
      </c>
      <c r="J39" s="103">
        <f t="shared" si="0"/>
        <v>0</v>
      </c>
      <c r="K39" s="104" t="s">
        <v>42</v>
      </c>
      <c r="L39" s="105"/>
      <c r="M39" s="105"/>
      <c r="N39" s="105">
        <f>ROUND($D$39*'Rider Rates'!$B$70,2)+ROUND($D$39*'Rider Rates'!$C$70,2)</f>
        <v>0</v>
      </c>
      <c r="O39" s="105">
        <f t="shared" si="2"/>
        <v>0</v>
      </c>
      <c r="P39" s="245">
        <f>'Rider Rates'!$D$70</f>
        <v>45444</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99" t="s">
        <v>96</v>
      </c>
      <c r="B40" s="78"/>
      <c r="C40" s="78"/>
      <c r="D40" s="100"/>
      <c r="E40" s="101" t="s">
        <v>115</v>
      </c>
      <c r="F40" s="102"/>
      <c r="G40" s="103"/>
      <c r="H40" s="103"/>
      <c r="I40" s="196">
        <f>'Rider Rates'!$B$77</f>
        <v>0</v>
      </c>
      <c r="J40" s="196">
        <f>IF('Customer Info'!C34=TRUE,0,SUM(G40:I40))</f>
        <v>0</v>
      </c>
      <c r="K40" s="104"/>
      <c r="L40" s="105"/>
      <c r="M40" s="105"/>
      <c r="N40" s="105">
        <f>J40</f>
        <v>0</v>
      </c>
      <c r="O40" s="105">
        <f>SUM(L40:N40)</f>
        <v>0</v>
      </c>
      <c r="P40" s="245">
        <f>'Rider Rates'!$D$77</f>
        <v>45444</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99" t="s">
        <v>81</v>
      </c>
      <c r="B41" s="78"/>
      <c r="C41" s="78"/>
      <c r="D41" s="195">
        <f>$N$23</f>
        <v>9.4</v>
      </c>
      <c r="E41" s="101" t="s">
        <v>122</v>
      </c>
      <c r="F41" s="102" t="s">
        <v>8</v>
      </c>
      <c r="G41" s="111"/>
      <c r="H41" s="112"/>
      <c r="I41" s="120">
        <f>'Rider Rates'!$B$85</f>
        <v>3.5344300000000002E-2</v>
      </c>
      <c r="J41" s="120">
        <f t="shared" si="0"/>
        <v>3.5344300000000002E-2</v>
      </c>
      <c r="K41" s="104"/>
      <c r="L41" s="105"/>
      <c r="M41" s="105"/>
      <c r="N41" s="105">
        <f>ROUND(D41*I41,2)</f>
        <v>0.33</v>
      </c>
      <c r="O41" s="105">
        <f t="shared" si="2"/>
        <v>0.33</v>
      </c>
      <c r="P41" s="245">
        <f>'Rider Rates'!$D$85</f>
        <v>45929</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99" t="s">
        <v>82</v>
      </c>
      <c r="B42" s="78"/>
      <c r="C42" s="78"/>
      <c r="D42" s="195">
        <f>$N$23</f>
        <v>9.4</v>
      </c>
      <c r="E42" s="101" t="s">
        <v>122</v>
      </c>
      <c r="F42" s="102" t="s">
        <v>8</v>
      </c>
      <c r="G42" s="114"/>
      <c r="H42" s="115"/>
      <c r="I42" s="120">
        <f>'Rider Rates'!$B$87</f>
        <v>6.6985699999999995E-2</v>
      </c>
      <c r="J42" s="120">
        <f t="shared" si="0"/>
        <v>6.6985699999999995E-2</v>
      </c>
      <c r="K42" s="104"/>
      <c r="L42" s="105"/>
      <c r="M42" s="105"/>
      <c r="N42" s="105">
        <f>ROUND(D42*I42,2)</f>
        <v>0.63</v>
      </c>
      <c r="O42" s="105">
        <f t="shared" si="2"/>
        <v>0.63</v>
      </c>
      <c r="P42" s="245">
        <f>'Rider Rates'!$D$87</f>
        <v>45167</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210" t="s">
        <v>206</v>
      </c>
      <c r="B43" s="78"/>
      <c r="C43" s="78"/>
      <c r="D43" s="195"/>
      <c r="E43" s="113" t="s">
        <v>115</v>
      </c>
      <c r="F43" s="106"/>
      <c r="G43" s="114"/>
      <c r="H43" s="115"/>
      <c r="I43" s="196">
        <f>'Rider Rates'!$B$91</f>
        <v>20.75</v>
      </c>
      <c r="J43" s="196">
        <f t="shared" si="0"/>
        <v>20.75</v>
      </c>
      <c r="K43" s="104"/>
      <c r="L43" s="105"/>
      <c r="M43" s="105"/>
      <c r="N43" s="105">
        <f>I43</f>
        <v>20.75</v>
      </c>
      <c r="O43" s="105">
        <f t="shared" si="2"/>
        <v>20.75</v>
      </c>
      <c r="P43" s="245">
        <f>'Rider Rates'!$D$91</f>
        <v>45929</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210" t="s">
        <v>239</v>
      </c>
      <c r="B44" s="78"/>
      <c r="C44" s="78"/>
      <c r="D44" s="100">
        <f>IF($C$15&lt;0,0,$C$15)</f>
        <v>0</v>
      </c>
      <c r="E44" s="101" t="s">
        <v>41</v>
      </c>
      <c r="F44" s="102" t="s">
        <v>8</v>
      </c>
      <c r="G44" s="103"/>
      <c r="H44" s="103"/>
      <c r="I44" s="103"/>
      <c r="J44" s="103">
        <f>'Rider Rates'!$B$95</f>
        <v>0</v>
      </c>
      <c r="K44" s="104" t="s">
        <v>42</v>
      </c>
      <c r="L44" s="105"/>
      <c r="M44" s="105"/>
      <c r="N44" s="105"/>
      <c r="O44" s="105">
        <f>ROUND($D44*('Rider Rates'!B$95),2)</f>
        <v>0</v>
      </c>
      <c r="P44" s="245">
        <f>'Rider Rates'!$D$95</f>
        <v>44531</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99" t="s">
        <v>156</v>
      </c>
      <c r="B45" s="78"/>
      <c r="C45" s="78"/>
      <c r="D45" s="195">
        <f>$N$23</f>
        <v>9.4</v>
      </c>
      <c r="E45" s="101" t="s">
        <v>122</v>
      </c>
      <c r="F45" s="102" t="s">
        <v>8</v>
      </c>
      <c r="G45" s="114"/>
      <c r="H45" s="115"/>
      <c r="I45" s="120">
        <f>'Rider Rates'!$B$105</f>
        <v>0.24516379999999999</v>
      </c>
      <c r="J45" s="120">
        <f t="shared" si="0"/>
        <v>0.24516379999999999</v>
      </c>
      <c r="K45" s="104"/>
      <c r="L45" s="105"/>
      <c r="M45" s="105"/>
      <c r="N45" s="105">
        <f>ROUND(D45*I45,2)</f>
        <v>2.2999999999999998</v>
      </c>
      <c r="O45" s="105">
        <f t="shared" si="2"/>
        <v>2.2999999999999998</v>
      </c>
      <c r="P45" s="245">
        <f>'Rider Rates'!$D$105</f>
        <v>45897</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210" t="s">
        <v>217</v>
      </c>
      <c r="B46" s="78"/>
      <c r="C46" s="78"/>
      <c r="D46" s="195"/>
      <c r="E46" s="113" t="s">
        <v>115</v>
      </c>
      <c r="F46" s="106"/>
      <c r="G46" s="114"/>
      <c r="H46" s="115"/>
      <c r="I46" s="258">
        <f>'Rider Rates'!B122</f>
        <v>0.99</v>
      </c>
      <c r="J46" s="196">
        <f t="shared" si="0"/>
        <v>0.99</v>
      </c>
      <c r="K46" s="104"/>
      <c r="L46" s="105"/>
      <c r="M46" s="105"/>
      <c r="N46" s="260">
        <f>I46</f>
        <v>0.99</v>
      </c>
      <c r="O46" s="105">
        <f t="shared" si="2"/>
        <v>0.99</v>
      </c>
      <c r="P46" s="245">
        <f>'Rider Rates'!D122</f>
        <v>45958</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99" t="s">
        <v>157</v>
      </c>
      <c r="B47" s="78"/>
      <c r="C47" s="78"/>
      <c r="D47" s="100">
        <f>'Customer Info'!$B$21+'Customer Info'!$B$22-'Customer Info'!$B$23</f>
        <v>0</v>
      </c>
      <c r="E47" s="101" t="s">
        <v>41</v>
      </c>
      <c r="F47" s="102" t="s">
        <v>8</v>
      </c>
      <c r="G47" s="103">
        <f>'Rider Rates'!$B$112</f>
        <v>3.8972999999999998E-3</v>
      </c>
      <c r="H47" s="103"/>
      <c r="I47" s="120"/>
      <c r="J47" s="237">
        <f>SUM(G47:H47)</f>
        <v>3.8972999999999998E-3</v>
      </c>
      <c r="K47" s="104" t="s">
        <v>42</v>
      </c>
      <c r="L47" s="105">
        <f>ROUND(D47*G47,2)</f>
        <v>0</v>
      </c>
      <c r="M47" s="105"/>
      <c r="N47" s="105"/>
      <c r="O47" s="105">
        <f t="shared" si="2"/>
        <v>0</v>
      </c>
      <c r="P47" s="245">
        <f>'Rider Rates'!$D$112</f>
        <v>44531</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210" t="s">
        <v>208</v>
      </c>
      <c r="B48" s="78"/>
      <c r="C48" s="78"/>
      <c r="D48" s="100">
        <f>IF($C$15&lt;1,0,$C$15)</f>
        <v>0</v>
      </c>
      <c r="E48" s="101" t="s">
        <v>41</v>
      </c>
      <c r="F48" s="249" t="s">
        <v>8</v>
      </c>
      <c r="G48" s="165"/>
      <c r="H48" s="165"/>
      <c r="I48" s="251">
        <f>'Rider Rates'!B118</f>
        <v>0</v>
      </c>
      <c r="J48" s="251">
        <f>SUM(G48:I48)</f>
        <v>0</v>
      </c>
      <c r="K48" s="104" t="s">
        <v>42</v>
      </c>
      <c r="L48" s="105"/>
      <c r="M48" s="105"/>
      <c r="N48" s="105">
        <f>D48*J48</f>
        <v>0</v>
      </c>
      <c r="O48" s="105">
        <f>SUM(L48:N48)</f>
        <v>0</v>
      </c>
      <c r="P48" s="245">
        <f>'Rider Rates'!D118</f>
        <v>45657</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
      <c r="A49" s="78" t="s">
        <v>233</v>
      </c>
      <c r="B49" s="78"/>
      <c r="C49" s="78"/>
      <c r="D49" s="100">
        <f>IF(C15&lt;0,0,IF(C15&gt;833000,833000,C15))</f>
        <v>0</v>
      </c>
      <c r="E49" s="101" t="s">
        <v>41</v>
      </c>
      <c r="F49" s="102" t="s">
        <v>8</v>
      </c>
      <c r="G49" s="265"/>
      <c r="H49" s="265"/>
      <c r="I49" s="265">
        <f>'Rider Rates'!B126</f>
        <v>0</v>
      </c>
      <c r="J49" s="265">
        <f>SUM(G49:I49)</f>
        <v>0</v>
      </c>
      <c r="K49" s="104" t="s">
        <v>42</v>
      </c>
      <c r="L49" s="266"/>
      <c r="M49" s="266"/>
      <c r="N49" s="266">
        <f>IF(D49*J49&gt;'Rider Rates'!$C$126,'Rider Rates'!$C$126,D49*J49)</f>
        <v>0</v>
      </c>
      <c r="O49" s="266">
        <f>SUM(L49:N49)</f>
        <v>0</v>
      </c>
      <c r="P49" s="264">
        <f>'Rider Rates'!$E$126</f>
        <v>45883</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
      <c r="A50" s="78" t="s">
        <v>234</v>
      </c>
      <c r="B50" s="78"/>
      <c r="C50" s="78"/>
      <c r="D50" s="123">
        <f>IF(C15&gt;833000,C15-833000,0)</f>
        <v>0</v>
      </c>
      <c r="E50" s="101" t="s">
        <v>41</v>
      </c>
      <c r="F50" s="102" t="s">
        <v>8</v>
      </c>
      <c r="G50" s="265"/>
      <c r="H50" s="265"/>
      <c r="I50" s="265">
        <f>'Rider Rates'!B127</f>
        <v>0</v>
      </c>
      <c r="J50" s="265">
        <f>SUM(G50:I50)</f>
        <v>0</v>
      </c>
      <c r="K50" s="104" t="s">
        <v>42</v>
      </c>
      <c r="L50" s="266"/>
      <c r="M50" s="266"/>
      <c r="N50" s="266">
        <f>D50*J50</f>
        <v>0</v>
      </c>
      <c r="O50" s="266">
        <f>SUM(L50:N50)</f>
        <v>0</v>
      </c>
      <c r="P50" s="264">
        <f>'Rider Rates'!$E$127</f>
        <v>45883</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
      <c r="A51" s="241" t="s">
        <v>242</v>
      </c>
      <c r="B51" s="78"/>
      <c r="C51" s="78"/>
      <c r="D51" s="100">
        <f>C15</f>
        <v>0</v>
      </c>
      <c r="E51" s="101" t="s">
        <v>41</v>
      </c>
      <c r="F51" s="249" t="s">
        <v>8</v>
      </c>
      <c r="G51" s="103"/>
      <c r="H51" s="103"/>
      <c r="I51" s="103">
        <f>'Rider Rates'!$B$131</f>
        <v>0</v>
      </c>
      <c r="J51" s="237">
        <f>SUM(G51:I51)</f>
        <v>0</v>
      </c>
      <c r="K51" s="104" t="s">
        <v>42</v>
      </c>
      <c r="L51" s="105"/>
      <c r="M51" s="105"/>
      <c r="N51" s="105">
        <f>D51*J51</f>
        <v>0</v>
      </c>
      <c r="O51" s="105">
        <f>SUM(L51:N51)</f>
        <v>0</v>
      </c>
      <c r="P51" s="245">
        <f>'Rider Rates'!$D$131</f>
        <v>44531</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x14ac:dyDescent="0.2">
      <c r="A52" s="241" t="s">
        <v>241</v>
      </c>
      <c r="B52" s="78"/>
      <c r="C52" s="78"/>
      <c r="D52" s="100"/>
      <c r="E52" s="101" t="s">
        <v>115</v>
      </c>
      <c r="F52" s="102" t="s">
        <v>8</v>
      </c>
      <c r="G52" s="263"/>
      <c r="H52" s="263"/>
      <c r="I52" s="263">
        <f>'Rider Rates'!$B$138</f>
        <v>0</v>
      </c>
      <c r="J52" s="263">
        <f>SUM(G52:I52)</f>
        <v>0</v>
      </c>
      <c r="K52" s="104"/>
      <c r="L52" s="209"/>
      <c r="M52" s="209"/>
      <c r="N52" s="209">
        <f>J52</f>
        <v>0</v>
      </c>
      <c r="O52" s="209">
        <f>SUM(L52:N52)</f>
        <v>0</v>
      </c>
      <c r="P52" s="264">
        <f>'Rider Rates'!D138</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x14ac:dyDescent="0.2">
      <c r="A53" s="241" t="s">
        <v>243</v>
      </c>
      <c r="B53" s="78"/>
      <c r="C53" s="78"/>
      <c r="D53" s="100"/>
      <c r="E53" s="101"/>
      <c r="F53" s="102"/>
      <c r="G53" s="263"/>
      <c r="H53" s="263"/>
      <c r="I53" s="263"/>
      <c r="J53" s="263"/>
      <c r="K53" s="104"/>
      <c r="L53" s="209"/>
      <c r="M53" s="209"/>
      <c r="N53" s="209"/>
      <c r="O53" s="209"/>
      <c r="P53" s="264"/>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x14ac:dyDescent="0.2">
      <c r="A54" s="179" t="s">
        <v>71</v>
      </c>
      <c r="B54" s="148"/>
      <c r="C54" s="148"/>
      <c r="D54" s="180"/>
      <c r="E54" s="181"/>
      <c r="F54" s="182"/>
      <c r="G54" s="182"/>
      <c r="H54" s="182"/>
      <c r="I54" s="182"/>
      <c r="J54" s="182"/>
      <c r="K54" s="183"/>
      <c r="L54" s="169">
        <f>SUM(L27:L53)</f>
        <v>0</v>
      </c>
      <c r="M54" s="169">
        <f t="shared" ref="M54:O54" si="4">SUM(M27:M53)</f>
        <v>0</v>
      </c>
      <c r="N54" s="169">
        <f t="shared" si="4"/>
        <v>25</v>
      </c>
      <c r="O54" s="169">
        <f t="shared" si="4"/>
        <v>25</v>
      </c>
      <c r="P54" s="184"/>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x14ac:dyDescent="0.2">
      <c r="A55" s="78"/>
      <c r="B55" s="78"/>
      <c r="C55" s="78"/>
      <c r="D55" s="100"/>
      <c r="E55" s="113"/>
      <c r="F55" s="106"/>
      <c r="G55" s="106"/>
      <c r="H55" s="106"/>
      <c r="I55" s="106"/>
      <c r="J55" s="107"/>
      <c r="K55" s="104"/>
      <c r="L55" s="106"/>
      <c r="M55" s="106"/>
      <c r="N55" s="106"/>
      <c r="O55" s="106"/>
      <c r="P55" s="164"/>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36" x14ac:dyDescent="0.2">
      <c r="A56" s="185" t="s">
        <v>94</v>
      </c>
      <c r="B56" s="170"/>
      <c r="C56" s="170"/>
      <c r="D56" s="170"/>
      <c r="E56" s="170"/>
      <c r="F56" s="170"/>
      <c r="G56" s="170"/>
      <c r="H56" s="170"/>
      <c r="I56" s="170"/>
      <c r="J56" s="170"/>
      <c r="K56" s="170"/>
      <c r="L56" s="186">
        <f>L23+L54</f>
        <v>0</v>
      </c>
      <c r="M56" s="186">
        <f>M23+M54</f>
        <v>0</v>
      </c>
      <c r="N56" s="186">
        <f>N23+N54</f>
        <v>34.4</v>
      </c>
      <c r="O56" s="187">
        <f>O23+O54</f>
        <v>34.4</v>
      </c>
      <c r="P56" s="187"/>
      <c r="Q56" s="106"/>
      <c r="R56" s="188"/>
      <c r="S56" s="108"/>
      <c r="T56" s="109"/>
      <c r="U56" s="78"/>
      <c r="V56" s="10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36" x14ac:dyDescent="0.2">
      <c r="A57" s="78"/>
      <c r="B57" s="78"/>
      <c r="C57" s="78"/>
      <c r="D57" s="78"/>
      <c r="E57" s="78"/>
      <c r="F57" s="78"/>
      <c r="G57" s="78"/>
      <c r="H57" s="78"/>
      <c r="I57" s="78"/>
      <c r="J57" s="78"/>
      <c r="K57" s="78"/>
      <c r="L57" s="78"/>
      <c r="M57" s="78"/>
      <c r="N57" s="151"/>
      <c r="O57" s="151"/>
      <c r="P57" s="151"/>
      <c r="Q57" s="166"/>
      <c r="R57" s="166"/>
      <c r="S57" s="166"/>
      <c r="T57" s="189"/>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36" x14ac:dyDescent="0.2">
      <c r="A58" s="78"/>
      <c r="B58" s="78"/>
      <c r="C58" s="78"/>
      <c r="D58" s="78"/>
      <c r="E58" s="78"/>
      <c r="F58" s="78"/>
      <c r="G58" s="78"/>
      <c r="H58" s="78"/>
      <c r="I58" s="78"/>
      <c r="J58" s="78"/>
      <c r="K58" s="78"/>
      <c r="L58" s="78"/>
      <c r="M58" s="78"/>
      <c r="N58" s="151"/>
      <c r="O58" s="151"/>
      <c r="P58" s="151"/>
      <c r="Q58" s="166"/>
      <c r="R58" s="166"/>
      <c r="S58" s="166"/>
      <c r="T58" s="189"/>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36" x14ac:dyDescent="0.2">
      <c r="A59" s="166" t="s">
        <v>93</v>
      </c>
      <c r="B59" s="78"/>
      <c r="C59" s="78"/>
      <c r="D59" s="78"/>
      <c r="E59" s="78"/>
      <c r="F59" s="78"/>
      <c r="G59" s="78"/>
      <c r="H59" s="78"/>
      <c r="I59" s="78"/>
      <c r="J59" s="78"/>
      <c r="K59" s="78"/>
      <c r="L59" s="78"/>
      <c r="M59" s="78"/>
      <c r="N59" s="78"/>
      <c r="O59" s="109">
        <f>O21+O54</f>
        <v>34.4</v>
      </c>
      <c r="P59" s="151"/>
      <c r="Q59" s="166"/>
      <c r="R59" s="166"/>
      <c r="S59" s="166"/>
      <c r="T59" s="189"/>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36" x14ac:dyDescent="0.2">
      <c r="A60" s="166" t="s">
        <v>15</v>
      </c>
      <c r="B60" s="166"/>
      <c r="C60" s="166"/>
      <c r="D60" s="166"/>
      <c r="E60" s="166"/>
      <c r="F60" s="166"/>
      <c r="G60" s="166"/>
      <c r="H60" s="166"/>
      <c r="I60" s="78"/>
      <c r="J60" s="78"/>
      <c r="K60" s="78"/>
      <c r="L60" s="78"/>
      <c r="M60" s="78"/>
      <c r="N60" s="151"/>
      <c r="O60" s="151"/>
      <c r="P60" s="151"/>
      <c r="Q60" s="78"/>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36" x14ac:dyDescent="0.2">
      <c r="A61" s="148" t="s">
        <v>117</v>
      </c>
      <c r="B61" s="151"/>
      <c r="C61" s="151"/>
      <c r="D61" s="151"/>
      <c r="E61" s="151"/>
      <c r="F61" s="151"/>
      <c r="G61" s="151"/>
      <c r="H61" s="151"/>
      <c r="I61" s="151"/>
      <c r="J61" s="151"/>
      <c r="K61" s="151"/>
      <c r="L61" s="151"/>
      <c r="M61" s="151"/>
      <c r="N61" s="151"/>
      <c r="O61" s="190">
        <f>IF($D$17&lt;0,O56,IF(O56&gt;O59,O56,O59))</f>
        <v>34.4</v>
      </c>
      <c r="P61" s="160"/>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36" ht="15" customHeight="1" x14ac:dyDescent="0.2">
      <c r="A62" s="148"/>
      <c r="B62" s="151"/>
      <c r="C62" s="151"/>
      <c r="D62" s="151"/>
      <c r="E62" s="151"/>
      <c r="F62" s="151"/>
      <c r="G62" s="151"/>
      <c r="H62" s="151"/>
      <c r="I62" s="151"/>
      <c r="J62" s="151"/>
      <c r="K62" s="151"/>
      <c r="L62" s="151"/>
      <c r="M62" s="151"/>
      <c r="N62" s="151"/>
      <c r="O62" s="190"/>
      <c r="P62" s="160"/>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c r="HN62" s="78"/>
      <c r="HO62" s="78"/>
      <c r="HP62" s="78"/>
      <c r="HQ62" s="78"/>
      <c r="HR62" s="78"/>
      <c r="HS62" s="78"/>
      <c r="HT62" s="78"/>
      <c r="HU62" s="78"/>
      <c r="HV62" s="78"/>
      <c r="HW62" s="78"/>
      <c r="HX62" s="78"/>
      <c r="HY62" s="78"/>
      <c r="HZ62" s="78"/>
      <c r="IA62" s="78"/>
      <c r="IB62" s="78"/>
    </row>
    <row r="63" spans="1:236" x14ac:dyDescent="0.2">
      <c r="A63" s="148"/>
      <c r="B63" s="166"/>
      <c r="C63" s="166"/>
      <c r="D63" s="166"/>
      <c r="E63" s="166"/>
      <c r="F63" s="166"/>
      <c r="G63" s="166"/>
      <c r="H63" s="166"/>
      <c r="I63" s="166" t="s">
        <v>121</v>
      </c>
      <c r="J63" s="166"/>
      <c r="K63" s="166"/>
      <c r="L63" s="191"/>
      <c r="M63" s="191"/>
      <c r="N63" s="191"/>
      <c r="O63" s="191">
        <f>ROUND(IF($C$15&lt;1,0,O56/($C$15*100)*10000),2)</f>
        <v>0</v>
      </c>
      <c r="P63" s="37" t="s">
        <v>87</v>
      </c>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HE63" s="78"/>
      <c r="HF63" s="78"/>
      <c r="HG63" s="78"/>
      <c r="HH63" s="78"/>
      <c r="HI63" s="78"/>
      <c r="HJ63" s="78"/>
      <c r="HK63" s="78"/>
      <c r="HL63" s="78"/>
      <c r="HM63" s="78"/>
      <c r="HN63" s="78"/>
    </row>
    <row r="64" spans="1:236" x14ac:dyDescent="0.2">
      <c r="B64" s="78"/>
      <c r="C64" s="78"/>
      <c r="D64" s="78"/>
      <c r="E64" s="78"/>
      <c r="F64" s="78"/>
      <c r="G64" s="78"/>
      <c r="H64" s="192"/>
      <c r="I64" s="242" t="s">
        <v>190</v>
      </c>
      <c r="J64" s="78"/>
      <c r="K64" s="78"/>
      <c r="L64" s="78"/>
      <c r="M64" s="78"/>
      <c r="N64" s="78"/>
      <c r="O64" s="243">
        <f>ROUND(IF($C$15&lt;1,0,(L56)/($C$15*100)*10000),2)</f>
        <v>0</v>
      </c>
      <c r="P64" s="25" t="s">
        <v>87</v>
      </c>
      <c r="Q64" s="78"/>
      <c r="R64" s="78"/>
      <c r="S64" s="78"/>
      <c r="T64" s="78"/>
      <c r="U64" s="78"/>
      <c r="V64" s="78"/>
      <c r="W64" s="78"/>
      <c r="X64" s="78"/>
      <c r="Y64" s="78"/>
      <c r="Z64" s="78"/>
      <c r="AA64" s="78"/>
      <c r="AB64" s="78"/>
      <c r="AC64" s="78"/>
      <c r="AD64" s="78"/>
      <c r="AE64" s="78"/>
      <c r="AF64" s="78"/>
      <c r="AG64" s="78"/>
      <c r="AH64" s="78"/>
      <c r="AI64" s="78"/>
      <c r="AJ64" s="78"/>
      <c r="AK64" s="78"/>
    </row>
  </sheetData>
  <sheetProtection algorithmName="SHA-512" hashValue="jEu2osQ3PeP3xJTEDlC9ciM5ZFfXJagKb/D+AZOzvLSklfNbPrPe6Up13JaVlGKaiT179mifhxRCDUTBOK3v1w==" saltValue="DG/zKWzbRZbKHzyy/1kqag==" spinCount="100000" sheet="1" objects="1" scenarios="1"/>
  <mergeCells count="8">
    <mergeCell ref="A7:P7"/>
    <mergeCell ref="G19:J19"/>
    <mergeCell ref="L19:O19"/>
    <mergeCell ref="A1:P1"/>
    <mergeCell ref="A3:P3"/>
    <mergeCell ref="A4:P4"/>
    <mergeCell ref="A12:I12"/>
    <mergeCell ref="A2:P2"/>
  </mergeCells>
  <phoneticPr fontId="0" type="noConversion"/>
  <printOptions horizontalCentered="1"/>
  <pageMargins left="0" right="0" top="0.75" bottom="0.5" header="0.5" footer="0.5"/>
  <pageSetup scale="60" fitToHeight="2" orientation="landscape" r:id="rId1"/>
  <headerFooter alignWithMargins="0"/>
  <rowBreaks count="1" manualBreakCount="1">
    <brk id="7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4577" r:id="rId4" name="Button 1">
              <controlPr defaultSize="0" print="0" autoFill="0" autoPict="0" macro="[0]!Info">
                <anchor moveWithCells="1">
                  <from>
                    <xdr:col>0</xdr:col>
                    <xdr:colOff>66675</xdr:colOff>
                    <xdr:row>0</xdr:row>
                    <xdr:rowOff>38100</xdr:rowOff>
                  </from>
                  <to>
                    <xdr:col>0</xdr:col>
                    <xdr:colOff>571500</xdr:colOff>
                    <xdr:row>0</xdr:row>
                    <xdr:rowOff>257175</xdr:rowOff>
                  </to>
                </anchor>
              </controlPr>
            </control>
          </mc:Choice>
        </mc:AlternateContent>
        <mc:AlternateContent xmlns:mc="http://schemas.openxmlformats.org/markup-compatibility/2006">
          <mc:Choice Requires="x14">
            <control shapeId="24591" r:id="rId5" name="Button 15">
              <controlPr defaultSize="0" print="0" autoFill="0" autoPict="0" macro="[0]!Info">
                <anchor moveWithCells="1">
                  <from>
                    <xdr:col>15</xdr:col>
                    <xdr:colOff>295275</xdr:colOff>
                    <xdr:row>71</xdr:row>
                    <xdr:rowOff>76200</xdr:rowOff>
                  </from>
                  <to>
                    <xdr:col>15</xdr:col>
                    <xdr:colOff>809625</xdr:colOff>
                    <xdr:row>72</xdr:row>
                    <xdr:rowOff>152400</xdr:rowOff>
                  </to>
                </anchor>
              </controlPr>
            </control>
          </mc:Choice>
        </mc:AlternateContent>
        <mc:AlternateContent xmlns:mc="http://schemas.openxmlformats.org/markup-compatibility/2006">
          <mc:Choice Requires="x14">
            <control shapeId="24592" r:id="rId6" name="Button 1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24593" r:id="rId7" name="Button 17">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24594" r:id="rId8" name="Button 18">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24595" r:id="rId9" name="Button 19">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766E1F49E4A5F4F901E7B53DFF89840" ma:contentTypeVersion="0" ma:contentTypeDescription="Create a new document." ma:contentTypeScope="" ma:versionID="c83cccf63b51a0b80fbd7d1f8d67c54d">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sisl xmlns:xsd="http://www.w3.org/2001/XMLSchema" xmlns:xsi="http://www.w3.org/2001/XMLSchema-instance" xmlns="http://www.boldonjames.com/2008/01/sie/internal/label" sislVersion="0" policy="e9c0b8d7-bdb4-4fd3-b62a-f50327aaefce" origin="userSelected">
  <element uid="c5f8eb12-5b27-439d-aaa6-3402af626fa3" value=""/>
</sisl>
</file>

<file path=customXml/item4.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JlOWMwYjhkNy1iZGI0LTRmZDMtYjYyYS1mNTAzMjdhYWVmY2UiIG9yaWdpbj0idXNlclNlbGVjdGVkIj48ZWxlbWVudCB1aWQ9ImM1ZjhlYjEyLTViMjctNDM5ZC1hYWE2LTM0MDJhZjYyNmZhMyIgdmFsdWU9IiIgeG1sbnM9Imh0dHA6Ly93d3cuYm9sZG9uamFtZXMuY29tLzIwMDgvMDEvc2llL2ludGVybmFsL2xhYmVsIiAvPjwvc2lzbD48VXNlck5hbWU+Q09SUFxzMjE0Mjg0PC9Vc2VyTmFtZT48RGF0ZVRpbWU+Mi83LzIwMjIgMTA6NTk6MjQgUE08L0RhdGVUaW1lPjxMYWJlbFN0cmluZz5BRVAgUHVibGljPC9MYWJlbFN0cmluZz48L2l0ZW0+PC9sYWJlbEhpc3Rvcnk+</Value>
</WrappedLabelHistory>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008907-0E25-47A3-957E-4399DC5131C0}">
  <ds:schemaRefs>
    <ds:schemaRef ds:uri="http://schemas.microsoft.com/office/2006/metadata/properties"/>
    <ds:schemaRef ds:uri="http://schemas.microsoft.com/office/infopath/2007/PartnerControls"/>
    <ds:schemaRef ds:uri="http://www.w3.org/XML/1998/namespace"/>
    <ds:schemaRef ds:uri="http://purl.org/dc/elements/1.1/"/>
    <ds:schemaRef ds:uri="http://schemas.openxmlformats.org/package/2006/metadata/core-properties"/>
    <ds:schemaRef ds:uri="http://purl.org/dc/dcmitype/"/>
    <ds:schemaRef ds:uri="http://schemas.microsoft.com/office/2006/documentManagement/types"/>
    <ds:schemaRef ds:uri="http://purl.org/dc/terms/"/>
  </ds:schemaRefs>
</ds:datastoreItem>
</file>

<file path=customXml/itemProps2.xml><?xml version="1.0" encoding="utf-8"?>
<ds:datastoreItem xmlns:ds="http://schemas.openxmlformats.org/officeDocument/2006/customXml" ds:itemID="{3A6A1896-A605-4818-867F-6CC6ECA9D3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DECF9182-FCF6-4A46-A4AF-60B0ED96EAAA}">
  <ds:schemaRefs>
    <ds:schemaRef ds:uri="http://www.w3.org/2001/XMLSchema"/>
    <ds:schemaRef ds:uri="http://www.boldonjames.com/2008/01/sie/internal/label"/>
  </ds:schemaRefs>
</ds:datastoreItem>
</file>

<file path=customXml/itemProps4.xml><?xml version="1.0" encoding="utf-8"?>
<ds:datastoreItem xmlns:ds="http://schemas.openxmlformats.org/officeDocument/2006/customXml" ds:itemID="{39EAB512-5647-4077-AB44-CA5026335789}">
  <ds:schemaRefs>
    <ds:schemaRef ds:uri="http://www.w3.org/2001/XMLSchema"/>
    <ds:schemaRef ds:uri="http://www.boldonjames.com/2016/02/Classifier/internal/wrappedLabelHistory"/>
  </ds:schemaRefs>
</ds:datastoreItem>
</file>

<file path=customXml/itemProps5.xml><?xml version="1.0" encoding="utf-8"?>
<ds:datastoreItem xmlns:ds="http://schemas.openxmlformats.org/officeDocument/2006/customXml" ds:itemID="{BAA3C3FA-2552-4DFE-89EC-1E0E2B13CA9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31</vt:i4>
      </vt:variant>
    </vt:vector>
  </HeadingPairs>
  <TitlesOfParts>
    <vt:vector size="70" baseType="lpstr">
      <vt:lpstr>Customer Info</vt:lpstr>
      <vt:lpstr>Rider Def</vt:lpstr>
      <vt:lpstr>RR Bundled</vt:lpstr>
      <vt:lpstr>RSDM Bundled</vt:lpstr>
      <vt:lpstr>RS TOU Bundled</vt:lpstr>
      <vt:lpstr>RS TOD Bundled</vt:lpstr>
      <vt:lpstr>RR Pilot PEV</vt:lpstr>
      <vt:lpstr>RS PEV</vt:lpstr>
      <vt:lpstr>GS-1 Bundled</vt:lpstr>
      <vt:lpstr>GS-TOU Bundled</vt:lpstr>
      <vt:lpstr>GS TOD Bundled</vt:lpstr>
      <vt:lpstr>GS-Pilot PEV</vt:lpstr>
      <vt:lpstr>GS FAIR - SEC</vt:lpstr>
      <vt:lpstr>GS FAIR - PRI</vt:lpstr>
      <vt:lpstr>Bus PEV Sec</vt:lpstr>
      <vt:lpstr>Bus PEV - Primary</vt:lpstr>
      <vt:lpstr>Bus PEV Trans</vt:lpstr>
      <vt:lpstr>GS SEC</vt:lpstr>
      <vt:lpstr>GS PRI</vt:lpstr>
      <vt:lpstr>GS TRANS</vt:lpstr>
      <vt:lpstr>GS DCT SEC</vt:lpstr>
      <vt:lpstr>GS DCT PRI</vt:lpstr>
      <vt:lpstr>GS DCT TRANS</vt:lpstr>
      <vt:lpstr>RR Open Access</vt:lpstr>
      <vt:lpstr>RSDM Open</vt:lpstr>
      <vt:lpstr>RS PEV OPEN</vt:lpstr>
      <vt:lpstr>GS-1 Open</vt:lpstr>
      <vt:lpstr>GS-PEV OAD</vt:lpstr>
      <vt:lpstr>GS SEC OAD</vt:lpstr>
      <vt:lpstr>GS PRI OAD</vt:lpstr>
      <vt:lpstr>GS TRANS - OAD</vt:lpstr>
      <vt:lpstr>GS DCT SEC OAD</vt:lpstr>
      <vt:lpstr>GS DCT PRI OAD</vt:lpstr>
      <vt:lpstr>GS DCT TRANS - OAD</vt:lpstr>
      <vt:lpstr>Bus PEV Sec OAD</vt:lpstr>
      <vt:lpstr>Bus PEV - Primary OAD</vt:lpstr>
      <vt:lpstr>Bus PEV Trans OAD</vt:lpstr>
      <vt:lpstr>Rider Rates</vt:lpstr>
      <vt:lpstr>Riders</vt:lpstr>
      <vt:lpstr>'Customer Info'!Print_Area</vt:lpstr>
      <vt:lpstr>'GS DCT PRI'!Print_Area</vt:lpstr>
      <vt:lpstr>'GS DCT PRI OAD'!Print_Area</vt:lpstr>
      <vt:lpstr>'GS DCT SEC'!Print_Area</vt:lpstr>
      <vt:lpstr>'GS DCT SEC OAD'!Print_Area</vt:lpstr>
      <vt:lpstr>'GS DCT TRANS'!Print_Area</vt:lpstr>
      <vt:lpstr>'GS DCT TRANS - OAD'!Print_Area</vt:lpstr>
      <vt:lpstr>'GS FAIR - PRI'!Print_Area</vt:lpstr>
      <vt:lpstr>'GS FAIR - SEC'!Print_Area</vt:lpstr>
      <vt:lpstr>'GS PRI'!Print_Area</vt:lpstr>
      <vt:lpstr>'GS PRI OAD'!Print_Area</vt:lpstr>
      <vt:lpstr>'GS SEC'!Print_Area</vt:lpstr>
      <vt:lpstr>'GS SEC OAD'!Print_Area</vt:lpstr>
      <vt:lpstr>'GS TOD Bundled'!Print_Area</vt:lpstr>
      <vt:lpstr>'GS TRANS'!Print_Area</vt:lpstr>
      <vt:lpstr>'GS TRANS - OAD'!Print_Area</vt:lpstr>
      <vt:lpstr>'GS-1 Bundled'!Print_Area</vt:lpstr>
      <vt:lpstr>'GS-1 Open'!Print_Area</vt:lpstr>
      <vt:lpstr>'GS-PEV OAD'!Print_Area</vt:lpstr>
      <vt:lpstr>'GS-Pilot PEV'!Print_Area</vt:lpstr>
      <vt:lpstr>'GS-TOU Bundled'!Print_Area</vt:lpstr>
      <vt:lpstr>'Rider Def'!Print_Area</vt:lpstr>
      <vt:lpstr>'Rider Rates'!Print_Area</vt:lpstr>
      <vt:lpstr>'RR Bundled'!Print_Area</vt:lpstr>
      <vt:lpstr>'RR Open Access'!Print_Area</vt:lpstr>
      <vt:lpstr>'RR Pilot PEV'!Print_Area</vt:lpstr>
      <vt:lpstr>'RS TOD Bundled'!Print_Area</vt:lpstr>
      <vt:lpstr>'RS TOU Bundled'!Print_Area</vt:lpstr>
      <vt:lpstr>'RSDM Bundled'!Print_Area</vt:lpstr>
      <vt:lpstr>'RSDM Open'!Print_Area</vt:lpstr>
      <vt:lpstr>'Rider Rates'!Print_Titles</vt:lpstr>
    </vt:vector>
  </TitlesOfParts>
  <Company>American Electric Power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aep</dc:creator>
  <cp:keywords/>
  <cp:lastModifiedBy>Michael W McCulty</cp:lastModifiedBy>
  <cp:lastPrinted>2017-06-23T13:54:30Z</cp:lastPrinted>
  <dcterms:created xsi:type="dcterms:W3CDTF">2000-11-03T19:24:31Z</dcterms:created>
  <dcterms:modified xsi:type="dcterms:W3CDTF">2025-10-14T21:05:40Z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6e3060f8-2731-4cab-9959-e30742182368</vt:lpwstr>
  </property>
  <property fmtid="{D5CDD505-2E9C-101B-9397-08002B2CF9AE}" pid="3" name="bjSaver">
    <vt:lpwstr>U1v8mr3eKs0tgCx2MG+dSVdPBDLtHi3C</vt:lpwstr>
  </property>
  <property fmtid="{D5CDD505-2E9C-101B-9397-08002B2CF9AE}" pid="4" name="Visual Markings Removed">
    <vt:lpwstr>No</vt:lpwstr>
  </property>
  <property fmtid="{D5CDD505-2E9C-101B-9397-08002B2CF9AE}" pid="5" name="bjDocumentSecurityLabel">
    <vt:lpwstr>AEP Public</vt:lpwstr>
  </property>
  <property fmtid="{D5CDD505-2E9C-101B-9397-08002B2CF9AE}" pid="6" name="bjLabelHistoryID">
    <vt:lpwstr>{39EAB512-5647-4077-AB44-CA5026335789}</vt:lpwstr>
  </property>
  <property fmtid="{D5CDD505-2E9C-101B-9397-08002B2CF9AE}" pid="7" name="bjClsUserRVM">
    <vt:lpwstr>[]</vt:lpwstr>
  </property>
  <property fmtid="{D5CDD505-2E9C-101B-9397-08002B2CF9AE}" pid="8" name="MSIP_Label_5c34e43d-0b77-4b2c-b224-1b46981ccfdb_SiteId">
    <vt:lpwstr>15f3c881-6b03-4ff6-8559-77bf5177818f</vt:lpwstr>
  </property>
  <property fmtid="{D5CDD505-2E9C-101B-9397-08002B2CF9AE}" pid="9" name="MSIP_Label_5c34e43d-0b77-4b2c-b224-1b46981ccfdb_Name">
    <vt:lpwstr>AEP Public</vt:lpwstr>
  </property>
  <property fmtid="{D5CDD505-2E9C-101B-9397-08002B2CF9AE}" pid="10" name="MSIP_Label_5c34e43d-0b77-4b2c-b224-1b46981ccfdb_Enabled">
    <vt:lpwstr>true</vt:lpwstr>
  </property>
  <property fmtid="{D5CDD505-2E9C-101B-9397-08002B2CF9AE}" pid="11" name="ContentTypeId">
    <vt:lpwstr>0x010100F766E1F49E4A5F4F901E7B53DFF89840</vt:lpwstr>
  </property>
  <property fmtid="{D5CDD505-2E9C-101B-9397-08002B2CF9AE}" pid="12"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13" name="bjDocumentLabelXML-0">
    <vt:lpwstr>ames.com/2008/01/sie/internal/label"&gt;&lt;element uid="c5f8eb12-5b27-439d-aaa6-3402af626fa3" value="" /&gt;&lt;/sisl&gt;</vt:lpwstr>
  </property>
</Properties>
</file>