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6.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8.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9.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10.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11.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12.xml" ContentType="application/vnd.openxmlformats-officedocument.drawing+xml"/>
  <Override PartName="/xl/ctrlProps/ctrlProp41.xml" ContentType="application/vnd.ms-excel.controlproperties+xml"/>
  <Override PartName="/xl/ctrlProps/ctrlProp42.xml" ContentType="application/vnd.ms-excel.controlproperties+xml"/>
  <Override PartName="/xl/drawings/drawing13.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4.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1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16.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17.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18.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9.xml" ContentType="application/vnd.openxmlformats-officedocument.drawing+xml"/>
  <Override PartName="/xl/ctrlProps/ctrlProp67.xml" ContentType="application/vnd.ms-excel.controlproperties+xml"/>
  <Override PartName="/xl/ctrlProps/ctrlProp68.xml" ContentType="application/vnd.ms-excel.controlproperties+xml"/>
  <Override PartName="/xl/drawings/drawing20.xml" ContentType="application/vnd.openxmlformats-officedocument.drawing+xml"/>
  <Override PartName="/xl/ctrlProps/ctrlProp69.xml" ContentType="application/vnd.ms-excel.controlproperties+xml"/>
  <Override PartName="/xl/ctrlProps/ctrlProp70.xml" ContentType="application/vnd.ms-excel.controlproperties+xml"/>
  <Override PartName="/xl/drawings/drawing21.xml" ContentType="application/vnd.openxmlformats-officedocument.drawing+xml"/>
  <Override PartName="/xl/ctrlProps/ctrlProp71.xml" ContentType="application/vnd.ms-excel.controlproperties+xml"/>
  <Override PartName="/xl/ctrlProps/ctrlProp72.xml" ContentType="application/vnd.ms-excel.controlproperties+xml"/>
  <Override PartName="/xl/drawings/drawing22.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23.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24.xml" ContentType="application/vnd.openxmlformats-officedocument.drawing+xml"/>
  <Override PartName="/xl/ctrlProps/ctrlProp77.xml" ContentType="application/vnd.ms-excel.controlproperties+xml"/>
  <Override PartName="/xl/ctrlProps/ctrlProp78.xml" ContentType="application/vnd.ms-excel.controlproperties+xml"/>
  <Override PartName="/xl/drawings/drawing25.xml" ContentType="application/vnd.openxmlformats-officedocument.drawing+xml"/>
  <Override PartName="/xl/ctrlProps/ctrlProp79.xml" ContentType="application/vnd.ms-excel.controlproperties+xml"/>
  <Override PartName="/xl/ctrlProps/ctrlProp80.xml" ContentType="application/vnd.ms-excel.controlproperties+xml"/>
  <Override PartName="/xl/drawings/drawing26.xml" ContentType="application/vnd.openxmlformats-officedocument.drawing+xml"/>
  <Override PartName="/xl/ctrlProps/ctrlProp81.xml" ContentType="application/vnd.ms-excel.controlproperties+xml"/>
  <Override PartName="/xl/ctrlProps/ctrlProp82.xml" ContentType="application/vnd.ms-excel.controlproperties+xml"/>
  <Override PartName="/xl/drawings/drawing27.xml" ContentType="application/vnd.openxmlformats-officedocument.drawing+xml"/>
  <Override PartName="/xl/ctrlProps/ctrlProp83.xml" ContentType="application/vnd.ms-excel.controlproperties+xml"/>
  <Override PartName="/xl/ctrlProps/ctrlProp84.xml" ContentType="application/vnd.ms-excel.controlproperties+xml"/>
  <Override PartName="/xl/drawings/drawing28.xml" ContentType="application/vnd.openxmlformats-officedocument.drawing+xml"/>
  <Override PartName="/xl/ctrlProps/ctrlProp85.xml" ContentType="application/vnd.ms-excel.controlproperties+xml"/>
  <Override PartName="/xl/ctrlProps/ctrlProp86.xml" ContentType="application/vnd.ms-excel.controlproperties+xml"/>
  <Override PartName="/xl/drawings/drawing29.xml" ContentType="application/vnd.openxmlformats-officedocument.drawing+xml"/>
  <Override PartName="/xl/ctrlProps/ctrlProp87.xml" ContentType="application/vnd.ms-excel.controlproperties+xml"/>
  <Override PartName="/xl/ctrlProps/ctrlProp88.xml" ContentType="application/vnd.ms-excel.controlproperties+xml"/>
  <Override PartName="/xl/drawings/drawing30.xml" ContentType="application/vnd.openxmlformats-officedocument.drawing+xml"/>
  <Override PartName="/xl/ctrlProps/ctrlProp89.xml" ContentType="application/vnd.ms-excel.controlproperties+xml"/>
  <Override PartName="/xl/ctrlProps/ctrlProp90.xml" ContentType="application/vnd.ms-excel.controlproperties+xml"/>
  <Override PartName="/xl/drawings/drawing31.xml" ContentType="application/vnd.openxmlformats-officedocument.drawing+xml"/>
  <Override PartName="/xl/ctrlProps/ctrlProp91.xml" ContentType="application/vnd.ms-excel.controlproperties+xml"/>
  <Override PartName="/xl/ctrlProps/ctrlProp92.xml" ContentType="application/vnd.ms-excel.controlproperties+xml"/>
  <Override PartName="/xl/drawings/drawing32.xml" ContentType="application/vnd.openxmlformats-officedocument.drawing+xml"/>
  <Override PartName="/xl/ctrlProps/ctrlProp93.xml" ContentType="application/vnd.ms-excel.controlproperties+xml"/>
  <Override PartName="/xl/ctrlProps/ctrlProp94.xml" ContentType="application/vnd.ms-excel.controlproperties+xml"/>
  <Override PartName="/xl/drawings/drawing33.xml" ContentType="application/vnd.openxmlformats-officedocument.drawing+xml"/>
  <Override PartName="/xl/ctrlProps/ctrlProp95.xml" ContentType="application/vnd.ms-excel.controlproperties+xml"/>
  <Override PartName="/xl/ctrlProps/ctrlProp96.xml" ContentType="application/vnd.ms-excel.controlproperties+xml"/>
  <Override PartName="/xl/drawings/drawing34.xml" ContentType="application/vnd.openxmlformats-officedocument.drawing+xml"/>
  <Override PartName="/xl/ctrlProps/ctrlProp97.xml" ContentType="application/vnd.ms-excel.controlproperties+xml"/>
  <Override PartName="/xl/ctrlProps/ctrlProp98.xml" ContentType="application/vnd.ms-excel.controlproperties+xml"/>
  <Override PartName="/xl/drawings/drawing35.xml" ContentType="application/vnd.openxmlformats-officedocument.drawing+xml"/>
  <Override PartName="/xl/ctrlProps/ctrlProp99.xml" ContentType="application/vnd.ms-excel.controlproperties+xml"/>
  <Override PartName="/xl/ctrlProps/ctrlProp100.xml" ContentType="application/vnd.ms-excel.controlproperties+xml"/>
  <Override PartName="/xl/drawings/drawing36.xml" ContentType="application/vnd.openxmlformats-officedocument.drawing+xml"/>
  <Override PartName="/xl/ctrlProps/ctrlProp101.xml" ContentType="application/vnd.ms-excel.controlproperties+xml"/>
  <Override PartName="/xl/ctrlProps/ctrlProp102.xml" ContentType="application/vnd.ms-excel.controlproperties+xml"/>
  <Override PartName="/xl/drawings/drawing3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drawings/drawing38.xml" ContentType="application/vnd.openxmlformats-officedocument.drawing+xml"/>
  <Override PartName="/xl/ctrlProps/ctrlProp105.xml" ContentType="application/vnd.ms-excel.controlproperties+xml"/>
  <Override PartName="/xl/ctrlProps/ctrlProp106.xml" ContentType="application/vnd.ms-excel.controlproperties+xml"/>
  <Override PartName="/xl/drawings/drawing39.xml" ContentType="application/vnd.openxmlformats-officedocument.drawing+xml"/>
  <Override PartName="/xl/ctrlProps/ctrlProp107.xml" ContentType="application/vnd.ms-excel.controlproperties+xml"/>
  <Override PartName="/xl/ctrlProps/ctrlProp108.xml" ContentType="application/vnd.ms-excel.controlproperties+xml"/>
  <Override PartName="/xl/drawings/drawing40.xml" ContentType="application/vnd.openxmlformats-officedocument.drawing+xml"/>
  <Override PartName="/xl/ctrlProps/ctrlProp109.xml" ContentType="application/vnd.ms-excel.controlproperties+xml"/>
  <Override PartName="/xl/ctrlProps/ctrlProp110.xml" ContentType="application/vnd.ms-excel.controlproperties+xml"/>
  <Override PartName="/xl/drawings/drawing41.xml" ContentType="application/vnd.openxmlformats-officedocument.drawing+xml"/>
  <Override PartName="/xl/ctrlProps/ctrlProp111.xml" ContentType="application/vnd.ms-excel.controlproperties+xml"/>
  <Override PartName="/xl/ctrlProps/ctrlProp112.xml" ContentType="application/vnd.ms-excel.controlproperties+xml"/>
  <Override PartName="/xl/drawings/drawing42.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internal\RP&amp;A\Rate Changes &amp; Tariff Book Files\Rate Change\Rate Calc\2026\09. September\"/>
    </mc:Choice>
  </mc:AlternateContent>
  <xr:revisionPtr revIDLastSave="0" documentId="13_ncr:1_{1E8B778E-F34E-436C-9052-80D3FB2464DF}" xr6:coauthVersionLast="47" xr6:coauthVersionMax="47" xr10:uidLastSave="{00000000-0000-0000-0000-000000000000}"/>
  <bookViews>
    <workbookView xWindow="-120" yWindow="-120" windowWidth="29040" windowHeight="15720" tabRatio="897" xr2:uid="{A6C42E86-4693-4218-B80F-03F24DF65B0B}"/>
  </bookViews>
  <sheets>
    <sheet name="Customer Info" sheetId="1" r:id="rId1"/>
    <sheet name="September 2026" sheetId="82" state="hidden" r:id="rId2"/>
    <sheet name="08282026 Rider" sheetId="83" state="hidden" r:id="rId3"/>
    <sheet name="August 2026" sheetId="81" state="hidden" r:id="rId4"/>
    <sheet name="07302026 Rider" sheetId="80" state="hidden" r:id="rId5"/>
    <sheet name="July 2026" sheetId="78" state="hidden" r:id="rId6"/>
    <sheet name="06302026 Rider" sheetId="79" state="hidden" r:id="rId7"/>
    <sheet name="June 2026" sheetId="76" state="hidden" r:id="rId8"/>
    <sheet name="06012026 Rider" sheetId="77" state="hidden" r:id="rId9"/>
    <sheet name="May 2026" sheetId="75" state="hidden" r:id="rId10"/>
    <sheet name="April 2026 Base Case" sheetId="72" state="hidden" r:id="rId11"/>
    <sheet name="04102026 Rider" sheetId="73" state="hidden" r:id="rId12"/>
    <sheet name="April 2026" sheetId="71" state="hidden" r:id="rId13"/>
    <sheet name="03312026 Rider" sheetId="70" state="hidden" r:id="rId14"/>
    <sheet name="March 2026" sheetId="69" state="hidden" r:id="rId15"/>
    <sheet name="03022026 Rider" sheetId="68" state="hidden" r:id="rId16"/>
    <sheet name="February 2026" sheetId="66" state="hidden" r:id="rId17"/>
    <sheet name="01302026 Rider" sheetId="67" state="hidden" r:id="rId18"/>
    <sheet name="January 2026" sheetId="64" state="hidden" r:id="rId19"/>
    <sheet name="12312025 Rider" sheetId="65" state="hidden" r:id="rId20"/>
    <sheet name="January 2025" sheetId="15" state="hidden" r:id="rId21"/>
    <sheet name="012025 Rider" sheetId="14" state="hidden" r:id="rId22"/>
    <sheet name="December 2025" sheetId="62" state="hidden" r:id="rId23"/>
    <sheet name="11262025 Rider" sheetId="63" state="hidden" r:id="rId24"/>
    <sheet name="November 2025" sheetId="60" state="hidden" r:id="rId25"/>
    <sheet name="10282025 Rider" sheetId="61" state="hidden" r:id="rId26"/>
    <sheet name="October 2025" sheetId="58" state="hidden" r:id="rId27"/>
    <sheet name="09292025 Rider" sheetId="59" state="hidden" r:id="rId28"/>
    <sheet name="September 2025" sheetId="56" state="hidden" r:id="rId29"/>
    <sheet name="08282025 Rider" sheetId="57" state="hidden" r:id="rId30"/>
    <sheet name="August 2025" sheetId="54" state="hidden" r:id="rId31"/>
    <sheet name="08142025 Rider" sheetId="55" state="hidden" r:id="rId32"/>
    <sheet name="July 2025" sheetId="52" state="hidden" r:id="rId33"/>
    <sheet name="072025 Rider" sheetId="53" state="hidden" r:id="rId34"/>
    <sheet name="June 2025" sheetId="48" state="hidden" r:id="rId35"/>
    <sheet name="062025 Rider" sheetId="50" state="hidden" r:id="rId36"/>
    <sheet name="May 2025" sheetId="51" state="hidden" r:id="rId37"/>
    <sheet name="052025 Rider  " sheetId="46" state="hidden" r:id="rId38"/>
    <sheet name="April 2025   " sheetId="47" state="hidden" r:id="rId39"/>
    <sheet name="March 2025  " sheetId="45" state="hidden" r:id="rId40"/>
    <sheet name="032025 Rider  " sheetId="44" state="hidden" r:id="rId41"/>
    <sheet name="February 2025 " sheetId="43" state="hidden" r:id="rId42"/>
    <sheet name="022025 Rider " sheetId="42" state="hidden" r:id="rId43"/>
    <sheet name="December 2024" sheetId="13" state="hidden" r:id="rId44"/>
    <sheet name="122024 Riders" sheetId="12" state="hidden" r:id="rId45"/>
    <sheet name="November 2024" sheetId="11" state="hidden" r:id="rId46"/>
    <sheet name="112024 Riders" sheetId="10" state="hidden" r:id="rId47"/>
    <sheet name="October 2024" sheetId="9" state="hidden" r:id="rId48"/>
    <sheet name="102024 Riders" sheetId="8" state="hidden" r:id="rId49"/>
    <sheet name="September 2024 " sheetId="7" state="hidden" r:id="rId50"/>
    <sheet name="092024 Riders " sheetId="6" state="hidden" r:id="rId51"/>
    <sheet name="August 2024" sheetId="4" state="hidden" r:id="rId52"/>
    <sheet name="082024 Riders" sheetId="5" state="hidden" r:id="rId53"/>
    <sheet name="July 2024  " sheetId="2" state="hidden" r:id="rId54"/>
    <sheet name="072024 Riders    " sheetId="3" state="hidden" r:id="rId55"/>
    <sheet name="June 2024 " sheetId="41" state="hidden" r:id="rId56"/>
    <sheet name="062024 Riders   " sheetId="40" state="hidden" r:id="rId57"/>
    <sheet name="May 2024" sheetId="38" state="hidden" r:id="rId58"/>
    <sheet name="052024 Riders  " sheetId="39" state="hidden" r:id="rId59"/>
    <sheet name="April 2024   " sheetId="36" state="hidden" r:id="rId60"/>
    <sheet name="042024 Riders  " sheetId="37" state="hidden" r:id="rId61"/>
    <sheet name="March 2024  " sheetId="34" state="hidden" r:id="rId62"/>
    <sheet name="032024 Riders  " sheetId="35" state="hidden" r:id="rId63"/>
    <sheet name="February 2024 " sheetId="32" state="hidden" r:id="rId64"/>
    <sheet name="022024 Riders " sheetId="33" state="hidden" r:id="rId65"/>
    <sheet name="January 2024" sheetId="31" state="hidden" r:id="rId66"/>
    <sheet name="012024 Riders" sheetId="30" state="hidden" r:id="rId67"/>
    <sheet name="December 2023" sheetId="27" state="hidden" r:id="rId68"/>
    <sheet name="1223 Riders   " sheetId="29" state="hidden" r:id="rId69"/>
    <sheet name="November 2023    " sheetId="24" state="hidden" r:id="rId70"/>
    <sheet name="1123 Riders  " sheetId="28" state="hidden" r:id="rId71"/>
    <sheet name="October 2023   " sheetId="25" state="hidden" r:id="rId72"/>
    <sheet name="1023 Riders  " sheetId="26" state="hidden" r:id="rId73"/>
    <sheet name="September 2023  " sheetId="22" state="hidden" r:id="rId74"/>
    <sheet name="0923 Riders " sheetId="21" state="hidden" r:id="rId75"/>
    <sheet name="July 2023  " sheetId="23" state="hidden" r:id="rId76"/>
    <sheet name="0723 Riders" sheetId="19" state="hidden" r:id="rId77"/>
    <sheet name="June 2023 " sheetId="17" state="hidden" r:id="rId78"/>
    <sheet name="0623 Riders" sheetId="18" state="hidden" r:id="rId79"/>
    <sheet name="Riders" sheetId="20" state="hidden" r:id="rId80"/>
    <sheet name="Rider Def" sheetId="16" state="hidden" r:id="rId81"/>
  </sheets>
  <externalReferences>
    <externalReference r:id="rId82"/>
    <externalReference r:id="rId83"/>
  </externalReferences>
  <definedNames>
    <definedName name="_xlnm.Print_Area" localSheetId="59">'April 2024   '!$A$1:$P$67</definedName>
    <definedName name="_xlnm.Print_Area" localSheetId="38">'April 2025   '!$A$1:$P$67</definedName>
    <definedName name="_xlnm.Print_Area" localSheetId="12">'April 2026'!$A$1:$P$67</definedName>
    <definedName name="_xlnm.Print_Area" localSheetId="10">'April 2026 Base Case'!$A$1:$P$66</definedName>
    <definedName name="_xlnm.Print_Area" localSheetId="51">'August 2024'!$A$1:$P$67</definedName>
    <definedName name="_xlnm.Print_Area" localSheetId="30">'August 2025'!$A$1:$P$67</definedName>
    <definedName name="_xlnm.Print_Area" localSheetId="3">'August 2026'!$A$1:$P$66</definedName>
    <definedName name="_xlnm.Print_Area" localSheetId="0">'Customer Info'!$A$1:$F$33</definedName>
    <definedName name="_xlnm.Print_Area" localSheetId="67">'December 2023'!$A$1:$P$67</definedName>
    <definedName name="_xlnm.Print_Area" localSheetId="43">'December 2024'!$A$1:$P$68</definedName>
    <definedName name="_xlnm.Print_Area" localSheetId="22">'December 2025'!$A$1:$P$67</definedName>
    <definedName name="_xlnm.Print_Area" localSheetId="63">'February 2024 '!$A$1:$P$67</definedName>
    <definedName name="_xlnm.Print_Area" localSheetId="41">'February 2025 '!$A$1:$P$67</definedName>
    <definedName name="_xlnm.Print_Area" localSheetId="16">'February 2026'!$A$1:$P$67</definedName>
    <definedName name="_xlnm.Print_Area" localSheetId="65">'January 2024'!$A$1:$P$67</definedName>
    <definedName name="_xlnm.Print_Area" localSheetId="20">'January 2025'!$A$1:$P$68</definedName>
    <definedName name="_xlnm.Print_Area" localSheetId="18">'January 2026'!$A$1:$P$67</definedName>
    <definedName name="_xlnm.Print_Area" localSheetId="75">'July 2023  '!$A$1:$P$67</definedName>
    <definedName name="_xlnm.Print_Area" localSheetId="53">'July 2024  '!$A$1:$P$67</definedName>
    <definedName name="_xlnm.Print_Area" localSheetId="32">'July 2025'!$A$1:$P$67</definedName>
    <definedName name="_xlnm.Print_Area" localSheetId="5">'July 2026'!$A$1:$P$66</definedName>
    <definedName name="_xlnm.Print_Area" localSheetId="77">'June 2023 '!$A$1:$P$67</definedName>
    <definedName name="_xlnm.Print_Area" localSheetId="55">'June 2024 '!$A$1:$P$67</definedName>
    <definedName name="_xlnm.Print_Area" localSheetId="34">'June 2025'!$A$1:$P$67</definedName>
    <definedName name="_xlnm.Print_Area" localSheetId="7">'June 2026'!$A$1:$P$66</definedName>
    <definedName name="_xlnm.Print_Area" localSheetId="61">'March 2024  '!$A$1:$P$67</definedName>
    <definedName name="_xlnm.Print_Area" localSheetId="39">'March 2025  '!$A$1:$P$67</definedName>
    <definedName name="_xlnm.Print_Area" localSheetId="14">'March 2026'!$A$1:$P$67</definedName>
    <definedName name="_xlnm.Print_Area" localSheetId="57">'May 2024'!$A$1:$P$67</definedName>
    <definedName name="_xlnm.Print_Area" localSheetId="36">'May 2025'!$A$1:$P$67</definedName>
    <definedName name="_xlnm.Print_Area" localSheetId="9">'May 2026'!$A$1:$P$66</definedName>
    <definedName name="_xlnm.Print_Area" localSheetId="69">'November 2023    '!$A$1:$P$67</definedName>
    <definedName name="_xlnm.Print_Area" localSheetId="45">'November 2024'!$A$1:$P$68</definedName>
    <definedName name="_xlnm.Print_Area" localSheetId="24">'November 2025'!$A$1:$P$67</definedName>
    <definedName name="_xlnm.Print_Area" localSheetId="71">'October 2023   '!$A$1:$P$67</definedName>
    <definedName name="_xlnm.Print_Area" localSheetId="47">'October 2024'!$A$1:$P$68</definedName>
    <definedName name="_xlnm.Print_Area" localSheetId="26">'October 2025'!$A$1:$P$67</definedName>
    <definedName name="_xlnm.Print_Area" localSheetId="80">'Rider Def'!$A$1:$A$39</definedName>
    <definedName name="_xlnm.Print_Area" localSheetId="73">'September 2023  '!$A$1:$P$67</definedName>
    <definedName name="_xlnm.Print_Area" localSheetId="49">'September 2024 '!$A$1:$P$68</definedName>
    <definedName name="_xlnm.Print_Area" localSheetId="28">'September 2025'!$A$1:$P$67</definedName>
    <definedName name="_xlnm.Print_Area" localSheetId="1">'September 2026'!$A$1:$P$66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8" i="82" l="1"/>
  <c r="I48" i="82"/>
  <c r="D17" i="82"/>
  <c r="D41" i="82" s="1"/>
  <c r="M41" i="82" s="1"/>
  <c r="D44" i="83"/>
  <c r="D43" i="83"/>
  <c r="P54" i="82"/>
  <c r="I54" i="82"/>
  <c r="J54" i="82" s="1"/>
  <c r="N54" i="82" s="1"/>
  <c r="O54" i="82" s="1"/>
  <c r="P53" i="82"/>
  <c r="I53" i="82"/>
  <c r="J53" i="82" s="1"/>
  <c r="N53" i="82" s="1"/>
  <c r="O53" i="82" s="1"/>
  <c r="D53" i="82"/>
  <c r="P52" i="82"/>
  <c r="J52" i="82"/>
  <c r="N52" i="82" s="1"/>
  <c r="O52" i="82" s="1"/>
  <c r="I52" i="82"/>
  <c r="P51" i="82"/>
  <c r="J51" i="82"/>
  <c r="I51" i="82"/>
  <c r="P50" i="82"/>
  <c r="G50" i="82"/>
  <c r="J50" i="82" s="1"/>
  <c r="P49" i="82"/>
  <c r="I49" i="82"/>
  <c r="J49" i="82" s="1"/>
  <c r="S48" i="82"/>
  <c r="J48" i="82"/>
  <c r="P47" i="82"/>
  <c r="O47" i="82"/>
  <c r="T47" i="82" s="1"/>
  <c r="I47" i="82"/>
  <c r="J47" i="82" s="1"/>
  <c r="P46" i="82"/>
  <c r="O46" i="82"/>
  <c r="T46" i="82" s="1"/>
  <c r="N46" i="82"/>
  <c r="J46" i="82"/>
  <c r="I46" i="82"/>
  <c r="S45" i="82"/>
  <c r="P45" i="82"/>
  <c r="J45" i="82"/>
  <c r="I45" i="82"/>
  <c r="S44" i="82"/>
  <c r="P44" i="82"/>
  <c r="J44" i="82"/>
  <c r="I44" i="82"/>
  <c r="P43" i="82"/>
  <c r="I43" i="82"/>
  <c r="J43" i="82" s="1"/>
  <c r="P42" i="82"/>
  <c r="J42" i="82"/>
  <c r="I42" i="82"/>
  <c r="P41" i="82"/>
  <c r="H41" i="82"/>
  <c r="J41" i="82" s="1"/>
  <c r="P40" i="82"/>
  <c r="J40" i="82"/>
  <c r="G40" i="82"/>
  <c r="P39" i="82"/>
  <c r="G39" i="82"/>
  <c r="J39" i="82" s="1"/>
  <c r="P38" i="82"/>
  <c r="J38" i="82"/>
  <c r="G38" i="82"/>
  <c r="S37" i="82"/>
  <c r="P37" i="82"/>
  <c r="J37" i="82"/>
  <c r="N37" i="82" s="1"/>
  <c r="O37" i="82" s="1"/>
  <c r="I37" i="82"/>
  <c r="P36" i="82"/>
  <c r="I36" i="82"/>
  <c r="J36" i="82" s="1"/>
  <c r="N36" i="82" s="1"/>
  <c r="O36" i="82" s="1"/>
  <c r="T36" i="82" s="1"/>
  <c r="P35" i="82"/>
  <c r="I35" i="82"/>
  <c r="J35" i="82" s="1"/>
  <c r="P34" i="82"/>
  <c r="I34" i="82"/>
  <c r="J34" i="82" s="1"/>
  <c r="P33" i="82"/>
  <c r="I33" i="82"/>
  <c r="J33" i="82" s="1"/>
  <c r="P32" i="82"/>
  <c r="I32" i="82"/>
  <c r="J32" i="82" s="1"/>
  <c r="P31" i="82"/>
  <c r="I31" i="82"/>
  <c r="J31" i="82" s="1"/>
  <c r="J26" i="82"/>
  <c r="O25" i="82"/>
  <c r="N25" i="82"/>
  <c r="J25" i="82"/>
  <c r="AG15" i="82"/>
  <c r="AF15" i="82"/>
  <c r="AE15" i="82"/>
  <c r="AD15" i="82"/>
  <c r="AC15" i="82"/>
  <c r="AB15" i="82"/>
  <c r="AA15" i="82"/>
  <c r="Z15" i="82"/>
  <c r="Y15" i="82"/>
  <c r="X15" i="82"/>
  <c r="W15" i="82"/>
  <c r="V15" i="82"/>
  <c r="AG14" i="82"/>
  <c r="AF14" i="82"/>
  <c r="AE14" i="82"/>
  <c r="AD14" i="82"/>
  <c r="AC14" i="82"/>
  <c r="AB14" i="82"/>
  <c r="AA14" i="82"/>
  <c r="Z14" i="82"/>
  <c r="Y14" i="82"/>
  <c r="X14" i="82"/>
  <c r="W14" i="82"/>
  <c r="V14" i="82"/>
  <c r="AG13" i="82"/>
  <c r="AF13" i="82"/>
  <c r="AE13" i="82"/>
  <c r="AD13" i="82"/>
  <c r="AC13" i="82"/>
  <c r="AB13" i="82"/>
  <c r="AA13" i="82"/>
  <c r="Z13" i="82"/>
  <c r="Y13" i="82"/>
  <c r="X13" i="82"/>
  <c r="W13" i="82"/>
  <c r="V13" i="82"/>
  <c r="B11" i="82"/>
  <c r="C10" i="82"/>
  <c r="C9" i="82"/>
  <c r="A6" i="82"/>
  <c r="D17" i="81"/>
  <c r="D38" i="81" s="1"/>
  <c r="L38" i="81" s="1"/>
  <c r="D26" i="81"/>
  <c r="N26" i="81" s="1"/>
  <c r="D31" i="81"/>
  <c r="N31" i="81" s="1"/>
  <c r="D34" i="81"/>
  <c r="N34" i="81"/>
  <c r="O34" i="81" s="1"/>
  <c r="T34" i="81" s="1"/>
  <c r="D39" i="81"/>
  <c r="L39" i="81" s="1"/>
  <c r="O39" i="81" s="1"/>
  <c r="T39" i="81" s="1"/>
  <c r="D41" i="81"/>
  <c r="M41" i="81" s="1"/>
  <c r="D51" i="81"/>
  <c r="N51" i="81" s="1"/>
  <c r="O51" i="81" s="1"/>
  <c r="O61" i="81"/>
  <c r="I31" i="81"/>
  <c r="I32" i="81"/>
  <c r="I33" i="81"/>
  <c r="I34" i="81"/>
  <c r="I35" i="81"/>
  <c r="I36" i="81"/>
  <c r="J36" i="81"/>
  <c r="N36" i="81"/>
  <c r="O36" i="81"/>
  <c r="T36" i="81"/>
  <c r="I37" i="81"/>
  <c r="S37" i="81"/>
  <c r="G38" i="81"/>
  <c r="G39" i="81"/>
  <c r="G40" i="81"/>
  <c r="H41" i="81"/>
  <c r="I42" i="81"/>
  <c r="J42" i="81"/>
  <c r="I43" i="81"/>
  <c r="J43" i="81"/>
  <c r="I44" i="81"/>
  <c r="S44" i="81"/>
  <c r="I45" i="81"/>
  <c r="S45" i="81"/>
  <c r="I46" i="81"/>
  <c r="N46" i="81"/>
  <c r="O46" i="81"/>
  <c r="T46" i="81"/>
  <c r="O47" i="81"/>
  <c r="T47" i="81"/>
  <c r="I48" i="81"/>
  <c r="S48" i="81"/>
  <c r="G50" i="81"/>
  <c r="N25" i="81"/>
  <c r="O25" i="81"/>
  <c r="J37" i="81"/>
  <c r="N37" i="81"/>
  <c r="O37" i="81"/>
  <c r="I49" i="81"/>
  <c r="N49" i="81"/>
  <c r="O49" i="81"/>
  <c r="I51" i="81"/>
  <c r="I52" i="81"/>
  <c r="J52" i="81"/>
  <c r="N52" i="81"/>
  <c r="O52" i="81"/>
  <c r="D53" i="81"/>
  <c r="I53" i="81"/>
  <c r="J53" i="81"/>
  <c r="N53" i="81"/>
  <c r="O53" i="81"/>
  <c r="I54" i="81"/>
  <c r="J54" i="81"/>
  <c r="N54" i="81"/>
  <c r="O54" i="81"/>
  <c r="P54" i="81"/>
  <c r="P53" i="81"/>
  <c r="P52" i="81"/>
  <c r="P51" i="81"/>
  <c r="J51" i="81"/>
  <c r="P50" i="81"/>
  <c r="J50" i="81"/>
  <c r="P49" i="81"/>
  <c r="J49" i="81"/>
  <c r="P48" i="81"/>
  <c r="J48" i="81"/>
  <c r="P47" i="81"/>
  <c r="I47" i="81"/>
  <c r="J47" i="81"/>
  <c r="P46" i="81"/>
  <c r="J46" i="81"/>
  <c r="P45" i="81"/>
  <c r="J45" i="81"/>
  <c r="P44" i="81"/>
  <c r="J44" i="81"/>
  <c r="P43" i="81"/>
  <c r="P42" i="81"/>
  <c r="P41" i="81"/>
  <c r="J41" i="81"/>
  <c r="P40" i="81"/>
  <c r="J40" i="81"/>
  <c r="P39" i="81"/>
  <c r="J39" i="81"/>
  <c r="P38" i="81"/>
  <c r="J38" i="81"/>
  <c r="P37" i="81"/>
  <c r="P36" i="81"/>
  <c r="P35" i="81"/>
  <c r="J35" i="81"/>
  <c r="P34" i="81"/>
  <c r="J34" i="81"/>
  <c r="P33" i="81"/>
  <c r="J33" i="81"/>
  <c r="P32" i="81"/>
  <c r="J32" i="81"/>
  <c r="P31" i="81"/>
  <c r="J31" i="81"/>
  <c r="J26" i="81"/>
  <c r="J25" i="81"/>
  <c r="AG15" i="81"/>
  <c r="AF15" i="81"/>
  <c r="AE15" i="81"/>
  <c r="AD15" i="81"/>
  <c r="AC15" i="81"/>
  <c r="AB15" i="81"/>
  <c r="AA15" i="81"/>
  <c r="Z15" i="81"/>
  <c r="Y15" i="81"/>
  <c r="X15" i="81"/>
  <c r="W15" i="81"/>
  <c r="V15" i="81"/>
  <c r="AG14" i="81"/>
  <c r="AF14" i="81"/>
  <c r="AE14" i="81"/>
  <c r="AD14" i="81"/>
  <c r="AC14" i="81"/>
  <c r="AB14" i="81"/>
  <c r="AA14" i="81"/>
  <c r="Z14" i="81"/>
  <c r="Y14" i="81"/>
  <c r="X14" i="81"/>
  <c r="W14" i="81"/>
  <c r="V14" i="81"/>
  <c r="AG13" i="81"/>
  <c r="AF13" i="81"/>
  <c r="AE13" i="81"/>
  <c r="AD13" i="81"/>
  <c r="AC13" i="81"/>
  <c r="AB13" i="81"/>
  <c r="AA13" i="81"/>
  <c r="Z13" i="81"/>
  <c r="Y13" i="81"/>
  <c r="X13" i="81"/>
  <c r="W13" i="81"/>
  <c r="V13" i="81"/>
  <c r="B11" i="81"/>
  <c r="C10" i="81"/>
  <c r="C9" i="81"/>
  <c r="A6" i="81"/>
  <c r="D44" i="80"/>
  <c r="D43" i="80"/>
  <c r="D17" i="78"/>
  <c r="G40" i="78"/>
  <c r="J40" i="78"/>
  <c r="I48" i="78"/>
  <c r="J48" i="78"/>
  <c r="I46" i="78"/>
  <c r="D44" i="79"/>
  <c r="D43" i="79"/>
  <c r="P54" i="78"/>
  <c r="I54" i="78"/>
  <c r="J54" i="78"/>
  <c r="N54" i="78"/>
  <c r="O54" i="78"/>
  <c r="P53" i="78"/>
  <c r="I53" i="78"/>
  <c r="J53" i="78"/>
  <c r="N53" i="78"/>
  <c r="O53" i="78"/>
  <c r="D53" i="78"/>
  <c r="P52" i="78"/>
  <c r="N52" i="78"/>
  <c r="O52" i="78"/>
  <c r="J52" i="78"/>
  <c r="I52" i="78"/>
  <c r="P51" i="78"/>
  <c r="I51" i="78"/>
  <c r="J51" i="78"/>
  <c r="P50" i="78"/>
  <c r="G50" i="78"/>
  <c r="J50" i="78"/>
  <c r="P49" i="78"/>
  <c r="I49" i="78"/>
  <c r="N49" i="78"/>
  <c r="O49" i="78"/>
  <c r="P48" i="78"/>
  <c r="P47" i="78"/>
  <c r="O47" i="78"/>
  <c r="T47" i="78"/>
  <c r="I47" i="78"/>
  <c r="J47" i="78"/>
  <c r="P46" i="78"/>
  <c r="J46" i="78"/>
  <c r="P45" i="78"/>
  <c r="I45" i="78"/>
  <c r="S45" i="78"/>
  <c r="S44" i="78"/>
  <c r="P44" i="78"/>
  <c r="J44" i="78"/>
  <c r="I44" i="78"/>
  <c r="P43" i="78"/>
  <c r="I43" i="78"/>
  <c r="J43" i="78"/>
  <c r="P42" i="78"/>
  <c r="J42" i="78"/>
  <c r="I42" i="78"/>
  <c r="P41" i="78"/>
  <c r="H41" i="78"/>
  <c r="J41" i="78"/>
  <c r="D41" i="78"/>
  <c r="M41" i="78"/>
  <c r="P40" i="78"/>
  <c r="P39" i="78"/>
  <c r="G39" i="78"/>
  <c r="J39" i="78"/>
  <c r="P38" i="78"/>
  <c r="G38" i="78"/>
  <c r="J38" i="78"/>
  <c r="P37" i="78"/>
  <c r="J37" i="78"/>
  <c r="N37" i="78"/>
  <c r="O37" i="78"/>
  <c r="I37" i="78"/>
  <c r="S37" i="78"/>
  <c r="P36" i="78"/>
  <c r="I36" i="78"/>
  <c r="J36" i="78"/>
  <c r="N36" i="78"/>
  <c r="O36" i="78"/>
  <c r="T36" i="78"/>
  <c r="P35" i="78"/>
  <c r="I35" i="78"/>
  <c r="J35" i="78"/>
  <c r="P34" i="78"/>
  <c r="I34" i="78"/>
  <c r="J34" i="78"/>
  <c r="P33" i="78"/>
  <c r="I33" i="78"/>
  <c r="J33" i="78"/>
  <c r="P32" i="78"/>
  <c r="I32" i="78"/>
  <c r="J32" i="78"/>
  <c r="P31" i="78"/>
  <c r="I31" i="78"/>
  <c r="J31" i="78"/>
  <c r="J26" i="78"/>
  <c r="N25" i="78"/>
  <c r="J25" i="78"/>
  <c r="D35" i="78"/>
  <c r="N35" i="78"/>
  <c r="O35" i="78"/>
  <c r="T35" i="78"/>
  <c r="AG15" i="78"/>
  <c r="AF15" i="78"/>
  <c r="AE15" i="78"/>
  <c r="AD15" i="78"/>
  <c r="AC15" i="78"/>
  <c r="AB15" i="78"/>
  <c r="AA15" i="78"/>
  <c r="Z15" i="78"/>
  <c r="Y15" i="78"/>
  <c r="X15" i="78"/>
  <c r="W15" i="78"/>
  <c r="V15" i="78"/>
  <c r="AG14" i="78"/>
  <c r="AF14" i="78"/>
  <c r="AE14" i="78"/>
  <c r="AD14" i="78"/>
  <c r="AC14" i="78"/>
  <c r="AB14" i="78"/>
  <c r="AA14" i="78"/>
  <c r="Z14" i="78"/>
  <c r="Y14" i="78"/>
  <c r="X14" i="78"/>
  <c r="W14" i="78"/>
  <c r="V14" i="78"/>
  <c r="AG13" i="78"/>
  <c r="AF13" i="78"/>
  <c r="AE13" i="78"/>
  <c r="AD13" i="78"/>
  <c r="AC13" i="78"/>
  <c r="AB13" i="78"/>
  <c r="AA13" i="78"/>
  <c r="Z13" i="78"/>
  <c r="Y13" i="78"/>
  <c r="X13" i="78"/>
  <c r="W13" i="78"/>
  <c r="V13" i="78"/>
  <c r="B11" i="78"/>
  <c r="C10" i="78"/>
  <c r="C9" i="78"/>
  <c r="A6" i="78"/>
  <c r="D43" i="78"/>
  <c r="D39" i="78"/>
  <c r="L39" i="78"/>
  <c r="O39" i="78"/>
  <c r="T39" i="78"/>
  <c r="N43" i="78"/>
  <c r="O43" i="78"/>
  <c r="T43" i="78"/>
  <c r="N46" i="78"/>
  <c r="O46" i="78"/>
  <c r="T46" i="78"/>
  <c r="S48" i="78"/>
  <c r="M56" i="78"/>
  <c r="M58" i="78"/>
  <c r="O41" i="78"/>
  <c r="T41" i="78"/>
  <c r="D51" i="78"/>
  <c r="N51" i="78"/>
  <c r="O51" i="78"/>
  <c r="D47" i="78"/>
  <c r="J45" i="78"/>
  <c r="J49" i="78"/>
  <c r="D34" i="78"/>
  <c r="N34" i="78"/>
  <c r="O34" i="78"/>
  <c r="T34" i="78"/>
  <c r="D38" i="78"/>
  <c r="L38" i="78"/>
  <c r="D42" i="78"/>
  <c r="N42" i="78"/>
  <c r="O42" i="78"/>
  <c r="T42" i="78"/>
  <c r="O25" i="78"/>
  <c r="D40" i="78"/>
  <c r="L40" i="78"/>
  <c r="O40" i="78"/>
  <c r="T40" i="78"/>
  <c r="D50" i="78"/>
  <c r="L50" i="78"/>
  <c r="O50" i="78"/>
  <c r="T50" i="78"/>
  <c r="D32" i="78"/>
  <c r="N32" i="78"/>
  <c r="O32" i="78"/>
  <c r="T32" i="78"/>
  <c r="D26" i="78"/>
  <c r="N26" i="78"/>
  <c r="O26" i="78"/>
  <c r="T26" i="78"/>
  <c r="T27" i="78"/>
  <c r="D31" i="78"/>
  <c r="N31" i="78"/>
  <c r="D33" i="78"/>
  <c r="N33" i="78"/>
  <c r="O33" i="78"/>
  <c r="T33" i="78"/>
  <c r="D17" i="76"/>
  <c r="D51" i="76"/>
  <c r="N51" i="76"/>
  <c r="O51" i="76"/>
  <c r="G40" i="76"/>
  <c r="J40" i="76"/>
  <c r="G39" i="76"/>
  <c r="J39" i="76"/>
  <c r="G38" i="76"/>
  <c r="J38" i="76"/>
  <c r="D44" i="77"/>
  <c r="D43" i="77"/>
  <c r="P54" i="76"/>
  <c r="I54" i="76"/>
  <c r="J54" i="76"/>
  <c r="N54" i="76"/>
  <c r="O54" i="76"/>
  <c r="P53" i="76"/>
  <c r="J53" i="76"/>
  <c r="N53" i="76"/>
  <c r="O53" i="76"/>
  <c r="I53" i="76"/>
  <c r="D53" i="76"/>
  <c r="P52" i="76"/>
  <c r="I52" i="76"/>
  <c r="J52" i="76"/>
  <c r="N52" i="76"/>
  <c r="O52" i="76"/>
  <c r="P51" i="76"/>
  <c r="I51" i="76"/>
  <c r="J51" i="76"/>
  <c r="P50" i="76"/>
  <c r="G50" i="76"/>
  <c r="J50" i="76"/>
  <c r="P49" i="76"/>
  <c r="I49" i="76"/>
  <c r="N49" i="76"/>
  <c r="O49" i="76"/>
  <c r="P48" i="76"/>
  <c r="I48" i="76"/>
  <c r="S48" i="76"/>
  <c r="P47" i="76"/>
  <c r="O47" i="76"/>
  <c r="T47" i="76"/>
  <c r="I47" i="76"/>
  <c r="J47" i="76"/>
  <c r="P46" i="76"/>
  <c r="I46" i="76"/>
  <c r="N46" i="76"/>
  <c r="O46" i="76"/>
  <c r="T46" i="76"/>
  <c r="P45" i="76"/>
  <c r="I45" i="76"/>
  <c r="J45" i="76"/>
  <c r="P44" i="76"/>
  <c r="I44" i="76"/>
  <c r="J44" i="76"/>
  <c r="P43" i="76"/>
  <c r="I43" i="76"/>
  <c r="J43" i="76"/>
  <c r="P42" i="76"/>
  <c r="I42" i="76"/>
  <c r="J42" i="76"/>
  <c r="P41" i="76"/>
  <c r="H41" i="76"/>
  <c r="J41" i="76"/>
  <c r="P40" i="76"/>
  <c r="P39" i="76"/>
  <c r="P38" i="76"/>
  <c r="S37" i="76"/>
  <c r="P37" i="76"/>
  <c r="J37" i="76"/>
  <c r="N37" i="76"/>
  <c r="O37" i="76"/>
  <c r="I37" i="76"/>
  <c r="P36" i="76"/>
  <c r="I36" i="76"/>
  <c r="J36" i="76"/>
  <c r="N36" i="76"/>
  <c r="O36" i="76"/>
  <c r="T36" i="76"/>
  <c r="P35" i="76"/>
  <c r="J35" i="76"/>
  <c r="I35" i="76"/>
  <c r="P34" i="76"/>
  <c r="I34" i="76"/>
  <c r="J34" i="76"/>
  <c r="P33" i="76"/>
  <c r="I33" i="76"/>
  <c r="J33" i="76"/>
  <c r="P32" i="76"/>
  <c r="I32" i="76"/>
  <c r="J32" i="76"/>
  <c r="P31" i="76"/>
  <c r="J31" i="76"/>
  <c r="I31" i="76"/>
  <c r="J26" i="76"/>
  <c r="N25" i="76"/>
  <c r="J25" i="76"/>
  <c r="AG15" i="76"/>
  <c r="AF15" i="76"/>
  <c r="AE15" i="76"/>
  <c r="AD15" i="76"/>
  <c r="AC15" i="76"/>
  <c r="AB15" i="76"/>
  <c r="AA15" i="76"/>
  <c r="Z15" i="76"/>
  <c r="Y15" i="76"/>
  <c r="X15" i="76"/>
  <c r="W15" i="76"/>
  <c r="V15" i="76"/>
  <c r="AG14" i="76"/>
  <c r="AF14" i="76"/>
  <c r="AE14" i="76"/>
  <c r="AD14" i="76"/>
  <c r="AC14" i="76"/>
  <c r="AB14" i="76"/>
  <c r="AA14" i="76"/>
  <c r="Z14" i="76"/>
  <c r="Y14" i="76"/>
  <c r="X14" i="76"/>
  <c r="W14" i="76"/>
  <c r="V14" i="76"/>
  <c r="AG13" i="76"/>
  <c r="AF13" i="76"/>
  <c r="AE13" i="76"/>
  <c r="AD13" i="76"/>
  <c r="AC13" i="76"/>
  <c r="AB13" i="76"/>
  <c r="AA13" i="76"/>
  <c r="Z13" i="76"/>
  <c r="Y13" i="76"/>
  <c r="X13" i="76"/>
  <c r="W13" i="76"/>
  <c r="V13" i="76"/>
  <c r="B11" i="76"/>
  <c r="C10" i="76"/>
  <c r="C9" i="76"/>
  <c r="A6" i="76"/>
  <c r="D17" i="75"/>
  <c r="P54" i="75"/>
  <c r="I54" i="75"/>
  <c r="J54" i="75"/>
  <c r="N54" i="75"/>
  <c r="O54" i="75"/>
  <c r="P53" i="75"/>
  <c r="N53" i="75"/>
  <c r="O53" i="75"/>
  <c r="J53" i="75"/>
  <c r="I53" i="75"/>
  <c r="D53" i="75"/>
  <c r="P52" i="75"/>
  <c r="I52" i="75"/>
  <c r="J52" i="75"/>
  <c r="N52" i="75"/>
  <c r="O52" i="75"/>
  <c r="P51" i="75"/>
  <c r="I51" i="75"/>
  <c r="J51" i="75"/>
  <c r="P50" i="75"/>
  <c r="G50" i="75"/>
  <c r="J50" i="75"/>
  <c r="P49" i="75"/>
  <c r="N49" i="75"/>
  <c r="O49" i="75"/>
  <c r="J49" i="75"/>
  <c r="I49" i="75"/>
  <c r="P48" i="75"/>
  <c r="J48" i="75"/>
  <c r="I48" i="75"/>
  <c r="S48" i="75"/>
  <c r="P47" i="75"/>
  <c r="O47" i="75"/>
  <c r="T47" i="75"/>
  <c r="I47" i="75"/>
  <c r="J47" i="75"/>
  <c r="P46" i="75"/>
  <c r="I46" i="75"/>
  <c r="J46" i="75"/>
  <c r="P45" i="75"/>
  <c r="I45" i="75"/>
  <c r="S45" i="75"/>
  <c r="P44" i="75"/>
  <c r="I44" i="75"/>
  <c r="S44" i="75"/>
  <c r="P43" i="75"/>
  <c r="I43" i="75"/>
  <c r="J43" i="75"/>
  <c r="P42" i="75"/>
  <c r="I42" i="75"/>
  <c r="J42" i="75"/>
  <c r="P41" i="75"/>
  <c r="H41" i="75"/>
  <c r="J41" i="75"/>
  <c r="P40" i="75"/>
  <c r="J40" i="75"/>
  <c r="P39" i="75"/>
  <c r="G39" i="75"/>
  <c r="J39" i="75"/>
  <c r="P38" i="75"/>
  <c r="J38" i="75"/>
  <c r="G38" i="75"/>
  <c r="P37" i="75"/>
  <c r="I37" i="75"/>
  <c r="J37" i="75"/>
  <c r="N37" i="75"/>
  <c r="O37" i="75"/>
  <c r="P36" i="75"/>
  <c r="J36" i="75"/>
  <c r="N36" i="75"/>
  <c r="O36" i="75"/>
  <c r="T36" i="75"/>
  <c r="I36" i="75"/>
  <c r="P35" i="75"/>
  <c r="I35" i="75"/>
  <c r="J35" i="75"/>
  <c r="P34" i="75"/>
  <c r="I34" i="75"/>
  <c r="J34" i="75"/>
  <c r="P33" i="75"/>
  <c r="I33" i="75"/>
  <c r="J33" i="75"/>
  <c r="P32" i="75"/>
  <c r="I32" i="75"/>
  <c r="J32" i="75"/>
  <c r="P31" i="75"/>
  <c r="I31" i="75"/>
  <c r="J31" i="75"/>
  <c r="J26" i="75"/>
  <c r="N25" i="75"/>
  <c r="O25" i="75"/>
  <c r="J25" i="75"/>
  <c r="AG15" i="75"/>
  <c r="AF15" i="75"/>
  <c r="AE15" i="75"/>
  <c r="AD15" i="75"/>
  <c r="AC15" i="75"/>
  <c r="AB15" i="75"/>
  <c r="AA15" i="75"/>
  <c r="Z15" i="75"/>
  <c r="Y15" i="75"/>
  <c r="X15" i="75"/>
  <c r="W15" i="75"/>
  <c r="V15" i="75"/>
  <c r="AG14" i="75"/>
  <c r="AF14" i="75"/>
  <c r="AE14" i="75"/>
  <c r="AD14" i="75"/>
  <c r="AC14" i="75"/>
  <c r="AB14" i="75"/>
  <c r="AA14" i="75"/>
  <c r="Z14" i="75"/>
  <c r="Y14" i="75"/>
  <c r="X14" i="75"/>
  <c r="W14" i="75"/>
  <c r="V14" i="75"/>
  <c r="AG13" i="75"/>
  <c r="AF13" i="75"/>
  <c r="AE13" i="75"/>
  <c r="AD13" i="75"/>
  <c r="AC13" i="75"/>
  <c r="AB13" i="75"/>
  <c r="AA13" i="75"/>
  <c r="Z13" i="75"/>
  <c r="Y13" i="75"/>
  <c r="X13" i="75"/>
  <c r="W13" i="75"/>
  <c r="V13" i="75"/>
  <c r="B11" i="75"/>
  <c r="C10" i="75"/>
  <c r="C9" i="75"/>
  <c r="A6" i="75"/>
  <c r="P49" i="72"/>
  <c r="P45" i="72"/>
  <c r="P51" i="72"/>
  <c r="O27" i="78"/>
  <c r="D37" i="78"/>
  <c r="O61" i="78"/>
  <c r="O38" i="78"/>
  <c r="T38" i="78"/>
  <c r="L56" i="78"/>
  <c r="L58" i="78"/>
  <c r="O66" i="78"/>
  <c r="R44" i="78"/>
  <c r="T44" i="78"/>
  <c r="R37" i="78"/>
  <c r="T37" i="78"/>
  <c r="R45" i="78"/>
  <c r="T45" i="78"/>
  <c r="R48" i="78"/>
  <c r="T48" i="78"/>
  <c r="O31" i="78"/>
  <c r="N27" i="78"/>
  <c r="D41" i="76"/>
  <c r="M41" i="76"/>
  <c r="M56" i="76"/>
  <c r="M58" i="76"/>
  <c r="D42" i="76"/>
  <c r="N42" i="76"/>
  <c r="O42" i="76"/>
  <c r="T42" i="76"/>
  <c r="D32" i="76"/>
  <c r="N32" i="76"/>
  <c r="O32" i="76"/>
  <c r="T32" i="76"/>
  <c r="D26" i="76"/>
  <c r="N26" i="76"/>
  <c r="O26" i="76"/>
  <c r="T26" i="76"/>
  <c r="T27" i="76"/>
  <c r="R45" i="76"/>
  <c r="T45" i="76"/>
  <c r="D50" i="76"/>
  <c r="L50" i="76"/>
  <c r="O50" i="76"/>
  <c r="T50" i="76"/>
  <c r="D40" i="76"/>
  <c r="L40" i="76"/>
  <c r="O40" i="76"/>
  <c r="T40" i="76"/>
  <c r="D33" i="76"/>
  <c r="N33" i="76"/>
  <c r="O33" i="76"/>
  <c r="T33" i="76"/>
  <c r="D31" i="76"/>
  <c r="N31" i="76"/>
  <c r="O31" i="76"/>
  <c r="J46" i="76"/>
  <c r="S45" i="76"/>
  <c r="J48" i="76"/>
  <c r="S44" i="76"/>
  <c r="J49" i="76"/>
  <c r="D39" i="76"/>
  <c r="L39" i="76"/>
  <c r="O39" i="76"/>
  <c r="T39" i="76"/>
  <c r="D38" i="76"/>
  <c r="L38" i="76"/>
  <c r="D47" i="76"/>
  <c r="D35" i="76"/>
  <c r="N35" i="76"/>
  <c r="O35" i="76"/>
  <c r="T35" i="76"/>
  <c r="D43" i="76"/>
  <c r="N43" i="76"/>
  <c r="O43" i="76"/>
  <c r="T43" i="76"/>
  <c r="O25" i="76"/>
  <c r="D34" i="76"/>
  <c r="N34" i="76"/>
  <c r="O34" i="76"/>
  <c r="T34" i="76"/>
  <c r="O61" i="75"/>
  <c r="D43" i="75"/>
  <c r="N43" i="75"/>
  <c r="O43" i="75"/>
  <c r="T43" i="75"/>
  <c r="D34" i="75"/>
  <c r="N34" i="75"/>
  <c r="O34" i="75"/>
  <c r="T34" i="75"/>
  <c r="D51" i="75"/>
  <c r="N51" i="75"/>
  <c r="O51" i="75"/>
  <c r="N46" i="75"/>
  <c r="O46" i="75"/>
  <c r="T46" i="75"/>
  <c r="D50" i="75"/>
  <c r="L50" i="75"/>
  <c r="O50" i="75"/>
  <c r="T50" i="75"/>
  <c r="J45" i="75"/>
  <c r="D26" i="75"/>
  <c r="N26" i="75"/>
  <c r="D31" i="75"/>
  <c r="N31" i="75"/>
  <c r="S37" i="75"/>
  <c r="D40" i="75"/>
  <c r="L40" i="75"/>
  <c r="O40" i="75"/>
  <c r="T40" i="75"/>
  <c r="J44" i="75"/>
  <c r="D33" i="75"/>
  <c r="N33" i="75"/>
  <c r="O33" i="75"/>
  <c r="T33" i="75"/>
  <c r="D39" i="75"/>
  <c r="L39" i="75"/>
  <c r="O39" i="75"/>
  <c r="T39" i="75"/>
  <c r="D35" i="75"/>
  <c r="N35" i="75"/>
  <c r="O35" i="75"/>
  <c r="T35" i="75"/>
  <c r="D42" i="75"/>
  <c r="N42" i="75"/>
  <c r="O42" i="75"/>
  <c r="T42" i="75"/>
  <c r="D32" i="75"/>
  <c r="N32" i="75"/>
  <c r="O32" i="75"/>
  <c r="T32" i="75"/>
  <c r="D38" i="75"/>
  <c r="L38" i="75"/>
  <c r="D41" i="75"/>
  <c r="M41" i="75"/>
  <c r="D47" i="75"/>
  <c r="I49" i="72"/>
  <c r="N49" i="72"/>
  <c r="O49" i="72"/>
  <c r="I45" i="72"/>
  <c r="S45" i="72"/>
  <c r="I51" i="72"/>
  <c r="J51" i="72"/>
  <c r="D49" i="73"/>
  <c r="D48" i="73"/>
  <c r="P54" i="72"/>
  <c r="I54" i="72"/>
  <c r="J54" i="72"/>
  <c r="N54" i="72"/>
  <c r="O54" i="72"/>
  <c r="P53" i="72"/>
  <c r="I53" i="72"/>
  <c r="J53" i="72"/>
  <c r="N53" i="72"/>
  <c r="O53" i="72"/>
  <c r="D53" i="72"/>
  <c r="P52" i="72"/>
  <c r="I52" i="72"/>
  <c r="J52" i="72"/>
  <c r="N52" i="72"/>
  <c r="O52" i="72"/>
  <c r="P50" i="72"/>
  <c r="G50" i="72"/>
  <c r="J50" i="72"/>
  <c r="P48" i="72"/>
  <c r="I48" i="72"/>
  <c r="J48" i="72"/>
  <c r="T47" i="72"/>
  <c r="P47" i="72"/>
  <c r="O47" i="72"/>
  <c r="I47" i="72"/>
  <c r="J47" i="72"/>
  <c r="P46" i="72"/>
  <c r="I46" i="72"/>
  <c r="J46" i="72"/>
  <c r="J45" i="72"/>
  <c r="P44" i="72"/>
  <c r="I44" i="72"/>
  <c r="J44" i="72"/>
  <c r="P43" i="72"/>
  <c r="I43" i="72"/>
  <c r="J43" i="72"/>
  <c r="P42" i="72"/>
  <c r="I42" i="72"/>
  <c r="J42" i="72"/>
  <c r="P41" i="72"/>
  <c r="H41" i="72"/>
  <c r="J41" i="72"/>
  <c r="P40" i="72"/>
  <c r="J40" i="72"/>
  <c r="P39" i="72"/>
  <c r="G39" i="72"/>
  <c r="J39" i="72"/>
  <c r="P38" i="72"/>
  <c r="G38" i="72"/>
  <c r="J38" i="72"/>
  <c r="P37" i="72"/>
  <c r="I37" i="72"/>
  <c r="S37" i="72"/>
  <c r="P36" i="72"/>
  <c r="I36" i="72"/>
  <c r="J36" i="72"/>
  <c r="N36" i="72"/>
  <c r="O36" i="72"/>
  <c r="T36" i="72"/>
  <c r="P35" i="72"/>
  <c r="I35" i="72"/>
  <c r="J35" i="72"/>
  <c r="P34" i="72"/>
  <c r="I34" i="72"/>
  <c r="J34" i="72"/>
  <c r="P33" i="72"/>
  <c r="I33" i="72"/>
  <c r="J33" i="72"/>
  <c r="P32" i="72"/>
  <c r="I32" i="72"/>
  <c r="J32" i="72"/>
  <c r="P31" i="72"/>
  <c r="I31" i="72"/>
  <c r="J31" i="72"/>
  <c r="J26" i="72"/>
  <c r="N25" i="72"/>
  <c r="O25" i="72"/>
  <c r="J25" i="72"/>
  <c r="D17" i="72"/>
  <c r="D42" i="72"/>
  <c r="AG15" i="72"/>
  <c r="AF15" i="72"/>
  <c r="AE15" i="72"/>
  <c r="AD15" i="72"/>
  <c r="AC15" i="72"/>
  <c r="AB15" i="72"/>
  <c r="AA15" i="72"/>
  <c r="Z15" i="72"/>
  <c r="Y15" i="72"/>
  <c r="X15" i="72"/>
  <c r="W15" i="72"/>
  <c r="V15" i="72"/>
  <c r="AG14" i="72"/>
  <c r="AF14" i="72"/>
  <c r="AE14" i="72"/>
  <c r="AD14" i="72"/>
  <c r="AC14" i="72"/>
  <c r="AB14" i="72"/>
  <c r="AA14" i="72"/>
  <c r="Z14" i="72"/>
  <c r="Y14" i="72"/>
  <c r="X14" i="72"/>
  <c r="W14" i="72"/>
  <c r="V14" i="72"/>
  <c r="AG13" i="72"/>
  <c r="AF13" i="72"/>
  <c r="AE13" i="72"/>
  <c r="AD13" i="72"/>
  <c r="AC13" i="72"/>
  <c r="AB13" i="72"/>
  <c r="AA13" i="72"/>
  <c r="Z13" i="72"/>
  <c r="Y13" i="72"/>
  <c r="X13" i="72"/>
  <c r="W13" i="72"/>
  <c r="V13" i="72"/>
  <c r="B11" i="72"/>
  <c r="C10" i="72"/>
  <c r="C9" i="72"/>
  <c r="A6" i="72"/>
  <c r="O41" i="76"/>
  <c r="T41" i="76"/>
  <c r="T31" i="78"/>
  <c r="T56" i="78"/>
  <c r="T58" i="78"/>
  <c r="D48" i="78"/>
  <c r="N48" i="78"/>
  <c r="O48" i="78"/>
  <c r="D44" i="78"/>
  <c r="N44" i="78"/>
  <c r="D45" i="78"/>
  <c r="N45" i="78"/>
  <c r="O45" i="78"/>
  <c r="R44" i="76"/>
  <c r="T44" i="76"/>
  <c r="R37" i="76"/>
  <c r="T37" i="76"/>
  <c r="R48" i="76"/>
  <c r="T48" i="76"/>
  <c r="N27" i="76"/>
  <c r="T31" i="76"/>
  <c r="O27" i="76"/>
  <c r="O61" i="76"/>
  <c r="L56" i="76"/>
  <c r="L58" i="76"/>
  <c r="O66" i="76"/>
  <c r="O38" i="76"/>
  <c r="T38" i="76"/>
  <c r="O26" i="75"/>
  <c r="N27" i="75"/>
  <c r="O31" i="75"/>
  <c r="O38" i="75"/>
  <c r="T38" i="75"/>
  <c r="L56" i="75"/>
  <c r="L58" i="75"/>
  <c r="O66" i="75"/>
  <c r="M56" i="75"/>
  <c r="M58" i="75"/>
  <c r="O41" i="75"/>
  <c r="T41" i="75"/>
  <c r="J37" i="72"/>
  <c r="N37" i="72"/>
  <c r="O37" i="72"/>
  <c r="N46" i="72"/>
  <c r="O46" i="72"/>
  <c r="T46" i="72"/>
  <c r="D26" i="72"/>
  <c r="N26" i="72"/>
  <c r="O26" i="72"/>
  <c r="T26" i="72"/>
  <c r="T27" i="72"/>
  <c r="R37" i="72"/>
  <c r="T37" i="72"/>
  <c r="D33" i="72"/>
  <c r="N33" i="72"/>
  <c r="O33" i="72"/>
  <c r="T33" i="72"/>
  <c r="D50" i="72"/>
  <c r="L50" i="72"/>
  <c r="O50" i="72"/>
  <c r="T50" i="72"/>
  <c r="S48" i="72"/>
  <c r="N42" i="72"/>
  <c r="O42" i="72"/>
  <c r="T42" i="72"/>
  <c r="D34" i="72"/>
  <c r="N34" i="72"/>
  <c r="O34" i="72"/>
  <c r="T34" i="72"/>
  <c r="D41" i="72"/>
  <c r="M41" i="72"/>
  <c r="D51" i="72"/>
  <c r="N51" i="72"/>
  <c r="O51" i="72"/>
  <c r="O61" i="72"/>
  <c r="D32" i="72"/>
  <c r="N32" i="72"/>
  <c r="O32" i="72"/>
  <c r="T32" i="72"/>
  <c r="D31" i="72"/>
  <c r="N31" i="72"/>
  <c r="D40" i="72"/>
  <c r="L40" i="72"/>
  <c r="O40" i="72"/>
  <c r="T40" i="72"/>
  <c r="D39" i="72"/>
  <c r="L39" i="72"/>
  <c r="O39" i="72"/>
  <c r="T39" i="72"/>
  <c r="S44" i="72"/>
  <c r="D38" i="72"/>
  <c r="L38" i="72"/>
  <c r="D47" i="72"/>
  <c r="J49" i="72"/>
  <c r="D43" i="72"/>
  <c r="N43" i="72"/>
  <c r="O43" i="72"/>
  <c r="T43" i="72"/>
  <c r="D35" i="72"/>
  <c r="N35" i="72"/>
  <c r="O35" i="72"/>
  <c r="T35" i="72"/>
  <c r="P42" i="71"/>
  <c r="P47" i="71"/>
  <c r="P45" i="71"/>
  <c r="P43" i="71"/>
  <c r="P40" i="71"/>
  <c r="I45" i="71"/>
  <c r="S45" i="71"/>
  <c r="I43" i="71"/>
  <c r="J43" i="71"/>
  <c r="I47" i="71"/>
  <c r="H42" i="71"/>
  <c r="D17" i="69"/>
  <c r="D40" i="69"/>
  <c r="L40" i="69"/>
  <c r="O40" i="69"/>
  <c r="T40" i="69"/>
  <c r="D17" i="66"/>
  <c r="D43" i="66"/>
  <c r="D17" i="71"/>
  <c r="D48" i="71"/>
  <c r="P55" i="71"/>
  <c r="J55" i="71"/>
  <c r="N55" i="71"/>
  <c r="O55" i="71"/>
  <c r="I55" i="71"/>
  <c r="P54" i="71"/>
  <c r="I54" i="71"/>
  <c r="J54" i="71"/>
  <c r="N54" i="71"/>
  <c r="O54" i="71"/>
  <c r="D54" i="71"/>
  <c r="P53" i="71"/>
  <c r="J53" i="71"/>
  <c r="N53" i="71"/>
  <c r="O53" i="71"/>
  <c r="I53" i="71"/>
  <c r="P52" i="71"/>
  <c r="J52" i="71"/>
  <c r="I52" i="71"/>
  <c r="P51" i="71"/>
  <c r="G51" i="71"/>
  <c r="J51" i="71"/>
  <c r="P50" i="71"/>
  <c r="J50" i="71"/>
  <c r="I50" i="71"/>
  <c r="N50" i="71"/>
  <c r="O50" i="71"/>
  <c r="P49" i="71"/>
  <c r="I49" i="71"/>
  <c r="T48" i="71"/>
  <c r="P48" i="71"/>
  <c r="O48" i="71"/>
  <c r="J48" i="71"/>
  <c r="I48" i="71"/>
  <c r="N47" i="71"/>
  <c r="O47" i="71"/>
  <c r="T47" i="71"/>
  <c r="S46" i="71"/>
  <c r="P46" i="71"/>
  <c r="J46" i="71"/>
  <c r="I46" i="71"/>
  <c r="J45" i="71"/>
  <c r="P44" i="71"/>
  <c r="J44" i="71"/>
  <c r="I44" i="71"/>
  <c r="J42" i="71"/>
  <c r="P41" i="71"/>
  <c r="I41" i="71"/>
  <c r="J41" i="71"/>
  <c r="J40" i="71"/>
  <c r="P39" i="71"/>
  <c r="J39" i="71"/>
  <c r="G39" i="71"/>
  <c r="P38" i="71"/>
  <c r="G38" i="71"/>
  <c r="J38" i="71"/>
  <c r="S37" i="71"/>
  <c r="P37" i="71"/>
  <c r="J37" i="71"/>
  <c r="N37" i="71"/>
  <c r="O37" i="71"/>
  <c r="I37" i="71"/>
  <c r="P36" i="71"/>
  <c r="I36" i="71"/>
  <c r="J36" i="71"/>
  <c r="N36" i="71"/>
  <c r="O36" i="71"/>
  <c r="T36" i="71"/>
  <c r="P35" i="71"/>
  <c r="J35" i="71"/>
  <c r="I35" i="71"/>
  <c r="P34" i="71"/>
  <c r="I34" i="71"/>
  <c r="J34" i="71"/>
  <c r="P33" i="71"/>
  <c r="J33" i="71"/>
  <c r="I33" i="71"/>
  <c r="P32" i="71"/>
  <c r="I32" i="71"/>
  <c r="J32" i="71"/>
  <c r="P31" i="71"/>
  <c r="J31" i="71"/>
  <c r="I31" i="71"/>
  <c r="J26" i="71"/>
  <c r="N25" i="71"/>
  <c r="O25" i="71"/>
  <c r="J25" i="71"/>
  <c r="AG15" i="71"/>
  <c r="AF15" i="71"/>
  <c r="AE15" i="71"/>
  <c r="AD15" i="71"/>
  <c r="AC15" i="71"/>
  <c r="AB15" i="71"/>
  <c r="AA15" i="71"/>
  <c r="Z15" i="71"/>
  <c r="Y15" i="71"/>
  <c r="X15" i="71"/>
  <c r="W15" i="71"/>
  <c r="V15" i="71"/>
  <c r="AG14" i="71"/>
  <c r="AF14" i="71"/>
  <c r="AE14" i="71"/>
  <c r="AD14" i="71"/>
  <c r="AC14" i="71"/>
  <c r="AB14" i="71"/>
  <c r="AA14" i="71"/>
  <c r="Z14" i="71"/>
  <c r="Y14" i="71"/>
  <c r="X14" i="71"/>
  <c r="W14" i="71"/>
  <c r="V14" i="71"/>
  <c r="AG13" i="71"/>
  <c r="AF13" i="71"/>
  <c r="AE13" i="71"/>
  <c r="AD13" i="71"/>
  <c r="AC13" i="71"/>
  <c r="AB13" i="71"/>
  <c r="AA13" i="71"/>
  <c r="Z13" i="71"/>
  <c r="Y13" i="71"/>
  <c r="X13" i="71"/>
  <c r="W13" i="71"/>
  <c r="V13" i="71"/>
  <c r="B11" i="71"/>
  <c r="C10" i="71"/>
  <c r="C9" i="71"/>
  <c r="A6" i="71"/>
  <c r="D53" i="70"/>
  <c r="D52" i="70"/>
  <c r="P49" i="69"/>
  <c r="I49" i="69"/>
  <c r="J49" i="69"/>
  <c r="P55" i="69"/>
  <c r="J55" i="69"/>
  <c r="N55" i="69"/>
  <c r="O55" i="69"/>
  <c r="I55" i="69"/>
  <c r="P54" i="69"/>
  <c r="J54" i="69"/>
  <c r="N54" i="69"/>
  <c r="O54" i="69"/>
  <c r="I54" i="69"/>
  <c r="D54" i="69"/>
  <c r="P53" i="69"/>
  <c r="J53" i="69"/>
  <c r="N53" i="69"/>
  <c r="O53" i="69"/>
  <c r="I53" i="69"/>
  <c r="P52" i="69"/>
  <c r="J52" i="69"/>
  <c r="I52" i="69"/>
  <c r="P51" i="69"/>
  <c r="G51" i="69"/>
  <c r="J51" i="69"/>
  <c r="P50" i="69"/>
  <c r="J50" i="69"/>
  <c r="I50" i="69"/>
  <c r="N50" i="69"/>
  <c r="O50" i="69"/>
  <c r="S49" i="69"/>
  <c r="P48" i="69"/>
  <c r="O48" i="69"/>
  <c r="T48" i="69"/>
  <c r="J48" i="69"/>
  <c r="I48" i="69"/>
  <c r="P47" i="69"/>
  <c r="I47" i="69"/>
  <c r="N47" i="69"/>
  <c r="O47" i="69"/>
  <c r="T47" i="69"/>
  <c r="P46" i="69"/>
  <c r="I46" i="69"/>
  <c r="S46" i="69"/>
  <c r="S45" i="69"/>
  <c r="P45" i="69"/>
  <c r="J45" i="69"/>
  <c r="I45" i="69"/>
  <c r="P44" i="69"/>
  <c r="I44" i="69"/>
  <c r="J44" i="69"/>
  <c r="P43" i="69"/>
  <c r="I43" i="69"/>
  <c r="J43" i="69"/>
  <c r="P42" i="69"/>
  <c r="J42" i="69"/>
  <c r="H42" i="69"/>
  <c r="P41" i="69"/>
  <c r="I41" i="69"/>
  <c r="J41" i="69"/>
  <c r="P40" i="69"/>
  <c r="J40" i="69"/>
  <c r="G40" i="69"/>
  <c r="P39" i="69"/>
  <c r="G39" i="69"/>
  <c r="J39" i="69"/>
  <c r="P38" i="69"/>
  <c r="G38" i="69"/>
  <c r="J38" i="69"/>
  <c r="S37" i="69"/>
  <c r="P37" i="69"/>
  <c r="I37" i="69"/>
  <c r="J37" i="69"/>
  <c r="N37" i="69"/>
  <c r="O37" i="69"/>
  <c r="P36" i="69"/>
  <c r="I36" i="69"/>
  <c r="J36" i="69"/>
  <c r="N36" i="69"/>
  <c r="O36" i="69"/>
  <c r="T36" i="69"/>
  <c r="P35" i="69"/>
  <c r="I35" i="69"/>
  <c r="J35" i="69"/>
  <c r="P34" i="69"/>
  <c r="I34" i="69"/>
  <c r="J34" i="69"/>
  <c r="P33" i="69"/>
  <c r="I33" i="69"/>
  <c r="J33" i="69"/>
  <c r="P32" i="69"/>
  <c r="I32" i="69"/>
  <c r="J32" i="69"/>
  <c r="P31" i="69"/>
  <c r="J31" i="69"/>
  <c r="I31" i="69"/>
  <c r="J26" i="69"/>
  <c r="N25" i="69"/>
  <c r="O25" i="69"/>
  <c r="J25" i="69"/>
  <c r="AG15" i="69"/>
  <c r="AF15" i="69"/>
  <c r="AE15" i="69"/>
  <c r="AD15" i="69"/>
  <c r="AC15" i="69"/>
  <c r="AB15" i="69"/>
  <c r="AA15" i="69"/>
  <c r="Z15" i="69"/>
  <c r="Y15" i="69"/>
  <c r="X15" i="69"/>
  <c r="W15" i="69"/>
  <c r="V15" i="69"/>
  <c r="AG14" i="69"/>
  <c r="AF14" i="69"/>
  <c r="AE14" i="69"/>
  <c r="AD14" i="69"/>
  <c r="AC14" i="69"/>
  <c r="AB14" i="69"/>
  <c r="AA14" i="69"/>
  <c r="Z14" i="69"/>
  <c r="Y14" i="69"/>
  <c r="X14" i="69"/>
  <c r="W14" i="69"/>
  <c r="V14" i="69"/>
  <c r="AG13" i="69"/>
  <c r="AF13" i="69"/>
  <c r="AE13" i="69"/>
  <c r="AD13" i="69"/>
  <c r="AC13" i="69"/>
  <c r="AB13" i="69"/>
  <c r="AA13" i="69"/>
  <c r="Z13" i="69"/>
  <c r="Y13" i="69"/>
  <c r="X13" i="69"/>
  <c r="W13" i="69"/>
  <c r="V13" i="69"/>
  <c r="B11" i="69"/>
  <c r="C10" i="69"/>
  <c r="C9" i="69"/>
  <c r="A6" i="69"/>
  <c r="D53" i="68"/>
  <c r="D52" i="68"/>
  <c r="D53" i="67"/>
  <c r="D52" i="67"/>
  <c r="P55" i="66"/>
  <c r="I55" i="66"/>
  <c r="J55" i="66"/>
  <c r="N55" i="66"/>
  <c r="O55" i="66"/>
  <c r="P54" i="66"/>
  <c r="N54" i="66"/>
  <c r="O54" i="66"/>
  <c r="J54" i="66"/>
  <c r="I54" i="66"/>
  <c r="D54" i="66"/>
  <c r="P53" i="66"/>
  <c r="I53" i="66"/>
  <c r="J53" i="66"/>
  <c r="N53" i="66"/>
  <c r="O53" i="66"/>
  <c r="P52" i="66"/>
  <c r="I52" i="66"/>
  <c r="J52" i="66"/>
  <c r="P51" i="66"/>
  <c r="J51" i="66"/>
  <c r="G51" i="66"/>
  <c r="P50" i="66"/>
  <c r="N50" i="66"/>
  <c r="O50" i="66"/>
  <c r="J50" i="66"/>
  <c r="I50" i="66"/>
  <c r="P49" i="66"/>
  <c r="I49" i="66"/>
  <c r="J49" i="66"/>
  <c r="P48" i="66"/>
  <c r="O48" i="66"/>
  <c r="T48" i="66"/>
  <c r="I48" i="66"/>
  <c r="J48" i="66"/>
  <c r="P47" i="66"/>
  <c r="N47" i="66"/>
  <c r="O47" i="66"/>
  <c r="T47" i="66"/>
  <c r="J47" i="66"/>
  <c r="I47" i="66"/>
  <c r="S46" i="66"/>
  <c r="P46" i="66"/>
  <c r="J46" i="66"/>
  <c r="I46" i="66"/>
  <c r="P45" i="66"/>
  <c r="I45" i="66"/>
  <c r="J45" i="66"/>
  <c r="P44" i="66"/>
  <c r="J44" i="66"/>
  <c r="I44" i="66"/>
  <c r="P43" i="66"/>
  <c r="I43" i="66"/>
  <c r="J43" i="66"/>
  <c r="P42" i="66"/>
  <c r="J42" i="66"/>
  <c r="H42" i="66"/>
  <c r="P41" i="66"/>
  <c r="J41" i="66"/>
  <c r="I41" i="66"/>
  <c r="P40" i="66"/>
  <c r="G40" i="66"/>
  <c r="J40" i="66"/>
  <c r="P39" i="66"/>
  <c r="G39" i="66"/>
  <c r="J39" i="66"/>
  <c r="P38" i="66"/>
  <c r="J38" i="66"/>
  <c r="G38" i="66"/>
  <c r="P37" i="66"/>
  <c r="I37" i="66"/>
  <c r="J37" i="66"/>
  <c r="N37" i="66"/>
  <c r="O37" i="66"/>
  <c r="P36" i="66"/>
  <c r="J36" i="66"/>
  <c r="N36" i="66"/>
  <c r="O36" i="66"/>
  <c r="T36" i="66"/>
  <c r="I36" i="66"/>
  <c r="P35" i="66"/>
  <c r="J35" i="66"/>
  <c r="I35" i="66"/>
  <c r="P34" i="66"/>
  <c r="I34" i="66"/>
  <c r="J34" i="66"/>
  <c r="P33" i="66"/>
  <c r="I33" i="66"/>
  <c r="J33" i="66"/>
  <c r="P32" i="66"/>
  <c r="J32" i="66"/>
  <c r="I32" i="66"/>
  <c r="P31" i="66"/>
  <c r="I31" i="66"/>
  <c r="J31" i="66"/>
  <c r="J26" i="66"/>
  <c r="N25" i="66"/>
  <c r="J25" i="66"/>
  <c r="AG15" i="66"/>
  <c r="AF15" i="66"/>
  <c r="AE15" i="66"/>
  <c r="AD15" i="66"/>
  <c r="AC15" i="66"/>
  <c r="AB15" i="66"/>
  <c r="AA15" i="66"/>
  <c r="Z15" i="66"/>
  <c r="Y15" i="66"/>
  <c r="X15" i="66"/>
  <c r="W15" i="66"/>
  <c r="V15" i="66"/>
  <c r="AG14" i="66"/>
  <c r="AF14" i="66"/>
  <c r="AE14" i="66"/>
  <c r="AD14" i="66"/>
  <c r="AC14" i="66"/>
  <c r="AB14" i="66"/>
  <c r="AA14" i="66"/>
  <c r="Z14" i="66"/>
  <c r="Y14" i="66"/>
  <c r="X14" i="66"/>
  <c r="W14" i="66"/>
  <c r="V14" i="66"/>
  <c r="AG13" i="66"/>
  <c r="AF13" i="66"/>
  <c r="AE13" i="66"/>
  <c r="AD13" i="66"/>
  <c r="AC13" i="66"/>
  <c r="AB13" i="66"/>
  <c r="AA13" i="66"/>
  <c r="Z13" i="66"/>
  <c r="Y13" i="66"/>
  <c r="X13" i="66"/>
  <c r="W13" i="66"/>
  <c r="V13" i="66"/>
  <c r="B11" i="66"/>
  <c r="C10" i="66"/>
  <c r="C9" i="66"/>
  <c r="A6" i="66"/>
  <c r="D17" i="64"/>
  <c r="D31" i="64"/>
  <c r="N31" i="64"/>
  <c r="P47" i="64"/>
  <c r="I47" i="64"/>
  <c r="J47" i="64"/>
  <c r="P40" i="64"/>
  <c r="G40" i="64"/>
  <c r="P31" i="64"/>
  <c r="I31" i="64"/>
  <c r="J31" i="64"/>
  <c r="D53" i="65"/>
  <c r="D52" i="65"/>
  <c r="P55" i="64"/>
  <c r="J55" i="64"/>
  <c r="N55" i="64"/>
  <c r="O55" i="64"/>
  <c r="I55" i="64"/>
  <c r="P54" i="64"/>
  <c r="J54" i="64"/>
  <c r="I54" i="64"/>
  <c r="D54" i="64"/>
  <c r="N54" i="64"/>
  <c r="O54" i="64"/>
  <c r="P53" i="64"/>
  <c r="I53" i="64"/>
  <c r="J53" i="64"/>
  <c r="N53" i="64"/>
  <c r="O53" i="64"/>
  <c r="P52" i="64"/>
  <c r="J52" i="64"/>
  <c r="I52" i="64"/>
  <c r="P51" i="64"/>
  <c r="G51" i="64"/>
  <c r="J51" i="64"/>
  <c r="P50" i="64"/>
  <c r="N50" i="64"/>
  <c r="O50" i="64"/>
  <c r="J50" i="64"/>
  <c r="I50" i="64"/>
  <c r="S49" i="64"/>
  <c r="P49" i="64"/>
  <c r="J49" i="64"/>
  <c r="I49" i="64"/>
  <c r="T48" i="64"/>
  <c r="P48" i="64"/>
  <c r="O48" i="64"/>
  <c r="I48" i="64"/>
  <c r="J48" i="64"/>
  <c r="O47" i="64"/>
  <c r="T47" i="64"/>
  <c r="N47" i="64"/>
  <c r="S46" i="64"/>
  <c r="P46" i="64"/>
  <c r="J46" i="64"/>
  <c r="I46" i="64"/>
  <c r="P45" i="64"/>
  <c r="I45" i="64"/>
  <c r="J45" i="64"/>
  <c r="P44" i="64"/>
  <c r="J44" i="64"/>
  <c r="I44" i="64"/>
  <c r="P43" i="64"/>
  <c r="I43" i="64"/>
  <c r="J43" i="64"/>
  <c r="P42" i="64"/>
  <c r="J42" i="64"/>
  <c r="H42" i="64"/>
  <c r="P41" i="64"/>
  <c r="I41" i="64"/>
  <c r="J41" i="64"/>
  <c r="J40" i="64"/>
  <c r="P39" i="64"/>
  <c r="J39" i="64"/>
  <c r="G39" i="64"/>
  <c r="P38" i="64"/>
  <c r="J38" i="64"/>
  <c r="G38" i="64"/>
  <c r="S37" i="64"/>
  <c r="P37" i="64"/>
  <c r="N37" i="64"/>
  <c r="O37" i="64"/>
  <c r="J37" i="64"/>
  <c r="I37" i="64"/>
  <c r="P36" i="64"/>
  <c r="J36" i="64"/>
  <c r="N36" i="64"/>
  <c r="O36" i="64"/>
  <c r="T36" i="64"/>
  <c r="I36" i="64"/>
  <c r="P35" i="64"/>
  <c r="J35" i="64"/>
  <c r="I35" i="64"/>
  <c r="P34" i="64"/>
  <c r="I34" i="64"/>
  <c r="J34" i="64"/>
  <c r="P33" i="64"/>
  <c r="J33" i="64"/>
  <c r="I33" i="64"/>
  <c r="P32" i="64"/>
  <c r="I32" i="64"/>
  <c r="J32" i="64"/>
  <c r="J26" i="64"/>
  <c r="N25" i="64"/>
  <c r="J25" i="64"/>
  <c r="AG15" i="64"/>
  <c r="AF15" i="64"/>
  <c r="AE15" i="64"/>
  <c r="AD15" i="64"/>
  <c r="AC15" i="64"/>
  <c r="AB15" i="64"/>
  <c r="AA15" i="64"/>
  <c r="Z15" i="64"/>
  <c r="Y15" i="64"/>
  <c r="X15" i="64"/>
  <c r="W15" i="64"/>
  <c r="V15" i="64"/>
  <c r="AG14" i="64"/>
  <c r="AF14" i="64"/>
  <c r="AE14" i="64"/>
  <c r="AD14" i="64"/>
  <c r="AC14" i="64"/>
  <c r="AB14" i="64"/>
  <c r="AA14" i="64"/>
  <c r="Z14" i="64"/>
  <c r="Y14" i="64"/>
  <c r="X14" i="64"/>
  <c r="W14" i="64"/>
  <c r="V14" i="64"/>
  <c r="AG13" i="64"/>
  <c r="AF13" i="64"/>
  <c r="AE13" i="64"/>
  <c r="AD13" i="64"/>
  <c r="AC13" i="64"/>
  <c r="AB13" i="64"/>
  <c r="AA13" i="64"/>
  <c r="Z13" i="64"/>
  <c r="Y13" i="64"/>
  <c r="X13" i="64"/>
  <c r="W13" i="64"/>
  <c r="V13" i="64"/>
  <c r="B11" i="64"/>
  <c r="C10" i="64"/>
  <c r="C9" i="64"/>
  <c r="A6" i="64"/>
  <c r="D17" i="62"/>
  <c r="D43" i="62"/>
  <c r="D17" i="60"/>
  <c r="D44" i="60"/>
  <c r="D17" i="58"/>
  <c r="P49" i="62"/>
  <c r="P46" i="62"/>
  <c r="I46" i="62"/>
  <c r="S46" i="62"/>
  <c r="I49" i="62"/>
  <c r="J49" i="62"/>
  <c r="S49" i="62"/>
  <c r="D53" i="63"/>
  <c r="D52" i="63"/>
  <c r="P55" i="62"/>
  <c r="I55" i="62"/>
  <c r="J55" i="62"/>
  <c r="N55" i="62"/>
  <c r="O55" i="62"/>
  <c r="P54" i="62"/>
  <c r="J54" i="62"/>
  <c r="I54" i="62"/>
  <c r="D54" i="62"/>
  <c r="N54" i="62"/>
  <c r="O54" i="62"/>
  <c r="P53" i="62"/>
  <c r="I53" i="62"/>
  <c r="J53" i="62"/>
  <c r="N53" i="62"/>
  <c r="O53" i="62"/>
  <c r="P52" i="62"/>
  <c r="I52" i="62"/>
  <c r="J52" i="62"/>
  <c r="P51" i="62"/>
  <c r="G51" i="62"/>
  <c r="J51" i="62"/>
  <c r="P50" i="62"/>
  <c r="N50" i="62"/>
  <c r="O50" i="62"/>
  <c r="J50" i="62"/>
  <c r="I50" i="62"/>
  <c r="P48" i="62"/>
  <c r="O48" i="62"/>
  <c r="T48" i="62"/>
  <c r="I48" i="62"/>
  <c r="J48" i="62"/>
  <c r="P47" i="62"/>
  <c r="N47" i="62"/>
  <c r="O47" i="62"/>
  <c r="T47" i="62"/>
  <c r="J47" i="62"/>
  <c r="I47" i="62"/>
  <c r="P45" i="62"/>
  <c r="I45" i="62"/>
  <c r="J45" i="62"/>
  <c r="P44" i="62"/>
  <c r="J44" i="62"/>
  <c r="I44" i="62"/>
  <c r="P43" i="62"/>
  <c r="I43" i="62"/>
  <c r="J43" i="62"/>
  <c r="P42" i="62"/>
  <c r="H42" i="62"/>
  <c r="J42" i="62"/>
  <c r="P41" i="62"/>
  <c r="I41" i="62"/>
  <c r="J41" i="62"/>
  <c r="P40" i="62"/>
  <c r="G40" i="62"/>
  <c r="J40" i="62"/>
  <c r="P39" i="62"/>
  <c r="G39" i="62"/>
  <c r="J39" i="62"/>
  <c r="P38" i="62"/>
  <c r="J38" i="62"/>
  <c r="G38" i="62"/>
  <c r="S37" i="62"/>
  <c r="P37" i="62"/>
  <c r="N37" i="62"/>
  <c r="O37" i="62"/>
  <c r="J37" i="62"/>
  <c r="I37" i="62"/>
  <c r="P36" i="62"/>
  <c r="J36" i="62"/>
  <c r="N36" i="62"/>
  <c r="O36" i="62"/>
  <c r="T36" i="62"/>
  <c r="I36" i="62"/>
  <c r="P35" i="62"/>
  <c r="J35" i="62"/>
  <c r="I35" i="62"/>
  <c r="P34" i="62"/>
  <c r="I34" i="62"/>
  <c r="J34" i="62"/>
  <c r="P33" i="62"/>
  <c r="I33" i="62"/>
  <c r="J33" i="62"/>
  <c r="P32" i="62"/>
  <c r="I32" i="62"/>
  <c r="J32" i="62"/>
  <c r="P31" i="62"/>
  <c r="I31" i="62"/>
  <c r="J31" i="62"/>
  <c r="J26" i="62"/>
  <c r="N25" i="62"/>
  <c r="J25" i="62"/>
  <c r="AG15" i="62"/>
  <c r="AF15" i="62"/>
  <c r="AE15" i="62"/>
  <c r="AD15" i="62"/>
  <c r="AC15" i="62"/>
  <c r="AB15" i="62"/>
  <c r="AA15" i="62"/>
  <c r="Z15" i="62"/>
  <c r="Y15" i="62"/>
  <c r="X15" i="62"/>
  <c r="W15" i="62"/>
  <c r="V15" i="62"/>
  <c r="AG14" i="62"/>
  <c r="AF14" i="62"/>
  <c r="AE14" i="62"/>
  <c r="AD14" i="62"/>
  <c r="AC14" i="62"/>
  <c r="AB14" i="62"/>
  <c r="AA14" i="62"/>
  <c r="Z14" i="62"/>
  <c r="Y14" i="62"/>
  <c r="X14" i="62"/>
  <c r="W14" i="62"/>
  <c r="V14" i="62"/>
  <c r="AG13" i="62"/>
  <c r="AF13" i="62"/>
  <c r="AE13" i="62"/>
  <c r="AD13" i="62"/>
  <c r="AC13" i="62"/>
  <c r="AB13" i="62"/>
  <c r="AA13" i="62"/>
  <c r="Z13" i="62"/>
  <c r="Y13" i="62"/>
  <c r="X13" i="62"/>
  <c r="W13" i="62"/>
  <c r="V13" i="62"/>
  <c r="B11" i="62"/>
  <c r="C10" i="62"/>
  <c r="C9" i="62"/>
  <c r="A6" i="62"/>
  <c r="I50" i="60"/>
  <c r="J50" i="60"/>
  <c r="D53" i="61"/>
  <c r="D52" i="61"/>
  <c r="P55" i="60"/>
  <c r="I55" i="60"/>
  <c r="J55" i="60"/>
  <c r="N55" i="60"/>
  <c r="O55" i="60"/>
  <c r="P54" i="60"/>
  <c r="I54" i="60"/>
  <c r="J54" i="60"/>
  <c r="N54" i="60"/>
  <c r="O54" i="60"/>
  <c r="D54" i="60"/>
  <c r="P53" i="60"/>
  <c r="I53" i="60"/>
  <c r="J53" i="60"/>
  <c r="N53" i="60"/>
  <c r="O53" i="60"/>
  <c r="P52" i="60"/>
  <c r="I52" i="60"/>
  <c r="J52" i="60"/>
  <c r="P51" i="60"/>
  <c r="G51" i="60"/>
  <c r="J51" i="60"/>
  <c r="P50" i="60"/>
  <c r="N50" i="60"/>
  <c r="O50" i="60"/>
  <c r="S49" i="60"/>
  <c r="P49" i="60"/>
  <c r="I49" i="60"/>
  <c r="J49" i="60"/>
  <c r="P48" i="60"/>
  <c r="O48" i="60"/>
  <c r="T48" i="60"/>
  <c r="I48" i="60"/>
  <c r="J48" i="60"/>
  <c r="P47" i="60"/>
  <c r="N47" i="60"/>
  <c r="O47" i="60"/>
  <c r="T47" i="60"/>
  <c r="J47" i="60"/>
  <c r="I47" i="60"/>
  <c r="P46" i="60"/>
  <c r="J46" i="60"/>
  <c r="I46" i="60"/>
  <c r="S46" i="60"/>
  <c r="P45" i="60"/>
  <c r="J45" i="60"/>
  <c r="I45" i="60"/>
  <c r="S45" i="60"/>
  <c r="P44" i="60"/>
  <c r="J44" i="60"/>
  <c r="I44" i="60"/>
  <c r="P43" i="60"/>
  <c r="I43" i="60"/>
  <c r="J43" i="60"/>
  <c r="P42" i="60"/>
  <c r="H42" i="60"/>
  <c r="J42" i="60"/>
  <c r="P41" i="60"/>
  <c r="I41" i="60"/>
  <c r="J41" i="60"/>
  <c r="P40" i="60"/>
  <c r="G40" i="60"/>
  <c r="J40" i="60"/>
  <c r="P39" i="60"/>
  <c r="G39" i="60"/>
  <c r="J39" i="60"/>
  <c r="P38" i="60"/>
  <c r="J38" i="60"/>
  <c r="G38" i="60"/>
  <c r="S37" i="60"/>
  <c r="P37" i="60"/>
  <c r="I37" i="60"/>
  <c r="J37" i="60"/>
  <c r="N37" i="60"/>
  <c r="O37" i="60"/>
  <c r="P36" i="60"/>
  <c r="O36" i="60"/>
  <c r="T36" i="60"/>
  <c r="N36" i="60"/>
  <c r="J36" i="60"/>
  <c r="I36" i="60"/>
  <c r="P35" i="60"/>
  <c r="J35" i="60"/>
  <c r="I35" i="60"/>
  <c r="P34" i="60"/>
  <c r="I34" i="60"/>
  <c r="J34" i="60"/>
  <c r="P33" i="60"/>
  <c r="I33" i="60"/>
  <c r="J33" i="60"/>
  <c r="P32" i="60"/>
  <c r="I32" i="60"/>
  <c r="J32" i="60"/>
  <c r="P31" i="60"/>
  <c r="I31" i="60"/>
  <c r="J31" i="60"/>
  <c r="J26" i="60"/>
  <c r="N25" i="60"/>
  <c r="J25" i="60"/>
  <c r="AG15" i="60"/>
  <c r="AF15" i="60"/>
  <c r="AE15" i="60"/>
  <c r="AD15" i="60"/>
  <c r="AC15" i="60"/>
  <c r="AB15" i="60"/>
  <c r="AA15" i="60"/>
  <c r="Z15" i="60"/>
  <c r="Y15" i="60"/>
  <c r="X15" i="60"/>
  <c r="W15" i="60"/>
  <c r="V15" i="60"/>
  <c r="AG14" i="60"/>
  <c r="AF14" i="60"/>
  <c r="AE14" i="60"/>
  <c r="AD14" i="60"/>
  <c r="AC14" i="60"/>
  <c r="AB14" i="60"/>
  <c r="AA14" i="60"/>
  <c r="Z14" i="60"/>
  <c r="Y14" i="60"/>
  <c r="X14" i="60"/>
  <c r="W14" i="60"/>
  <c r="V14" i="60"/>
  <c r="AG13" i="60"/>
  <c r="AF13" i="60"/>
  <c r="AE13" i="60"/>
  <c r="AD13" i="60"/>
  <c r="AC13" i="60"/>
  <c r="AB13" i="60"/>
  <c r="AA13" i="60"/>
  <c r="Z13" i="60"/>
  <c r="Y13" i="60"/>
  <c r="X13" i="60"/>
  <c r="W13" i="60"/>
  <c r="V13" i="60"/>
  <c r="B11" i="60"/>
  <c r="C10" i="60"/>
  <c r="C9" i="60"/>
  <c r="A6" i="60"/>
  <c r="I47" i="58"/>
  <c r="I45" i="58"/>
  <c r="S45" i="58"/>
  <c r="N47" i="58"/>
  <c r="O47" i="58"/>
  <c r="T47" i="58"/>
  <c r="H42" i="58"/>
  <c r="G40" i="58"/>
  <c r="D53" i="59"/>
  <c r="D52" i="59"/>
  <c r="P55" i="58"/>
  <c r="I55" i="58"/>
  <c r="J55" i="58"/>
  <c r="N55" i="58"/>
  <c r="O55" i="58"/>
  <c r="P54" i="58"/>
  <c r="I54" i="58"/>
  <c r="J54" i="58"/>
  <c r="N54" i="58"/>
  <c r="O54" i="58"/>
  <c r="D54" i="58"/>
  <c r="P53" i="58"/>
  <c r="I53" i="58"/>
  <c r="J53" i="58"/>
  <c r="N53" i="58"/>
  <c r="O53" i="58"/>
  <c r="P52" i="58"/>
  <c r="I52" i="58"/>
  <c r="J52" i="58"/>
  <c r="P51" i="58"/>
  <c r="G51" i="58"/>
  <c r="J51" i="58"/>
  <c r="P50" i="58"/>
  <c r="N50" i="58"/>
  <c r="O50" i="58"/>
  <c r="I50" i="58"/>
  <c r="J50" i="58"/>
  <c r="P49" i="58"/>
  <c r="I49" i="58"/>
  <c r="J49" i="58"/>
  <c r="P48" i="58"/>
  <c r="O48" i="58"/>
  <c r="T48" i="58"/>
  <c r="I48" i="58"/>
  <c r="J48" i="58"/>
  <c r="P47" i="58"/>
  <c r="P46" i="58"/>
  <c r="I46" i="58"/>
  <c r="S46" i="58"/>
  <c r="P45" i="58"/>
  <c r="P44" i="58"/>
  <c r="I44" i="58"/>
  <c r="J44" i="58"/>
  <c r="P43" i="58"/>
  <c r="J43" i="58"/>
  <c r="I43" i="58"/>
  <c r="P42" i="58"/>
  <c r="J42" i="58"/>
  <c r="P41" i="58"/>
  <c r="J41" i="58"/>
  <c r="I41" i="58"/>
  <c r="P40" i="58"/>
  <c r="J40" i="58"/>
  <c r="P39" i="58"/>
  <c r="G39" i="58"/>
  <c r="J39" i="58"/>
  <c r="P38" i="58"/>
  <c r="J38" i="58"/>
  <c r="G38" i="58"/>
  <c r="P37" i="58"/>
  <c r="I37" i="58"/>
  <c r="J37" i="58"/>
  <c r="N37" i="58"/>
  <c r="O37" i="58"/>
  <c r="P36" i="58"/>
  <c r="J36" i="58"/>
  <c r="N36" i="58"/>
  <c r="O36" i="58"/>
  <c r="T36" i="58"/>
  <c r="I36" i="58"/>
  <c r="P35" i="58"/>
  <c r="I35" i="58"/>
  <c r="J35" i="58"/>
  <c r="P34" i="58"/>
  <c r="J34" i="58"/>
  <c r="I34" i="58"/>
  <c r="P33" i="58"/>
  <c r="I33" i="58"/>
  <c r="J33" i="58"/>
  <c r="P32" i="58"/>
  <c r="J32" i="58"/>
  <c r="I32" i="58"/>
  <c r="P31" i="58"/>
  <c r="I31" i="58"/>
  <c r="J31" i="58"/>
  <c r="J26" i="58"/>
  <c r="O25" i="58"/>
  <c r="N25" i="58"/>
  <c r="J25" i="58"/>
  <c r="AG15" i="58"/>
  <c r="AF15" i="58"/>
  <c r="AE15" i="58"/>
  <c r="AD15" i="58"/>
  <c r="AC15" i="58"/>
  <c r="AB15" i="58"/>
  <c r="AA15" i="58"/>
  <c r="Z15" i="58"/>
  <c r="Y15" i="58"/>
  <c r="X15" i="58"/>
  <c r="W15" i="58"/>
  <c r="V15" i="58"/>
  <c r="AG14" i="58"/>
  <c r="AF14" i="58"/>
  <c r="AE14" i="58"/>
  <c r="AD14" i="58"/>
  <c r="AC14" i="58"/>
  <c r="AB14" i="58"/>
  <c r="AA14" i="58"/>
  <c r="Z14" i="58"/>
  <c r="Y14" i="58"/>
  <c r="X14" i="58"/>
  <c r="W14" i="58"/>
  <c r="V14" i="58"/>
  <c r="AG13" i="58"/>
  <c r="AF13" i="58"/>
  <c r="AE13" i="58"/>
  <c r="AD13" i="58"/>
  <c r="AC13" i="58"/>
  <c r="AB13" i="58"/>
  <c r="AA13" i="58"/>
  <c r="Z13" i="58"/>
  <c r="Y13" i="58"/>
  <c r="X13" i="58"/>
  <c r="W13" i="58"/>
  <c r="V13" i="58"/>
  <c r="B11" i="58"/>
  <c r="C10" i="58"/>
  <c r="C9" i="58"/>
  <c r="A6" i="58"/>
  <c r="D17" i="56"/>
  <c r="D41" i="56" s="1"/>
  <c r="N41" i="56" s="1"/>
  <c r="O41" i="56" s="1"/>
  <c r="T41" i="56" s="1"/>
  <c r="D44" i="56"/>
  <c r="N44" i="56" s="1"/>
  <c r="O44" i="56" s="1"/>
  <c r="T44" i="56" s="1"/>
  <c r="D17" i="54"/>
  <c r="D39" i="54" s="1"/>
  <c r="L39" i="54" s="1"/>
  <c r="O39" i="54" s="1"/>
  <c r="T39" i="54" s="1"/>
  <c r="D53" i="57"/>
  <c r="D52" i="57"/>
  <c r="P55" i="56"/>
  <c r="I55" i="56"/>
  <c r="J55" i="56"/>
  <c r="N55" i="56"/>
  <c r="O55" i="56"/>
  <c r="P54" i="56"/>
  <c r="I54" i="56"/>
  <c r="J54" i="56"/>
  <c r="D54" i="56"/>
  <c r="N54" i="56"/>
  <c r="O54" i="56"/>
  <c r="P53" i="56"/>
  <c r="J53" i="56"/>
  <c r="N53" i="56"/>
  <c r="O53" i="56"/>
  <c r="I53" i="56"/>
  <c r="P52" i="56"/>
  <c r="I52" i="56"/>
  <c r="J52" i="56"/>
  <c r="P51" i="56"/>
  <c r="G51" i="56"/>
  <c r="J51" i="56"/>
  <c r="P50" i="56"/>
  <c r="I50" i="56"/>
  <c r="N50" i="56"/>
  <c r="O50" i="56"/>
  <c r="P49" i="56"/>
  <c r="I49" i="56"/>
  <c r="J49" i="56"/>
  <c r="P48" i="56"/>
  <c r="O48" i="56"/>
  <c r="T48" i="56"/>
  <c r="J48" i="56"/>
  <c r="I48" i="56"/>
  <c r="P47" i="56"/>
  <c r="I47" i="56"/>
  <c r="N47" i="56"/>
  <c r="O47" i="56"/>
  <c r="T47" i="56"/>
  <c r="P46" i="56"/>
  <c r="I46" i="56"/>
  <c r="S46" i="56"/>
  <c r="S45" i="56"/>
  <c r="P45" i="56"/>
  <c r="J45" i="56"/>
  <c r="I45" i="56"/>
  <c r="P44" i="56"/>
  <c r="I44" i="56"/>
  <c r="J44" i="56"/>
  <c r="P43" i="56"/>
  <c r="I43" i="56"/>
  <c r="J43" i="56"/>
  <c r="P42" i="56"/>
  <c r="H42" i="56"/>
  <c r="J42" i="56"/>
  <c r="P41" i="56"/>
  <c r="I41" i="56"/>
  <c r="J41" i="56"/>
  <c r="P40" i="56"/>
  <c r="G40" i="56"/>
  <c r="J40" i="56"/>
  <c r="P39" i="56"/>
  <c r="G39" i="56"/>
  <c r="J39" i="56"/>
  <c r="P38" i="56"/>
  <c r="J38" i="56"/>
  <c r="G38" i="56"/>
  <c r="S37" i="56"/>
  <c r="P37" i="56"/>
  <c r="I37" i="56"/>
  <c r="J37" i="56"/>
  <c r="N37" i="56"/>
  <c r="O37" i="56"/>
  <c r="P36" i="56"/>
  <c r="N36" i="56"/>
  <c r="O36" i="56"/>
  <c r="T36" i="56"/>
  <c r="J36" i="56"/>
  <c r="I36" i="56"/>
  <c r="P35" i="56"/>
  <c r="I35" i="56"/>
  <c r="J35" i="56"/>
  <c r="P34" i="56"/>
  <c r="I34" i="56"/>
  <c r="J34" i="56"/>
  <c r="P33" i="56"/>
  <c r="I33" i="56"/>
  <c r="J33" i="56"/>
  <c r="P32" i="56"/>
  <c r="I32" i="56"/>
  <c r="J32" i="56"/>
  <c r="P31" i="56"/>
  <c r="I31" i="56"/>
  <c r="J31" i="56"/>
  <c r="J26" i="56"/>
  <c r="N25" i="56"/>
  <c r="O25" i="56"/>
  <c r="J25" i="56"/>
  <c r="AG15" i="56"/>
  <c r="AF15" i="56"/>
  <c r="AE15" i="56"/>
  <c r="AD15" i="56"/>
  <c r="AC15" i="56"/>
  <c r="AB15" i="56"/>
  <c r="AA15" i="56"/>
  <c r="Z15" i="56"/>
  <c r="Y15" i="56"/>
  <c r="X15" i="56"/>
  <c r="W15" i="56"/>
  <c r="V15" i="56"/>
  <c r="AG14" i="56"/>
  <c r="AF14" i="56"/>
  <c r="AE14" i="56"/>
  <c r="AD14" i="56"/>
  <c r="AC14" i="56"/>
  <c r="AB14" i="56"/>
  <c r="AA14" i="56"/>
  <c r="Z14" i="56"/>
  <c r="Y14" i="56"/>
  <c r="X14" i="56"/>
  <c r="W14" i="56"/>
  <c r="V14" i="56"/>
  <c r="AG13" i="56"/>
  <c r="AF13" i="56"/>
  <c r="AE13" i="56"/>
  <c r="AD13" i="56"/>
  <c r="AC13" i="56"/>
  <c r="AB13" i="56"/>
  <c r="AA13" i="56"/>
  <c r="Z13" i="56"/>
  <c r="Y13" i="56"/>
  <c r="X13" i="56"/>
  <c r="W13" i="56"/>
  <c r="V13" i="56"/>
  <c r="B11" i="56"/>
  <c r="C10" i="56"/>
  <c r="C9" i="56"/>
  <c r="A6" i="56"/>
  <c r="I53" i="54"/>
  <c r="T63" i="78"/>
  <c r="T65" i="78"/>
  <c r="O44" i="78"/>
  <c r="O56" i="78"/>
  <c r="O58" i="78"/>
  <c r="N56" i="78"/>
  <c r="N58" i="78"/>
  <c r="D45" i="76"/>
  <c r="N45" i="76"/>
  <c r="O45" i="76"/>
  <c r="D48" i="76"/>
  <c r="N48" i="76"/>
  <c r="O48" i="76"/>
  <c r="D44" i="76"/>
  <c r="N44" i="76"/>
  <c r="D37" i="76"/>
  <c r="T56" i="76"/>
  <c r="T58" i="76"/>
  <c r="R48" i="72"/>
  <c r="T48" i="72"/>
  <c r="R45" i="72"/>
  <c r="T45" i="72"/>
  <c r="T31" i="75"/>
  <c r="D44" i="75"/>
  <c r="N44" i="75"/>
  <c r="D48" i="75"/>
  <c r="N48" i="75"/>
  <c r="O48" i="75"/>
  <c r="D45" i="75"/>
  <c r="N45" i="75"/>
  <c r="O45" i="75"/>
  <c r="T26" i="75"/>
  <c r="T27" i="75"/>
  <c r="O27" i="75"/>
  <c r="N27" i="72"/>
  <c r="D45" i="72"/>
  <c r="N45" i="72"/>
  <c r="O45" i="72"/>
  <c r="O27" i="72"/>
  <c r="D37" i="72"/>
  <c r="R44" i="72"/>
  <c r="T44" i="72"/>
  <c r="O31" i="72"/>
  <c r="O38" i="72"/>
  <c r="T38" i="72"/>
  <c r="L56" i="72"/>
  <c r="L58" i="72"/>
  <c r="O66" i="72"/>
  <c r="M56" i="72"/>
  <c r="M58" i="72"/>
  <c r="O41" i="72"/>
  <c r="T41" i="72"/>
  <c r="D44" i="72"/>
  <c r="N44" i="72"/>
  <c r="O44" i="72"/>
  <c r="S49" i="71"/>
  <c r="J49" i="71"/>
  <c r="D32" i="71"/>
  <c r="N32" i="71"/>
  <c r="O32" i="71"/>
  <c r="T32" i="71"/>
  <c r="D42" i="71"/>
  <c r="M42" i="71"/>
  <c r="O42" i="71"/>
  <c r="T42" i="71"/>
  <c r="D34" i="71"/>
  <c r="N34" i="71"/>
  <c r="O34" i="71"/>
  <c r="T34" i="71"/>
  <c r="D26" i="71"/>
  <c r="N26" i="71"/>
  <c r="O26" i="71"/>
  <c r="D40" i="71"/>
  <c r="L40" i="71"/>
  <c r="O40" i="71"/>
  <c r="T40" i="71"/>
  <c r="D31" i="71"/>
  <c r="N31" i="71"/>
  <c r="O31" i="71"/>
  <c r="D33" i="71"/>
  <c r="N33" i="71"/>
  <c r="O33" i="71"/>
  <c r="T33" i="71"/>
  <c r="D38" i="71"/>
  <c r="L38" i="71"/>
  <c r="O38" i="71"/>
  <c r="T38" i="71"/>
  <c r="D35" i="71"/>
  <c r="N35" i="71"/>
  <c r="O35" i="71"/>
  <c r="T35" i="71"/>
  <c r="D44" i="71"/>
  <c r="N44" i="71"/>
  <c r="O44" i="71"/>
  <c r="T44" i="71"/>
  <c r="D43" i="71"/>
  <c r="N43" i="71"/>
  <c r="O43" i="71"/>
  <c r="T43" i="71"/>
  <c r="J47" i="71"/>
  <c r="D52" i="71"/>
  <c r="N52" i="71"/>
  <c r="O52" i="71"/>
  <c r="O62" i="71"/>
  <c r="D41" i="71"/>
  <c r="N41" i="71"/>
  <c r="O41" i="71"/>
  <c r="T41" i="71"/>
  <c r="D51" i="71"/>
  <c r="L51" i="71"/>
  <c r="O51" i="71"/>
  <c r="T51" i="71"/>
  <c r="D39" i="71"/>
  <c r="L39" i="71"/>
  <c r="O39" i="71"/>
  <c r="T39" i="71"/>
  <c r="D34" i="69"/>
  <c r="N34" i="69"/>
  <c r="O34" i="69"/>
  <c r="T34" i="69"/>
  <c r="D52" i="69"/>
  <c r="N52" i="69"/>
  <c r="O52" i="69"/>
  <c r="D32" i="69"/>
  <c r="N32" i="69"/>
  <c r="O32" i="69"/>
  <c r="T32" i="69"/>
  <c r="D38" i="69"/>
  <c r="L38" i="69"/>
  <c r="O38" i="69"/>
  <c r="T38" i="69"/>
  <c r="D41" i="69"/>
  <c r="N41" i="69"/>
  <c r="O41" i="69"/>
  <c r="T41" i="69"/>
  <c r="D43" i="69"/>
  <c r="N43" i="69"/>
  <c r="O43" i="69"/>
  <c r="T43" i="69"/>
  <c r="D26" i="69"/>
  <c r="N26" i="69"/>
  <c r="O26" i="69"/>
  <c r="D33" i="66"/>
  <c r="N33" i="66"/>
  <c r="O33" i="66"/>
  <c r="T33" i="66"/>
  <c r="D33" i="69"/>
  <c r="N33" i="69"/>
  <c r="O33" i="69"/>
  <c r="T33" i="69"/>
  <c r="D42" i="69"/>
  <c r="M42" i="69"/>
  <c r="O42" i="69"/>
  <c r="T42" i="69"/>
  <c r="D31" i="69"/>
  <c r="N31" i="69"/>
  <c r="O31" i="69"/>
  <c r="D52" i="66"/>
  <c r="N52" i="66"/>
  <c r="O52" i="66"/>
  <c r="D42" i="66"/>
  <c r="M42" i="66"/>
  <c r="O42" i="66"/>
  <c r="T42" i="66"/>
  <c r="O62" i="69"/>
  <c r="D35" i="69"/>
  <c r="N35" i="69"/>
  <c r="O35" i="69"/>
  <c r="T35" i="69"/>
  <c r="D44" i="69"/>
  <c r="N44" i="69"/>
  <c r="O44" i="69"/>
  <c r="T44" i="69"/>
  <c r="J47" i="69"/>
  <c r="D51" i="69"/>
  <c r="L51" i="69"/>
  <c r="O51" i="69"/>
  <c r="T51" i="69"/>
  <c r="J46" i="69"/>
  <c r="D39" i="69"/>
  <c r="L39" i="69"/>
  <c r="O39" i="69"/>
  <c r="T39" i="69"/>
  <c r="D48" i="69"/>
  <c r="N43" i="66"/>
  <c r="O43" i="66"/>
  <c r="T43" i="66"/>
  <c r="O25" i="66"/>
  <c r="D32" i="66"/>
  <c r="N32" i="66"/>
  <c r="O32" i="66"/>
  <c r="T32" i="66"/>
  <c r="D41" i="66"/>
  <c r="N41" i="66"/>
  <c r="O41" i="66"/>
  <c r="T41" i="66"/>
  <c r="D51" i="66"/>
  <c r="L51" i="66"/>
  <c r="O51" i="66"/>
  <c r="T51" i="66"/>
  <c r="D26" i="66"/>
  <c r="N26" i="66"/>
  <c r="O26" i="66"/>
  <c r="T26" i="66"/>
  <c r="T27" i="66"/>
  <c r="D31" i="66"/>
  <c r="N31" i="66"/>
  <c r="S37" i="66"/>
  <c r="D40" i="66"/>
  <c r="L40" i="66"/>
  <c r="O40" i="66"/>
  <c r="T40" i="66"/>
  <c r="S49" i="66"/>
  <c r="D39" i="66"/>
  <c r="L39" i="66"/>
  <c r="O39" i="66"/>
  <c r="T39" i="66"/>
  <c r="D38" i="66"/>
  <c r="L38" i="66"/>
  <c r="S45" i="66"/>
  <c r="D48" i="66"/>
  <c r="D35" i="66"/>
  <c r="N35" i="66"/>
  <c r="O35" i="66"/>
  <c r="T35" i="66"/>
  <c r="D44" i="66"/>
  <c r="N44" i="66"/>
  <c r="O44" i="66"/>
  <c r="T44" i="66"/>
  <c r="D34" i="66"/>
  <c r="N34" i="66"/>
  <c r="O34" i="66"/>
  <c r="T34" i="66"/>
  <c r="D43" i="64"/>
  <c r="N43" i="64"/>
  <c r="O43" i="64"/>
  <c r="T43" i="64"/>
  <c r="D33" i="64"/>
  <c r="N33" i="64"/>
  <c r="O33" i="64"/>
  <c r="T33" i="64"/>
  <c r="D40" i="64"/>
  <c r="L40" i="64"/>
  <c r="O40" i="64"/>
  <c r="T40" i="64"/>
  <c r="D26" i="64"/>
  <c r="N26" i="64"/>
  <c r="O26" i="64"/>
  <c r="T26" i="64"/>
  <c r="T27" i="64"/>
  <c r="R46" i="64"/>
  <c r="T46" i="64"/>
  <c r="D52" i="64"/>
  <c r="N52" i="64"/>
  <c r="O52" i="64"/>
  <c r="D39" i="64"/>
  <c r="L39" i="64"/>
  <c r="O39" i="64"/>
  <c r="T39" i="64"/>
  <c r="D42" i="64"/>
  <c r="M42" i="64"/>
  <c r="M57" i="64"/>
  <c r="M59" i="64"/>
  <c r="O31" i="64"/>
  <c r="O25" i="64"/>
  <c r="D32" i="64"/>
  <c r="N32" i="64"/>
  <c r="O32" i="64"/>
  <c r="T32" i="64"/>
  <c r="D41" i="64"/>
  <c r="N41" i="64"/>
  <c r="O41" i="64"/>
  <c r="T41" i="64"/>
  <c r="D51" i="64"/>
  <c r="L51" i="64"/>
  <c r="O51" i="64"/>
  <c r="T51" i="64"/>
  <c r="D38" i="64"/>
  <c r="L38" i="64"/>
  <c r="S45" i="64"/>
  <c r="D48" i="64"/>
  <c r="D35" i="64"/>
  <c r="N35" i="64"/>
  <c r="O35" i="64"/>
  <c r="T35" i="64"/>
  <c r="D44" i="64"/>
  <c r="N44" i="64"/>
  <c r="O44" i="64"/>
  <c r="T44" i="64"/>
  <c r="D34" i="64"/>
  <c r="N34" i="64"/>
  <c r="O34" i="64"/>
  <c r="T34" i="64"/>
  <c r="D26" i="60"/>
  <c r="N26" i="60"/>
  <c r="O26" i="60"/>
  <c r="T26" i="60"/>
  <c r="T27" i="60"/>
  <c r="R46" i="60"/>
  <c r="T46" i="60"/>
  <c r="D31" i="62"/>
  <c r="N31" i="62"/>
  <c r="O31" i="62"/>
  <c r="D43" i="60"/>
  <c r="D51" i="60"/>
  <c r="L51" i="60"/>
  <c r="O51" i="60"/>
  <c r="T51" i="60"/>
  <c r="D32" i="62"/>
  <c r="N32" i="62"/>
  <c r="O32" i="62"/>
  <c r="T32" i="62"/>
  <c r="D40" i="62"/>
  <c r="L40" i="62"/>
  <c r="O40" i="62"/>
  <c r="T40" i="62"/>
  <c r="D41" i="60"/>
  <c r="N41" i="60"/>
  <c r="O41" i="60"/>
  <c r="T41" i="60"/>
  <c r="D31" i="60"/>
  <c r="N31" i="60"/>
  <c r="O31" i="60"/>
  <c r="D52" i="60"/>
  <c r="N52" i="60"/>
  <c r="O52" i="60"/>
  <c r="D33" i="60"/>
  <c r="N33" i="60"/>
  <c r="O33" i="60"/>
  <c r="T33" i="60"/>
  <c r="N43" i="60"/>
  <c r="O43" i="60"/>
  <c r="T43" i="60"/>
  <c r="N43" i="62"/>
  <c r="O43" i="62"/>
  <c r="T43" i="62"/>
  <c r="D34" i="60"/>
  <c r="N34" i="60"/>
  <c r="O34" i="60"/>
  <c r="T34" i="60"/>
  <c r="D26" i="62"/>
  <c r="N26" i="62"/>
  <c r="O26" i="62"/>
  <c r="T26" i="62"/>
  <c r="T27" i="62"/>
  <c r="R37" i="62"/>
  <c r="T37" i="62"/>
  <c r="D33" i="62"/>
  <c r="N33" i="62"/>
  <c r="O33" i="62"/>
  <c r="T33" i="62"/>
  <c r="D41" i="62"/>
  <c r="N41" i="62"/>
  <c r="O41" i="62"/>
  <c r="T41" i="62"/>
  <c r="D51" i="62"/>
  <c r="L51" i="62"/>
  <c r="O51" i="62"/>
  <c r="T51" i="62"/>
  <c r="D42" i="60"/>
  <c r="M42" i="60"/>
  <c r="O42" i="60"/>
  <c r="T42" i="60"/>
  <c r="D32" i="60"/>
  <c r="N32" i="60"/>
  <c r="O32" i="60"/>
  <c r="T32" i="60"/>
  <c r="D40" i="60"/>
  <c r="L40" i="60"/>
  <c r="O40" i="60"/>
  <c r="T40" i="60"/>
  <c r="D42" i="62"/>
  <c r="M42" i="62"/>
  <c r="M57" i="62"/>
  <c r="M59" i="62"/>
  <c r="D52" i="62"/>
  <c r="N52" i="62"/>
  <c r="O52" i="62"/>
  <c r="J46" i="62"/>
  <c r="D39" i="62"/>
  <c r="L39" i="62"/>
  <c r="O39" i="62"/>
  <c r="T39" i="62"/>
  <c r="D38" i="62"/>
  <c r="L38" i="62"/>
  <c r="S45" i="62"/>
  <c r="D48" i="62"/>
  <c r="O25" i="62"/>
  <c r="D35" i="62"/>
  <c r="N35" i="62"/>
  <c r="O35" i="62"/>
  <c r="T35" i="62"/>
  <c r="D44" i="62"/>
  <c r="N44" i="62"/>
  <c r="O44" i="62"/>
  <c r="T44" i="62"/>
  <c r="D34" i="62"/>
  <c r="N34" i="62"/>
  <c r="O34" i="62"/>
  <c r="T34" i="62"/>
  <c r="N44" i="60"/>
  <c r="O44" i="60"/>
  <c r="T44" i="60"/>
  <c r="M57" i="60"/>
  <c r="M59" i="60"/>
  <c r="D39" i="60"/>
  <c r="L39" i="60"/>
  <c r="O39" i="60"/>
  <c r="T39" i="60"/>
  <c r="D38" i="60"/>
  <c r="L38" i="60"/>
  <c r="D48" i="60"/>
  <c r="D35" i="60"/>
  <c r="N35" i="60"/>
  <c r="O35" i="60"/>
  <c r="T35" i="60"/>
  <c r="O25" i="60"/>
  <c r="J45" i="58"/>
  <c r="D33" i="58"/>
  <c r="N33" i="58"/>
  <c r="O33" i="58"/>
  <c r="T33" i="58"/>
  <c r="D42" i="58"/>
  <c r="M42" i="58"/>
  <c r="J46" i="58"/>
  <c r="J47" i="58"/>
  <c r="D52" i="58"/>
  <c r="N52" i="58"/>
  <c r="O52" i="58"/>
  <c r="O62" i="58"/>
  <c r="D35" i="58"/>
  <c r="N35" i="58"/>
  <c r="O35" i="58"/>
  <c r="T35" i="58"/>
  <c r="D32" i="58"/>
  <c r="N32" i="58"/>
  <c r="O32" i="58"/>
  <c r="T32" i="58"/>
  <c r="D41" i="58"/>
  <c r="N41" i="58"/>
  <c r="O41" i="58"/>
  <c r="T41" i="58"/>
  <c r="D51" i="58"/>
  <c r="L51" i="58"/>
  <c r="O51" i="58"/>
  <c r="T51" i="58"/>
  <c r="D26" i="58"/>
  <c r="N26" i="58"/>
  <c r="D31" i="58"/>
  <c r="N31" i="58"/>
  <c r="S37" i="58"/>
  <c r="D40" i="58"/>
  <c r="L40" i="58"/>
  <c r="O40" i="58"/>
  <c r="T40" i="58"/>
  <c r="S49" i="58"/>
  <c r="D39" i="58"/>
  <c r="L39" i="58"/>
  <c r="O39" i="58"/>
  <c r="T39" i="58"/>
  <c r="D34" i="58"/>
  <c r="N34" i="58"/>
  <c r="O34" i="58"/>
  <c r="T34" i="58"/>
  <c r="D38" i="58"/>
  <c r="L38" i="58"/>
  <c r="D44" i="58"/>
  <c r="N44" i="58"/>
  <c r="O44" i="58"/>
  <c r="T44" i="58"/>
  <c r="D43" i="58"/>
  <c r="N43" i="58"/>
  <c r="O43" i="58"/>
  <c r="T43" i="58"/>
  <c r="D48" i="58"/>
  <c r="D42" i="56"/>
  <c r="M42" i="56" s="1"/>
  <c r="D39" i="56"/>
  <c r="L39" i="56" s="1"/>
  <c r="O39" i="56" s="1"/>
  <c r="T39" i="56" s="1"/>
  <c r="D34" i="56"/>
  <c r="N34" i="56" s="1"/>
  <c r="D31" i="56"/>
  <c r="N31" i="56" s="1"/>
  <c r="O31" i="56" s="1"/>
  <c r="T31" i="56" s="1"/>
  <c r="D52" i="56"/>
  <c r="N52" i="56"/>
  <c r="O52" i="56" s="1"/>
  <c r="D33" i="56"/>
  <c r="N33" i="56" s="1"/>
  <c r="O33" i="56" s="1"/>
  <c r="T33" i="56" s="1"/>
  <c r="S49" i="56"/>
  <c r="J46" i="56"/>
  <c r="J47" i="56"/>
  <c r="D48" i="56"/>
  <c r="J50" i="56"/>
  <c r="D35" i="56"/>
  <c r="N35" i="56"/>
  <c r="O35" i="56" s="1"/>
  <c r="T35" i="56" s="1"/>
  <c r="D53" i="55"/>
  <c r="D52" i="55"/>
  <c r="P55" i="54"/>
  <c r="J55" i="54"/>
  <c r="N55" i="54"/>
  <c r="O55" i="54"/>
  <c r="I55" i="54"/>
  <c r="P54" i="54"/>
  <c r="J54" i="54"/>
  <c r="I54" i="54"/>
  <c r="D54" i="54"/>
  <c r="P53" i="54"/>
  <c r="J53" i="54"/>
  <c r="N53" i="54"/>
  <c r="O53" i="54"/>
  <c r="P52" i="54"/>
  <c r="J52" i="54"/>
  <c r="I52" i="54"/>
  <c r="P51" i="54"/>
  <c r="G51" i="54"/>
  <c r="J51" i="54"/>
  <c r="P50" i="54"/>
  <c r="J50" i="54"/>
  <c r="I50" i="54"/>
  <c r="N50" i="54"/>
  <c r="O50" i="54"/>
  <c r="S49" i="54"/>
  <c r="P49" i="54"/>
  <c r="J49" i="54"/>
  <c r="I49" i="54"/>
  <c r="P48" i="54"/>
  <c r="O48" i="54"/>
  <c r="T48" i="54"/>
  <c r="I48" i="54"/>
  <c r="J48" i="54"/>
  <c r="P47" i="54"/>
  <c r="O47" i="54"/>
  <c r="T47" i="54"/>
  <c r="N47" i="54"/>
  <c r="J47" i="54"/>
  <c r="I47" i="54"/>
  <c r="S46" i="54"/>
  <c r="P46" i="54"/>
  <c r="J46" i="54"/>
  <c r="I46" i="54"/>
  <c r="P45" i="54"/>
  <c r="I45" i="54"/>
  <c r="J45" i="54"/>
  <c r="P44" i="54"/>
  <c r="J44" i="54"/>
  <c r="I44" i="54"/>
  <c r="P43" i="54"/>
  <c r="I43" i="54"/>
  <c r="J43" i="54"/>
  <c r="P42" i="54"/>
  <c r="J42" i="54"/>
  <c r="H42" i="54"/>
  <c r="P41" i="54"/>
  <c r="I41" i="54"/>
  <c r="J41" i="54"/>
  <c r="P40" i="54"/>
  <c r="G40" i="54"/>
  <c r="J40" i="54"/>
  <c r="P39" i="54"/>
  <c r="J39" i="54"/>
  <c r="G39" i="54"/>
  <c r="P38" i="54"/>
  <c r="G38" i="54"/>
  <c r="J38" i="54"/>
  <c r="S37" i="54"/>
  <c r="P37" i="54"/>
  <c r="J37" i="54"/>
  <c r="N37" i="54"/>
  <c r="O37" i="54"/>
  <c r="I37" i="54"/>
  <c r="P36" i="54"/>
  <c r="I36" i="54"/>
  <c r="J36" i="54"/>
  <c r="N36" i="54"/>
  <c r="O36" i="54"/>
  <c r="T36" i="54"/>
  <c r="P35" i="54"/>
  <c r="J35" i="54"/>
  <c r="I35" i="54"/>
  <c r="P34" i="54"/>
  <c r="I34" i="54"/>
  <c r="J34" i="54"/>
  <c r="P33" i="54"/>
  <c r="J33" i="54"/>
  <c r="I33" i="54"/>
  <c r="P32" i="54"/>
  <c r="I32" i="54"/>
  <c r="J32" i="54"/>
  <c r="P31" i="54"/>
  <c r="I31" i="54"/>
  <c r="J31" i="54"/>
  <c r="J26" i="54"/>
  <c r="N25" i="54"/>
  <c r="J25" i="54"/>
  <c r="D43" i="54"/>
  <c r="N43" i="54" s="1"/>
  <c r="O43" i="54" s="1"/>
  <c r="T43" i="54" s="1"/>
  <c r="AG15" i="54"/>
  <c r="AF15" i="54"/>
  <c r="AE15" i="54"/>
  <c r="AD15" i="54"/>
  <c r="AC15" i="54"/>
  <c r="AB15" i="54"/>
  <c r="AA15" i="54"/>
  <c r="Z15" i="54"/>
  <c r="Y15" i="54"/>
  <c r="X15" i="54"/>
  <c r="W15" i="54"/>
  <c r="V15" i="54"/>
  <c r="AG14" i="54"/>
  <c r="AF14" i="54"/>
  <c r="AE14" i="54"/>
  <c r="AD14" i="54"/>
  <c r="AC14" i="54"/>
  <c r="AB14" i="54"/>
  <c r="AA14" i="54"/>
  <c r="Z14" i="54"/>
  <c r="Y14" i="54"/>
  <c r="X14" i="54"/>
  <c r="W14" i="54"/>
  <c r="V14" i="54"/>
  <c r="AG13" i="54"/>
  <c r="AF13" i="54"/>
  <c r="AE13" i="54"/>
  <c r="AD13" i="54"/>
  <c r="AC13" i="54"/>
  <c r="AB13" i="54"/>
  <c r="AA13" i="54"/>
  <c r="Z13" i="54"/>
  <c r="Y13" i="54"/>
  <c r="X13" i="54"/>
  <c r="W13" i="54"/>
  <c r="V13" i="54"/>
  <c r="B11" i="54"/>
  <c r="C10" i="54"/>
  <c r="C9" i="54"/>
  <c r="A6" i="54"/>
  <c r="D17" i="52"/>
  <c r="D34" i="52"/>
  <c r="N34" i="52"/>
  <c r="O34" i="52"/>
  <c r="T34" i="52"/>
  <c r="D17" i="48"/>
  <c r="D33" i="48"/>
  <c r="N33" i="48"/>
  <c r="O33" i="48"/>
  <c r="T33" i="48"/>
  <c r="I49" i="52"/>
  <c r="I47" i="52"/>
  <c r="G40" i="52"/>
  <c r="I36" i="52"/>
  <c r="D53" i="53"/>
  <c r="D52" i="53"/>
  <c r="I31" i="52"/>
  <c r="I32" i="52"/>
  <c r="I33" i="52"/>
  <c r="I34" i="52"/>
  <c r="I35" i="52"/>
  <c r="J36" i="52"/>
  <c r="N36" i="52"/>
  <c r="O36" i="52"/>
  <c r="T36" i="52"/>
  <c r="I37" i="52"/>
  <c r="S37" i="52"/>
  <c r="G38" i="52"/>
  <c r="G39" i="52"/>
  <c r="I41" i="52"/>
  <c r="J41" i="52"/>
  <c r="H42" i="52"/>
  <c r="I43" i="52"/>
  <c r="J43" i="52"/>
  <c r="I44" i="52"/>
  <c r="J44" i="52"/>
  <c r="I45" i="52"/>
  <c r="S45" i="52"/>
  <c r="I46" i="52"/>
  <c r="S46" i="52"/>
  <c r="N47" i="52"/>
  <c r="O47" i="52"/>
  <c r="T47" i="52"/>
  <c r="O48" i="52"/>
  <c r="T48" i="52"/>
  <c r="S49" i="52"/>
  <c r="G51" i="52"/>
  <c r="N25" i="52"/>
  <c r="O25" i="52"/>
  <c r="J37" i="52"/>
  <c r="N37" i="52"/>
  <c r="O37" i="52"/>
  <c r="I50" i="52"/>
  <c r="N50" i="52"/>
  <c r="O50" i="52"/>
  <c r="I52" i="52"/>
  <c r="J52" i="52"/>
  <c r="I53" i="52"/>
  <c r="J53" i="52"/>
  <c r="N53" i="52"/>
  <c r="O53" i="52"/>
  <c r="D54" i="52"/>
  <c r="N54" i="52"/>
  <c r="O54" i="52"/>
  <c r="I54" i="52"/>
  <c r="J54" i="52"/>
  <c r="I55" i="52"/>
  <c r="J55" i="52"/>
  <c r="N55" i="52"/>
  <c r="O55" i="52"/>
  <c r="P55" i="52"/>
  <c r="P54" i="52"/>
  <c r="P53" i="52"/>
  <c r="P52" i="52"/>
  <c r="P51" i="52"/>
  <c r="J51" i="52"/>
  <c r="P50" i="52"/>
  <c r="J50" i="52"/>
  <c r="P49" i="52"/>
  <c r="J49" i="52"/>
  <c r="P48" i="52"/>
  <c r="I48" i="52"/>
  <c r="J48" i="52"/>
  <c r="P47" i="52"/>
  <c r="J47" i="52"/>
  <c r="P46" i="52"/>
  <c r="J46" i="52"/>
  <c r="P45" i="52"/>
  <c r="J45" i="52"/>
  <c r="P44" i="52"/>
  <c r="P43" i="52"/>
  <c r="P42" i="52"/>
  <c r="J42" i="52"/>
  <c r="P41" i="52"/>
  <c r="P40" i="52"/>
  <c r="J40" i="52"/>
  <c r="P39" i="52"/>
  <c r="J39" i="52"/>
  <c r="P38" i="52"/>
  <c r="J38" i="52"/>
  <c r="P37" i="52"/>
  <c r="P36" i="52"/>
  <c r="P35" i="52"/>
  <c r="J35" i="52"/>
  <c r="P34" i="52"/>
  <c r="J34" i="52"/>
  <c r="P33" i="52"/>
  <c r="J33" i="52"/>
  <c r="P32" i="52"/>
  <c r="J32" i="52"/>
  <c r="P31" i="52"/>
  <c r="J31" i="52"/>
  <c r="J26" i="52"/>
  <c r="J25" i="52"/>
  <c r="AG15" i="52"/>
  <c r="AF15" i="52"/>
  <c r="AE15" i="52"/>
  <c r="AD15" i="52"/>
  <c r="AC15" i="52"/>
  <c r="AB15" i="52"/>
  <c r="AA15" i="52"/>
  <c r="Z15" i="52"/>
  <c r="Y15" i="52"/>
  <c r="X15" i="52"/>
  <c r="W15" i="52"/>
  <c r="V15" i="52"/>
  <c r="AG14" i="52"/>
  <c r="AF14" i="52"/>
  <c r="AE14" i="52"/>
  <c r="AD14" i="52"/>
  <c r="AC14" i="52"/>
  <c r="AB14" i="52"/>
  <c r="AA14" i="52"/>
  <c r="Z14" i="52"/>
  <c r="Y14" i="52"/>
  <c r="X14" i="52"/>
  <c r="W14" i="52"/>
  <c r="V14" i="52"/>
  <c r="AG13" i="52"/>
  <c r="AF13" i="52"/>
  <c r="AE13" i="52"/>
  <c r="AD13" i="52"/>
  <c r="AC13" i="52"/>
  <c r="AB13" i="52"/>
  <c r="AA13" i="52"/>
  <c r="Z13" i="52"/>
  <c r="Y13" i="52"/>
  <c r="X13" i="52"/>
  <c r="W13" i="52"/>
  <c r="V13" i="52"/>
  <c r="B11" i="52"/>
  <c r="C10" i="52"/>
  <c r="C9" i="52"/>
  <c r="A6" i="52"/>
  <c r="D17" i="51"/>
  <c r="D33" i="51"/>
  <c r="N33" i="51"/>
  <c r="O33" i="51"/>
  <c r="T33" i="51"/>
  <c r="G38" i="48"/>
  <c r="I31" i="51"/>
  <c r="I32" i="51"/>
  <c r="I33" i="51"/>
  <c r="I34" i="51"/>
  <c r="I35" i="51"/>
  <c r="I36" i="51"/>
  <c r="J36" i="51"/>
  <c r="N36" i="51"/>
  <c r="O36" i="51"/>
  <c r="T36" i="51"/>
  <c r="I37" i="51"/>
  <c r="S37" i="51"/>
  <c r="G38" i="51"/>
  <c r="G39" i="51"/>
  <c r="G40" i="51"/>
  <c r="I41" i="51"/>
  <c r="J41" i="51"/>
  <c r="H42" i="51"/>
  <c r="I43" i="51"/>
  <c r="J43" i="51"/>
  <c r="I44" i="51"/>
  <c r="J44" i="51"/>
  <c r="I45" i="51"/>
  <c r="S45" i="51"/>
  <c r="I46" i="51"/>
  <c r="S46" i="51"/>
  <c r="I47" i="51"/>
  <c r="N47" i="51"/>
  <c r="O47" i="51"/>
  <c r="T47" i="51"/>
  <c r="O48" i="51"/>
  <c r="T48" i="51"/>
  <c r="I49" i="51"/>
  <c r="S49" i="51"/>
  <c r="G51" i="51"/>
  <c r="N25" i="51"/>
  <c r="O25" i="51"/>
  <c r="J37" i="51"/>
  <c r="N37" i="51"/>
  <c r="O37" i="51"/>
  <c r="I50" i="51"/>
  <c r="N50" i="51"/>
  <c r="O50" i="51"/>
  <c r="I52" i="51"/>
  <c r="J52" i="51"/>
  <c r="I53" i="51"/>
  <c r="J53" i="51"/>
  <c r="N53" i="51"/>
  <c r="O53" i="51"/>
  <c r="D54" i="51"/>
  <c r="I54" i="51"/>
  <c r="J54" i="51"/>
  <c r="N54" i="51"/>
  <c r="O54" i="51"/>
  <c r="I55" i="51"/>
  <c r="J55" i="51"/>
  <c r="N55" i="51"/>
  <c r="O55" i="51"/>
  <c r="P55" i="51"/>
  <c r="P54" i="51"/>
  <c r="P53" i="51"/>
  <c r="P52" i="51"/>
  <c r="P51" i="51"/>
  <c r="J51" i="51"/>
  <c r="P50" i="51"/>
  <c r="J50" i="51"/>
  <c r="P49" i="51"/>
  <c r="J49" i="51"/>
  <c r="P48" i="51"/>
  <c r="I48" i="51"/>
  <c r="J48" i="51"/>
  <c r="P47" i="51"/>
  <c r="J47" i="51"/>
  <c r="P46" i="51"/>
  <c r="J46" i="51"/>
  <c r="P45" i="51"/>
  <c r="J45" i="51"/>
  <c r="P44" i="51"/>
  <c r="P43" i="51"/>
  <c r="P42" i="51"/>
  <c r="J42" i="51"/>
  <c r="P41" i="51"/>
  <c r="P40" i="51"/>
  <c r="J40" i="51"/>
  <c r="P39" i="51"/>
  <c r="J39" i="51"/>
  <c r="P38" i="51"/>
  <c r="J38" i="51"/>
  <c r="P37" i="51"/>
  <c r="P36" i="51"/>
  <c r="P35" i="51"/>
  <c r="J35" i="51"/>
  <c r="P34" i="51"/>
  <c r="J34" i="51"/>
  <c r="P33" i="51"/>
  <c r="J33" i="51"/>
  <c r="P32" i="51"/>
  <c r="J32" i="51"/>
  <c r="P31" i="51"/>
  <c r="J31" i="51"/>
  <c r="J26" i="51"/>
  <c r="J25" i="51"/>
  <c r="AG15" i="51"/>
  <c r="AF15" i="51"/>
  <c r="AE15" i="51"/>
  <c r="AD15" i="51"/>
  <c r="AC15" i="51"/>
  <c r="AB15" i="51"/>
  <c r="AA15" i="51"/>
  <c r="Z15" i="51"/>
  <c r="Y15" i="51"/>
  <c r="X15" i="51"/>
  <c r="W15" i="51"/>
  <c r="V15" i="51"/>
  <c r="AG14" i="51"/>
  <c r="AF14" i="51"/>
  <c r="AE14" i="51"/>
  <c r="AD14" i="51"/>
  <c r="AC14" i="51"/>
  <c r="AB14" i="51"/>
  <c r="AA14" i="51"/>
  <c r="Z14" i="51"/>
  <c r="Y14" i="51"/>
  <c r="X14" i="51"/>
  <c r="W14" i="51"/>
  <c r="V14" i="51"/>
  <c r="AG13" i="51"/>
  <c r="AF13" i="51"/>
  <c r="AE13" i="51"/>
  <c r="AD13" i="51"/>
  <c r="AC13" i="51"/>
  <c r="AB13" i="51"/>
  <c r="AA13" i="51"/>
  <c r="Z13" i="51"/>
  <c r="Y13" i="51"/>
  <c r="X13" i="51"/>
  <c r="W13" i="51"/>
  <c r="V13" i="51"/>
  <c r="B11" i="51"/>
  <c r="C10" i="51"/>
  <c r="C9" i="51"/>
  <c r="A6" i="51"/>
  <c r="G39" i="48"/>
  <c r="D53" i="50"/>
  <c r="D52" i="50"/>
  <c r="I31" i="48"/>
  <c r="I32" i="48"/>
  <c r="I33" i="48"/>
  <c r="I34" i="48"/>
  <c r="I35" i="48"/>
  <c r="I36" i="48"/>
  <c r="J36" i="48"/>
  <c r="N36" i="48"/>
  <c r="O36" i="48"/>
  <c r="T36" i="48"/>
  <c r="I37" i="48"/>
  <c r="S37" i="48"/>
  <c r="G40" i="48"/>
  <c r="I41" i="48"/>
  <c r="J41" i="48"/>
  <c r="H42" i="48"/>
  <c r="I43" i="48"/>
  <c r="J43" i="48"/>
  <c r="I44" i="48"/>
  <c r="J44" i="48"/>
  <c r="I45" i="48"/>
  <c r="S45" i="48"/>
  <c r="I46" i="48"/>
  <c r="S46" i="48"/>
  <c r="I47" i="48"/>
  <c r="N47" i="48"/>
  <c r="O47" i="48"/>
  <c r="T47" i="48"/>
  <c r="O48" i="48"/>
  <c r="T48" i="48"/>
  <c r="I49" i="48"/>
  <c r="S49" i="48"/>
  <c r="G51" i="48"/>
  <c r="N25" i="48"/>
  <c r="O25" i="48"/>
  <c r="J37" i="48"/>
  <c r="N37" i="48"/>
  <c r="O37" i="48"/>
  <c r="I50" i="48"/>
  <c r="N50" i="48"/>
  <c r="O50" i="48"/>
  <c r="I52" i="48"/>
  <c r="J52" i="48"/>
  <c r="I53" i="48"/>
  <c r="J53" i="48"/>
  <c r="N53" i="48"/>
  <c r="O53" i="48"/>
  <c r="D54" i="48"/>
  <c r="I54" i="48"/>
  <c r="J54" i="48"/>
  <c r="N54" i="48"/>
  <c r="O54" i="48"/>
  <c r="I55" i="48"/>
  <c r="J55" i="48"/>
  <c r="N55" i="48"/>
  <c r="O55" i="48"/>
  <c r="P55" i="48"/>
  <c r="P54" i="48"/>
  <c r="P53" i="48"/>
  <c r="P52" i="48"/>
  <c r="P51" i="48"/>
  <c r="J51" i="48"/>
  <c r="P50" i="48"/>
  <c r="J50" i="48"/>
  <c r="P49" i="48"/>
  <c r="J49" i="48"/>
  <c r="P48" i="48"/>
  <c r="I48" i="48"/>
  <c r="J48" i="48"/>
  <c r="P47" i="48"/>
  <c r="J47" i="48"/>
  <c r="P46" i="48"/>
  <c r="J46" i="48"/>
  <c r="P45" i="48"/>
  <c r="J45" i="48"/>
  <c r="P44" i="48"/>
  <c r="P43" i="48"/>
  <c r="P42" i="48"/>
  <c r="J42" i="48"/>
  <c r="P41" i="48"/>
  <c r="P40" i="48"/>
  <c r="J40" i="48"/>
  <c r="P39" i="48"/>
  <c r="J39" i="48"/>
  <c r="P38" i="48"/>
  <c r="J38" i="48"/>
  <c r="P37" i="48"/>
  <c r="P36" i="48"/>
  <c r="P35" i="48"/>
  <c r="J35" i="48"/>
  <c r="P34" i="48"/>
  <c r="J34" i="48"/>
  <c r="P33" i="48"/>
  <c r="J33" i="48"/>
  <c r="P32" i="48"/>
  <c r="J32" i="48"/>
  <c r="P31" i="48"/>
  <c r="J31" i="48"/>
  <c r="J26" i="48"/>
  <c r="J25" i="48"/>
  <c r="AG15" i="48"/>
  <c r="AF15" i="48"/>
  <c r="AE15" i="48"/>
  <c r="AD15" i="48"/>
  <c r="AC15" i="48"/>
  <c r="AB15" i="48"/>
  <c r="AA15" i="48"/>
  <c r="Z15" i="48"/>
  <c r="Y15" i="48"/>
  <c r="X15" i="48"/>
  <c r="W15" i="48"/>
  <c r="V15" i="48"/>
  <c r="AG14" i="48"/>
  <c r="AF14" i="48"/>
  <c r="AE14" i="48"/>
  <c r="AD14" i="48"/>
  <c r="AC14" i="48"/>
  <c r="AB14" i="48"/>
  <c r="AA14" i="48"/>
  <c r="Z14" i="48"/>
  <c r="Y14" i="48"/>
  <c r="X14" i="48"/>
  <c r="W14" i="48"/>
  <c r="V14" i="48"/>
  <c r="AG13" i="48"/>
  <c r="AF13" i="48"/>
  <c r="AE13" i="48"/>
  <c r="AD13" i="48"/>
  <c r="AC13" i="48"/>
  <c r="AB13" i="48"/>
  <c r="AA13" i="48"/>
  <c r="Z13" i="48"/>
  <c r="Y13" i="48"/>
  <c r="X13" i="48"/>
  <c r="W13" i="48"/>
  <c r="V13" i="48"/>
  <c r="B11" i="48"/>
  <c r="C10" i="48"/>
  <c r="C9" i="48"/>
  <c r="A6" i="48"/>
  <c r="D17" i="47"/>
  <c r="D31" i="47"/>
  <c r="N31" i="47"/>
  <c r="P47" i="47"/>
  <c r="I47" i="47"/>
  <c r="P45" i="47"/>
  <c r="I45" i="47"/>
  <c r="P43" i="47"/>
  <c r="I43" i="47"/>
  <c r="P42" i="47"/>
  <c r="H42" i="47"/>
  <c r="P40" i="47"/>
  <c r="G40" i="47"/>
  <c r="P55" i="47"/>
  <c r="I55" i="47"/>
  <c r="J55" i="47"/>
  <c r="N55" i="47"/>
  <c r="O55" i="47"/>
  <c r="P54" i="47"/>
  <c r="I54" i="47"/>
  <c r="J54" i="47"/>
  <c r="N54" i="47"/>
  <c r="O54" i="47"/>
  <c r="D54" i="47"/>
  <c r="P53" i="47"/>
  <c r="I53" i="47"/>
  <c r="J53" i="47"/>
  <c r="N53" i="47"/>
  <c r="O53" i="47"/>
  <c r="P52" i="47"/>
  <c r="J52" i="47"/>
  <c r="I52" i="47"/>
  <c r="P51" i="47"/>
  <c r="G51" i="47"/>
  <c r="J51" i="47"/>
  <c r="P50" i="47"/>
  <c r="N50" i="47"/>
  <c r="O50" i="47"/>
  <c r="I50" i="47"/>
  <c r="J50" i="47"/>
  <c r="P49" i="47"/>
  <c r="I49" i="47"/>
  <c r="S49" i="47"/>
  <c r="T48" i="47"/>
  <c r="P48" i="47"/>
  <c r="O48" i="47"/>
  <c r="I48" i="47"/>
  <c r="J48" i="47"/>
  <c r="N47" i="47"/>
  <c r="O47" i="47"/>
  <c r="T47" i="47"/>
  <c r="P46" i="47"/>
  <c r="I46" i="47"/>
  <c r="S46" i="47"/>
  <c r="S45" i="47"/>
  <c r="J45" i="47"/>
  <c r="P44" i="47"/>
  <c r="I44" i="47"/>
  <c r="J44" i="47"/>
  <c r="J43" i="47"/>
  <c r="J42" i="47"/>
  <c r="P41" i="47"/>
  <c r="I41" i="47"/>
  <c r="J41" i="47"/>
  <c r="J40" i="47"/>
  <c r="P39" i="47"/>
  <c r="G39" i="47"/>
  <c r="J39" i="47"/>
  <c r="P38" i="47"/>
  <c r="J38" i="47"/>
  <c r="G38" i="47"/>
  <c r="S37" i="47"/>
  <c r="P37" i="47"/>
  <c r="I37" i="47"/>
  <c r="J37" i="47"/>
  <c r="N37" i="47"/>
  <c r="O37" i="47"/>
  <c r="P36" i="47"/>
  <c r="I36" i="47"/>
  <c r="J36" i="47"/>
  <c r="N36" i="47"/>
  <c r="O36" i="47"/>
  <c r="T36" i="47"/>
  <c r="P35" i="47"/>
  <c r="J35" i="47"/>
  <c r="I35" i="47"/>
  <c r="P34" i="47"/>
  <c r="I34" i="47"/>
  <c r="J34" i="47"/>
  <c r="P33" i="47"/>
  <c r="J33" i="47"/>
  <c r="I33" i="47"/>
  <c r="P32" i="47"/>
  <c r="I32" i="47"/>
  <c r="J32" i="47"/>
  <c r="P31" i="47"/>
  <c r="I31" i="47"/>
  <c r="J31" i="47"/>
  <c r="J26" i="47"/>
  <c r="N25" i="47"/>
  <c r="O25" i="47"/>
  <c r="J25" i="47"/>
  <c r="AG15" i="47"/>
  <c r="AF15" i="47"/>
  <c r="AE15" i="47"/>
  <c r="AD15" i="47"/>
  <c r="AC15" i="47"/>
  <c r="AB15" i="47"/>
  <c r="AA15" i="47"/>
  <c r="Z15" i="47"/>
  <c r="Y15" i="47"/>
  <c r="X15" i="47"/>
  <c r="W15" i="47"/>
  <c r="V15" i="47"/>
  <c r="AG14" i="47"/>
  <c r="AF14" i="47"/>
  <c r="AE14" i="47"/>
  <c r="AD14" i="47"/>
  <c r="AC14" i="47"/>
  <c r="AB14" i="47"/>
  <c r="AA14" i="47"/>
  <c r="Z14" i="47"/>
  <c r="Y14" i="47"/>
  <c r="X14" i="47"/>
  <c r="W14" i="47"/>
  <c r="V14" i="47"/>
  <c r="AG13" i="47"/>
  <c r="AF13" i="47"/>
  <c r="AE13" i="47"/>
  <c r="AD13" i="47"/>
  <c r="AC13" i="47"/>
  <c r="AB13" i="47"/>
  <c r="AA13" i="47"/>
  <c r="Z13" i="47"/>
  <c r="Y13" i="47"/>
  <c r="X13" i="47"/>
  <c r="W13" i="47"/>
  <c r="V13" i="47"/>
  <c r="B11" i="47"/>
  <c r="C10" i="47"/>
  <c r="C9" i="47"/>
  <c r="A6" i="47"/>
  <c r="D53" i="46"/>
  <c r="D52" i="46"/>
  <c r="D17" i="45"/>
  <c r="D51" i="45"/>
  <c r="L51" i="45"/>
  <c r="O51" i="45"/>
  <c r="T51" i="45"/>
  <c r="P49" i="45"/>
  <c r="I49" i="45"/>
  <c r="P41" i="45"/>
  <c r="I41" i="45"/>
  <c r="P55" i="45"/>
  <c r="I55" i="45"/>
  <c r="J55" i="45"/>
  <c r="N55" i="45"/>
  <c r="O55" i="45"/>
  <c r="P54" i="45"/>
  <c r="I54" i="45"/>
  <c r="J54" i="45"/>
  <c r="N54" i="45"/>
  <c r="O54" i="45"/>
  <c r="D54" i="45"/>
  <c r="P53" i="45"/>
  <c r="I53" i="45"/>
  <c r="J53" i="45"/>
  <c r="N53" i="45"/>
  <c r="O53" i="45"/>
  <c r="P52" i="45"/>
  <c r="J52" i="45"/>
  <c r="I52" i="45"/>
  <c r="P51" i="45"/>
  <c r="G51" i="45"/>
  <c r="J51" i="45"/>
  <c r="P50" i="45"/>
  <c r="N50" i="45"/>
  <c r="O50" i="45"/>
  <c r="I50" i="45"/>
  <c r="J50" i="45"/>
  <c r="S49" i="45"/>
  <c r="T48" i="45"/>
  <c r="P48" i="45"/>
  <c r="O48" i="45"/>
  <c r="I48" i="45"/>
  <c r="J48" i="45"/>
  <c r="P47" i="45"/>
  <c r="I47" i="45"/>
  <c r="N47" i="45"/>
  <c r="O47" i="45"/>
  <c r="T47" i="45"/>
  <c r="P46" i="45"/>
  <c r="J46" i="45"/>
  <c r="I46" i="45"/>
  <c r="S46" i="45"/>
  <c r="S45" i="45"/>
  <c r="P45" i="45"/>
  <c r="I45" i="45"/>
  <c r="J45" i="45"/>
  <c r="P44" i="45"/>
  <c r="I44" i="45"/>
  <c r="J44" i="45"/>
  <c r="P43" i="45"/>
  <c r="I43" i="45"/>
  <c r="J43" i="45"/>
  <c r="P42" i="45"/>
  <c r="J42" i="45"/>
  <c r="H42" i="45"/>
  <c r="J41" i="45"/>
  <c r="P40" i="45"/>
  <c r="J40" i="45"/>
  <c r="G40" i="45"/>
  <c r="P39" i="45"/>
  <c r="G39" i="45"/>
  <c r="J39" i="45"/>
  <c r="P38" i="45"/>
  <c r="G38" i="45"/>
  <c r="J38" i="45"/>
  <c r="S37" i="45"/>
  <c r="P37" i="45"/>
  <c r="I37" i="45"/>
  <c r="J37" i="45"/>
  <c r="N37" i="45"/>
  <c r="O37" i="45"/>
  <c r="P36" i="45"/>
  <c r="I36" i="45"/>
  <c r="J36" i="45"/>
  <c r="N36" i="45"/>
  <c r="O36" i="45"/>
  <c r="T36" i="45"/>
  <c r="P35" i="45"/>
  <c r="J35" i="45"/>
  <c r="I35" i="45"/>
  <c r="P34" i="45"/>
  <c r="I34" i="45"/>
  <c r="J34" i="45"/>
  <c r="P33" i="45"/>
  <c r="I33" i="45"/>
  <c r="J33" i="45"/>
  <c r="P32" i="45"/>
  <c r="I32" i="45"/>
  <c r="J32" i="45"/>
  <c r="P31" i="45"/>
  <c r="J31" i="45"/>
  <c r="I31" i="45"/>
  <c r="J26" i="45"/>
  <c r="N25" i="45"/>
  <c r="O25" i="45"/>
  <c r="J25" i="45"/>
  <c r="AG15" i="45"/>
  <c r="AF15" i="45"/>
  <c r="AE15" i="45"/>
  <c r="AD15" i="45"/>
  <c r="AC15" i="45"/>
  <c r="AB15" i="45"/>
  <c r="AA15" i="45"/>
  <c r="Z15" i="45"/>
  <c r="Y15" i="45"/>
  <c r="X15" i="45"/>
  <c r="W15" i="45"/>
  <c r="V15" i="45"/>
  <c r="AG14" i="45"/>
  <c r="AF14" i="45"/>
  <c r="AE14" i="45"/>
  <c r="AD14" i="45"/>
  <c r="AC14" i="45"/>
  <c r="AB14" i="45"/>
  <c r="AA14" i="45"/>
  <c r="Z14" i="45"/>
  <c r="Y14" i="45"/>
  <c r="X14" i="45"/>
  <c r="W14" i="45"/>
  <c r="V14" i="45"/>
  <c r="AG13" i="45"/>
  <c r="AF13" i="45"/>
  <c r="AE13" i="45"/>
  <c r="AD13" i="45"/>
  <c r="AC13" i="45"/>
  <c r="AB13" i="45"/>
  <c r="AA13" i="45"/>
  <c r="Z13" i="45"/>
  <c r="Y13" i="45"/>
  <c r="X13" i="45"/>
  <c r="W13" i="45"/>
  <c r="V13" i="45"/>
  <c r="B11" i="45"/>
  <c r="C10" i="45"/>
  <c r="C9" i="45"/>
  <c r="A6" i="45"/>
  <c r="D53" i="44"/>
  <c r="D52" i="44"/>
  <c r="D17" i="43"/>
  <c r="D44" i="43"/>
  <c r="N44" i="43"/>
  <c r="O44" i="43"/>
  <c r="T44" i="43"/>
  <c r="P41" i="43"/>
  <c r="I41" i="43"/>
  <c r="J41" i="43"/>
  <c r="P55" i="43"/>
  <c r="I55" i="43"/>
  <c r="J55" i="43"/>
  <c r="N55" i="43"/>
  <c r="O55" i="43"/>
  <c r="P54" i="43"/>
  <c r="I54" i="43"/>
  <c r="J54" i="43"/>
  <c r="D54" i="43"/>
  <c r="N54" i="43"/>
  <c r="O54" i="43"/>
  <c r="P53" i="43"/>
  <c r="I53" i="43"/>
  <c r="J53" i="43"/>
  <c r="N53" i="43"/>
  <c r="O53" i="43"/>
  <c r="P52" i="43"/>
  <c r="I52" i="43"/>
  <c r="J52" i="43"/>
  <c r="P51" i="43"/>
  <c r="G51" i="43"/>
  <c r="J51" i="43"/>
  <c r="P50" i="43"/>
  <c r="I50" i="43"/>
  <c r="J50" i="43"/>
  <c r="P49" i="43"/>
  <c r="I49" i="43"/>
  <c r="S49" i="43"/>
  <c r="P48" i="43"/>
  <c r="O48" i="43"/>
  <c r="T48" i="43"/>
  <c r="I48" i="43"/>
  <c r="J48" i="43"/>
  <c r="P47" i="43"/>
  <c r="I47" i="43"/>
  <c r="N47" i="43"/>
  <c r="O47" i="43"/>
  <c r="T47" i="43"/>
  <c r="P46" i="43"/>
  <c r="I46" i="43"/>
  <c r="S46" i="43"/>
  <c r="P45" i="43"/>
  <c r="I45" i="43"/>
  <c r="J45" i="43"/>
  <c r="P44" i="43"/>
  <c r="I44" i="43"/>
  <c r="J44" i="43"/>
  <c r="P43" i="43"/>
  <c r="I43" i="43"/>
  <c r="J43" i="43"/>
  <c r="P42" i="43"/>
  <c r="H42" i="43"/>
  <c r="J42" i="43"/>
  <c r="P40" i="43"/>
  <c r="G40" i="43"/>
  <c r="J40" i="43"/>
  <c r="P39" i="43"/>
  <c r="G39" i="43"/>
  <c r="J39" i="43"/>
  <c r="P38" i="43"/>
  <c r="G38" i="43"/>
  <c r="J38" i="43"/>
  <c r="P37" i="43"/>
  <c r="I37" i="43"/>
  <c r="J37" i="43"/>
  <c r="N37" i="43"/>
  <c r="O37" i="43"/>
  <c r="P36" i="43"/>
  <c r="I36" i="43"/>
  <c r="J36" i="43"/>
  <c r="N36" i="43"/>
  <c r="O36" i="43"/>
  <c r="T36" i="43"/>
  <c r="P35" i="43"/>
  <c r="I35" i="43"/>
  <c r="J35" i="43"/>
  <c r="P34" i="43"/>
  <c r="I34" i="43"/>
  <c r="J34" i="43"/>
  <c r="P33" i="43"/>
  <c r="I33" i="43"/>
  <c r="J33" i="43"/>
  <c r="P32" i="43"/>
  <c r="I32" i="43"/>
  <c r="J32" i="43"/>
  <c r="P31" i="43"/>
  <c r="I31" i="43"/>
  <c r="J31" i="43"/>
  <c r="J26" i="43"/>
  <c r="N25" i="43"/>
  <c r="J25" i="43"/>
  <c r="AG15" i="43"/>
  <c r="AF15" i="43"/>
  <c r="AE15" i="43"/>
  <c r="AD15" i="43"/>
  <c r="AC15" i="43"/>
  <c r="AB15" i="43"/>
  <c r="AA15" i="43"/>
  <c r="Z15" i="43"/>
  <c r="Y15" i="43"/>
  <c r="X15" i="43"/>
  <c r="W15" i="43"/>
  <c r="V15" i="43"/>
  <c r="AG14" i="43"/>
  <c r="AF14" i="43"/>
  <c r="AE14" i="43"/>
  <c r="AD14" i="43"/>
  <c r="AC14" i="43"/>
  <c r="AB14" i="43"/>
  <c r="AA14" i="43"/>
  <c r="Z14" i="43"/>
  <c r="Y14" i="43"/>
  <c r="X14" i="43"/>
  <c r="W14" i="43"/>
  <c r="V14" i="43"/>
  <c r="AG13" i="43"/>
  <c r="AF13" i="43"/>
  <c r="AE13" i="43"/>
  <c r="AD13" i="43"/>
  <c r="AC13" i="43"/>
  <c r="AB13" i="43"/>
  <c r="AA13" i="43"/>
  <c r="Z13" i="43"/>
  <c r="Y13" i="43"/>
  <c r="X13" i="43"/>
  <c r="W13" i="43"/>
  <c r="V13" i="43"/>
  <c r="B11" i="43"/>
  <c r="C10" i="43"/>
  <c r="C9" i="43"/>
  <c r="A6" i="43"/>
  <c r="D53" i="42"/>
  <c r="D52" i="42"/>
  <c r="P40" i="15"/>
  <c r="P32" i="15"/>
  <c r="P55" i="41"/>
  <c r="J55" i="41"/>
  <c r="N55" i="41"/>
  <c r="O55" i="41"/>
  <c r="I55" i="41"/>
  <c r="P54" i="41"/>
  <c r="J54" i="41"/>
  <c r="N54" i="41"/>
  <c r="O54" i="41"/>
  <c r="I54" i="41"/>
  <c r="D54" i="41"/>
  <c r="P53" i="41"/>
  <c r="I53" i="41"/>
  <c r="J53" i="41"/>
  <c r="N53" i="41"/>
  <c r="O53" i="41"/>
  <c r="P52" i="41"/>
  <c r="J52" i="41"/>
  <c r="I52" i="41"/>
  <c r="P51" i="41"/>
  <c r="G51" i="41"/>
  <c r="J51" i="41"/>
  <c r="P50" i="41"/>
  <c r="N50" i="41"/>
  <c r="O50" i="41"/>
  <c r="J50" i="41"/>
  <c r="I50" i="41"/>
  <c r="P49" i="41"/>
  <c r="I49" i="41"/>
  <c r="N49" i="41"/>
  <c r="O49" i="41"/>
  <c r="T49" i="41"/>
  <c r="S48" i="41"/>
  <c r="P48" i="41"/>
  <c r="I48" i="41"/>
  <c r="J48" i="41"/>
  <c r="P47" i="41"/>
  <c r="O47" i="41"/>
  <c r="T47" i="41"/>
  <c r="I47" i="41"/>
  <c r="J47" i="41"/>
  <c r="P46" i="41"/>
  <c r="I46" i="41"/>
  <c r="N46" i="41"/>
  <c r="O46" i="41"/>
  <c r="T46" i="41"/>
  <c r="P45" i="41"/>
  <c r="I45" i="41"/>
  <c r="S45" i="41"/>
  <c r="P44" i="41"/>
  <c r="I44" i="41"/>
  <c r="S44" i="41"/>
  <c r="P43" i="41"/>
  <c r="I43" i="41"/>
  <c r="J43" i="41"/>
  <c r="P42" i="41"/>
  <c r="H42" i="41"/>
  <c r="J42" i="41"/>
  <c r="D17" i="41"/>
  <c r="D41" i="41"/>
  <c r="N41" i="41"/>
  <c r="O41" i="41"/>
  <c r="T41" i="41"/>
  <c r="P41" i="41"/>
  <c r="I41" i="41"/>
  <c r="J41" i="41"/>
  <c r="P40" i="41"/>
  <c r="J40" i="41"/>
  <c r="G40" i="41"/>
  <c r="P39" i="41"/>
  <c r="J39" i="41"/>
  <c r="G39" i="41"/>
  <c r="P38" i="41"/>
  <c r="J38" i="41"/>
  <c r="G38" i="41"/>
  <c r="S37" i="41"/>
  <c r="P37" i="41"/>
  <c r="J37" i="41"/>
  <c r="N37" i="41"/>
  <c r="O37" i="41"/>
  <c r="I37" i="41"/>
  <c r="P36" i="41"/>
  <c r="I36" i="41"/>
  <c r="J36" i="41"/>
  <c r="N36" i="41"/>
  <c r="O36" i="41"/>
  <c r="T36" i="41"/>
  <c r="P35" i="41"/>
  <c r="J35" i="41"/>
  <c r="I35" i="41"/>
  <c r="P34" i="41"/>
  <c r="J34" i="41"/>
  <c r="I34" i="41"/>
  <c r="P33" i="41"/>
  <c r="J33" i="41"/>
  <c r="I33" i="41"/>
  <c r="P32" i="41"/>
  <c r="J32" i="41"/>
  <c r="I32" i="41"/>
  <c r="P31" i="41"/>
  <c r="J31" i="41"/>
  <c r="I31" i="41"/>
  <c r="J26" i="41"/>
  <c r="N25" i="41"/>
  <c r="O25" i="41"/>
  <c r="J25" i="41"/>
  <c r="AG15" i="41"/>
  <c r="AF15" i="41"/>
  <c r="AE15" i="41"/>
  <c r="AD15" i="41"/>
  <c r="AC15" i="41"/>
  <c r="AB15" i="41"/>
  <c r="AA15" i="41"/>
  <c r="Z15" i="41"/>
  <c r="Y15" i="41"/>
  <c r="X15" i="41"/>
  <c r="W15" i="41"/>
  <c r="V15" i="41"/>
  <c r="AG14" i="41"/>
  <c r="AF14" i="41"/>
  <c r="AE14" i="41"/>
  <c r="AD14" i="41"/>
  <c r="AC14" i="41"/>
  <c r="AB14" i="41"/>
  <c r="AA14" i="41"/>
  <c r="Z14" i="41"/>
  <c r="Y14" i="41"/>
  <c r="X14" i="41"/>
  <c r="W14" i="41"/>
  <c r="V14" i="41"/>
  <c r="AG13" i="41"/>
  <c r="AF13" i="41"/>
  <c r="AE13" i="41"/>
  <c r="AD13" i="41"/>
  <c r="AC13" i="41"/>
  <c r="AB13" i="41"/>
  <c r="AA13" i="41"/>
  <c r="Z13" i="41"/>
  <c r="Y13" i="41"/>
  <c r="X13" i="41"/>
  <c r="W13" i="41"/>
  <c r="V13" i="41"/>
  <c r="B11" i="41"/>
  <c r="C10" i="41"/>
  <c r="C9" i="41"/>
  <c r="A6" i="41"/>
  <c r="D50" i="40"/>
  <c r="D49" i="40"/>
  <c r="D50" i="39"/>
  <c r="D49" i="39"/>
  <c r="P55" i="38"/>
  <c r="I55" i="38"/>
  <c r="J55" i="38"/>
  <c r="N55" i="38"/>
  <c r="O55" i="38"/>
  <c r="P54" i="38"/>
  <c r="I54" i="38"/>
  <c r="J54" i="38"/>
  <c r="N54" i="38"/>
  <c r="O54" i="38"/>
  <c r="D54" i="38"/>
  <c r="P53" i="38"/>
  <c r="J53" i="38"/>
  <c r="N53" i="38"/>
  <c r="O53" i="38"/>
  <c r="I53" i="38"/>
  <c r="P52" i="38"/>
  <c r="J52" i="38"/>
  <c r="I52" i="38"/>
  <c r="P51" i="38"/>
  <c r="J51" i="38"/>
  <c r="G51" i="38"/>
  <c r="D17" i="38"/>
  <c r="D26" i="38"/>
  <c r="N26" i="38"/>
  <c r="P50" i="38"/>
  <c r="I50" i="38"/>
  <c r="N50" i="38"/>
  <c r="O50" i="38"/>
  <c r="P49" i="38"/>
  <c r="O49" i="38"/>
  <c r="T49" i="38"/>
  <c r="J49" i="38"/>
  <c r="I49" i="38"/>
  <c r="N49" i="38"/>
  <c r="P48" i="38"/>
  <c r="I48" i="38"/>
  <c r="J48" i="38"/>
  <c r="P47" i="38"/>
  <c r="O47" i="38"/>
  <c r="T47" i="38"/>
  <c r="I47" i="38"/>
  <c r="J47" i="38"/>
  <c r="P46" i="38"/>
  <c r="J46" i="38"/>
  <c r="I46" i="38"/>
  <c r="N46" i="38"/>
  <c r="O46" i="38"/>
  <c r="T46" i="38"/>
  <c r="S45" i="38"/>
  <c r="P45" i="38"/>
  <c r="I45" i="38"/>
  <c r="J45" i="38"/>
  <c r="P44" i="38"/>
  <c r="J44" i="38"/>
  <c r="I44" i="38"/>
  <c r="S44" i="38"/>
  <c r="P43" i="38"/>
  <c r="J43" i="38"/>
  <c r="I43" i="38"/>
  <c r="P42" i="38"/>
  <c r="J42" i="38"/>
  <c r="H42" i="38"/>
  <c r="P41" i="38"/>
  <c r="I41" i="38"/>
  <c r="J41" i="38"/>
  <c r="P40" i="38"/>
  <c r="G40" i="38"/>
  <c r="J40" i="38"/>
  <c r="P39" i="38"/>
  <c r="P38" i="38"/>
  <c r="S37" i="38"/>
  <c r="P37" i="38"/>
  <c r="I37" i="38"/>
  <c r="J37" i="38"/>
  <c r="N37" i="38"/>
  <c r="O37" i="38"/>
  <c r="P36" i="38"/>
  <c r="O36" i="38"/>
  <c r="T36" i="38"/>
  <c r="J36" i="38"/>
  <c r="N36" i="38"/>
  <c r="I36" i="38"/>
  <c r="P35" i="38"/>
  <c r="I35" i="38"/>
  <c r="J35" i="38"/>
  <c r="P34" i="38"/>
  <c r="I34" i="38"/>
  <c r="J34" i="38"/>
  <c r="P33" i="38"/>
  <c r="I33" i="38"/>
  <c r="J33" i="38"/>
  <c r="P32" i="38"/>
  <c r="J32" i="38"/>
  <c r="I32" i="38"/>
  <c r="P31" i="38"/>
  <c r="J31" i="38"/>
  <c r="I31" i="38"/>
  <c r="J26" i="38"/>
  <c r="N25" i="38"/>
  <c r="J25" i="38"/>
  <c r="AG15" i="38"/>
  <c r="AF15" i="38"/>
  <c r="AE15" i="38"/>
  <c r="AD15" i="38"/>
  <c r="AC15" i="38"/>
  <c r="AB15" i="38"/>
  <c r="AA15" i="38"/>
  <c r="Z15" i="38"/>
  <c r="Y15" i="38"/>
  <c r="X15" i="38"/>
  <c r="W15" i="38"/>
  <c r="V15" i="38"/>
  <c r="AG14" i="38"/>
  <c r="AF14" i="38"/>
  <c r="AE14" i="38"/>
  <c r="AD14" i="38"/>
  <c r="AC14" i="38"/>
  <c r="AB14" i="38"/>
  <c r="AA14" i="38"/>
  <c r="Z14" i="38"/>
  <c r="Y14" i="38"/>
  <c r="X14" i="38"/>
  <c r="W14" i="38"/>
  <c r="V14" i="38"/>
  <c r="AG13" i="38"/>
  <c r="AF13" i="38"/>
  <c r="AE13" i="38"/>
  <c r="AD13" i="38"/>
  <c r="AC13" i="38"/>
  <c r="AB13" i="38"/>
  <c r="AA13" i="38"/>
  <c r="Z13" i="38"/>
  <c r="Y13" i="38"/>
  <c r="X13" i="38"/>
  <c r="W13" i="38"/>
  <c r="V13" i="38"/>
  <c r="B11" i="38"/>
  <c r="C10" i="38"/>
  <c r="C9" i="38"/>
  <c r="A6" i="38"/>
  <c r="D50" i="37"/>
  <c r="D49" i="37"/>
  <c r="P55" i="36"/>
  <c r="I55" i="36"/>
  <c r="J55" i="36"/>
  <c r="N55" i="36"/>
  <c r="O55" i="36"/>
  <c r="P54" i="36"/>
  <c r="J54" i="36"/>
  <c r="I54" i="36"/>
  <c r="D54" i="36"/>
  <c r="N54" i="36"/>
  <c r="O54" i="36"/>
  <c r="P53" i="36"/>
  <c r="I53" i="36"/>
  <c r="J53" i="36"/>
  <c r="N53" i="36"/>
  <c r="O53" i="36"/>
  <c r="P52" i="36"/>
  <c r="I52" i="36"/>
  <c r="J52" i="36"/>
  <c r="P51" i="36"/>
  <c r="G51" i="36"/>
  <c r="J51" i="36"/>
  <c r="P50" i="36"/>
  <c r="O50" i="36"/>
  <c r="N50" i="36"/>
  <c r="J50" i="36"/>
  <c r="I50" i="36"/>
  <c r="T49" i="36"/>
  <c r="P49" i="36"/>
  <c r="N49" i="36"/>
  <c r="O49" i="36"/>
  <c r="I49" i="36"/>
  <c r="J49" i="36"/>
  <c r="P48" i="36"/>
  <c r="I48" i="36"/>
  <c r="P47" i="36"/>
  <c r="O47" i="36"/>
  <c r="T47" i="36"/>
  <c r="J47" i="36"/>
  <c r="I47" i="36"/>
  <c r="P46" i="36"/>
  <c r="N46" i="36"/>
  <c r="O46" i="36"/>
  <c r="T46" i="36"/>
  <c r="J46" i="36"/>
  <c r="I46" i="36"/>
  <c r="P45" i="36"/>
  <c r="I45" i="36"/>
  <c r="S44" i="36"/>
  <c r="P44" i="36"/>
  <c r="J44" i="36"/>
  <c r="I44" i="36"/>
  <c r="P43" i="36"/>
  <c r="J43" i="36"/>
  <c r="I43" i="36"/>
  <c r="P42" i="36"/>
  <c r="J42" i="36"/>
  <c r="H42" i="36"/>
  <c r="P41" i="36"/>
  <c r="J41" i="36"/>
  <c r="I41" i="36"/>
  <c r="P40" i="36"/>
  <c r="J40" i="36"/>
  <c r="G40" i="36"/>
  <c r="P39" i="36"/>
  <c r="P38" i="36"/>
  <c r="S37" i="36"/>
  <c r="P37" i="36"/>
  <c r="I37" i="36"/>
  <c r="J37" i="36"/>
  <c r="N37" i="36"/>
  <c r="O37" i="36"/>
  <c r="P36" i="36"/>
  <c r="I36" i="36"/>
  <c r="J36" i="36"/>
  <c r="N36" i="36"/>
  <c r="O36" i="36"/>
  <c r="T36" i="36"/>
  <c r="P35" i="36"/>
  <c r="J35" i="36"/>
  <c r="I35" i="36"/>
  <c r="P34" i="36"/>
  <c r="I34" i="36"/>
  <c r="J34" i="36"/>
  <c r="P33" i="36"/>
  <c r="I33" i="36"/>
  <c r="J33" i="36"/>
  <c r="P32" i="36"/>
  <c r="J32" i="36"/>
  <c r="I32" i="36"/>
  <c r="P31" i="36"/>
  <c r="I31" i="36"/>
  <c r="J31" i="36"/>
  <c r="J26" i="36"/>
  <c r="O25" i="36"/>
  <c r="N25" i="36"/>
  <c r="J25" i="36"/>
  <c r="D17" i="36"/>
  <c r="D42" i="36"/>
  <c r="M42" i="36"/>
  <c r="AG15" i="36"/>
  <c r="AF15" i="36"/>
  <c r="AE15" i="36"/>
  <c r="AD15" i="36"/>
  <c r="AC15" i="36"/>
  <c r="AB15" i="36"/>
  <c r="AA15" i="36"/>
  <c r="Z15" i="36"/>
  <c r="Y15" i="36"/>
  <c r="X15" i="36"/>
  <c r="W15" i="36"/>
  <c r="V15" i="36"/>
  <c r="AG14" i="36"/>
  <c r="AF14" i="36"/>
  <c r="AE14" i="36"/>
  <c r="AD14" i="36"/>
  <c r="AC14" i="36"/>
  <c r="AB14" i="36"/>
  <c r="AA14" i="36"/>
  <c r="Z14" i="36"/>
  <c r="Y14" i="36"/>
  <c r="X14" i="36"/>
  <c r="W14" i="36"/>
  <c r="V14" i="36"/>
  <c r="AG13" i="36"/>
  <c r="AF13" i="36"/>
  <c r="AE13" i="36"/>
  <c r="AD13" i="36"/>
  <c r="AC13" i="36"/>
  <c r="AB13" i="36"/>
  <c r="AA13" i="36"/>
  <c r="Z13" i="36"/>
  <c r="Y13" i="36"/>
  <c r="X13" i="36"/>
  <c r="W13" i="36"/>
  <c r="V13" i="36"/>
  <c r="B11" i="36"/>
  <c r="C10" i="36"/>
  <c r="C9" i="36"/>
  <c r="A6" i="36"/>
  <c r="D50" i="35"/>
  <c r="D49" i="35"/>
  <c r="P55" i="34"/>
  <c r="N55" i="34"/>
  <c r="O55" i="34"/>
  <c r="J55" i="34"/>
  <c r="I55" i="34"/>
  <c r="P54" i="34"/>
  <c r="I54" i="34"/>
  <c r="J54" i="34"/>
  <c r="D54" i="34"/>
  <c r="N54" i="34"/>
  <c r="O54" i="34"/>
  <c r="P53" i="34"/>
  <c r="J53" i="34"/>
  <c r="N53" i="34"/>
  <c r="O53" i="34"/>
  <c r="I53" i="34"/>
  <c r="P52" i="34"/>
  <c r="J52" i="34"/>
  <c r="I52" i="34"/>
  <c r="P51" i="34"/>
  <c r="G51" i="34"/>
  <c r="J51" i="34"/>
  <c r="P50" i="34"/>
  <c r="N50" i="34"/>
  <c r="O50" i="34"/>
  <c r="I50" i="34"/>
  <c r="J50" i="34"/>
  <c r="P49" i="34"/>
  <c r="I49" i="34"/>
  <c r="N49" i="34"/>
  <c r="O49" i="34"/>
  <c r="T49" i="34"/>
  <c r="S48" i="34"/>
  <c r="P48" i="34"/>
  <c r="J48" i="34"/>
  <c r="I48" i="34"/>
  <c r="T47" i="34"/>
  <c r="P47" i="34"/>
  <c r="O47" i="34"/>
  <c r="J47" i="34"/>
  <c r="I47" i="34"/>
  <c r="P46" i="34"/>
  <c r="N46" i="34"/>
  <c r="O46" i="34"/>
  <c r="T46" i="34"/>
  <c r="I46" i="34"/>
  <c r="J46" i="34"/>
  <c r="S45" i="34"/>
  <c r="P45" i="34"/>
  <c r="J45" i="34"/>
  <c r="I45" i="34"/>
  <c r="P44" i="34"/>
  <c r="J44" i="34"/>
  <c r="I44" i="34"/>
  <c r="S44" i="34"/>
  <c r="P43" i="34"/>
  <c r="I43" i="34"/>
  <c r="J43" i="34"/>
  <c r="P42" i="34"/>
  <c r="H42" i="34"/>
  <c r="J42" i="34"/>
  <c r="P41" i="34"/>
  <c r="J41" i="34"/>
  <c r="I41" i="34"/>
  <c r="P40" i="34"/>
  <c r="G40" i="34"/>
  <c r="J40" i="34"/>
  <c r="P39" i="34"/>
  <c r="P38" i="34"/>
  <c r="S37" i="34"/>
  <c r="P37" i="34"/>
  <c r="J37" i="34"/>
  <c r="N37" i="34"/>
  <c r="O37" i="34"/>
  <c r="I37" i="34"/>
  <c r="T36" i="34"/>
  <c r="P36" i="34"/>
  <c r="O36" i="34"/>
  <c r="N36" i="34"/>
  <c r="J36" i="34"/>
  <c r="I36" i="34"/>
  <c r="P35" i="34"/>
  <c r="I35" i="34"/>
  <c r="J35" i="34"/>
  <c r="P34" i="34"/>
  <c r="J34" i="34"/>
  <c r="I34" i="34"/>
  <c r="P33" i="34"/>
  <c r="J33" i="34"/>
  <c r="I33" i="34"/>
  <c r="P32" i="34"/>
  <c r="J32" i="34"/>
  <c r="I32" i="34"/>
  <c r="P31" i="34"/>
  <c r="J31" i="34"/>
  <c r="I31" i="34"/>
  <c r="J26" i="34"/>
  <c r="N25" i="34"/>
  <c r="J25" i="34"/>
  <c r="D17" i="34"/>
  <c r="D38" i="34"/>
  <c r="L38" i="34"/>
  <c r="AG15" i="34"/>
  <c r="AF15" i="34"/>
  <c r="AE15" i="34"/>
  <c r="AD15" i="34"/>
  <c r="AC15" i="34"/>
  <c r="AB15" i="34"/>
  <c r="AA15" i="34"/>
  <c r="Z15" i="34"/>
  <c r="Y15" i="34"/>
  <c r="X15" i="34"/>
  <c r="W15" i="34"/>
  <c r="V15" i="34"/>
  <c r="AG14" i="34"/>
  <c r="AF14" i="34"/>
  <c r="AE14" i="34"/>
  <c r="AD14" i="34"/>
  <c r="AC14" i="34"/>
  <c r="AB14" i="34"/>
  <c r="AA14" i="34"/>
  <c r="Z14" i="34"/>
  <c r="Y14" i="34"/>
  <c r="X14" i="34"/>
  <c r="W14" i="34"/>
  <c r="V14" i="34"/>
  <c r="AG13" i="34"/>
  <c r="AF13" i="34"/>
  <c r="AE13" i="34"/>
  <c r="AD13" i="34"/>
  <c r="AC13" i="34"/>
  <c r="AB13" i="34"/>
  <c r="AA13" i="34"/>
  <c r="Z13" i="34"/>
  <c r="Y13" i="34"/>
  <c r="X13" i="34"/>
  <c r="W13" i="34"/>
  <c r="V13" i="34"/>
  <c r="B11" i="34"/>
  <c r="C10" i="34"/>
  <c r="C9" i="34"/>
  <c r="A6" i="34"/>
  <c r="D50" i="33"/>
  <c r="D49" i="33"/>
  <c r="P55" i="32"/>
  <c r="N55" i="32"/>
  <c r="O55" i="32"/>
  <c r="J55" i="32"/>
  <c r="I55" i="32"/>
  <c r="P54" i="32"/>
  <c r="J54" i="32"/>
  <c r="I54" i="32"/>
  <c r="D54" i="32"/>
  <c r="P53" i="32"/>
  <c r="J53" i="32"/>
  <c r="N53" i="32"/>
  <c r="O53" i="32"/>
  <c r="I53" i="32"/>
  <c r="P52" i="32"/>
  <c r="I52" i="32"/>
  <c r="J52" i="32"/>
  <c r="P51" i="32"/>
  <c r="J51" i="32"/>
  <c r="G51" i="32"/>
  <c r="P50" i="32"/>
  <c r="O50" i="32"/>
  <c r="J50" i="32"/>
  <c r="I50" i="32"/>
  <c r="N50" i="32"/>
  <c r="P49" i="32"/>
  <c r="N49" i="32"/>
  <c r="O49" i="32"/>
  <c r="T49" i="32"/>
  <c r="J49" i="32"/>
  <c r="I49" i="32"/>
  <c r="P48" i="32"/>
  <c r="I48" i="32"/>
  <c r="T47" i="32"/>
  <c r="P47" i="32"/>
  <c r="O47" i="32"/>
  <c r="J47" i="32"/>
  <c r="I47" i="32"/>
  <c r="P46" i="32"/>
  <c r="I46" i="32"/>
  <c r="N46" i="32"/>
  <c r="O46" i="32"/>
  <c r="T46" i="32"/>
  <c r="S45" i="32"/>
  <c r="P45" i="32"/>
  <c r="I45" i="32"/>
  <c r="J45" i="32"/>
  <c r="S44" i="32"/>
  <c r="P44" i="32"/>
  <c r="J44" i="32"/>
  <c r="I44" i="32"/>
  <c r="P43" i="32"/>
  <c r="I43" i="32"/>
  <c r="J43" i="32"/>
  <c r="P42" i="32"/>
  <c r="J42" i="32"/>
  <c r="H42" i="32"/>
  <c r="P41" i="32"/>
  <c r="I41" i="32"/>
  <c r="J41" i="32"/>
  <c r="P40" i="32"/>
  <c r="G40" i="32"/>
  <c r="J40" i="32"/>
  <c r="P39" i="32"/>
  <c r="P38" i="32"/>
  <c r="P37" i="32"/>
  <c r="I37" i="32"/>
  <c r="P36" i="32"/>
  <c r="I36" i="32"/>
  <c r="J36" i="32"/>
  <c r="N36" i="32"/>
  <c r="O36" i="32"/>
  <c r="T36" i="32"/>
  <c r="P35" i="32"/>
  <c r="I35" i="32"/>
  <c r="J35" i="32"/>
  <c r="P34" i="32"/>
  <c r="J34" i="32"/>
  <c r="I34" i="32"/>
  <c r="P33" i="32"/>
  <c r="I33" i="32"/>
  <c r="J33" i="32"/>
  <c r="P32" i="32"/>
  <c r="I32" i="32"/>
  <c r="J32" i="32"/>
  <c r="P31" i="32"/>
  <c r="J31" i="32"/>
  <c r="I31" i="32"/>
  <c r="J26" i="32"/>
  <c r="O25" i="32"/>
  <c r="N25" i="32"/>
  <c r="J25" i="32"/>
  <c r="D17" i="32"/>
  <c r="D26" i="32"/>
  <c r="N26" i="32"/>
  <c r="AG15" i="32"/>
  <c r="AF15" i="32"/>
  <c r="AE15" i="32"/>
  <c r="AD15" i="32"/>
  <c r="AC15" i="32"/>
  <c r="AB15" i="32"/>
  <c r="AA15" i="32"/>
  <c r="Z15" i="32"/>
  <c r="Y15" i="32"/>
  <c r="X15" i="32"/>
  <c r="W15" i="32"/>
  <c r="V15" i="32"/>
  <c r="AG14" i="32"/>
  <c r="AF14" i="32"/>
  <c r="AE14" i="32"/>
  <c r="AD14" i="32"/>
  <c r="AC14" i="32"/>
  <c r="AB14" i="32"/>
  <c r="AA14" i="32"/>
  <c r="Z14" i="32"/>
  <c r="Y14" i="32"/>
  <c r="X14" i="32"/>
  <c r="W14" i="32"/>
  <c r="V14" i="32"/>
  <c r="AG13" i="32"/>
  <c r="AF13" i="32"/>
  <c r="AE13" i="32"/>
  <c r="AD13" i="32"/>
  <c r="AC13" i="32"/>
  <c r="AB13" i="32"/>
  <c r="AA13" i="32"/>
  <c r="Z13" i="32"/>
  <c r="Y13" i="32"/>
  <c r="X13" i="32"/>
  <c r="W13" i="32"/>
  <c r="V13" i="32"/>
  <c r="B11" i="32"/>
  <c r="C10" i="32"/>
  <c r="C9" i="32"/>
  <c r="A6" i="32"/>
  <c r="P55" i="31"/>
  <c r="N55" i="31"/>
  <c r="O55" i="31"/>
  <c r="J55" i="31"/>
  <c r="I55" i="31"/>
  <c r="P54" i="31"/>
  <c r="I54" i="31"/>
  <c r="J54" i="31"/>
  <c r="D54" i="31"/>
  <c r="N54" i="31"/>
  <c r="O54" i="31"/>
  <c r="P53" i="31"/>
  <c r="I53" i="31"/>
  <c r="J53" i="31"/>
  <c r="N53" i="31"/>
  <c r="O53" i="31"/>
  <c r="P52" i="31"/>
  <c r="J52" i="31"/>
  <c r="I52" i="31"/>
  <c r="P51" i="31"/>
  <c r="G51" i="31"/>
  <c r="J51" i="31"/>
  <c r="P50" i="31"/>
  <c r="N50" i="31"/>
  <c r="O50" i="31"/>
  <c r="I50" i="31"/>
  <c r="J50" i="31"/>
  <c r="P49" i="31"/>
  <c r="I49" i="31"/>
  <c r="J49" i="31"/>
  <c r="S48" i="31"/>
  <c r="P48" i="31"/>
  <c r="J48" i="31"/>
  <c r="I48" i="31"/>
  <c r="P47" i="31"/>
  <c r="O47" i="31"/>
  <c r="T47" i="31"/>
  <c r="I47" i="31"/>
  <c r="J47" i="31"/>
  <c r="T46" i="31"/>
  <c r="P46" i="31"/>
  <c r="O46" i="31"/>
  <c r="N46" i="31"/>
  <c r="I46" i="31"/>
  <c r="J46" i="31"/>
  <c r="S45" i="31"/>
  <c r="P45" i="31"/>
  <c r="J45" i="31"/>
  <c r="I45" i="31"/>
  <c r="P44" i="31"/>
  <c r="J44" i="31"/>
  <c r="I44" i="31"/>
  <c r="S44" i="31"/>
  <c r="P43" i="31"/>
  <c r="I43" i="31"/>
  <c r="J43" i="31"/>
  <c r="P42" i="31"/>
  <c r="H42" i="31"/>
  <c r="J42" i="31"/>
  <c r="P41" i="31"/>
  <c r="J41" i="31"/>
  <c r="I41" i="31"/>
  <c r="P40" i="31"/>
  <c r="G40" i="31"/>
  <c r="J40" i="31"/>
  <c r="P39" i="31"/>
  <c r="P38" i="31"/>
  <c r="S37" i="31"/>
  <c r="P37" i="31"/>
  <c r="J37" i="31"/>
  <c r="N37" i="31"/>
  <c r="O37" i="31"/>
  <c r="I37" i="31"/>
  <c r="P36" i="31"/>
  <c r="N36" i="31"/>
  <c r="O36" i="31"/>
  <c r="T36" i="31"/>
  <c r="J36" i="31"/>
  <c r="I36" i="31"/>
  <c r="P35" i="31"/>
  <c r="I35" i="31"/>
  <c r="J35" i="31"/>
  <c r="P34" i="31"/>
  <c r="J34" i="31"/>
  <c r="I34" i="31"/>
  <c r="P33" i="31"/>
  <c r="I33" i="31"/>
  <c r="J33" i="31"/>
  <c r="P32" i="31"/>
  <c r="J32" i="31"/>
  <c r="I32" i="31"/>
  <c r="P31" i="31"/>
  <c r="I31" i="31"/>
  <c r="J31" i="31"/>
  <c r="J26" i="31"/>
  <c r="N25" i="31"/>
  <c r="O25" i="31"/>
  <c r="J25" i="31"/>
  <c r="D17" i="31"/>
  <c r="D51" i="31"/>
  <c r="L51" i="31"/>
  <c r="O51" i="31"/>
  <c r="T51" i="31"/>
  <c r="AG15" i="31"/>
  <c r="AF15" i="31"/>
  <c r="AE15" i="31"/>
  <c r="AD15" i="31"/>
  <c r="AC15" i="31"/>
  <c r="AB15" i="31"/>
  <c r="AA15" i="31"/>
  <c r="Z15" i="31"/>
  <c r="Y15" i="31"/>
  <c r="X15" i="31"/>
  <c r="W15" i="31"/>
  <c r="V15" i="31"/>
  <c r="AG14" i="31"/>
  <c r="AF14" i="31"/>
  <c r="AE14" i="31"/>
  <c r="AD14" i="31"/>
  <c r="AC14" i="31"/>
  <c r="AB14" i="31"/>
  <c r="AA14" i="31"/>
  <c r="Z14" i="31"/>
  <c r="Y14" i="31"/>
  <c r="X14" i="31"/>
  <c r="W14" i="31"/>
  <c r="V14" i="31"/>
  <c r="AG13" i="31"/>
  <c r="AF13" i="31"/>
  <c r="AE13" i="31"/>
  <c r="AD13" i="31"/>
  <c r="AC13" i="31"/>
  <c r="AB13" i="31"/>
  <c r="AA13" i="31"/>
  <c r="Z13" i="31"/>
  <c r="Y13" i="31"/>
  <c r="X13" i="31"/>
  <c r="W13" i="31"/>
  <c r="V13" i="31"/>
  <c r="B11" i="31"/>
  <c r="C10" i="31"/>
  <c r="C9" i="31"/>
  <c r="A6" i="31"/>
  <c r="D50" i="30"/>
  <c r="D49" i="30"/>
  <c r="D50" i="29"/>
  <c r="D49" i="29"/>
  <c r="D50" i="28"/>
  <c r="D49" i="28"/>
  <c r="D17" i="27"/>
  <c r="D38" i="27"/>
  <c r="L38" i="27"/>
  <c r="O38" i="27"/>
  <c r="T38" i="27"/>
  <c r="P55" i="27"/>
  <c r="O55" i="27"/>
  <c r="N55" i="27"/>
  <c r="I55" i="27"/>
  <c r="J55" i="27"/>
  <c r="P54" i="27"/>
  <c r="I54" i="27"/>
  <c r="J54" i="27"/>
  <c r="D54" i="27"/>
  <c r="N54" i="27"/>
  <c r="O54" i="27"/>
  <c r="P53" i="27"/>
  <c r="J53" i="27"/>
  <c r="N53" i="27"/>
  <c r="O53" i="27"/>
  <c r="I53" i="27"/>
  <c r="P52" i="27"/>
  <c r="I52" i="27"/>
  <c r="J52" i="27"/>
  <c r="P51" i="27"/>
  <c r="J51" i="27"/>
  <c r="G51" i="27"/>
  <c r="P50" i="27"/>
  <c r="I50" i="27"/>
  <c r="T49" i="27"/>
  <c r="P49" i="27"/>
  <c r="O49" i="27"/>
  <c r="N49" i="27"/>
  <c r="J49" i="27"/>
  <c r="I49" i="27"/>
  <c r="P48" i="27"/>
  <c r="J48" i="27"/>
  <c r="I48" i="27"/>
  <c r="S48" i="27"/>
  <c r="T47" i="27"/>
  <c r="P47" i="27"/>
  <c r="O47" i="27"/>
  <c r="J47" i="27"/>
  <c r="I47" i="27"/>
  <c r="P46" i="27"/>
  <c r="O46" i="27"/>
  <c r="T46" i="27"/>
  <c r="N46" i="27"/>
  <c r="J46" i="27"/>
  <c r="I46" i="27"/>
  <c r="S45" i="27"/>
  <c r="P45" i="27"/>
  <c r="J45" i="27"/>
  <c r="I45" i="27"/>
  <c r="P44" i="27"/>
  <c r="I44" i="27"/>
  <c r="P43" i="27"/>
  <c r="J43" i="27"/>
  <c r="I43" i="27"/>
  <c r="P42" i="27"/>
  <c r="J42" i="27"/>
  <c r="H42" i="27"/>
  <c r="P41" i="27"/>
  <c r="I41" i="27"/>
  <c r="J41" i="27"/>
  <c r="P40" i="27"/>
  <c r="G40" i="27"/>
  <c r="J40" i="27"/>
  <c r="P39" i="27"/>
  <c r="P38" i="27"/>
  <c r="P37" i="27"/>
  <c r="I37" i="27"/>
  <c r="S37" i="27"/>
  <c r="P36" i="27"/>
  <c r="P35" i="27"/>
  <c r="I35" i="27"/>
  <c r="J35" i="27"/>
  <c r="P34" i="27"/>
  <c r="I34" i="27"/>
  <c r="J34" i="27"/>
  <c r="P33" i="27"/>
  <c r="J33" i="27"/>
  <c r="I33" i="27"/>
  <c r="P32" i="27"/>
  <c r="I32" i="27"/>
  <c r="J32" i="27"/>
  <c r="P31" i="27"/>
  <c r="I31" i="27"/>
  <c r="J31" i="27"/>
  <c r="J26" i="27"/>
  <c r="O25" i="27"/>
  <c r="N25" i="27"/>
  <c r="J25" i="27"/>
  <c r="AG15" i="27"/>
  <c r="AF15" i="27"/>
  <c r="AE15" i="27"/>
  <c r="AD15" i="27"/>
  <c r="AC15" i="27"/>
  <c r="AB15" i="27"/>
  <c r="AA15" i="27"/>
  <c r="Z15" i="27"/>
  <c r="Y15" i="27"/>
  <c r="X15" i="27"/>
  <c r="W15" i="27"/>
  <c r="V15" i="27"/>
  <c r="AG14" i="27"/>
  <c r="AF14" i="27"/>
  <c r="AE14" i="27"/>
  <c r="AD14" i="27"/>
  <c r="AC14" i="27"/>
  <c r="AB14" i="27"/>
  <c r="AA14" i="27"/>
  <c r="Z14" i="27"/>
  <c r="Y14" i="27"/>
  <c r="X14" i="27"/>
  <c r="W14" i="27"/>
  <c r="V14" i="27"/>
  <c r="AG13" i="27"/>
  <c r="AF13" i="27"/>
  <c r="AE13" i="27"/>
  <c r="AD13" i="27"/>
  <c r="AC13" i="27"/>
  <c r="AB13" i="27"/>
  <c r="AA13" i="27"/>
  <c r="Z13" i="27"/>
  <c r="Y13" i="27"/>
  <c r="X13" i="27"/>
  <c r="W13" i="27"/>
  <c r="V13" i="27"/>
  <c r="B11" i="27"/>
  <c r="C10" i="27"/>
  <c r="C9" i="27"/>
  <c r="A6" i="27"/>
  <c r="D50" i="26"/>
  <c r="D49" i="26"/>
  <c r="P55" i="25"/>
  <c r="I55" i="25"/>
  <c r="J55" i="25" s="1"/>
  <c r="N55" i="25" s="1"/>
  <c r="O55" i="25" s="1"/>
  <c r="P54" i="25"/>
  <c r="I54" i="25"/>
  <c r="J54" i="25"/>
  <c r="N54" i="25"/>
  <c r="O54" i="25"/>
  <c r="D54" i="25"/>
  <c r="P53" i="25"/>
  <c r="I53" i="25"/>
  <c r="J53" i="25" s="1"/>
  <c r="N53" i="25" s="1"/>
  <c r="O53" i="25" s="1"/>
  <c r="P52" i="25"/>
  <c r="I52" i="25"/>
  <c r="J52" i="25" s="1"/>
  <c r="P51" i="25"/>
  <c r="G51" i="25"/>
  <c r="J51" i="25" s="1"/>
  <c r="P50" i="25"/>
  <c r="I50" i="25"/>
  <c r="J50" i="25" s="1"/>
  <c r="P49" i="25"/>
  <c r="I49" i="25"/>
  <c r="N49" i="25" s="1"/>
  <c r="O49" i="25" s="1"/>
  <c r="T49" i="25" s="1"/>
  <c r="P48" i="25"/>
  <c r="I48" i="25"/>
  <c r="S48" i="25" s="1"/>
  <c r="P47" i="25"/>
  <c r="O47" i="25"/>
  <c r="T47" i="25"/>
  <c r="I47" i="25"/>
  <c r="J47" i="25"/>
  <c r="P46" i="25"/>
  <c r="I46" i="25"/>
  <c r="N46" i="25" s="1"/>
  <c r="O46" i="25" s="1"/>
  <c r="T46" i="25" s="1"/>
  <c r="P45" i="25"/>
  <c r="I45" i="25"/>
  <c r="S45" i="25" s="1"/>
  <c r="P44" i="25"/>
  <c r="I44" i="25"/>
  <c r="S44" i="25" s="1"/>
  <c r="P43" i="25"/>
  <c r="I43" i="25"/>
  <c r="J43" i="25" s="1"/>
  <c r="P42" i="25"/>
  <c r="H42" i="25"/>
  <c r="J42" i="25" s="1"/>
  <c r="P41" i="25"/>
  <c r="I41" i="25"/>
  <c r="J41" i="25" s="1"/>
  <c r="P40" i="25"/>
  <c r="G40" i="25"/>
  <c r="J40" i="25"/>
  <c r="P39" i="25"/>
  <c r="G39" i="25"/>
  <c r="J39" i="25" s="1"/>
  <c r="P38" i="25"/>
  <c r="G38" i="25"/>
  <c r="J38" i="25"/>
  <c r="P37" i="25"/>
  <c r="I37" i="25"/>
  <c r="S37" i="25"/>
  <c r="P36" i="25"/>
  <c r="I36" i="25"/>
  <c r="J36" i="25" s="1"/>
  <c r="N36" i="25" s="1"/>
  <c r="O36" i="25" s="1"/>
  <c r="T36" i="25" s="1"/>
  <c r="P35" i="25"/>
  <c r="I35" i="25"/>
  <c r="J35" i="25" s="1"/>
  <c r="P34" i="25"/>
  <c r="I34" i="25"/>
  <c r="J34" i="25" s="1"/>
  <c r="P33" i="25"/>
  <c r="I33" i="25"/>
  <c r="J33" i="25"/>
  <c r="P32" i="25"/>
  <c r="I32" i="25"/>
  <c r="J32" i="25" s="1"/>
  <c r="P31" i="25"/>
  <c r="I31" i="25"/>
  <c r="J31" i="25" s="1"/>
  <c r="J26" i="25"/>
  <c r="N25" i="25"/>
  <c r="O25" i="25"/>
  <c r="J25" i="25"/>
  <c r="D17" i="25"/>
  <c r="D52" i="25" s="1"/>
  <c r="AG15" i="25"/>
  <c r="AF15" i="25"/>
  <c r="AE15" i="25"/>
  <c r="AD15" i="25"/>
  <c r="AC15" i="25"/>
  <c r="AB15" i="25"/>
  <c r="AA15" i="25"/>
  <c r="Z15" i="25"/>
  <c r="Y15" i="25"/>
  <c r="X15" i="25"/>
  <c r="W15" i="25"/>
  <c r="V15" i="25"/>
  <c r="AG14" i="25"/>
  <c r="AF14" i="25"/>
  <c r="AE14" i="25"/>
  <c r="AD14" i="25"/>
  <c r="AC14" i="25"/>
  <c r="AB14" i="25"/>
  <c r="AA14" i="25"/>
  <c r="Z14" i="25"/>
  <c r="Y14" i="25"/>
  <c r="X14" i="25"/>
  <c r="W14" i="25"/>
  <c r="V14" i="25"/>
  <c r="AG13" i="25"/>
  <c r="AF13" i="25"/>
  <c r="AE13" i="25"/>
  <c r="AD13" i="25"/>
  <c r="AC13" i="25"/>
  <c r="AB13" i="25"/>
  <c r="AA13" i="25"/>
  <c r="Z13" i="25"/>
  <c r="Y13" i="25"/>
  <c r="X13" i="25"/>
  <c r="W13" i="25"/>
  <c r="V13" i="25"/>
  <c r="B11" i="25"/>
  <c r="C10" i="25"/>
  <c r="C9" i="25"/>
  <c r="A6" i="25"/>
  <c r="D17" i="24"/>
  <c r="D38" i="24"/>
  <c r="L38" i="24"/>
  <c r="P55" i="24"/>
  <c r="J55" i="24"/>
  <c r="N55" i="24"/>
  <c r="O55" i="24"/>
  <c r="I55" i="24"/>
  <c r="P54" i="24"/>
  <c r="I54" i="24"/>
  <c r="J54" i="24"/>
  <c r="N54" i="24"/>
  <c r="O54" i="24"/>
  <c r="D54" i="24"/>
  <c r="P53" i="24"/>
  <c r="I53" i="24"/>
  <c r="J53" i="24"/>
  <c r="N53" i="24"/>
  <c r="O53" i="24"/>
  <c r="P52" i="24"/>
  <c r="I52" i="24"/>
  <c r="J52" i="24"/>
  <c r="P51" i="24"/>
  <c r="G51" i="24"/>
  <c r="J51" i="24"/>
  <c r="P50" i="24"/>
  <c r="J50" i="24"/>
  <c r="I50" i="24"/>
  <c r="N50" i="24"/>
  <c r="O50" i="24"/>
  <c r="P49" i="24"/>
  <c r="I49" i="24"/>
  <c r="P48" i="24"/>
  <c r="I48" i="24"/>
  <c r="P47" i="24"/>
  <c r="O47" i="24"/>
  <c r="T47" i="24"/>
  <c r="I47" i="24"/>
  <c r="J47" i="24"/>
  <c r="P46" i="24"/>
  <c r="N46" i="24"/>
  <c r="O46" i="24"/>
  <c r="T46" i="24"/>
  <c r="J46" i="24"/>
  <c r="I46" i="24"/>
  <c r="P45" i="24"/>
  <c r="J45" i="24"/>
  <c r="I45" i="24"/>
  <c r="S45" i="24"/>
  <c r="P44" i="24"/>
  <c r="I44" i="24"/>
  <c r="P43" i="24"/>
  <c r="J43" i="24"/>
  <c r="I43" i="24"/>
  <c r="P42" i="24"/>
  <c r="J42" i="24"/>
  <c r="H42" i="24"/>
  <c r="P41" i="24"/>
  <c r="J41" i="24"/>
  <c r="I41" i="24"/>
  <c r="P40" i="24"/>
  <c r="G40" i="24"/>
  <c r="J40" i="24"/>
  <c r="P39" i="24"/>
  <c r="P38" i="24"/>
  <c r="P37" i="24"/>
  <c r="I37" i="24"/>
  <c r="P36" i="24"/>
  <c r="I36" i="24"/>
  <c r="J36" i="24"/>
  <c r="N36" i="24"/>
  <c r="O36" i="24"/>
  <c r="T36" i="24"/>
  <c r="P35" i="24"/>
  <c r="I35" i="24"/>
  <c r="J35" i="24"/>
  <c r="P34" i="24"/>
  <c r="J34" i="24"/>
  <c r="I34" i="24"/>
  <c r="P33" i="24"/>
  <c r="I33" i="24"/>
  <c r="J33" i="24"/>
  <c r="P32" i="24"/>
  <c r="J32" i="24"/>
  <c r="I32" i="24"/>
  <c r="P31" i="24"/>
  <c r="I31" i="24"/>
  <c r="J31" i="24"/>
  <c r="J26" i="24"/>
  <c r="O25" i="24"/>
  <c r="N25" i="24"/>
  <c r="J25" i="24"/>
  <c r="AG15" i="24"/>
  <c r="AF15" i="24"/>
  <c r="AE15" i="24"/>
  <c r="AD15" i="24"/>
  <c r="AC15" i="24"/>
  <c r="AB15" i="24"/>
  <c r="AA15" i="24"/>
  <c r="Z15" i="24"/>
  <c r="Y15" i="24"/>
  <c r="X15" i="24"/>
  <c r="W15" i="24"/>
  <c r="V15" i="24"/>
  <c r="AG14" i="24"/>
  <c r="AF14" i="24"/>
  <c r="AE14" i="24"/>
  <c r="AD14" i="24"/>
  <c r="AC14" i="24"/>
  <c r="AB14" i="24"/>
  <c r="AA14" i="24"/>
  <c r="Z14" i="24"/>
  <c r="Y14" i="24"/>
  <c r="X14" i="24"/>
  <c r="W14" i="24"/>
  <c r="V14" i="24"/>
  <c r="AG13" i="24"/>
  <c r="AF13" i="24"/>
  <c r="AE13" i="24"/>
  <c r="AD13" i="24"/>
  <c r="AC13" i="24"/>
  <c r="AB13" i="24"/>
  <c r="AA13" i="24"/>
  <c r="Z13" i="24"/>
  <c r="Y13" i="24"/>
  <c r="X13" i="24"/>
  <c r="W13" i="24"/>
  <c r="V13" i="24"/>
  <c r="B11" i="24"/>
  <c r="C10" i="24"/>
  <c r="C9" i="24"/>
  <c r="A6" i="24"/>
  <c r="D17" i="23"/>
  <c r="D38" i="23"/>
  <c r="L38" i="23"/>
  <c r="P55" i="23"/>
  <c r="I55" i="23"/>
  <c r="J55" i="23"/>
  <c r="N55" i="23"/>
  <c r="O55" i="23"/>
  <c r="P54" i="23"/>
  <c r="N54" i="23"/>
  <c r="O54" i="23"/>
  <c r="I54" i="23"/>
  <c r="J54" i="23"/>
  <c r="D54" i="23"/>
  <c r="P53" i="23"/>
  <c r="J53" i="23"/>
  <c r="N53" i="23"/>
  <c r="O53" i="23"/>
  <c r="I53" i="23"/>
  <c r="P52" i="23"/>
  <c r="I52" i="23"/>
  <c r="J52" i="23"/>
  <c r="P51" i="23"/>
  <c r="J51" i="23"/>
  <c r="G51" i="23"/>
  <c r="P50" i="23"/>
  <c r="I50" i="23"/>
  <c r="N50" i="23"/>
  <c r="O50" i="23"/>
  <c r="P49" i="23"/>
  <c r="O49" i="23"/>
  <c r="T49" i="23"/>
  <c r="N49" i="23"/>
  <c r="J49" i="23"/>
  <c r="I49" i="23"/>
  <c r="S48" i="23"/>
  <c r="P48" i="23"/>
  <c r="I48" i="23"/>
  <c r="J48" i="23"/>
  <c r="T47" i="23"/>
  <c r="P47" i="23"/>
  <c r="O47" i="23"/>
  <c r="J47" i="23"/>
  <c r="P46" i="23"/>
  <c r="O46" i="23"/>
  <c r="T46" i="23"/>
  <c r="N46" i="23"/>
  <c r="I46" i="23"/>
  <c r="J46" i="23"/>
  <c r="S45" i="23"/>
  <c r="P45" i="23"/>
  <c r="J45" i="23"/>
  <c r="I45" i="23"/>
  <c r="P44" i="23"/>
  <c r="I44" i="23"/>
  <c r="P43" i="23"/>
  <c r="J43" i="23"/>
  <c r="I43" i="23"/>
  <c r="P42" i="23"/>
  <c r="J42" i="23"/>
  <c r="H42" i="23"/>
  <c r="P41" i="23"/>
  <c r="I41" i="23"/>
  <c r="J41" i="23"/>
  <c r="P40" i="23"/>
  <c r="J40" i="23"/>
  <c r="G40" i="23"/>
  <c r="P39" i="23"/>
  <c r="P38" i="23"/>
  <c r="P37" i="23"/>
  <c r="N37" i="23"/>
  <c r="O37" i="23"/>
  <c r="J37" i="23"/>
  <c r="I37" i="23"/>
  <c r="S37" i="23"/>
  <c r="P36" i="23"/>
  <c r="N36" i="23"/>
  <c r="O36" i="23"/>
  <c r="T36" i="23"/>
  <c r="P35" i="23"/>
  <c r="I35" i="23"/>
  <c r="J35" i="23"/>
  <c r="P34" i="23"/>
  <c r="J34" i="23"/>
  <c r="I34" i="23"/>
  <c r="P33" i="23"/>
  <c r="I33" i="23"/>
  <c r="J33" i="23"/>
  <c r="P32" i="23"/>
  <c r="I32" i="23"/>
  <c r="J32" i="23"/>
  <c r="P31" i="23"/>
  <c r="I31" i="23"/>
  <c r="J31" i="23"/>
  <c r="J26" i="23"/>
  <c r="O25" i="23"/>
  <c r="N25" i="23"/>
  <c r="J25" i="23"/>
  <c r="AG15" i="23"/>
  <c r="AF15" i="23"/>
  <c r="AE15" i="23"/>
  <c r="AD15" i="23"/>
  <c r="AC15" i="23"/>
  <c r="AB15" i="23"/>
  <c r="AA15" i="23"/>
  <c r="Z15" i="23"/>
  <c r="Y15" i="23"/>
  <c r="X15" i="23"/>
  <c r="W15" i="23"/>
  <c r="V15" i="23"/>
  <c r="AG14" i="23"/>
  <c r="AF14" i="23"/>
  <c r="AE14" i="23"/>
  <c r="AD14" i="23"/>
  <c r="AC14" i="23"/>
  <c r="AB14" i="23"/>
  <c r="AA14" i="23"/>
  <c r="Z14" i="23"/>
  <c r="Y14" i="23"/>
  <c r="X14" i="23"/>
  <c r="W14" i="23"/>
  <c r="V14" i="23"/>
  <c r="AG13" i="23"/>
  <c r="AF13" i="23"/>
  <c r="AE13" i="23"/>
  <c r="AD13" i="23"/>
  <c r="AC13" i="23"/>
  <c r="AB13" i="23"/>
  <c r="AA13" i="23"/>
  <c r="Z13" i="23"/>
  <c r="Y13" i="23"/>
  <c r="X13" i="23"/>
  <c r="W13" i="23"/>
  <c r="V13" i="23"/>
  <c r="B11" i="23"/>
  <c r="C10" i="23"/>
  <c r="C9" i="23"/>
  <c r="A6" i="23"/>
  <c r="D17" i="22"/>
  <c r="D26" i="22"/>
  <c r="N26" i="22" s="1"/>
  <c r="P55" i="22"/>
  <c r="I55" i="22"/>
  <c r="J55" i="22"/>
  <c r="N55" i="22"/>
  <c r="O55" i="22"/>
  <c r="P54" i="22"/>
  <c r="J54" i="22"/>
  <c r="I54" i="22"/>
  <c r="D54" i="22"/>
  <c r="P53" i="22"/>
  <c r="N53" i="22"/>
  <c r="O53" i="22"/>
  <c r="J53" i="22"/>
  <c r="I53" i="22"/>
  <c r="P52" i="22"/>
  <c r="I52" i="22"/>
  <c r="J52" i="22"/>
  <c r="P51" i="22"/>
  <c r="J51" i="22"/>
  <c r="G51" i="22"/>
  <c r="P50" i="22"/>
  <c r="O50" i="22"/>
  <c r="N50" i="22"/>
  <c r="I50" i="22"/>
  <c r="J50" i="22"/>
  <c r="P49" i="22"/>
  <c r="O49" i="22"/>
  <c r="T49" i="22"/>
  <c r="N49" i="22"/>
  <c r="J49" i="22"/>
  <c r="I49" i="22"/>
  <c r="P48" i="22"/>
  <c r="I48" i="22"/>
  <c r="S48" i="22"/>
  <c r="T47" i="22"/>
  <c r="P47" i="22"/>
  <c r="O47" i="22"/>
  <c r="J47" i="22"/>
  <c r="I47" i="22"/>
  <c r="P46" i="22"/>
  <c r="I46" i="22"/>
  <c r="P45" i="22"/>
  <c r="J45" i="22"/>
  <c r="I45" i="22"/>
  <c r="S45" i="22"/>
  <c r="S44" i="22"/>
  <c r="P44" i="22"/>
  <c r="J44" i="22"/>
  <c r="I44" i="22"/>
  <c r="P43" i="22"/>
  <c r="I43" i="22"/>
  <c r="J43" i="22"/>
  <c r="P42" i="22"/>
  <c r="J42" i="22"/>
  <c r="H42" i="22"/>
  <c r="P41" i="22"/>
  <c r="J41" i="22"/>
  <c r="I41" i="22"/>
  <c r="P40" i="22"/>
  <c r="G40" i="22"/>
  <c r="J40" i="22"/>
  <c r="P39" i="22"/>
  <c r="P38" i="22"/>
  <c r="S37" i="22"/>
  <c r="P37" i="22"/>
  <c r="N37" i="22"/>
  <c r="O37" i="22"/>
  <c r="J37" i="22"/>
  <c r="I37" i="22"/>
  <c r="P36" i="22"/>
  <c r="P35" i="22"/>
  <c r="I35" i="22"/>
  <c r="J35" i="22"/>
  <c r="P34" i="22"/>
  <c r="I34" i="22"/>
  <c r="J34" i="22"/>
  <c r="P33" i="22"/>
  <c r="J33" i="22"/>
  <c r="I33" i="22"/>
  <c r="P32" i="22"/>
  <c r="I32" i="22"/>
  <c r="J32" i="22"/>
  <c r="P31" i="22"/>
  <c r="I31" i="22"/>
  <c r="J31" i="22"/>
  <c r="J26" i="22"/>
  <c r="N25" i="22"/>
  <c r="J25" i="22"/>
  <c r="AG15" i="22"/>
  <c r="AF15" i="22"/>
  <c r="AE15" i="22"/>
  <c r="AD15" i="22"/>
  <c r="AC15" i="22"/>
  <c r="AB15" i="22"/>
  <c r="AA15" i="22"/>
  <c r="Z15" i="22"/>
  <c r="Y15" i="22"/>
  <c r="X15" i="22"/>
  <c r="W15" i="22"/>
  <c r="V15" i="22"/>
  <c r="AG14" i="22"/>
  <c r="AF14" i="22"/>
  <c r="AE14" i="22"/>
  <c r="AD14" i="22"/>
  <c r="AC14" i="22"/>
  <c r="AB14" i="22"/>
  <c r="AA14" i="22"/>
  <c r="Z14" i="22"/>
  <c r="Y14" i="22"/>
  <c r="X14" i="22"/>
  <c r="W14" i="22"/>
  <c r="V14" i="22"/>
  <c r="AG13" i="22"/>
  <c r="AF13" i="22"/>
  <c r="AE13" i="22"/>
  <c r="AD13" i="22"/>
  <c r="AC13" i="22"/>
  <c r="AB13" i="22"/>
  <c r="AA13" i="22"/>
  <c r="Z13" i="22"/>
  <c r="Y13" i="22"/>
  <c r="X13" i="22"/>
  <c r="W13" i="22"/>
  <c r="V13" i="22"/>
  <c r="B11" i="22"/>
  <c r="C10" i="22"/>
  <c r="C9" i="22"/>
  <c r="A6" i="22"/>
  <c r="D50" i="21"/>
  <c r="D49" i="21"/>
  <c r="B43" i="21"/>
  <c r="B42" i="21"/>
  <c r="B41" i="21"/>
  <c r="B40" i="21"/>
  <c r="B38" i="21"/>
  <c r="B37" i="21"/>
  <c r="B36" i="21"/>
  <c r="B34" i="21"/>
  <c r="B33" i="21"/>
  <c r="B32" i="21"/>
  <c r="C31" i="21"/>
  <c r="B31" i="21"/>
  <c r="C30" i="21"/>
  <c r="B30" i="21"/>
  <c r="C29" i="21"/>
  <c r="B29" i="21"/>
  <c r="B28" i="21"/>
  <c r="C25" i="21"/>
  <c r="B25" i="21"/>
  <c r="C24" i="21"/>
  <c r="B24" i="21"/>
  <c r="C23" i="21"/>
  <c r="B23" i="21"/>
  <c r="C22" i="21"/>
  <c r="B22" i="21"/>
  <c r="C21" i="21"/>
  <c r="B21" i="21"/>
  <c r="D50" i="19"/>
  <c r="D49" i="19"/>
  <c r="I36" i="23"/>
  <c r="J36" i="23"/>
  <c r="B43" i="19"/>
  <c r="B42" i="19"/>
  <c r="B41" i="19"/>
  <c r="B40" i="19"/>
  <c r="B38" i="19"/>
  <c r="B37" i="19"/>
  <c r="B36" i="19"/>
  <c r="B34" i="19"/>
  <c r="B33" i="19"/>
  <c r="B32" i="19"/>
  <c r="C31" i="19"/>
  <c r="B31" i="19"/>
  <c r="C30" i="19"/>
  <c r="B30" i="19"/>
  <c r="C29" i="19"/>
  <c r="B29" i="19"/>
  <c r="B28" i="19"/>
  <c r="C25" i="19"/>
  <c r="B25" i="19"/>
  <c r="C24" i="19"/>
  <c r="B24" i="19"/>
  <c r="C23" i="19"/>
  <c r="B23" i="19"/>
  <c r="C22" i="19"/>
  <c r="B22" i="19"/>
  <c r="C21" i="19"/>
  <c r="B21" i="19"/>
  <c r="D50" i="18"/>
  <c r="D49" i="18"/>
  <c r="I36" i="17"/>
  <c r="J36" i="17"/>
  <c r="B43" i="18"/>
  <c r="B42" i="18"/>
  <c r="B41" i="18"/>
  <c r="B40" i="18"/>
  <c r="B38" i="18"/>
  <c r="B37" i="18"/>
  <c r="B36" i="18"/>
  <c r="B34" i="18"/>
  <c r="B33" i="18"/>
  <c r="B32" i="18"/>
  <c r="C31" i="18"/>
  <c r="B31" i="18"/>
  <c r="C30" i="18"/>
  <c r="B30" i="18"/>
  <c r="C29" i="18"/>
  <c r="B29" i="18"/>
  <c r="B28" i="18"/>
  <c r="C25" i="18"/>
  <c r="B25" i="18"/>
  <c r="C24" i="18"/>
  <c r="B24" i="18"/>
  <c r="C23" i="18"/>
  <c r="B23" i="18"/>
  <c r="C22" i="18"/>
  <c r="B22" i="18"/>
  <c r="C21" i="18"/>
  <c r="B21" i="18"/>
  <c r="G38" i="23"/>
  <c r="J38" i="23"/>
  <c r="D17" i="17"/>
  <c r="D39" i="17"/>
  <c r="L39" i="17"/>
  <c r="O39" i="17"/>
  <c r="T39" i="17"/>
  <c r="P55" i="17"/>
  <c r="I55" i="17"/>
  <c r="J55" i="17"/>
  <c r="N55" i="17"/>
  <c r="O55" i="17"/>
  <c r="P54" i="17"/>
  <c r="J54" i="17"/>
  <c r="I54" i="17"/>
  <c r="D54" i="17"/>
  <c r="N54" i="17"/>
  <c r="O54" i="17"/>
  <c r="P53" i="17"/>
  <c r="J53" i="17"/>
  <c r="N53" i="17"/>
  <c r="O53" i="17"/>
  <c r="I53" i="17"/>
  <c r="P52" i="17"/>
  <c r="J52" i="17"/>
  <c r="I52" i="17"/>
  <c r="P51" i="17"/>
  <c r="J51" i="17"/>
  <c r="G51" i="17"/>
  <c r="P50" i="17"/>
  <c r="N50" i="17"/>
  <c r="O50" i="17"/>
  <c r="J50" i="17"/>
  <c r="I50" i="17"/>
  <c r="P49" i="17"/>
  <c r="O49" i="17"/>
  <c r="T49" i="17"/>
  <c r="J49" i="17"/>
  <c r="I49" i="17"/>
  <c r="N49" i="17"/>
  <c r="P48" i="17"/>
  <c r="J48" i="17"/>
  <c r="I48" i="17"/>
  <c r="S48" i="17"/>
  <c r="P47" i="17"/>
  <c r="O47" i="17"/>
  <c r="T47" i="17"/>
  <c r="J47" i="17"/>
  <c r="P46" i="17"/>
  <c r="O46" i="17"/>
  <c r="T46" i="17"/>
  <c r="N46" i="17"/>
  <c r="J46" i="17"/>
  <c r="I46" i="17"/>
  <c r="P45" i="17"/>
  <c r="I45" i="17"/>
  <c r="P44" i="17"/>
  <c r="I44" i="17"/>
  <c r="P43" i="17"/>
  <c r="J43" i="17"/>
  <c r="I43" i="17"/>
  <c r="P42" i="17"/>
  <c r="H42" i="17"/>
  <c r="J42" i="17"/>
  <c r="P41" i="17"/>
  <c r="J41" i="17"/>
  <c r="I41" i="17"/>
  <c r="P40" i="17"/>
  <c r="G40" i="17"/>
  <c r="J40" i="17"/>
  <c r="P39" i="17"/>
  <c r="P38" i="17"/>
  <c r="J38" i="17"/>
  <c r="G38" i="17"/>
  <c r="P37" i="17"/>
  <c r="I37" i="17"/>
  <c r="T36" i="17"/>
  <c r="P36" i="17"/>
  <c r="O36" i="17"/>
  <c r="N36" i="17"/>
  <c r="P35" i="17"/>
  <c r="J35" i="17"/>
  <c r="I35" i="17"/>
  <c r="P34" i="17"/>
  <c r="J34" i="17"/>
  <c r="I34" i="17"/>
  <c r="P33" i="17"/>
  <c r="J33" i="17"/>
  <c r="I33" i="17"/>
  <c r="P32" i="17"/>
  <c r="I32" i="17"/>
  <c r="J32" i="17"/>
  <c r="P31" i="17"/>
  <c r="J31" i="17"/>
  <c r="I31" i="17"/>
  <c r="J26" i="17"/>
  <c r="N25" i="17"/>
  <c r="O25" i="17"/>
  <c r="J25" i="17"/>
  <c r="AG15" i="17"/>
  <c r="AF15" i="17"/>
  <c r="AE15" i="17"/>
  <c r="AD15" i="17"/>
  <c r="AC15" i="17"/>
  <c r="AB15" i="17"/>
  <c r="AA15" i="17"/>
  <c r="Z15" i="17"/>
  <c r="Y15" i="17"/>
  <c r="X15" i="17"/>
  <c r="W15" i="17"/>
  <c r="V15" i="17"/>
  <c r="AG14" i="17"/>
  <c r="AF14" i="17"/>
  <c r="AE14" i="17"/>
  <c r="AD14" i="17"/>
  <c r="AC14" i="17"/>
  <c r="AB14" i="17"/>
  <c r="AA14" i="17"/>
  <c r="Z14" i="17"/>
  <c r="Y14" i="17"/>
  <c r="X14" i="17"/>
  <c r="W14" i="17"/>
  <c r="V14" i="17"/>
  <c r="AG13" i="17"/>
  <c r="AF13" i="17"/>
  <c r="AE13" i="17"/>
  <c r="AD13" i="17"/>
  <c r="AC13" i="17"/>
  <c r="AB13" i="17"/>
  <c r="AA13" i="17"/>
  <c r="Z13" i="17"/>
  <c r="Y13" i="17"/>
  <c r="X13" i="17"/>
  <c r="W13" i="17"/>
  <c r="V13" i="17"/>
  <c r="B11" i="17"/>
  <c r="C10" i="17"/>
  <c r="C9" i="17"/>
  <c r="A6" i="17"/>
  <c r="P56" i="15"/>
  <c r="I56" i="15"/>
  <c r="J56" i="15"/>
  <c r="N56" i="15"/>
  <c r="O56" i="15"/>
  <c r="P55" i="15"/>
  <c r="O55" i="15"/>
  <c r="J55" i="15"/>
  <c r="I55" i="15"/>
  <c r="D55" i="15"/>
  <c r="N55" i="15"/>
  <c r="P54" i="15"/>
  <c r="O54" i="15"/>
  <c r="J54" i="15"/>
  <c r="N54" i="15"/>
  <c r="I54" i="15"/>
  <c r="P53" i="15"/>
  <c r="I53" i="15"/>
  <c r="J53" i="15"/>
  <c r="P52" i="15"/>
  <c r="G52" i="15"/>
  <c r="J52" i="15"/>
  <c r="P51" i="15"/>
  <c r="J51" i="15"/>
  <c r="I51" i="15"/>
  <c r="N51" i="15"/>
  <c r="O51" i="15"/>
  <c r="P50" i="15"/>
  <c r="O50" i="15"/>
  <c r="T50" i="15"/>
  <c r="N50" i="15"/>
  <c r="J50" i="15"/>
  <c r="I50" i="15"/>
  <c r="S49" i="15"/>
  <c r="P49" i="15"/>
  <c r="J49" i="15"/>
  <c r="I49" i="15"/>
  <c r="T48" i="15"/>
  <c r="P48" i="15"/>
  <c r="O48" i="15"/>
  <c r="J48" i="15"/>
  <c r="I48" i="15"/>
  <c r="P47" i="15"/>
  <c r="N47" i="15"/>
  <c r="O47" i="15"/>
  <c r="T47" i="15"/>
  <c r="J47" i="15"/>
  <c r="I47" i="15"/>
  <c r="S46" i="15"/>
  <c r="P46" i="15"/>
  <c r="I46" i="15"/>
  <c r="J46" i="15"/>
  <c r="S45" i="15"/>
  <c r="P45" i="15"/>
  <c r="J45" i="15"/>
  <c r="I45" i="15"/>
  <c r="P44" i="15"/>
  <c r="I44" i="15"/>
  <c r="J44" i="15"/>
  <c r="P43" i="15"/>
  <c r="J43" i="15"/>
  <c r="I43" i="15"/>
  <c r="P42" i="15"/>
  <c r="J42" i="15"/>
  <c r="H42" i="15"/>
  <c r="P41" i="15"/>
  <c r="J41" i="15"/>
  <c r="I41" i="15"/>
  <c r="G40" i="15"/>
  <c r="J40" i="15"/>
  <c r="P39" i="15"/>
  <c r="G39" i="15"/>
  <c r="J39" i="15"/>
  <c r="P38" i="15"/>
  <c r="G38" i="15"/>
  <c r="J38" i="15"/>
  <c r="S37" i="15"/>
  <c r="P37" i="15"/>
  <c r="N37" i="15"/>
  <c r="O37" i="15"/>
  <c r="J37" i="15"/>
  <c r="I37" i="15"/>
  <c r="P36" i="15"/>
  <c r="I36" i="15"/>
  <c r="J36" i="15"/>
  <c r="N36" i="15"/>
  <c r="O36" i="15"/>
  <c r="T36" i="15"/>
  <c r="P35" i="15"/>
  <c r="J35" i="15"/>
  <c r="I35" i="15"/>
  <c r="P34" i="15"/>
  <c r="J34" i="15"/>
  <c r="I34" i="15"/>
  <c r="P33" i="15"/>
  <c r="I33" i="15"/>
  <c r="J33" i="15"/>
  <c r="J32" i="15"/>
  <c r="I32" i="15"/>
  <c r="P31" i="15"/>
  <c r="I31" i="15"/>
  <c r="J31" i="15"/>
  <c r="J26" i="15"/>
  <c r="O25" i="15"/>
  <c r="N25" i="15"/>
  <c r="J25" i="15"/>
  <c r="D17" i="15"/>
  <c r="D32" i="15"/>
  <c r="N32" i="15"/>
  <c r="O32" i="15"/>
  <c r="T32" i="15"/>
  <c r="AG15" i="15"/>
  <c r="AF15" i="15"/>
  <c r="AE15" i="15"/>
  <c r="AD15" i="15"/>
  <c r="AC15" i="15"/>
  <c r="AB15" i="15"/>
  <c r="AA15" i="15"/>
  <c r="Z15" i="15"/>
  <c r="Y15" i="15"/>
  <c r="X15" i="15"/>
  <c r="W15" i="15"/>
  <c r="V15" i="15"/>
  <c r="AG14" i="15"/>
  <c r="AF14" i="15"/>
  <c r="AE14" i="15"/>
  <c r="AD14" i="15"/>
  <c r="AC14" i="15"/>
  <c r="AB14" i="15"/>
  <c r="AA14" i="15"/>
  <c r="Z14" i="15"/>
  <c r="Y14" i="15"/>
  <c r="X14" i="15"/>
  <c r="W14" i="15"/>
  <c r="V14" i="15"/>
  <c r="AG13" i="15"/>
  <c r="AF13" i="15"/>
  <c r="AE13" i="15"/>
  <c r="AD13" i="15"/>
  <c r="AC13" i="15"/>
  <c r="AB13" i="15"/>
  <c r="AA13" i="15"/>
  <c r="Z13" i="15"/>
  <c r="Y13" i="15"/>
  <c r="X13" i="15"/>
  <c r="W13" i="15"/>
  <c r="V13" i="15"/>
  <c r="B11" i="15"/>
  <c r="C10" i="15"/>
  <c r="C9" i="15"/>
  <c r="A6" i="15"/>
  <c r="D53" i="14"/>
  <c r="D52" i="14"/>
  <c r="D17" i="13"/>
  <c r="D52" i="13"/>
  <c r="L52" i="13"/>
  <c r="O52" i="13"/>
  <c r="T52" i="13"/>
  <c r="P56" i="13"/>
  <c r="I56" i="13"/>
  <c r="J56" i="13"/>
  <c r="N56" i="13"/>
  <c r="O56" i="13"/>
  <c r="P55" i="13"/>
  <c r="O55" i="13"/>
  <c r="I55" i="13"/>
  <c r="J55" i="13"/>
  <c r="D55" i="13"/>
  <c r="N55" i="13"/>
  <c r="P54" i="13"/>
  <c r="J54" i="13"/>
  <c r="N54" i="13"/>
  <c r="O54" i="13"/>
  <c r="I54" i="13"/>
  <c r="P53" i="13"/>
  <c r="J53" i="13"/>
  <c r="I53" i="13"/>
  <c r="P52" i="13"/>
  <c r="J52" i="13"/>
  <c r="G52" i="13"/>
  <c r="P51" i="13"/>
  <c r="I51" i="13"/>
  <c r="P50" i="13"/>
  <c r="J50" i="13"/>
  <c r="I50" i="13"/>
  <c r="N50" i="13"/>
  <c r="O50" i="13"/>
  <c r="T50" i="13"/>
  <c r="S49" i="13"/>
  <c r="P49" i="13"/>
  <c r="J49" i="13"/>
  <c r="I49" i="13"/>
  <c r="P48" i="13"/>
  <c r="O48" i="13"/>
  <c r="T48" i="13"/>
  <c r="J48" i="13"/>
  <c r="I48" i="13"/>
  <c r="P47" i="13"/>
  <c r="I47" i="13"/>
  <c r="J47" i="13"/>
  <c r="P46" i="13"/>
  <c r="J46" i="13"/>
  <c r="I46" i="13"/>
  <c r="S46" i="13"/>
  <c r="P45" i="13"/>
  <c r="J45" i="13"/>
  <c r="I45" i="13"/>
  <c r="S45" i="13"/>
  <c r="P44" i="13"/>
  <c r="I44" i="13"/>
  <c r="J44" i="13"/>
  <c r="P43" i="13"/>
  <c r="I43" i="13"/>
  <c r="J43" i="13"/>
  <c r="P42" i="13"/>
  <c r="J42" i="13"/>
  <c r="H42" i="13"/>
  <c r="P41" i="13"/>
  <c r="J41" i="13"/>
  <c r="I41" i="13"/>
  <c r="P40" i="13"/>
  <c r="G40" i="13"/>
  <c r="P39" i="13"/>
  <c r="J39" i="13"/>
  <c r="G39" i="13"/>
  <c r="P38" i="13"/>
  <c r="J38" i="13"/>
  <c r="G38" i="13"/>
  <c r="S37" i="13"/>
  <c r="P37" i="13"/>
  <c r="J37" i="13"/>
  <c r="N37" i="13"/>
  <c r="O37" i="13"/>
  <c r="I37" i="13"/>
  <c r="P36" i="13"/>
  <c r="O36" i="13"/>
  <c r="T36" i="13"/>
  <c r="J36" i="13"/>
  <c r="N36" i="13"/>
  <c r="P35" i="13"/>
  <c r="J35" i="13"/>
  <c r="I35" i="13"/>
  <c r="P34" i="13"/>
  <c r="J34" i="13"/>
  <c r="I34" i="13"/>
  <c r="P33" i="13"/>
  <c r="J33" i="13"/>
  <c r="I33" i="13"/>
  <c r="P32" i="13"/>
  <c r="I32" i="13"/>
  <c r="J32" i="13"/>
  <c r="P31" i="13"/>
  <c r="J31" i="13"/>
  <c r="I31" i="13"/>
  <c r="J26" i="13"/>
  <c r="N25" i="13"/>
  <c r="J25" i="13"/>
  <c r="AG15" i="13"/>
  <c r="AF15" i="13"/>
  <c r="AE15" i="13"/>
  <c r="AD15" i="13"/>
  <c r="AC15" i="13"/>
  <c r="AB15" i="13"/>
  <c r="AA15" i="13"/>
  <c r="Z15" i="13"/>
  <c r="Y15" i="13"/>
  <c r="X15" i="13"/>
  <c r="W15" i="13"/>
  <c r="V15" i="13"/>
  <c r="AG14" i="13"/>
  <c r="AF14" i="13"/>
  <c r="AE14" i="13"/>
  <c r="AD14" i="13"/>
  <c r="AC14" i="13"/>
  <c r="AB14" i="13"/>
  <c r="AA14" i="13"/>
  <c r="Z14" i="13"/>
  <c r="Y14" i="13"/>
  <c r="X14" i="13"/>
  <c r="W14" i="13"/>
  <c r="V14" i="13"/>
  <c r="AG13" i="13"/>
  <c r="AF13" i="13"/>
  <c r="AE13" i="13"/>
  <c r="AD13" i="13"/>
  <c r="AC13" i="13"/>
  <c r="AB13" i="13"/>
  <c r="AA13" i="13"/>
  <c r="Z13" i="13"/>
  <c r="Y13" i="13"/>
  <c r="X13" i="13"/>
  <c r="W13" i="13"/>
  <c r="V13" i="13"/>
  <c r="B11" i="13"/>
  <c r="C10" i="13"/>
  <c r="C9" i="13"/>
  <c r="A6" i="13"/>
  <c r="D53" i="12"/>
  <c r="D52" i="12"/>
  <c r="D17" i="11"/>
  <c r="D40" i="11"/>
  <c r="L40" i="11"/>
  <c r="O40" i="11"/>
  <c r="T40" i="11"/>
  <c r="P56" i="11"/>
  <c r="I56" i="11"/>
  <c r="J56" i="11"/>
  <c r="N56" i="11"/>
  <c r="O56" i="11"/>
  <c r="P55" i="11"/>
  <c r="O55" i="11"/>
  <c r="J55" i="11"/>
  <c r="N55" i="11"/>
  <c r="I55" i="11"/>
  <c r="D55" i="11"/>
  <c r="P54" i="11"/>
  <c r="O54" i="11"/>
  <c r="N54" i="11"/>
  <c r="J54" i="11"/>
  <c r="I54" i="11"/>
  <c r="P53" i="11"/>
  <c r="I53" i="11"/>
  <c r="J53" i="11"/>
  <c r="P52" i="11"/>
  <c r="J52" i="11"/>
  <c r="G52" i="11"/>
  <c r="P51" i="11"/>
  <c r="O51" i="11"/>
  <c r="J51" i="11"/>
  <c r="I51" i="11"/>
  <c r="N51" i="11"/>
  <c r="P50" i="11"/>
  <c r="O50" i="11"/>
  <c r="T50" i="11"/>
  <c r="N50" i="11"/>
  <c r="J50" i="11"/>
  <c r="I50" i="11"/>
  <c r="P49" i="11"/>
  <c r="I49" i="11"/>
  <c r="J49" i="11"/>
  <c r="T48" i="11"/>
  <c r="P48" i="11"/>
  <c r="O48" i="11"/>
  <c r="I48" i="11"/>
  <c r="J48" i="11"/>
  <c r="P47" i="11"/>
  <c r="I47" i="11"/>
  <c r="N47" i="11"/>
  <c r="O47" i="11"/>
  <c r="T47" i="11"/>
  <c r="S46" i="11"/>
  <c r="P46" i="11"/>
  <c r="J46" i="11"/>
  <c r="I46" i="11"/>
  <c r="P45" i="11"/>
  <c r="J45" i="11"/>
  <c r="I45" i="11"/>
  <c r="S45" i="11"/>
  <c r="P44" i="11"/>
  <c r="J44" i="11"/>
  <c r="I44" i="11"/>
  <c r="P43" i="11"/>
  <c r="I43" i="11"/>
  <c r="J43" i="11"/>
  <c r="P42" i="11"/>
  <c r="J42" i="11"/>
  <c r="H42" i="11"/>
  <c r="P41" i="11"/>
  <c r="I41" i="11"/>
  <c r="J41" i="11"/>
  <c r="P40" i="11"/>
  <c r="G40" i="11"/>
  <c r="J40" i="11"/>
  <c r="P39" i="11"/>
  <c r="J39" i="11"/>
  <c r="G39" i="11"/>
  <c r="P38" i="11"/>
  <c r="G38" i="11"/>
  <c r="J38" i="11"/>
  <c r="S37" i="11"/>
  <c r="P37" i="11"/>
  <c r="N37" i="11"/>
  <c r="O37" i="11"/>
  <c r="J37" i="11"/>
  <c r="I37" i="11"/>
  <c r="P36" i="11"/>
  <c r="P35" i="11"/>
  <c r="I35" i="11"/>
  <c r="J35" i="11"/>
  <c r="P34" i="11"/>
  <c r="J34" i="11"/>
  <c r="I34" i="11"/>
  <c r="P33" i="11"/>
  <c r="I33" i="11"/>
  <c r="J33" i="11"/>
  <c r="P32" i="11"/>
  <c r="J32" i="11"/>
  <c r="I32" i="11"/>
  <c r="P31" i="11"/>
  <c r="J31" i="11"/>
  <c r="I31" i="11"/>
  <c r="J26" i="11"/>
  <c r="N25" i="11"/>
  <c r="J25" i="11"/>
  <c r="AG15" i="11"/>
  <c r="AF15" i="11"/>
  <c r="AE15" i="11"/>
  <c r="AD15" i="11"/>
  <c r="AC15" i="11"/>
  <c r="AB15" i="11"/>
  <c r="AA15" i="11"/>
  <c r="Z15" i="11"/>
  <c r="Y15" i="11"/>
  <c r="X15" i="11"/>
  <c r="W15" i="11"/>
  <c r="V15" i="11"/>
  <c r="AG14" i="11"/>
  <c r="AF14" i="11"/>
  <c r="AE14" i="11"/>
  <c r="AD14" i="11"/>
  <c r="AC14" i="11"/>
  <c r="AB14" i="11"/>
  <c r="AA14" i="11"/>
  <c r="Z14" i="11"/>
  <c r="Y14" i="11"/>
  <c r="X14" i="11"/>
  <c r="W14" i="11"/>
  <c r="V14" i="11"/>
  <c r="AG13" i="11"/>
  <c r="AF13" i="11"/>
  <c r="AE13" i="11"/>
  <c r="AD13" i="11"/>
  <c r="AC13" i="11"/>
  <c r="AB13" i="11"/>
  <c r="AA13" i="11"/>
  <c r="Z13" i="11"/>
  <c r="Y13" i="11"/>
  <c r="X13" i="11"/>
  <c r="W13" i="11"/>
  <c r="V13" i="11"/>
  <c r="B11" i="11"/>
  <c r="C10" i="11"/>
  <c r="C9" i="11"/>
  <c r="A6" i="11"/>
  <c r="D53" i="10"/>
  <c r="D52" i="10"/>
  <c r="P56" i="9"/>
  <c r="I56" i="9"/>
  <c r="J56" i="9"/>
  <c r="N56" i="9"/>
  <c r="O56" i="9"/>
  <c r="P55" i="9"/>
  <c r="I55" i="9"/>
  <c r="J55" i="9"/>
  <c r="D55" i="9"/>
  <c r="P54" i="9"/>
  <c r="I54" i="9"/>
  <c r="J54" i="9"/>
  <c r="N54" i="9"/>
  <c r="O54" i="9"/>
  <c r="P53" i="9"/>
  <c r="J53" i="9"/>
  <c r="I53" i="9"/>
  <c r="P52" i="9"/>
  <c r="G52" i="9"/>
  <c r="J52" i="9"/>
  <c r="P51" i="9"/>
  <c r="I51" i="9"/>
  <c r="P50" i="9"/>
  <c r="J50" i="9"/>
  <c r="I50" i="9"/>
  <c r="N50" i="9"/>
  <c r="O50" i="9"/>
  <c r="T50" i="9"/>
  <c r="P49" i="9"/>
  <c r="J49" i="9"/>
  <c r="I49" i="9"/>
  <c r="S49" i="9"/>
  <c r="P48" i="9"/>
  <c r="O48" i="9"/>
  <c r="T48" i="9"/>
  <c r="J48" i="9"/>
  <c r="I48" i="9"/>
  <c r="D17" i="9"/>
  <c r="D48" i="9"/>
  <c r="P47" i="9"/>
  <c r="I47" i="9"/>
  <c r="J47" i="9"/>
  <c r="S46" i="9"/>
  <c r="P46" i="9"/>
  <c r="J46" i="9"/>
  <c r="I46" i="9"/>
  <c r="S45" i="9"/>
  <c r="P45" i="9"/>
  <c r="J45" i="9"/>
  <c r="I45" i="9"/>
  <c r="P44" i="9"/>
  <c r="J44" i="9"/>
  <c r="I44" i="9"/>
  <c r="P43" i="9"/>
  <c r="J43" i="9"/>
  <c r="I43" i="9"/>
  <c r="P42" i="9"/>
  <c r="H42" i="9"/>
  <c r="J42" i="9"/>
  <c r="P41" i="9"/>
  <c r="I41" i="9"/>
  <c r="J41" i="9"/>
  <c r="P40" i="9"/>
  <c r="G40" i="9"/>
  <c r="J40" i="9"/>
  <c r="P39" i="9"/>
  <c r="G39" i="9"/>
  <c r="J39" i="9"/>
  <c r="P38" i="9"/>
  <c r="G38" i="9"/>
  <c r="J38" i="9"/>
  <c r="S37" i="9"/>
  <c r="P37" i="9"/>
  <c r="I37" i="9"/>
  <c r="J37" i="9"/>
  <c r="N37" i="9"/>
  <c r="O37" i="9"/>
  <c r="P36" i="9"/>
  <c r="P35" i="9"/>
  <c r="J35" i="9"/>
  <c r="I35" i="9"/>
  <c r="P34" i="9"/>
  <c r="I34" i="9"/>
  <c r="J34" i="9"/>
  <c r="P33" i="9"/>
  <c r="I33" i="9"/>
  <c r="J33" i="9"/>
  <c r="P32" i="9"/>
  <c r="J32" i="9"/>
  <c r="I32" i="9"/>
  <c r="P31" i="9"/>
  <c r="J31" i="9"/>
  <c r="I31" i="9"/>
  <c r="J26" i="9"/>
  <c r="O25" i="9"/>
  <c r="N25" i="9"/>
  <c r="J25" i="9"/>
  <c r="AG15" i="9"/>
  <c r="AF15" i="9"/>
  <c r="AE15" i="9"/>
  <c r="AD15" i="9"/>
  <c r="AC15" i="9"/>
  <c r="AB15" i="9"/>
  <c r="AA15" i="9"/>
  <c r="Z15" i="9"/>
  <c r="Y15" i="9"/>
  <c r="X15" i="9"/>
  <c r="W15" i="9"/>
  <c r="V15" i="9"/>
  <c r="AG14" i="9"/>
  <c r="AF14" i="9"/>
  <c r="AE14" i="9"/>
  <c r="AD14" i="9"/>
  <c r="AC14" i="9"/>
  <c r="AB14" i="9"/>
  <c r="AA14" i="9"/>
  <c r="Z14" i="9"/>
  <c r="Y14" i="9"/>
  <c r="X14" i="9"/>
  <c r="W14" i="9"/>
  <c r="V14" i="9"/>
  <c r="AG13" i="9"/>
  <c r="AF13" i="9"/>
  <c r="AE13" i="9"/>
  <c r="AD13" i="9"/>
  <c r="AC13" i="9"/>
  <c r="AB13" i="9"/>
  <c r="AA13" i="9"/>
  <c r="Z13" i="9"/>
  <c r="Y13" i="9"/>
  <c r="X13" i="9"/>
  <c r="W13" i="9"/>
  <c r="V13" i="9"/>
  <c r="B11" i="9"/>
  <c r="C10" i="9"/>
  <c r="C9" i="9"/>
  <c r="A6" i="9"/>
  <c r="D53" i="8"/>
  <c r="D52" i="8"/>
  <c r="P56" i="7"/>
  <c r="J56" i="7"/>
  <c r="N56" i="7"/>
  <c r="O56" i="7"/>
  <c r="I56" i="7"/>
  <c r="P55" i="7"/>
  <c r="N55" i="7"/>
  <c r="O55" i="7"/>
  <c r="J55" i="7"/>
  <c r="I55" i="7"/>
  <c r="D55" i="7"/>
  <c r="P54" i="7"/>
  <c r="I54" i="7"/>
  <c r="J54" i="7"/>
  <c r="N54" i="7"/>
  <c r="O54" i="7"/>
  <c r="P53" i="7"/>
  <c r="J53" i="7"/>
  <c r="I53" i="7"/>
  <c r="P52" i="7"/>
  <c r="J52" i="7"/>
  <c r="G52" i="7"/>
  <c r="D17" i="7"/>
  <c r="D38" i="7" s="1"/>
  <c r="L38" i="7" s="1"/>
  <c r="P51" i="7"/>
  <c r="N51" i="7"/>
  <c r="O51" i="7"/>
  <c r="J51" i="7"/>
  <c r="I51" i="7"/>
  <c r="P50" i="7"/>
  <c r="N50" i="7"/>
  <c r="O50" i="7"/>
  <c r="T50" i="7"/>
  <c r="J50" i="7"/>
  <c r="I50" i="7"/>
  <c r="S49" i="7"/>
  <c r="P49" i="7"/>
  <c r="J49" i="7"/>
  <c r="I49" i="7"/>
  <c r="T48" i="7"/>
  <c r="P48" i="7"/>
  <c r="O48" i="7"/>
  <c r="I48" i="7"/>
  <c r="J48" i="7"/>
  <c r="P47" i="7"/>
  <c r="N47" i="7"/>
  <c r="O47" i="7"/>
  <c r="T47" i="7"/>
  <c r="J47" i="7"/>
  <c r="I47" i="7"/>
  <c r="P46" i="7"/>
  <c r="I46" i="7"/>
  <c r="S46" i="7"/>
  <c r="S45" i="7"/>
  <c r="P45" i="7"/>
  <c r="J45" i="7"/>
  <c r="I45" i="7"/>
  <c r="P44" i="7"/>
  <c r="I44" i="7"/>
  <c r="J44" i="7"/>
  <c r="P43" i="7"/>
  <c r="J43" i="7"/>
  <c r="I43" i="7"/>
  <c r="P42" i="7"/>
  <c r="J42" i="7"/>
  <c r="H42" i="7"/>
  <c r="P41" i="7"/>
  <c r="J41" i="7"/>
  <c r="I41" i="7"/>
  <c r="P40" i="7"/>
  <c r="G40" i="7"/>
  <c r="J40" i="7"/>
  <c r="P39" i="7"/>
  <c r="J39" i="7"/>
  <c r="G39" i="7"/>
  <c r="P38" i="7"/>
  <c r="G38" i="7"/>
  <c r="J38" i="7"/>
  <c r="P37" i="7"/>
  <c r="I37" i="7"/>
  <c r="S37" i="7"/>
  <c r="P36" i="7"/>
  <c r="N36" i="7"/>
  <c r="O36" i="7"/>
  <c r="T36" i="7"/>
  <c r="I36" i="7"/>
  <c r="J36" i="7"/>
  <c r="P35" i="7"/>
  <c r="J35" i="7"/>
  <c r="I35" i="7"/>
  <c r="P34" i="7"/>
  <c r="J34" i="7"/>
  <c r="I34" i="7"/>
  <c r="P33" i="7"/>
  <c r="J33" i="7"/>
  <c r="I33" i="7"/>
  <c r="P32" i="7"/>
  <c r="J32" i="7"/>
  <c r="I32" i="7"/>
  <c r="P31" i="7"/>
  <c r="I31" i="7"/>
  <c r="J31" i="7"/>
  <c r="J26" i="7"/>
  <c r="N25" i="7"/>
  <c r="O25" i="7"/>
  <c r="J25" i="7"/>
  <c r="AG15" i="7"/>
  <c r="AF15" i="7"/>
  <c r="AE15" i="7"/>
  <c r="AD15" i="7"/>
  <c r="AC15" i="7"/>
  <c r="AB15" i="7"/>
  <c r="AA15" i="7"/>
  <c r="Z15" i="7"/>
  <c r="Y15" i="7"/>
  <c r="X15" i="7"/>
  <c r="W15" i="7"/>
  <c r="V15" i="7"/>
  <c r="AG14" i="7"/>
  <c r="AF14" i="7"/>
  <c r="AE14" i="7"/>
  <c r="AD14" i="7"/>
  <c r="AC14" i="7"/>
  <c r="AB14" i="7"/>
  <c r="AA14" i="7"/>
  <c r="Z14" i="7"/>
  <c r="Y14" i="7"/>
  <c r="X14" i="7"/>
  <c r="W14" i="7"/>
  <c r="V14" i="7"/>
  <c r="AG13" i="7"/>
  <c r="AF13" i="7"/>
  <c r="AE13" i="7"/>
  <c r="AD13" i="7"/>
  <c r="AC13" i="7"/>
  <c r="AB13" i="7"/>
  <c r="AA13" i="7"/>
  <c r="Z13" i="7"/>
  <c r="Y13" i="7"/>
  <c r="X13" i="7"/>
  <c r="W13" i="7"/>
  <c r="V13" i="7"/>
  <c r="B11" i="7"/>
  <c r="C10" i="7"/>
  <c r="C9" i="7"/>
  <c r="A6" i="7"/>
  <c r="D53" i="6"/>
  <c r="D52" i="6"/>
  <c r="D53" i="5"/>
  <c r="D52" i="5"/>
  <c r="I36" i="13"/>
  <c r="P55" i="4"/>
  <c r="N55" i="4"/>
  <c r="O55" i="4"/>
  <c r="I55" i="4"/>
  <c r="J55" i="4"/>
  <c r="P54" i="4"/>
  <c r="I54" i="4"/>
  <c r="J54" i="4"/>
  <c r="D54" i="4"/>
  <c r="N54" i="4"/>
  <c r="O54" i="4"/>
  <c r="P53" i="4"/>
  <c r="J53" i="4"/>
  <c r="N53" i="4"/>
  <c r="O53" i="4"/>
  <c r="I53" i="4"/>
  <c r="P52" i="4"/>
  <c r="J52" i="4"/>
  <c r="I52" i="4"/>
  <c r="P51" i="4"/>
  <c r="J51" i="4"/>
  <c r="G51" i="4"/>
  <c r="P50" i="4"/>
  <c r="O50" i="4"/>
  <c r="N50" i="4"/>
  <c r="I50" i="4"/>
  <c r="J50" i="4"/>
  <c r="P49" i="4"/>
  <c r="J49" i="4"/>
  <c r="I49" i="4"/>
  <c r="N49" i="4"/>
  <c r="O49" i="4"/>
  <c r="T49" i="4"/>
  <c r="S48" i="4"/>
  <c r="P48" i="4"/>
  <c r="I48" i="4"/>
  <c r="J48" i="4"/>
  <c r="P47" i="4"/>
  <c r="O47" i="4"/>
  <c r="T47" i="4"/>
  <c r="I47" i="4"/>
  <c r="J47" i="4"/>
  <c r="D17" i="4"/>
  <c r="D35" i="4" s="1"/>
  <c r="N35" i="4" s="1"/>
  <c r="O35" i="4" s="1"/>
  <c r="T35" i="4" s="1"/>
  <c r="P46" i="4"/>
  <c r="N46" i="4"/>
  <c r="O46" i="4"/>
  <c r="T46" i="4"/>
  <c r="J46" i="4"/>
  <c r="I46" i="4"/>
  <c r="S45" i="4"/>
  <c r="P45" i="4"/>
  <c r="J45" i="4"/>
  <c r="I45" i="4"/>
  <c r="P44" i="4"/>
  <c r="I44" i="4"/>
  <c r="P43" i="4"/>
  <c r="J43" i="4"/>
  <c r="I43" i="4"/>
  <c r="P42" i="4"/>
  <c r="J42" i="4"/>
  <c r="H42" i="4"/>
  <c r="P41" i="4"/>
  <c r="I41" i="4"/>
  <c r="J41" i="4"/>
  <c r="P40" i="4"/>
  <c r="G40" i="4"/>
  <c r="J40" i="4"/>
  <c r="P39" i="4"/>
  <c r="G39" i="4"/>
  <c r="J39" i="4"/>
  <c r="P38" i="4"/>
  <c r="G38" i="4"/>
  <c r="J38" i="4"/>
  <c r="S37" i="4"/>
  <c r="P37" i="4"/>
  <c r="N37" i="4"/>
  <c r="O37" i="4"/>
  <c r="J37" i="4"/>
  <c r="I37" i="4"/>
  <c r="P36" i="4"/>
  <c r="J36" i="4"/>
  <c r="N36" i="4"/>
  <c r="O36" i="4"/>
  <c r="T36" i="4"/>
  <c r="I36" i="4"/>
  <c r="P35" i="4"/>
  <c r="J35" i="4"/>
  <c r="I35" i="4"/>
  <c r="P34" i="4"/>
  <c r="I34" i="4"/>
  <c r="J34" i="4"/>
  <c r="P33" i="4"/>
  <c r="I33" i="4"/>
  <c r="J33" i="4"/>
  <c r="P32" i="4"/>
  <c r="J32" i="4"/>
  <c r="I32" i="4"/>
  <c r="P31" i="4"/>
  <c r="I31" i="4"/>
  <c r="J31" i="4"/>
  <c r="J26" i="4"/>
  <c r="O25" i="4"/>
  <c r="N25" i="4"/>
  <c r="J25" i="4"/>
  <c r="AG15" i="4"/>
  <c r="AF15" i="4"/>
  <c r="AE15" i="4"/>
  <c r="AD15" i="4"/>
  <c r="AC15" i="4"/>
  <c r="AB15" i="4"/>
  <c r="AA15" i="4"/>
  <c r="Z15" i="4"/>
  <c r="Y15" i="4"/>
  <c r="X15" i="4"/>
  <c r="W15" i="4"/>
  <c r="V15" i="4"/>
  <c r="AG14" i="4"/>
  <c r="AF14" i="4"/>
  <c r="AE14" i="4"/>
  <c r="AD14" i="4"/>
  <c r="AC14" i="4"/>
  <c r="AB14" i="4"/>
  <c r="AA14" i="4"/>
  <c r="Z14" i="4"/>
  <c r="Y14" i="4"/>
  <c r="X14" i="4"/>
  <c r="W14" i="4"/>
  <c r="V14" i="4"/>
  <c r="AG13" i="4"/>
  <c r="AF13" i="4"/>
  <c r="AE13" i="4"/>
  <c r="AD13" i="4"/>
  <c r="AC13" i="4"/>
  <c r="AB13" i="4"/>
  <c r="AA13" i="4"/>
  <c r="Z13" i="4"/>
  <c r="Y13" i="4"/>
  <c r="X13" i="4"/>
  <c r="W13" i="4"/>
  <c r="V13" i="4"/>
  <c r="B11" i="4"/>
  <c r="C10" i="4"/>
  <c r="C9" i="4"/>
  <c r="A6" i="4"/>
  <c r="D53" i="3"/>
  <c r="D52" i="3"/>
  <c r="D17" i="2"/>
  <c r="D51" i="2"/>
  <c r="L51" i="2"/>
  <c r="O51" i="2"/>
  <c r="T51" i="2"/>
  <c r="P55" i="2"/>
  <c r="O55" i="2"/>
  <c r="I55" i="2"/>
  <c r="J55" i="2"/>
  <c r="N55" i="2"/>
  <c r="P54" i="2"/>
  <c r="I54" i="2"/>
  <c r="J54" i="2"/>
  <c r="D54" i="2"/>
  <c r="N54" i="2"/>
  <c r="O54" i="2"/>
  <c r="P53" i="2"/>
  <c r="I53" i="2"/>
  <c r="J53" i="2"/>
  <c r="N53" i="2"/>
  <c r="O53" i="2"/>
  <c r="P52" i="2"/>
  <c r="J52" i="2"/>
  <c r="I52" i="2"/>
  <c r="P51" i="2"/>
  <c r="G51" i="2"/>
  <c r="J51" i="2"/>
  <c r="P50" i="2"/>
  <c r="I50" i="2"/>
  <c r="N50" i="2"/>
  <c r="O50" i="2"/>
  <c r="P49" i="2"/>
  <c r="N49" i="2"/>
  <c r="O49" i="2"/>
  <c r="T49" i="2"/>
  <c r="I49" i="2"/>
  <c r="J49" i="2"/>
  <c r="S48" i="2"/>
  <c r="P48" i="2"/>
  <c r="J48" i="2"/>
  <c r="I48" i="2"/>
  <c r="T47" i="2"/>
  <c r="P47" i="2"/>
  <c r="O47" i="2"/>
  <c r="I47" i="2"/>
  <c r="J47" i="2"/>
  <c r="P46" i="2"/>
  <c r="I46" i="2"/>
  <c r="N46" i="2"/>
  <c r="O46" i="2"/>
  <c r="T46" i="2"/>
  <c r="S45" i="2"/>
  <c r="P45" i="2"/>
  <c r="I45" i="2"/>
  <c r="J45" i="2"/>
  <c r="P44" i="2"/>
  <c r="I44" i="2"/>
  <c r="S44" i="2"/>
  <c r="P43" i="2"/>
  <c r="I43" i="2"/>
  <c r="J43" i="2"/>
  <c r="P42" i="2"/>
  <c r="J42" i="2"/>
  <c r="H42" i="2"/>
  <c r="P41" i="2"/>
  <c r="J41" i="2"/>
  <c r="I41" i="2"/>
  <c r="P40" i="2"/>
  <c r="G40" i="2"/>
  <c r="J40" i="2"/>
  <c r="P39" i="2"/>
  <c r="G39" i="2"/>
  <c r="J39" i="2"/>
  <c r="P38" i="2"/>
  <c r="J38" i="2"/>
  <c r="G38" i="2"/>
  <c r="S37" i="2"/>
  <c r="P37" i="2"/>
  <c r="O37" i="2"/>
  <c r="N37" i="2"/>
  <c r="J37" i="2"/>
  <c r="I37" i="2"/>
  <c r="P36" i="2"/>
  <c r="N36" i="2"/>
  <c r="O36" i="2"/>
  <c r="T36" i="2"/>
  <c r="I36" i="2"/>
  <c r="J36" i="2"/>
  <c r="P35" i="2"/>
  <c r="I35" i="2"/>
  <c r="J35" i="2"/>
  <c r="P34" i="2"/>
  <c r="I34" i="2"/>
  <c r="J34" i="2"/>
  <c r="P33" i="2"/>
  <c r="J33" i="2"/>
  <c r="I33" i="2"/>
  <c r="P32" i="2"/>
  <c r="J32" i="2"/>
  <c r="I32" i="2"/>
  <c r="P31" i="2"/>
  <c r="I31" i="2"/>
  <c r="J31" i="2"/>
  <c r="J26" i="2"/>
  <c r="N25" i="2"/>
  <c r="O25" i="2"/>
  <c r="J25" i="2"/>
  <c r="AG15" i="2"/>
  <c r="AF15" i="2"/>
  <c r="AE15" i="2"/>
  <c r="AD15" i="2"/>
  <c r="AC15" i="2"/>
  <c r="AB15" i="2"/>
  <c r="AA15" i="2"/>
  <c r="Z15" i="2"/>
  <c r="Y15" i="2"/>
  <c r="X15" i="2"/>
  <c r="W15" i="2"/>
  <c r="V15" i="2"/>
  <c r="AG14" i="2"/>
  <c r="AF14" i="2"/>
  <c r="AE14" i="2"/>
  <c r="AD14" i="2"/>
  <c r="AC14" i="2"/>
  <c r="AB14" i="2"/>
  <c r="AA14" i="2"/>
  <c r="Z14" i="2"/>
  <c r="Y14" i="2"/>
  <c r="X14" i="2"/>
  <c r="W14" i="2"/>
  <c r="V14" i="2"/>
  <c r="AG13" i="2"/>
  <c r="AF13" i="2"/>
  <c r="AE13" i="2"/>
  <c r="AD13" i="2"/>
  <c r="AC13" i="2"/>
  <c r="AB13" i="2"/>
  <c r="AA13" i="2"/>
  <c r="Z13" i="2"/>
  <c r="Y13" i="2"/>
  <c r="X13" i="2"/>
  <c r="W13" i="2"/>
  <c r="V13" i="2"/>
  <c r="B11" i="2"/>
  <c r="C10" i="2"/>
  <c r="C9" i="2"/>
  <c r="A6" i="2"/>
  <c r="J47" i="47"/>
  <c r="J49" i="47"/>
  <c r="J46" i="47"/>
  <c r="J47" i="45"/>
  <c r="J49" i="45"/>
  <c r="S45" i="43"/>
  <c r="J46" i="43"/>
  <c r="J47" i="43"/>
  <c r="S37" i="43"/>
  <c r="N50" i="43"/>
  <c r="O50" i="43"/>
  <c r="J49" i="43"/>
  <c r="O25" i="43"/>
  <c r="J37" i="25"/>
  <c r="N37" i="25"/>
  <c r="O37" i="25" s="1"/>
  <c r="O25" i="13"/>
  <c r="J37" i="7"/>
  <c r="N37" i="7"/>
  <c r="O37" i="7"/>
  <c r="D38" i="9"/>
  <c r="L38" i="9"/>
  <c r="O38" i="9"/>
  <c r="T38" i="9"/>
  <c r="D33" i="9"/>
  <c r="N33" i="9"/>
  <c r="O33" i="9"/>
  <c r="T33" i="9"/>
  <c r="D41" i="9"/>
  <c r="N41" i="9"/>
  <c r="O41" i="9"/>
  <c r="T41" i="9"/>
  <c r="D34" i="9"/>
  <c r="N34" i="9"/>
  <c r="O34" i="9"/>
  <c r="T34" i="9"/>
  <c r="S44" i="4"/>
  <c r="J44" i="4"/>
  <c r="J40" i="13"/>
  <c r="J44" i="2"/>
  <c r="O25" i="11"/>
  <c r="J50" i="2"/>
  <c r="N47" i="9"/>
  <c r="O47" i="9"/>
  <c r="T47" i="9"/>
  <c r="I36" i="11"/>
  <c r="J36" i="11"/>
  <c r="N36" i="11"/>
  <c r="O36" i="11"/>
  <c r="T36" i="11"/>
  <c r="J50" i="23"/>
  <c r="S44" i="24"/>
  <c r="J44" i="24"/>
  <c r="N55" i="9"/>
  <c r="O55" i="9"/>
  <c r="J47" i="11"/>
  <c r="N47" i="13"/>
  <c r="O47" i="13"/>
  <c r="T47" i="13"/>
  <c r="S44" i="27"/>
  <c r="J44" i="27"/>
  <c r="S49" i="11"/>
  <c r="S48" i="24"/>
  <c r="J48" i="24"/>
  <c r="J46" i="7"/>
  <c r="J45" i="41"/>
  <c r="I36" i="9"/>
  <c r="J36" i="9"/>
  <c r="N36" i="9"/>
  <c r="O36" i="9"/>
  <c r="T36" i="9"/>
  <c r="N51" i="9"/>
  <c r="O51" i="9"/>
  <c r="J51" i="9"/>
  <c r="N51" i="13"/>
  <c r="O51" i="13"/>
  <c r="J51" i="13"/>
  <c r="S37" i="17"/>
  <c r="J37" i="17"/>
  <c r="N37" i="17"/>
  <c r="O37" i="17"/>
  <c r="G39" i="23"/>
  <c r="J39" i="23"/>
  <c r="G39" i="17"/>
  <c r="J39" i="17"/>
  <c r="G38" i="34"/>
  <c r="J38" i="34"/>
  <c r="G38" i="32"/>
  <c r="J38" i="32"/>
  <c r="G38" i="27"/>
  <c r="J38" i="27"/>
  <c r="G38" i="36"/>
  <c r="J38" i="36"/>
  <c r="G38" i="31"/>
  <c r="J38" i="31"/>
  <c r="G38" i="38"/>
  <c r="J38" i="38"/>
  <c r="G38" i="24"/>
  <c r="G38" i="22"/>
  <c r="J38" i="22"/>
  <c r="O25" i="22"/>
  <c r="J44" i="23"/>
  <c r="S44" i="23"/>
  <c r="J46" i="2"/>
  <c r="N46" i="22"/>
  <c r="O46" i="22"/>
  <c r="T46" i="22"/>
  <c r="J46" i="22"/>
  <c r="J44" i="17"/>
  <c r="S44" i="17"/>
  <c r="N54" i="22"/>
  <c r="O54" i="22"/>
  <c r="G39" i="34"/>
  <c r="J39" i="34"/>
  <c r="G39" i="31"/>
  <c r="J39" i="31"/>
  <c r="G39" i="38"/>
  <c r="J39" i="38"/>
  <c r="G39" i="36"/>
  <c r="J39" i="36"/>
  <c r="G39" i="32"/>
  <c r="J39" i="32"/>
  <c r="G39" i="24"/>
  <c r="J39" i="24"/>
  <c r="G39" i="22"/>
  <c r="J39" i="22"/>
  <c r="O25" i="34"/>
  <c r="N49" i="31"/>
  <c r="O49" i="31"/>
  <c r="T49" i="31"/>
  <c r="J37" i="32"/>
  <c r="N37" i="32"/>
  <c r="O37" i="32"/>
  <c r="S37" i="32"/>
  <c r="S45" i="17"/>
  <c r="J45" i="17"/>
  <c r="G39" i="27"/>
  <c r="J39" i="27"/>
  <c r="J45" i="36"/>
  <c r="S45" i="36"/>
  <c r="N50" i="27"/>
  <c r="O50" i="27"/>
  <c r="J50" i="27"/>
  <c r="S48" i="32"/>
  <c r="J48" i="32"/>
  <c r="N49" i="24"/>
  <c r="O49" i="24"/>
  <c r="T49" i="24"/>
  <c r="J49" i="24"/>
  <c r="S37" i="24"/>
  <c r="J37" i="24"/>
  <c r="N37" i="24"/>
  <c r="O37" i="24"/>
  <c r="I36" i="27"/>
  <c r="J36" i="27"/>
  <c r="N36" i="27"/>
  <c r="O36" i="27"/>
  <c r="T36" i="27"/>
  <c r="I36" i="22"/>
  <c r="J36" i="22"/>
  <c r="N36" i="22"/>
  <c r="O36" i="22"/>
  <c r="T36" i="22"/>
  <c r="J48" i="22"/>
  <c r="J37" i="27"/>
  <c r="N37" i="27"/>
  <c r="O37" i="27"/>
  <c r="S48" i="36"/>
  <c r="J48" i="36"/>
  <c r="J49" i="34"/>
  <c r="O25" i="38"/>
  <c r="J49" i="41"/>
  <c r="J46" i="32"/>
  <c r="S48" i="38"/>
  <c r="N54" i="32"/>
  <c r="O54" i="32"/>
  <c r="J44" i="41"/>
  <c r="J50" i="38"/>
  <c r="J46" i="41"/>
  <c r="J38" i="24"/>
  <c r="O63" i="78"/>
  <c r="F23" i="1"/>
  <c r="O65" i="78"/>
  <c r="T63" i="76"/>
  <c r="T65" i="76"/>
  <c r="O44" i="76"/>
  <c r="O56" i="76"/>
  <c r="O58" i="76"/>
  <c r="N56" i="76"/>
  <c r="N58" i="76"/>
  <c r="D31" i="41"/>
  <c r="N31" i="41"/>
  <c r="O31" i="41"/>
  <c r="T31" i="41"/>
  <c r="D48" i="72"/>
  <c r="N48" i="72"/>
  <c r="O48" i="72"/>
  <c r="D37" i="75"/>
  <c r="O44" i="75"/>
  <c r="O56" i="75"/>
  <c r="O58" i="75"/>
  <c r="N56" i="75"/>
  <c r="N58" i="75"/>
  <c r="R45" i="75"/>
  <c r="T45" i="75"/>
  <c r="R37" i="75"/>
  <c r="T37" i="75"/>
  <c r="R44" i="75"/>
  <c r="T44" i="75"/>
  <c r="R48" i="75"/>
  <c r="T48" i="75"/>
  <c r="D42" i="2"/>
  <c r="M42" i="2"/>
  <c r="O42" i="2"/>
  <c r="T42" i="2"/>
  <c r="D34" i="2"/>
  <c r="N34" i="2"/>
  <c r="O34" i="2"/>
  <c r="T34" i="2"/>
  <c r="O62" i="23"/>
  <c r="N56" i="72"/>
  <c r="N58" i="72"/>
  <c r="O56" i="72"/>
  <c r="O58" i="72"/>
  <c r="T31" i="72"/>
  <c r="T56" i="72"/>
  <c r="T58" i="72"/>
  <c r="D43" i="41"/>
  <c r="N43" i="41"/>
  <c r="O43" i="41"/>
  <c r="T43" i="41"/>
  <c r="D40" i="41"/>
  <c r="L40" i="41"/>
  <c r="O40" i="41"/>
  <c r="T40" i="41"/>
  <c r="D53" i="11"/>
  <c r="N53" i="11"/>
  <c r="O53" i="11"/>
  <c r="D38" i="11"/>
  <c r="L38" i="11"/>
  <c r="O38" i="11"/>
  <c r="T38" i="11"/>
  <c r="D40" i="45"/>
  <c r="L40" i="45"/>
  <c r="O40" i="45"/>
  <c r="T40" i="45"/>
  <c r="D32" i="34"/>
  <c r="N32" i="34"/>
  <c r="O32" i="34"/>
  <c r="T32" i="34"/>
  <c r="D41" i="36"/>
  <c r="N41" i="36"/>
  <c r="O41" i="36"/>
  <c r="T41" i="36"/>
  <c r="D35" i="36"/>
  <c r="N35" i="36"/>
  <c r="O35" i="36"/>
  <c r="T35" i="36"/>
  <c r="D35" i="47"/>
  <c r="N35" i="47"/>
  <c r="O35" i="47"/>
  <c r="T35" i="47"/>
  <c r="D38" i="36"/>
  <c r="L38" i="36"/>
  <c r="O38" i="36"/>
  <c r="T38" i="36"/>
  <c r="D52" i="36"/>
  <c r="N52" i="36"/>
  <c r="O52" i="36"/>
  <c r="D34" i="36"/>
  <c r="N34" i="36"/>
  <c r="O34" i="36"/>
  <c r="T34" i="36"/>
  <c r="D39" i="36"/>
  <c r="L39" i="36"/>
  <c r="O39" i="36"/>
  <c r="T39" i="36"/>
  <c r="D31" i="36"/>
  <c r="N31" i="36"/>
  <c r="O31" i="36"/>
  <c r="T31" i="36"/>
  <c r="M57" i="66"/>
  <c r="M59" i="66"/>
  <c r="M57" i="71"/>
  <c r="M59" i="71"/>
  <c r="N27" i="71"/>
  <c r="D49" i="71"/>
  <c r="N49" i="71"/>
  <c r="O49" i="71"/>
  <c r="T26" i="71"/>
  <c r="T27" i="71"/>
  <c r="R37" i="71"/>
  <c r="T37" i="71"/>
  <c r="O27" i="71"/>
  <c r="D37" i="71"/>
  <c r="L57" i="71"/>
  <c r="L59" i="71"/>
  <c r="O67" i="71"/>
  <c r="T31" i="71"/>
  <c r="T26" i="69"/>
  <c r="T27" i="69"/>
  <c r="R46" i="69"/>
  <c r="T46" i="69"/>
  <c r="O27" i="69"/>
  <c r="D37" i="69"/>
  <c r="M57" i="69"/>
  <c r="M59" i="69"/>
  <c r="N27" i="69"/>
  <c r="D49" i="69"/>
  <c r="N49" i="69"/>
  <c r="O49" i="69"/>
  <c r="R45" i="64"/>
  <c r="T45" i="64"/>
  <c r="L57" i="69"/>
  <c r="L59" i="69"/>
  <c r="O67" i="69"/>
  <c r="T31" i="69"/>
  <c r="D32" i="25"/>
  <c r="N32" i="25" s="1"/>
  <c r="O32" i="25" s="1"/>
  <c r="T32" i="25" s="1"/>
  <c r="O27" i="66"/>
  <c r="O62" i="66"/>
  <c r="O31" i="66"/>
  <c r="L57" i="66"/>
  <c r="L59" i="66"/>
  <c r="O67" i="66"/>
  <c r="O38" i="66"/>
  <c r="T38" i="66"/>
  <c r="R46" i="66"/>
  <c r="T46" i="66"/>
  <c r="R45" i="66"/>
  <c r="T45" i="66"/>
  <c r="R49" i="66"/>
  <c r="T49" i="66"/>
  <c r="R37" i="66"/>
  <c r="T37" i="66"/>
  <c r="N27" i="66"/>
  <c r="D35" i="31"/>
  <c r="N35" i="31"/>
  <c r="O35" i="31"/>
  <c r="T35" i="31"/>
  <c r="D38" i="31"/>
  <c r="L38" i="31"/>
  <c r="O38" i="31"/>
  <c r="T38" i="31"/>
  <c r="D41" i="31"/>
  <c r="N41" i="31"/>
  <c r="O41" i="31"/>
  <c r="T41" i="31"/>
  <c r="D43" i="31"/>
  <c r="N43" i="31"/>
  <c r="O43" i="31"/>
  <c r="T43" i="31"/>
  <c r="O42" i="64"/>
  <c r="T42" i="64"/>
  <c r="R37" i="64"/>
  <c r="T37" i="64"/>
  <c r="R49" i="64"/>
  <c r="T49" i="64"/>
  <c r="N27" i="64"/>
  <c r="D34" i="31"/>
  <c r="N34" i="31"/>
  <c r="O34" i="31"/>
  <c r="T34" i="31"/>
  <c r="D31" i="31"/>
  <c r="N31" i="31"/>
  <c r="O31" i="31"/>
  <c r="T31" i="31"/>
  <c r="O62" i="31"/>
  <c r="D33" i="31"/>
  <c r="N33" i="31"/>
  <c r="O33" i="31"/>
  <c r="T33" i="31"/>
  <c r="D26" i="31"/>
  <c r="N26" i="31"/>
  <c r="O26" i="31"/>
  <c r="D42" i="31"/>
  <c r="M42" i="31"/>
  <c r="M57" i="31"/>
  <c r="M59" i="31"/>
  <c r="D40" i="31"/>
  <c r="L40" i="31"/>
  <c r="O40" i="31"/>
  <c r="T40" i="31"/>
  <c r="D39" i="31"/>
  <c r="L39" i="31"/>
  <c r="O39" i="31"/>
  <c r="T39" i="31"/>
  <c r="D52" i="31"/>
  <c r="N52" i="31"/>
  <c r="O52" i="31"/>
  <c r="D32" i="31"/>
  <c r="N32" i="31"/>
  <c r="O32" i="31"/>
  <c r="T32" i="31"/>
  <c r="D47" i="31"/>
  <c r="O62" i="64"/>
  <c r="O27" i="64"/>
  <c r="L57" i="64"/>
  <c r="L59" i="64"/>
  <c r="O67" i="64"/>
  <c r="O38" i="64"/>
  <c r="T38" i="64"/>
  <c r="T31" i="64"/>
  <c r="O63" i="9"/>
  <c r="D40" i="9"/>
  <c r="L40" i="9"/>
  <c r="O40" i="9"/>
  <c r="T40" i="9"/>
  <c r="D44" i="9"/>
  <c r="N44" i="9"/>
  <c r="O44" i="9"/>
  <c r="T44" i="9"/>
  <c r="D53" i="9"/>
  <c r="N53" i="9"/>
  <c r="O53" i="9"/>
  <c r="D43" i="9"/>
  <c r="N43" i="9"/>
  <c r="O43" i="9"/>
  <c r="T43" i="9"/>
  <c r="D42" i="9"/>
  <c r="M42" i="9"/>
  <c r="M58" i="9"/>
  <c r="M60" i="9"/>
  <c r="D52" i="9"/>
  <c r="L52" i="9"/>
  <c r="O52" i="9"/>
  <c r="T52" i="9"/>
  <c r="D31" i="9"/>
  <c r="N31" i="9"/>
  <c r="O31" i="9"/>
  <c r="D39" i="9"/>
  <c r="L39" i="9"/>
  <c r="D32" i="9"/>
  <c r="N32" i="9"/>
  <c r="O32" i="9"/>
  <c r="T32" i="9"/>
  <c r="D26" i="9"/>
  <c r="N26" i="9"/>
  <c r="O26" i="9"/>
  <c r="D35" i="9"/>
  <c r="N35" i="9"/>
  <c r="O35" i="9"/>
  <c r="T35" i="9"/>
  <c r="R49" i="60"/>
  <c r="T49" i="60"/>
  <c r="R37" i="60"/>
  <c r="T37" i="60"/>
  <c r="D53" i="13"/>
  <c r="N53" i="13"/>
  <c r="O53" i="13"/>
  <c r="D47" i="27"/>
  <c r="R45" i="60"/>
  <c r="T45" i="60"/>
  <c r="N27" i="60"/>
  <c r="D45" i="60"/>
  <c r="N45" i="60"/>
  <c r="O45" i="60"/>
  <c r="O42" i="62"/>
  <c r="T42" i="62"/>
  <c r="R46" i="62"/>
  <c r="T46" i="62"/>
  <c r="R49" i="62"/>
  <c r="T49" i="62"/>
  <c r="N27" i="62"/>
  <c r="R45" i="62"/>
  <c r="T45" i="62"/>
  <c r="O63" i="13"/>
  <c r="D41" i="13"/>
  <c r="N41" i="13"/>
  <c r="O41" i="13"/>
  <c r="T41" i="13"/>
  <c r="D38" i="13"/>
  <c r="L38" i="13"/>
  <c r="O38" i="13"/>
  <c r="T38" i="13"/>
  <c r="D48" i="13"/>
  <c r="D34" i="13"/>
  <c r="N34" i="13"/>
  <c r="O34" i="13"/>
  <c r="T34" i="13"/>
  <c r="D33" i="13"/>
  <c r="N33" i="13"/>
  <c r="O33" i="13"/>
  <c r="T33" i="13"/>
  <c r="D44" i="13"/>
  <c r="N44" i="13"/>
  <c r="O44" i="13"/>
  <c r="T44" i="13"/>
  <c r="D43" i="13"/>
  <c r="N43" i="13"/>
  <c r="O43" i="13"/>
  <c r="T43" i="13"/>
  <c r="D32" i="13"/>
  <c r="N32" i="13"/>
  <c r="O32" i="13"/>
  <c r="T32" i="13"/>
  <c r="D35" i="13"/>
  <c r="N35" i="13"/>
  <c r="O35" i="13"/>
  <c r="T35" i="13"/>
  <c r="D42" i="13"/>
  <c r="M42" i="13"/>
  <c r="M58" i="13"/>
  <c r="M60" i="13"/>
  <c r="D31" i="13"/>
  <c r="N31" i="13"/>
  <c r="O31" i="13"/>
  <c r="T31" i="13"/>
  <c r="O62" i="62"/>
  <c r="O27" i="62"/>
  <c r="T31" i="62"/>
  <c r="L57" i="62"/>
  <c r="L59" i="62"/>
  <c r="O67" i="62"/>
  <c r="O38" i="62"/>
  <c r="T38" i="62"/>
  <c r="O62" i="60"/>
  <c r="O27" i="60"/>
  <c r="T31" i="60"/>
  <c r="L57" i="60"/>
  <c r="L59" i="60"/>
  <c r="O67" i="60"/>
  <c r="O38" i="60"/>
  <c r="T38" i="60"/>
  <c r="O42" i="58"/>
  <c r="T42" i="58"/>
  <c r="M57" i="58"/>
  <c r="M59" i="58"/>
  <c r="O38" i="58"/>
  <c r="T38" i="58"/>
  <c r="L57" i="58"/>
  <c r="L59" i="58"/>
  <c r="O67" i="58"/>
  <c r="O31" i="58"/>
  <c r="O26" i="58"/>
  <c r="N27" i="58"/>
  <c r="D47" i="2"/>
  <c r="D39" i="11"/>
  <c r="L39" i="11"/>
  <c r="O39" i="11"/>
  <c r="T39" i="11"/>
  <c r="D26" i="13"/>
  <c r="N26" i="13"/>
  <c r="O62" i="27"/>
  <c r="D32" i="27"/>
  <c r="N32" i="27"/>
  <c r="O32" i="27"/>
  <c r="T32" i="27"/>
  <c r="D51" i="27"/>
  <c r="L51" i="27"/>
  <c r="O51" i="27"/>
  <c r="T51" i="27"/>
  <c r="D43" i="27"/>
  <c r="N43" i="27"/>
  <c r="O43" i="27"/>
  <c r="T43" i="27"/>
  <c r="D35" i="27"/>
  <c r="N35" i="27"/>
  <c r="O35" i="27"/>
  <c r="T35" i="27"/>
  <c r="D31" i="27"/>
  <c r="N31" i="27"/>
  <c r="O31" i="27"/>
  <c r="T31" i="27"/>
  <c r="D40" i="27"/>
  <c r="L40" i="27"/>
  <c r="O40" i="27"/>
  <c r="T40" i="27"/>
  <c r="D44" i="11"/>
  <c r="N44" i="11"/>
  <c r="O44" i="11"/>
  <c r="T44" i="11"/>
  <c r="D40" i="13"/>
  <c r="L40" i="13"/>
  <c r="O40" i="13"/>
  <c r="T40" i="13"/>
  <c r="D43" i="11"/>
  <c r="N43" i="11"/>
  <c r="O43" i="11"/>
  <c r="T43" i="11"/>
  <c r="D52" i="27"/>
  <c r="N52" i="27"/>
  <c r="O52" i="27"/>
  <c r="D42" i="27"/>
  <c r="M42" i="27"/>
  <c r="D34" i="27"/>
  <c r="N34" i="27"/>
  <c r="O34" i="27"/>
  <c r="T34" i="27"/>
  <c r="D39" i="27"/>
  <c r="L39" i="27"/>
  <c r="O39" i="27"/>
  <c r="T39" i="27"/>
  <c r="D42" i="11"/>
  <c r="M42" i="11"/>
  <c r="M58" i="11"/>
  <c r="M60" i="11"/>
  <c r="D26" i="27"/>
  <c r="N26" i="27"/>
  <c r="D41" i="11"/>
  <c r="N41" i="11"/>
  <c r="O41" i="11"/>
  <c r="T41" i="11"/>
  <c r="D41" i="27"/>
  <c r="N41" i="27"/>
  <c r="O41" i="27"/>
  <c r="T41" i="27"/>
  <c r="D33" i="27"/>
  <c r="N33" i="27"/>
  <c r="O33" i="27"/>
  <c r="T33" i="27"/>
  <c r="O63" i="15"/>
  <c r="D35" i="32"/>
  <c r="N35" i="32"/>
  <c r="O35" i="32"/>
  <c r="T35" i="32"/>
  <c r="D41" i="43"/>
  <c r="N41" i="43"/>
  <c r="O41" i="43"/>
  <c r="T41" i="43"/>
  <c r="D38" i="15"/>
  <c r="L38" i="15"/>
  <c r="O38" i="15"/>
  <c r="T38" i="15"/>
  <c r="D53" i="15"/>
  <c r="N53" i="15"/>
  <c r="O53" i="15"/>
  <c r="D41" i="15"/>
  <c r="N41" i="15"/>
  <c r="O41" i="15"/>
  <c r="T41" i="15"/>
  <c r="D44" i="15"/>
  <c r="N44" i="15"/>
  <c r="O44" i="15"/>
  <c r="T44" i="15"/>
  <c r="D34" i="15"/>
  <c r="N34" i="15"/>
  <c r="O34" i="15"/>
  <c r="T34" i="15"/>
  <c r="D52" i="15"/>
  <c r="L52" i="15"/>
  <c r="O52" i="15"/>
  <c r="T52" i="15"/>
  <c r="D40" i="15"/>
  <c r="L40" i="15"/>
  <c r="O40" i="15"/>
  <c r="T40" i="15"/>
  <c r="D43" i="15"/>
  <c r="N43" i="15"/>
  <c r="O43" i="15"/>
  <c r="T43" i="15"/>
  <c r="D35" i="15"/>
  <c r="N35" i="15"/>
  <c r="O35" i="15"/>
  <c r="T35" i="15"/>
  <c r="D31" i="15"/>
  <c r="N31" i="15"/>
  <c r="O31" i="15"/>
  <c r="D39" i="15"/>
  <c r="L39" i="15"/>
  <c r="O39" i="15"/>
  <c r="T39" i="15"/>
  <c r="D33" i="15"/>
  <c r="N33" i="15"/>
  <c r="O33" i="15"/>
  <c r="T33" i="15"/>
  <c r="D48" i="15"/>
  <c r="D42" i="15"/>
  <c r="M42" i="15"/>
  <c r="M58" i="15"/>
  <c r="M60" i="15"/>
  <c r="D26" i="15"/>
  <c r="N26" i="15"/>
  <c r="O26" i="15"/>
  <c r="O38" i="24"/>
  <c r="T38" i="24"/>
  <c r="D52" i="24"/>
  <c r="N52" i="24"/>
  <c r="O52" i="24"/>
  <c r="D51" i="24"/>
  <c r="L51" i="24"/>
  <c r="O51" i="24"/>
  <c r="T51" i="24"/>
  <c r="O62" i="36"/>
  <c r="O63" i="11"/>
  <c r="D48" i="43"/>
  <c r="D33" i="47"/>
  <c r="N33" i="47"/>
  <c r="O33" i="47"/>
  <c r="T33" i="47"/>
  <c r="D32" i="2"/>
  <c r="N32" i="2"/>
  <c r="O32" i="2"/>
  <c r="T32" i="2"/>
  <c r="D34" i="11"/>
  <c r="N34" i="11"/>
  <c r="O34" i="11"/>
  <c r="T34" i="11"/>
  <c r="D32" i="11"/>
  <c r="N32" i="11"/>
  <c r="O32" i="11"/>
  <c r="T32" i="11"/>
  <c r="O62" i="24"/>
  <c r="D33" i="36"/>
  <c r="N33" i="36"/>
  <c r="O33" i="36"/>
  <c r="T33" i="36"/>
  <c r="D26" i="11"/>
  <c r="N26" i="11"/>
  <c r="D39" i="13"/>
  <c r="L39" i="13"/>
  <c r="O39" i="13"/>
  <c r="T39" i="13"/>
  <c r="D43" i="24"/>
  <c r="N43" i="24"/>
  <c r="O43" i="24"/>
  <c r="T43" i="24"/>
  <c r="D41" i="24"/>
  <c r="N41" i="24"/>
  <c r="O41" i="24"/>
  <c r="T41" i="24"/>
  <c r="D34" i="24"/>
  <c r="N34" i="24"/>
  <c r="O34" i="24"/>
  <c r="T34" i="24"/>
  <c r="D32" i="24"/>
  <c r="N32" i="24"/>
  <c r="O32" i="24"/>
  <c r="T32" i="24"/>
  <c r="D40" i="24"/>
  <c r="L40" i="24"/>
  <c r="O40" i="24"/>
  <c r="T40" i="24"/>
  <c r="D26" i="24"/>
  <c r="N26" i="24"/>
  <c r="D39" i="24"/>
  <c r="L39" i="24"/>
  <c r="O39" i="24"/>
  <c r="T39" i="24"/>
  <c r="D32" i="36"/>
  <c r="N32" i="36"/>
  <c r="O32" i="36"/>
  <c r="T32" i="36"/>
  <c r="D43" i="36"/>
  <c r="N43" i="36"/>
  <c r="O43" i="36"/>
  <c r="T43" i="36"/>
  <c r="D33" i="2"/>
  <c r="N33" i="2"/>
  <c r="O33" i="2"/>
  <c r="T33" i="2"/>
  <c r="D35" i="2"/>
  <c r="N35" i="2"/>
  <c r="O35" i="2"/>
  <c r="T35" i="2"/>
  <c r="D52" i="11"/>
  <c r="L52" i="11"/>
  <c r="D35" i="11"/>
  <c r="N35" i="11"/>
  <c r="O35" i="11"/>
  <c r="T35" i="11"/>
  <c r="D33" i="11"/>
  <c r="N33" i="11"/>
  <c r="O33" i="11"/>
  <c r="T33" i="11"/>
  <c r="D31" i="11"/>
  <c r="N31" i="11"/>
  <c r="D48" i="11"/>
  <c r="D26" i="36"/>
  <c r="N26" i="36"/>
  <c r="N27" i="36"/>
  <c r="D51" i="36"/>
  <c r="L51" i="36"/>
  <c r="O51" i="36"/>
  <c r="T51" i="36"/>
  <c r="D47" i="36"/>
  <c r="D52" i="2"/>
  <c r="N52" i="2"/>
  <c r="O52" i="2"/>
  <c r="D32" i="43"/>
  <c r="N32" i="43"/>
  <c r="O32" i="43"/>
  <c r="T32" i="43"/>
  <c r="D42" i="47"/>
  <c r="M42" i="47"/>
  <c r="O42" i="47"/>
  <c r="T42" i="47"/>
  <c r="D40" i="36"/>
  <c r="L40" i="36"/>
  <c r="O40" i="36"/>
  <c r="T40" i="36"/>
  <c r="D26" i="2"/>
  <c r="N26" i="2"/>
  <c r="N27" i="2"/>
  <c r="D47" i="24"/>
  <c r="D42" i="24"/>
  <c r="M42" i="24"/>
  <c r="D35" i="24"/>
  <c r="N35" i="24"/>
  <c r="O35" i="24"/>
  <c r="T35" i="24"/>
  <c r="D33" i="24"/>
  <c r="N33" i="24"/>
  <c r="O33" i="24"/>
  <c r="T33" i="24"/>
  <c r="D31" i="24"/>
  <c r="N31" i="24"/>
  <c r="D40" i="32"/>
  <c r="L40" i="32"/>
  <c r="O40" i="32"/>
  <c r="T40" i="32"/>
  <c r="D52" i="43"/>
  <c r="N52" i="43"/>
  <c r="O52" i="43"/>
  <c r="D38" i="32"/>
  <c r="L38" i="32"/>
  <c r="O38" i="32"/>
  <c r="T38" i="32"/>
  <c r="D34" i="32"/>
  <c r="N34" i="32"/>
  <c r="O34" i="32"/>
  <c r="T34" i="32"/>
  <c r="D31" i="43"/>
  <c r="N31" i="43"/>
  <c r="O31" i="43"/>
  <c r="D40" i="43"/>
  <c r="L40" i="43"/>
  <c r="O40" i="43"/>
  <c r="T40" i="43"/>
  <c r="D38" i="43"/>
  <c r="L38" i="43"/>
  <c r="O38" i="43"/>
  <c r="T38" i="43"/>
  <c r="D32" i="32"/>
  <c r="N32" i="32"/>
  <c r="O32" i="32"/>
  <c r="T32" i="32"/>
  <c r="D52" i="32"/>
  <c r="N52" i="32"/>
  <c r="O52" i="32"/>
  <c r="D41" i="32"/>
  <c r="N41" i="32"/>
  <c r="O41" i="32"/>
  <c r="T41" i="32"/>
  <c r="D39" i="32"/>
  <c r="L39" i="32"/>
  <c r="O39" i="32"/>
  <c r="T39" i="32"/>
  <c r="D39" i="43"/>
  <c r="L39" i="43"/>
  <c r="O39" i="43"/>
  <c r="T39" i="43"/>
  <c r="D35" i="43"/>
  <c r="N35" i="43"/>
  <c r="O35" i="43"/>
  <c r="T35" i="43"/>
  <c r="D33" i="43"/>
  <c r="N33" i="43"/>
  <c r="O33" i="43"/>
  <c r="T33" i="43"/>
  <c r="D42" i="43"/>
  <c r="M42" i="43"/>
  <c r="M57" i="43"/>
  <c r="M59" i="43"/>
  <c r="D31" i="32"/>
  <c r="N31" i="32"/>
  <c r="O31" i="32"/>
  <c r="D43" i="32"/>
  <c r="N43" i="32"/>
  <c r="O43" i="32"/>
  <c r="T43" i="32"/>
  <c r="D51" i="32"/>
  <c r="L51" i="32"/>
  <c r="O51" i="32"/>
  <c r="T51" i="32"/>
  <c r="D34" i="43"/>
  <c r="N34" i="43"/>
  <c r="O34" i="43"/>
  <c r="T34" i="43"/>
  <c r="D26" i="43"/>
  <c r="N26" i="43"/>
  <c r="N27" i="43"/>
  <c r="D47" i="32"/>
  <c r="O62" i="43"/>
  <c r="D42" i="32"/>
  <c r="M42" i="32"/>
  <c r="M57" i="32"/>
  <c r="M59" i="32"/>
  <c r="D43" i="43"/>
  <c r="N43" i="43"/>
  <c r="O43" i="43"/>
  <c r="T43" i="43"/>
  <c r="O62" i="32"/>
  <c r="D51" i="43"/>
  <c r="L51" i="43"/>
  <c r="O51" i="43"/>
  <c r="T51" i="43"/>
  <c r="D33" i="32"/>
  <c r="N33" i="32"/>
  <c r="O33" i="32"/>
  <c r="T33" i="32"/>
  <c r="O62" i="17"/>
  <c r="D47" i="17"/>
  <c r="D52" i="17"/>
  <c r="N52" i="17"/>
  <c r="O52" i="17"/>
  <c r="D42" i="17"/>
  <c r="M42" i="17"/>
  <c r="O42" i="17"/>
  <c r="T42" i="17"/>
  <c r="D38" i="38"/>
  <c r="L38" i="38"/>
  <c r="O38" i="38"/>
  <c r="T38" i="38"/>
  <c r="D31" i="54"/>
  <c r="N31" i="54" s="1"/>
  <c r="D39" i="41"/>
  <c r="L39" i="41"/>
  <c r="D26" i="41"/>
  <c r="N26" i="41"/>
  <c r="O26" i="41"/>
  <c r="T26" i="41"/>
  <c r="T27" i="41"/>
  <c r="D33" i="17"/>
  <c r="N33" i="17"/>
  <c r="O33" i="17"/>
  <c r="T33" i="17"/>
  <c r="D47" i="41"/>
  <c r="D26" i="17"/>
  <c r="N26" i="17"/>
  <c r="N27" i="17"/>
  <c r="D44" i="17"/>
  <c r="N44" i="17"/>
  <c r="O44" i="17"/>
  <c r="O62" i="41"/>
  <c r="D38" i="41"/>
  <c r="L38" i="41"/>
  <c r="O38" i="41"/>
  <c r="T38" i="41"/>
  <c r="D32" i="41"/>
  <c r="N32" i="41"/>
  <c r="O32" i="41"/>
  <c r="T32" i="41"/>
  <c r="D52" i="41"/>
  <c r="N52" i="41"/>
  <c r="O52" i="41"/>
  <c r="D35" i="41"/>
  <c r="N35" i="41"/>
  <c r="O35" i="41"/>
  <c r="T35" i="41"/>
  <c r="D34" i="41"/>
  <c r="N34" i="41"/>
  <c r="O34" i="41"/>
  <c r="T34" i="41"/>
  <c r="D51" i="41"/>
  <c r="L51" i="41"/>
  <c r="O51" i="41"/>
  <c r="T51" i="41"/>
  <c r="D33" i="41"/>
  <c r="N33" i="41"/>
  <c r="O33" i="41"/>
  <c r="T33" i="41"/>
  <c r="D48" i="48"/>
  <c r="D43" i="34"/>
  <c r="N43" i="34"/>
  <c r="O43" i="34"/>
  <c r="T43" i="34"/>
  <c r="D42" i="34"/>
  <c r="M42" i="34"/>
  <c r="O42" i="34"/>
  <c r="T42" i="34"/>
  <c r="D35" i="34"/>
  <c r="N35" i="34"/>
  <c r="O35" i="34"/>
  <c r="T35" i="34"/>
  <c r="O62" i="52"/>
  <c r="D42" i="23"/>
  <c r="M42" i="23"/>
  <c r="O42" i="23"/>
  <c r="T42" i="23"/>
  <c r="D43" i="52"/>
  <c r="N43" i="52"/>
  <c r="O43" i="52"/>
  <c r="T43" i="52"/>
  <c r="D32" i="23"/>
  <c r="N32" i="23"/>
  <c r="O32" i="23"/>
  <c r="T32" i="23"/>
  <c r="D42" i="52"/>
  <c r="M42" i="52"/>
  <c r="M57" i="52"/>
  <c r="M59" i="52"/>
  <c r="D38" i="52"/>
  <c r="L38" i="52"/>
  <c r="O38" i="52"/>
  <c r="T38" i="52"/>
  <c r="D48" i="52"/>
  <c r="D26" i="7"/>
  <c r="N26" i="7" s="1"/>
  <c r="D34" i="23"/>
  <c r="N34" i="23"/>
  <c r="O34" i="23"/>
  <c r="T34" i="23"/>
  <c r="D32" i="52"/>
  <c r="N32" i="52"/>
  <c r="O32" i="52"/>
  <c r="T32" i="52"/>
  <c r="D43" i="23"/>
  <c r="N43" i="23"/>
  <c r="O43" i="23"/>
  <c r="T43" i="23"/>
  <c r="D43" i="17"/>
  <c r="N43" i="17"/>
  <c r="O43" i="17"/>
  <c r="T43" i="17"/>
  <c r="D38" i="17"/>
  <c r="L38" i="17"/>
  <c r="O38" i="17"/>
  <c r="T38" i="17"/>
  <c r="D41" i="17"/>
  <c r="N41" i="17"/>
  <c r="O41" i="17"/>
  <c r="T41" i="17"/>
  <c r="D35" i="17"/>
  <c r="N35" i="17"/>
  <c r="O35" i="17"/>
  <c r="T35" i="17"/>
  <c r="D34" i="17"/>
  <c r="N34" i="17"/>
  <c r="O34" i="17"/>
  <c r="T34" i="17"/>
  <c r="D39" i="38"/>
  <c r="L39" i="38"/>
  <c r="O39" i="38"/>
  <c r="T39" i="38"/>
  <c r="D48" i="51"/>
  <c r="O62" i="38"/>
  <c r="D42" i="51"/>
  <c r="M42" i="51"/>
  <c r="O42" i="51"/>
  <c r="T42" i="51"/>
  <c r="D40" i="51"/>
  <c r="L40" i="51"/>
  <c r="O40" i="51"/>
  <c r="T40" i="51"/>
  <c r="D41" i="38"/>
  <c r="N41" i="38"/>
  <c r="O41" i="38"/>
  <c r="T41" i="38"/>
  <c r="D32" i="51"/>
  <c r="N32" i="51"/>
  <c r="O32" i="51"/>
  <c r="T32" i="51"/>
  <c r="D31" i="38"/>
  <c r="N31" i="38"/>
  <c r="O31" i="38"/>
  <c r="D51" i="38"/>
  <c r="L51" i="38"/>
  <c r="O51" i="38"/>
  <c r="T51" i="38"/>
  <c r="D40" i="47"/>
  <c r="L40" i="47"/>
  <c r="O40" i="47"/>
  <c r="T40" i="47"/>
  <c r="D43" i="47"/>
  <c r="N43" i="47"/>
  <c r="O43" i="47"/>
  <c r="T43" i="47"/>
  <c r="D44" i="47"/>
  <c r="N44" i="47"/>
  <c r="O44" i="47"/>
  <c r="T44" i="47"/>
  <c r="D26" i="47"/>
  <c r="N26" i="47"/>
  <c r="O26" i="47"/>
  <c r="D41" i="47"/>
  <c r="N41" i="47"/>
  <c r="O41" i="47"/>
  <c r="T41" i="47"/>
  <c r="D48" i="47"/>
  <c r="O62" i="47"/>
  <c r="D32" i="47"/>
  <c r="N32" i="47"/>
  <c r="O32" i="47"/>
  <c r="T32" i="47"/>
  <c r="D39" i="47"/>
  <c r="L39" i="47"/>
  <c r="O39" i="47"/>
  <c r="T39" i="47"/>
  <c r="D52" i="47"/>
  <c r="N52" i="47"/>
  <c r="O52" i="47"/>
  <c r="D38" i="47"/>
  <c r="L38" i="47"/>
  <c r="O38" i="47"/>
  <c r="T38" i="47"/>
  <c r="D47" i="22"/>
  <c r="D41" i="7"/>
  <c r="N41" i="7"/>
  <c r="O41" i="7" s="1"/>
  <c r="T41" i="7" s="1"/>
  <c r="D40" i="7"/>
  <c r="L40" i="7" s="1"/>
  <c r="O40" i="7" s="1"/>
  <c r="T40" i="7" s="1"/>
  <c r="D39" i="7"/>
  <c r="L39" i="7" s="1"/>
  <c r="O39" i="7" s="1"/>
  <c r="T39" i="7" s="1"/>
  <c r="D42" i="22"/>
  <c r="M42" i="22" s="1"/>
  <c r="D51" i="22"/>
  <c r="L51" i="22" s="1"/>
  <c r="O51" i="22" s="1"/>
  <c r="T51" i="22" s="1"/>
  <c r="D41" i="22"/>
  <c r="N41" i="22" s="1"/>
  <c r="O41" i="22" s="1"/>
  <c r="T41" i="22" s="1"/>
  <c r="D33" i="7"/>
  <c r="N33" i="7" s="1"/>
  <c r="O33" i="7" s="1"/>
  <c r="T33" i="7" s="1"/>
  <c r="D34" i="22"/>
  <c r="N34" i="22" s="1"/>
  <c r="O34" i="22" s="1"/>
  <c r="T34" i="22" s="1"/>
  <c r="D32" i="22"/>
  <c r="N32" i="22" s="1"/>
  <c r="O32" i="22" s="1"/>
  <c r="T32" i="22" s="1"/>
  <c r="D53" i="7"/>
  <c r="N53" i="7" s="1"/>
  <c r="O53" i="7" s="1"/>
  <c r="D35" i="7"/>
  <c r="N35" i="7" s="1"/>
  <c r="O35" i="7" s="1"/>
  <c r="T35" i="7" s="1"/>
  <c r="D34" i="7"/>
  <c r="N34" i="7" s="1"/>
  <c r="O34" i="7" s="1"/>
  <c r="T34" i="7" s="1"/>
  <c r="D43" i="7"/>
  <c r="N43" i="7" s="1"/>
  <c r="O43" i="7" s="1"/>
  <c r="T43" i="7" s="1"/>
  <c r="D31" i="7"/>
  <c r="N31" i="7" s="1"/>
  <c r="O31" i="7" s="1"/>
  <c r="D48" i="7"/>
  <c r="D31" i="22"/>
  <c r="N31" i="22"/>
  <c r="O62" i="4"/>
  <c r="D38" i="4"/>
  <c r="L38" i="4"/>
  <c r="O38" i="4" s="1"/>
  <c r="T38" i="4" s="1"/>
  <c r="D43" i="4"/>
  <c r="N43" i="4" s="1"/>
  <c r="O43" i="4" s="1"/>
  <c r="T43" i="4" s="1"/>
  <c r="D39" i="4"/>
  <c r="L39" i="4" s="1"/>
  <c r="O39" i="4" s="1"/>
  <c r="T39" i="4" s="1"/>
  <c r="D42" i="4"/>
  <c r="M42" i="4" s="1"/>
  <c r="D32" i="4"/>
  <c r="N32" i="4" s="1"/>
  <c r="O32" i="4" s="1"/>
  <c r="T32" i="4" s="1"/>
  <c r="D39" i="22"/>
  <c r="L39" i="22" s="1"/>
  <c r="O39" i="22" s="1"/>
  <c r="T39" i="22" s="1"/>
  <c r="D38" i="22"/>
  <c r="L38" i="22" s="1"/>
  <c r="D52" i="22"/>
  <c r="N52" i="22" s="1"/>
  <c r="O52" i="22" s="1"/>
  <c r="D43" i="22"/>
  <c r="N43" i="22"/>
  <c r="O43" i="22" s="1"/>
  <c r="T43" i="22" s="1"/>
  <c r="D33" i="22"/>
  <c r="N33" i="22" s="1"/>
  <c r="O33" i="22" s="1"/>
  <c r="T33" i="22" s="1"/>
  <c r="D40" i="22"/>
  <c r="L40" i="22" s="1"/>
  <c r="O40" i="22" s="1"/>
  <c r="T40" i="22" s="1"/>
  <c r="O62" i="22"/>
  <c r="D35" i="22"/>
  <c r="N35" i="22"/>
  <c r="O35" i="22" s="1"/>
  <c r="T35" i="22" s="1"/>
  <c r="O39" i="9"/>
  <c r="T39" i="9"/>
  <c r="O42" i="9"/>
  <c r="T42" i="9"/>
  <c r="N27" i="32"/>
  <c r="D48" i="32"/>
  <c r="N48" i="32"/>
  <c r="O48" i="32"/>
  <c r="O26" i="32"/>
  <c r="O27" i="32"/>
  <c r="D37" i="32"/>
  <c r="D32" i="45"/>
  <c r="N32" i="45"/>
  <c r="O32" i="45"/>
  <c r="T32" i="45"/>
  <c r="D33" i="45"/>
  <c r="N33" i="45"/>
  <c r="O33" i="45"/>
  <c r="T33" i="45"/>
  <c r="D31" i="23"/>
  <c r="N31" i="23"/>
  <c r="O31" i="23"/>
  <c r="D42" i="48"/>
  <c r="M42" i="48"/>
  <c r="M57" i="48"/>
  <c r="M59" i="48"/>
  <c r="D41" i="52"/>
  <c r="N41" i="52"/>
  <c r="O41" i="52"/>
  <c r="T41" i="52"/>
  <c r="D52" i="45"/>
  <c r="N52" i="45"/>
  <c r="O52" i="45"/>
  <c r="D35" i="45"/>
  <c r="N35" i="45"/>
  <c r="O35" i="45"/>
  <c r="T35" i="45"/>
  <c r="D43" i="2"/>
  <c r="N43" i="2"/>
  <c r="O43" i="2"/>
  <c r="T43" i="2"/>
  <c r="D32" i="17"/>
  <c r="N32" i="17"/>
  <c r="O32" i="17"/>
  <c r="T32" i="17"/>
  <c r="D26" i="23"/>
  <c r="N26" i="23"/>
  <c r="O26" i="23"/>
  <c r="D31" i="45"/>
  <c r="N31" i="45"/>
  <c r="O31" i="45"/>
  <c r="T31" i="45"/>
  <c r="D31" i="2"/>
  <c r="N31" i="2"/>
  <c r="O31" i="2"/>
  <c r="T31" i="2"/>
  <c r="D39" i="2"/>
  <c r="L39" i="2"/>
  <c r="O39" i="2"/>
  <c r="T39" i="2"/>
  <c r="D31" i="17"/>
  <c r="N31" i="17"/>
  <c r="O31" i="17"/>
  <c r="D41" i="23"/>
  <c r="N41" i="23"/>
  <c r="O41" i="23"/>
  <c r="T41" i="23"/>
  <c r="D51" i="23"/>
  <c r="L51" i="23"/>
  <c r="O51" i="23"/>
  <c r="T51" i="23"/>
  <c r="D42" i="41"/>
  <c r="M42" i="41"/>
  <c r="O42" i="41"/>
  <c r="T42" i="41"/>
  <c r="D33" i="52"/>
  <c r="N33" i="52"/>
  <c r="O33" i="52"/>
  <c r="T33" i="52"/>
  <c r="D42" i="45"/>
  <c r="M42" i="45"/>
  <c r="M57" i="45"/>
  <c r="M59" i="45"/>
  <c r="D26" i="45"/>
  <c r="N26" i="45"/>
  <c r="D41" i="2"/>
  <c r="N41" i="2"/>
  <c r="O41" i="2"/>
  <c r="T41" i="2"/>
  <c r="O62" i="2"/>
  <c r="D47" i="23"/>
  <c r="D35" i="23"/>
  <c r="N35" i="23"/>
  <c r="O35" i="23"/>
  <c r="T35" i="23"/>
  <c r="D48" i="45"/>
  <c r="D52" i="23"/>
  <c r="N52" i="23"/>
  <c r="O52" i="23"/>
  <c r="D39" i="23"/>
  <c r="L39" i="23"/>
  <c r="O39" i="23"/>
  <c r="T39" i="23"/>
  <c r="D51" i="52"/>
  <c r="L51" i="52"/>
  <c r="O51" i="52"/>
  <c r="T51" i="52"/>
  <c r="D31" i="52"/>
  <c r="N31" i="52"/>
  <c r="O31" i="52"/>
  <c r="O62" i="45"/>
  <c r="D38" i="45"/>
  <c r="L38" i="45"/>
  <c r="O38" i="45"/>
  <c r="T38" i="45"/>
  <c r="D43" i="45"/>
  <c r="N43" i="45"/>
  <c r="O43" i="45"/>
  <c r="T43" i="45"/>
  <c r="D38" i="2"/>
  <c r="L38" i="2"/>
  <c r="O38" i="2"/>
  <c r="T38" i="2"/>
  <c r="D40" i="2"/>
  <c r="L40" i="2"/>
  <c r="O40" i="2"/>
  <c r="T40" i="2"/>
  <c r="D40" i="17"/>
  <c r="L40" i="17"/>
  <c r="O40" i="17"/>
  <c r="T40" i="17"/>
  <c r="D33" i="23"/>
  <c r="N33" i="23"/>
  <c r="O33" i="23"/>
  <c r="T33" i="23"/>
  <c r="D51" i="17"/>
  <c r="L51" i="17"/>
  <c r="O51" i="17"/>
  <c r="T51" i="17"/>
  <c r="D40" i="48"/>
  <c r="L40" i="48"/>
  <c r="O40" i="48"/>
  <c r="T40" i="48"/>
  <c r="D32" i="48"/>
  <c r="N32" i="48"/>
  <c r="O32" i="48"/>
  <c r="T32" i="48"/>
  <c r="D35" i="48"/>
  <c r="N35" i="48"/>
  <c r="O35" i="48"/>
  <c r="T35" i="48"/>
  <c r="D26" i="48"/>
  <c r="N26" i="48"/>
  <c r="D39" i="48"/>
  <c r="L39" i="48"/>
  <c r="O39" i="48"/>
  <c r="T39" i="48"/>
  <c r="D52" i="48"/>
  <c r="N52" i="48"/>
  <c r="O52" i="48"/>
  <c r="D44" i="48"/>
  <c r="N44" i="48"/>
  <c r="O44" i="48"/>
  <c r="T44" i="48"/>
  <c r="D34" i="48"/>
  <c r="N34" i="48"/>
  <c r="O34" i="48"/>
  <c r="T34" i="48"/>
  <c r="D41" i="48"/>
  <c r="N41" i="48"/>
  <c r="O41" i="48"/>
  <c r="T41" i="48"/>
  <c r="D31" i="48"/>
  <c r="N31" i="48"/>
  <c r="D38" i="48"/>
  <c r="L38" i="48"/>
  <c r="O62" i="48"/>
  <c r="D51" i="48"/>
  <c r="L51" i="48"/>
  <c r="O51" i="48"/>
  <c r="T51" i="48"/>
  <c r="D43" i="48"/>
  <c r="N43" i="48"/>
  <c r="O43" i="48"/>
  <c r="T43" i="48"/>
  <c r="O26" i="38"/>
  <c r="N27" i="38"/>
  <c r="D42" i="38"/>
  <c r="M42" i="38"/>
  <c r="D43" i="38"/>
  <c r="N43" i="38"/>
  <c r="O43" i="38"/>
  <c r="T43" i="38"/>
  <c r="D35" i="51"/>
  <c r="N35" i="51"/>
  <c r="O35" i="51"/>
  <c r="T35" i="51"/>
  <c r="D26" i="51"/>
  <c r="N26" i="51"/>
  <c r="D52" i="38"/>
  <c r="N52" i="38"/>
  <c r="O52" i="38"/>
  <c r="D32" i="38"/>
  <c r="N32" i="38"/>
  <c r="O32" i="38"/>
  <c r="T32" i="38"/>
  <c r="D52" i="51"/>
  <c r="N52" i="51"/>
  <c r="O52" i="51"/>
  <c r="D44" i="51"/>
  <c r="N44" i="51"/>
  <c r="O44" i="51"/>
  <c r="T44" i="51"/>
  <c r="D34" i="51"/>
  <c r="N34" i="51"/>
  <c r="O34" i="51"/>
  <c r="T34" i="51"/>
  <c r="D47" i="38"/>
  <c r="D34" i="38"/>
  <c r="N34" i="38"/>
  <c r="O34" i="38"/>
  <c r="T34" i="38"/>
  <c r="D41" i="51"/>
  <c r="N41" i="51"/>
  <c r="O41" i="51"/>
  <c r="T41" i="51"/>
  <c r="D31" i="51"/>
  <c r="N31" i="51"/>
  <c r="D33" i="38"/>
  <c r="N33" i="38"/>
  <c r="O33" i="38"/>
  <c r="T33" i="38"/>
  <c r="D40" i="38"/>
  <c r="L40" i="38"/>
  <c r="O40" i="38"/>
  <c r="T40" i="38"/>
  <c r="D38" i="51"/>
  <c r="L38" i="51"/>
  <c r="D39" i="51"/>
  <c r="L39" i="51"/>
  <c r="O39" i="51"/>
  <c r="T39" i="51"/>
  <c r="D35" i="38"/>
  <c r="N35" i="38"/>
  <c r="O35" i="38"/>
  <c r="T35" i="38"/>
  <c r="O62" i="51"/>
  <c r="D51" i="51"/>
  <c r="L51" i="51"/>
  <c r="O51" i="51"/>
  <c r="T51" i="51"/>
  <c r="D43" i="51"/>
  <c r="N43" i="51"/>
  <c r="O43" i="51"/>
  <c r="T43" i="51"/>
  <c r="O42" i="36"/>
  <c r="T42" i="36"/>
  <c r="M57" i="36"/>
  <c r="M59" i="36"/>
  <c r="O31" i="47"/>
  <c r="D34" i="47"/>
  <c r="N34" i="47"/>
  <c r="O34" i="47"/>
  <c r="T34" i="47"/>
  <c r="D51" i="47"/>
  <c r="L51" i="47"/>
  <c r="O51" i="47"/>
  <c r="T51" i="47"/>
  <c r="O38" i="34"/>
  <c r="T38" i="34"/>
  <c r="D47" i="34"/>
  <c r="D39" i="34"/>
  <c r="L39" i="34"/>
  <c r="O39" i="34"/>
  <c r="T39" i="34"/>
  <c r="D26" i="34"/>
  <c r="N26" i="34"/>
  <c r="D40" i="34"/>
  <c r="L40" i="34"/>
  <c r="O40" i="34"/>
  <c r="T40" i="34"/>
  <c r="D41" i="34"/>
  <c r="N41" i="34"/>
  <c r="O41" i="34"/>
  <c r="T41" i="34"/>
  <c r="D31" i="34"/>
  <c r="N31" i="34"/>
  <c r="O62" i="34"/>
  <c r="D34" i="34"/>
  <c r="N34" i="34"/>
  <c r="O34" i="34"/>
  <c r="T34" i="34"/>
  <c r="D51" i="34"/>
  <c r="L51" i="34"/>
  <c r="O51" i="34"/>
  <c r="T51" i="34"/>
  <c r="D34" i="45"/>
  <c r="N34" i="45"/>
  <c r="O34" i="45"/>
  <c r="T34" i="45"/>
  <c r="D41" i="45"/>
  <c r="N41" i="45"/>
  <c r="O41" i="45"/>
  <c r="T41" i="45"/>
  <c r="D44" i="45"/>
  <c r="N44" i="45"/>
  <c r="O44" i="45"/>
  <c r="T44" i="45"/>
  <c r="D52" i="34"/>
  <c r="N52" i="34"/>
  <c r="O52" i="34"/>
  <c r="D33" i="34"/>
  <c r="N33" i="34"/>
  <c r="O33" i="34"/>
  <c r="T33" i="34"/>
  <c r="D39" i="45"/>
  <c r="L39" i="45"/>
  <c r="O39" i="45"/>
  <c r="T39" i="45"/>
  <c r="M57" i="2"/>
  <c r="M59" i="2"/>
  <c r="D33" i="54"/>
  <c r="N33" i="54" s="1"/>
  <c r="O33" i="54" s="1"/>
  <c r="T33" i="54" s="1"/>
  <c r="N54" i="54"/>
  <c r="O54" i="54"/>
  <c r="O38" i="23"/>
  <c r="T38" i="23"/>
  <c r="D40" i="23"/>
  <c r="L40" i="23"/>
  <c r="O40" i="23"/>
  <c r="T40" i="23"/>
  <c r="D40" i="52"/>
  <c r="L40" i="52"/>
  <c r="O40" i="52"/>
  <c r="T40" i="52"/>
  <c r="D35" i="52"/>
  <c r="N35" i="52"/>
  <c r="O35" i="52"/>
  <c r="T35" i="52"/>
  <c r="D26" i="52"/>
  <c r="N26" i="52"/>
  <c r="D40" i="54"/>
  <c r="L40" i="54" s="1"/>
  <c r="O40" i="54" s="1"/>
  <c r="T40" i="54" s="1"/>
  <c r="D39" i="52"/>
  <c r="L39" i="52"/>
  <c r="O39" i="52"/>
  <c r="T39" i="52"/>
  <c r="D52" i="52"/>
  <c r="N52" i="52"/>
  <c r="O52" i="52"/>
  <c r="D44" i="52"/>
  <c r="N44" i="52"/>
  <c r="O44" i="52"/>
  <c r="T44" i="52"/>
  <c r="D47" i="4"/>
  <c r="O25" i="54"/>
  <c r="D32" i="54"/>
  <c r="N32" i="54" s="1"/>
  <c r="O32" i="54" s="1"/>
  <c r="T32" i="54" s="1"/>
  <c r="S45" i="54"/>
  <c r="D48" i="54"/>
  <c r="D44" i="54"/>
  <c r="N44" i="54" s="1"/>
  <c r="O44" i="54" s="1"/>
  <c r="T44" i="54" s="1"/>
  <c r="O63" i="76"/>
  <c r="F22" i="1"/>
  <c r="O65" i="76"/>
  <c r="O63" i="75"/>
  <c r="F21" i="1"/>
  <c r="O65" i="75"/>
  <c r="T56" i="75"/>
  <c r="T58" i="75"/>
  <c r="T63" i="72"/>
  <c r="T65" i="72"/>
  <c r="O63" i="72"/>
  <c r="F20" i="1"/>
  <c r="O65" i="72"/>
  <c r="L58" i="9"/>
  <c r="L60" i="9"/>
  <c r="O68" i="9"/>
  <c r="N27" i="47"/>
  <c r="D46" i="47"/>
  <c r="N46" i="47"/>
  <c r="O46" i="47"/>
  <c r="D45" i="71"/>
  <c r="N45" i="71"/>
  <c r="O45" i="71"/>
  <c r="D46" i="69"/>
  <c r="N46" i="69"/>
  <c r="O46" i="69"/>
  <c r="O26" i="36"/>
  <c r="T26" i="36"/>
  <c r="T27" i="36"/>
  <c r="D46" i="71"/>
  <c r="N46" i="71"/>
  <c r="O46" i="71"/>
  <c r="R37" i="69"/>
  <c r="T37" i="69"/>
  <c r="R45" i="69"/>
  <c r="T45" i="69"/>
  <c r="R49" i="71"/>
  <c r="T49" i="71"/>
  <c r="R45" i="71"/>
  <c r="T45" i="71"/>
  <c r="D45" i="69"/>
  <c r="N45" i="69"/>
  <c r="O45" i="69"/>
  <c r="R46" i="71"/>
  <c r="T46" i="71"/>
  <c r="R49" i="69"/>
  <c r="T49" i="69"/>
  <c r="D46" i="66"/>
  <c r="N46" i="66"/>
  <c r="O46" i="66"/>
  <c r="D45" i="66"/>
  <c r="N45" i="66"/>
  <c r="D49" i="66"/>
  <c r="N49" i="66"/>
  <c r="O49" i="66"/>
  <c r="T31" i="66"/>
  <c r="T57" i="66"/>
  <c r="T59" i="66"/>
  <c r="D37" i="66"/>
  <c r="N27" i="31"/>
  <c r="D44" i="31"/>
  <c r="N44" i="31"/>
  <c r="O44" i="31"/>
  <c r="D45" i="64"/>
  <c r="N45" i="64"/>
  <c r="D49" i="64"/>
  <c r="N49" i="64"/>
  <c r="O49" i="64"/>
  <c r="D46" i="64"/>
  <c r="N46" i="64"/>
  <c r="O46" i="64"/>
  <c r="T57" i="64"/>
  <c r="T59" i="64"/>
  <c r="O42" i="31"/>
  <c r="T42" i="31"/>
  <c r="L57" i="31"/>
  <c r="L59" i="31"/>
  <c r="O67" i="31"/>
  <c r="D37" i="64"/>
  <c r="N27" i="9"/>
  <c r="D49" i="9"/>
  <c r="N49" i="9"/>
  <c r="O49" i="9"/>
  <c r="D49" i="60"/>
  <c r="N49" i="60"/>
  <c r="O49" i="60"/>
  <c r="D46" i="60"/>
  <c r="N46" i="60"/>
  <c r="O46" i="60"/>
  <c r="O57" i="60"/>
  <c r="O59" i="60"/>
  <c r="O42" i="13"/>
  <c r="T42" i="13"/>
  <c r="D45" i="62"/>
  <c r="N45" i="62"/>
  <c r="D46" i="62"/>
  <c r="N46" i="62"/>
  <c r="O46" i="62"/>
  <c r="D49" i="62"/>
  <c r="N49" i="62"/>
  <c r="O49" i="62"/>
  <c r="T57" i="60"/>
  <c r="T59" i="60"/>
  <c r="T66" i="60"/>
  <c r="M57" i="34"/>
  <c r="M59" i="34"/>
  <c r="M57" i="47"/>
  <c r="M59" i="47"/>
  <c r="O42" i="43"/>
  <c r="T42" i="43"/>
  <c r="O42" i="15"/>
  <c r="T42" i="15"/>
  <c r="O42" i="11"/>
  <c r="T42" i="11"/>
  <c r="N27" i="15"/>
  <c r="D45" i="15"/>
  <c r="N45" i="15"/>
  <c r="T57" i="62"/>
  <c r="T59" i="62"/>
  <c r="D37" i="62"/>
  <c r="D37" i="60"/>
  <c r="D45" i="58"/>
  <c r="N45" i="58"/>
  <c r="D49" i="58"/>
  <c r="N49" i="58"/>
  <c r="O49" i="58"/>
  <c r="D46" i="58"/>
  <c r="N46" i="58"/>
  <c r="O46" i="58"/>
  <c r="T26" i="58"/>
  <c r="T27" i="58"/>
  <c r="O27" i="58"/>
  <c r="T31" i="58"/>
  <c r="O42" i="27"/>
  <c r="T42" i="27"/>
  <c r="M57" i="27"/>
  <c r="M59" i="27"/>
  <c r="D45" i="17"/>
  <c r="N45" i="17"/>
  <c r="O45" i="17"/>
  <c r="L57" i="36"/>
  <c r="L59" i="36"/>
  <c r="O67" i="36"/>
  <c r="L57" i="27"/>
  <c r="L59" i="27"/>
  <c r="O67" i="27"/>
  <c r="N27" i="27"/>
  <c r="O26" i="27"/>
  <c r="O26" i="13"/>
  <c r="N27" i="13"/>
  <c r="L58" i="15"/>
  <c r="L60" i="15"/>
  <c r="O68" i="15"/>
  <c r="M57" i="17"/>
  <c r="M59" i="17"/>
  <c r="N27" i="24"/>
  <c r="O26" i="24"/>
  <c r="O52" i="11"/>
  <c r="T52" i="11"/>
  <c r="L58" i="11"/>
  <c r="L60" i="11"/>
  <c r="O68" i="11"/>
  <c r="N27" i="11"/>
  <c r="O26" i="11"/>
  <c r="O26" i="2"/>
  <c r="T26" i="2"/>
  <c r="T27" i="2"/>
  <c r="L57" i="24"/>
  <c r="L59" i="24"/>
  <c r="O67" i="24"/>
  <c r="O31" i="24"/>
  <c r="L58" i="13"/>
  <c r="L60" i="13"/>
  <c r="O68" i="13"/>
  <c r="M57" i="24"/>
  <c r="M59" i="24"/>
  <c r="O42" i="24"/>
  <c r="T42" i="24"/>
  <c r="O31" i="11"/>
  <c r="L57" i="32"/>
  <c r="L59" i="32"/>
  <c r="O67" i="32"/>
  <c r="O26" i="43"/>
  <c r="T26" i="43"/>
  <c r="T27" i="43"/>
  <c r="T26" i="32"/>
  <c r="T27" i="32"/>
  <c r="R48" i="32"/>
  <c r="T48" i="32"/>
  <c r="L57" i="43"/>
  <c r="L59" i="43"/>
  <c r="O67" i="43"/>
  <c r="O42" i="32"/>
  <c r="T42" i="32"/>
  <c r="L57" i="41"/>
  <c r="L59" i="41"/>
  <c r="O67" i="41"/>
  <c r="M57" i="51"/>
  <c r="M59" i="51"/>
  <c r="O27" i="41"/>
  <c r="D37" i="41"/>
  <c r="N27" i="41"/>
  <c r="D45" i="41"/>
  <c r="N45" i="41"/>
  <c r="O45" i="41"/>
  <c r="O39" i="41"/>
  <c r="T39" i="41"/>
  <c r="O26" i="17"/>
  <c r="T26" i="17"/>
  <c r="T27" i="17"/>
  <c r="D48" i="17"/>
  <c r="N48" i="17"/>
  <c r="O48" i="17"/>
  <c r="D45" i="32"/>
  <c r="N45" i="32"/>
  <c r="O45" i="32"/>
  <c r="M57" i="41"/>
  <c r="M59" i="41"/>
  <c r="M57" i="23"/>
  <c r="M59" i="23"/>
  <c r="O42" i="52"/>
  <c r="T42" i="52"/>
  <c r="N27" i="23"/>
  <c r="D44" i="23"/>
  <c r="N44" i="23"/>
  <c r="D44" i="32"/>
  <c r="N44" i="32"/>
  <c r="O44" i="32"/>
  <c r="T26" i="9"/>
  <c r="T27" i="9"/>
  <c r="O27" i="9"/>
  <c r="T31" i="9"/>
  <c r="O27" i="31"/>
  <c r="D37" i="31"/>
  <c r="T26" i="31"/>
  <c r="T27" i="31"/>
  <c r="L57" i="2"/>
  <c r="L59" i="2"/>
  <c r="O67" i="2"/>
  <c r="L57" i="45"/>
  <c r="L59" i="45"/>
  <c r="O67" i="45"/>
  <c r="O42" i="48"/>
  <c r="T42" i="48"/>
  <c r="O42" i="45"/>
  <c r="T42" i="45"/>
  <c r="O26" i="45"/>
  <c r="N27" i="45"/>
  <c r="O38" i="48"/>
  <c r="T38" i="48"/>
  <c r="L57" i="48"/>
  <c r="L59" i="48"/>
  <c r="O67" i="48"/>
  <c r="R45" i="41"/>
  <c r="T45" i="41"/>
  <c r="R48" i="41"/>
  <c r="T48" i="41"/>
  <c r="R37" i="41"/>
  <c r="T37" i="41"/>
  <c r="R44" i="41"/>
  <c r="T44" i="41"/>
  <c r="O31" i="48"/>
  <c r="O26" i="48"/>
  <c r="N27" i="48"/>
  <c r="T31" i="17"/>
  <c r="L57" i="17"/>
  <c r="L59" i="17"/>
  <c r="O67" i="17"/>
  <c r="D44" i="38"/>
  <c r="N44" i="38"/>
  <c r="O44" i="38"/>
  <c r="D45" i="38"/>
  <c r="N45" i="38"/>
  <c r="O45" i="38"/>
  <c r="D48" i="38"/>
  <c r="N48" i="38"/>
  <c r="O48" i="38"/>
  <c r="O26" i="51"/>
  <c r="N27" i="51"/>
  <c r="T26" i="38"/>
  <c r="T27" i="38"/>
  <c r="O27" i="38"/>
  <c r="O31" i="51"/>
  <c r="O38" i="51"/>
  <c r="T38" i="51"/>
  <c r="L57" i="51"/>
  <c r="L59" i="51"/>
  <c r="O67" i="51"/>
  <c r="L57" i="38"/>
  <c r="L59" i="38"/>
  <c r="O67" i="38"/>
  <c r="O42" i="38"/>
  <c r="T42" i="38"/>
  <c r="M57" i="38"/>
  <c r="M59" i="38"/>
  <c r="T31" i="38"/>
  <c r="T31" i="47"/>
  <c r="O27" i="47"/>
  <c r="T26" i="47"/>
  <c r="T27" i="47"/>
  <c r="D44" i="36"/>
  <c r="N44" i="36"/>
  <c r="D45" i="36"/>
  <c r="N45" i="36"/>
  <c r="O45" i="36"/>
  <c r="D48" i="36"/>
  <c r="N48" i="36"/>
  <c r="O48" i="36"/>
  <c r="L57" i="47"/>
  <c r="L59" i="47"/>
  <c r="O67" i="47"/>
  <c r="L57" i="34"/>
  <c r="L59" i="34"/>
  <c r="O67" i="34"/>
  <c r="O31" i="34"/>
  <c r="O26" i="34"/>
  <c r="N27" i="34"/>
  <c r="T31" i="43"/>
  <c r="T31" i="32"/>
  <c r="D46" i="43"/>
  <c r="N46" i="43"/>
  <c r="O46" i="43"/>
  <c r="D49" i="43"/>
  <c r="N49" i="43"/>
  <c r="O49" i="43"/>
  <c r="D45" i="43"/>
  <c r="N45" i="43"/>
  <c r="T26" i="15"/>
  <c r="T27" i="15"/>
  <c r="O27" i="15"/>
  <c r="T31" i="15"/>
  <c r="L57" i="52"/>
  <c r="L59" i="52"/>
  <c r="O67" i="52"/>
  <c r="N27" i="52"/>
  <c r="O26" i="52"/>
  <c r="O27" i="23"/>
  <c r="T26" i="23"/>
  <c r="T27" i="23"/>
  <c r="T31" i="23"/>
  <c r="L57" i="23"/>
  <c r="L59" i="23"/>
  <c r="O67" i="23"/>
  <c r="D44" i="2"/>
  <c r="N44" i="2"/>
  <c r="D48" i="2"/>
  <c r="N48" i="2"/>
  <c r="O48" i="2"/>
  <c r="D45" i="2"/>
  <c r="N45" i="2"/>
  <c r="O45" i="2"/>
  <c r="T31" i="52"/>
  <c r="T63" i="75"/>
  <c r="T65" i="75"/>
  <c r="O57" i="17"/>
  <c r="D45" i="9"/>
  <c r="N45" i="9"/>
  <c r="D46" i="9"/>
  <c r="N46" i="9"/>
  <c r="O46" i="9"/>
  <c r="D49" i="47"/>
  <c r="N49" i="47"/>
  <c r="O49" i="47"/>
  <c r="D45" i="47"/>
  <c r="N45" i="47"/>
  <c r="O45" i="47"/>
  <c r="O57" i="47"/>
  <c r="O59" i="47"/>
  <c r="O27" i="36"/>
  <c r="D37" i="36"/>
  <c r="O57" i="71"/>
  <c r="O59" i="71"/>
  <c r="O64" i="71"/>
  <c r="N57" i="71"/>
  <c r="N59" i="71"/>
  <c r="O57" i="69"/>
  <c r="O59" i="69"/>
  <c r="O64" i="69"/>
  <c r="F19" i="1"/>
  <c r="T57" i="69"/>
  <c r="T59" i="69"/>
  <c r="T64" i="69"/>
  <c r="T57" i="71"/>
  <c r="T59" i="71"/>
  <c r="T64" i="71"/>
  <c r="N57" i="69"/>
  <c r="N59" i="69"/>
  <c r="T64" i="66"/>
  <c r="T66" i="66"/>
  <c r="O45" i="66"/>
  <c r="O57" i="66"/>
  <c r="O59" i="66"/>
  <c r="N57" i="66"/>
  <c r="N59" i="66"/>
  <c r="D46" i="15"/>
  <c r="N46" i="15"/>
  <c r="O46" i="15"/>
  <c r="D48" i="31"/>
  <c r="N48" i="31"/>
  <c r="O48" i="31"/>
  <c r="D45" i="31"/>
  <c r="N45" i="31"/>
  <c r="O45" i="31"/>
  <c r="O45" i="64"/>
  <c r="O57" i="64"/>
  <c r="O59" i="64"/>
  <c r="O64" i="64"/>
  <c r="F17" i="1"/>
  <c r="N57" i="64"/>
  <c r="N59" i="64"/>
  <c r="T64" i="64"/>
  <c r="T66" i="64"/>
  <c r="N57" i="60"/>
  <c r="N59" i="60"/>
  <c r="T64" i="60"/>
  <c r="O45" i="62"/>
  <c r="O57" i="62"/>
  <c r="O59" i="62"/>
  <c r="O64" i="62"/>
  <c r="F28" i="1"/>
  <c r="N57" i="62"/>
  <c r="N59" i="62"/>
  <c r="O64" i="60"/>
  <c r="F27" i="1"/>
  <c r="O66" i="60"/>
  <c r="T64" i="62"/>
  <c r="T66" i="62"/>
  <c r="D49" i="15"/>
  <c r="N49" i="15"/>
  <c r="O49" i="15"/>
  <c r="R46" i="58"/>
  <c r="T46" i="58"/>
  <c r="R45" i="58"/>
  <c r="T45" i="58"/>
  <c r="R49" i="58"/>
  <c r="T49" i="58"/>
  <c r="R37" i="58"/>
  <c r="T37" i="58"/>
  <c r="D37" i="58"/>
  <c r="O45" i="58"/>
  <c r="O57" i="58"/>
  <c r="O59" i="58"/>
  <c r="N57" i="58"/>
  <c r="N59" i="58"/>
  <c r="D49" i="13"/>
  <c r="N49" i="13"/>
  <c r="O49" i="13"/>
  <c r="D45" i="13"/>
  <c r="N45" i="13"/>
  <c r="D46" i="13"/>
  <c r="N46" i="13"/>
  <c r="O46" i="13"/>
  <c r="T26" i="13"/>
  <c r="T27" i="13"/>
  <c r="O27" i="13"/>
  <c r="T26" i="27"/>
  <c r="T27" i="27"/>
  <c r="O27" i="27"/>
  <c r="D45" i="27"/>
  <c r="N45" i="27"/>
  <c r="O45" i="27"/>
  <c r="D44" i="27"/>
  <c r="N44" i="27"/>
  <c r="D48" i="27"/>
  <c r="N48" i="27"/>
  <c r="O48" i="27"/>
  <c r="R44" i="32"/>
  <c r="T44" i="32"/>
  <c r="R37" i="32"/>
  <c r="T37" i="32"/>
  <c r="R45" i="32"/>
  <c r="T45" i="32"/>
  <c r="O27" i="2"/>
  <c r="D37" i="2"/>
  <c r="O27" i="43"/>
  <c r="D37" i="43"/>
  <c r="D49" i="11"/>
  <c r="N49" i="11"/>
  <c r="O49" i="11"/>
  <c r="D45" i="11"/>
  <c r="N45" i="11"/>
  <c r="D46" i="11"/>
  <c r="N46" i="11"/>
  <c r="O46" i="11"/>
  <c r="T31" i="24"/>
  <c r="T31" i="11"/>
  <c r="O27" i="24"/>
  <c r="T26" i="24"/>
  <c r="T27" i="24"/>
  <c r="O27" i="11"/>
  <c r="T26" i="11"/>
  <c r="T27" i="11"/>
  <c r="D45" i="24"/>
  <c r="N45" i="24"/>
  <c r="O45" i="24"/>
  <c r="D48" i="24"/>
  <c r="N48" i="24"/>
  <c r="O48" i="24"/>
  <c r="D44" i="24"/>
  <c r="N44" i="24"/>
  <c r="O57" i="32"/>
  <c r="O59" i="32"/>
  <c r="O64" i="32"/>
  <c r="N57" i="17"/>
  <c r="N59" i="17"/>
  <c r="D48" i="41"/>
  <c r="N48" i="41"/>
  <c r="O48" i="41"/>
  <c r="D44" i="41"/>
  <c r="N44" i="41"/>
  <c r="O27" i="17"/>
  <c r="N57" i="32"/>
  <c r="N59" i="32"/>
  <c r="D48" i="23"/>
  <c r="N48" i="23"/>
  <c r="O48" i="23"/>
  <c r="D45" i="23"/>
  <c r="N45" i="23"/>
  <c r="O45" i="23"/>
  <c r="R45" i="9"/>
  <c r="T45" i="9"/>
  <c r="R46" i="9"/>
  <c r="T46" i="9"/>
  <c r="R37" i="9"/>
  <c r="T37" i="9"/>
  <c r="R49" i="9"/>
  <c r="T49" i="9"/>
  <c r="D37" i="9"/>
  <c r="O45" i="9"/>
  <c r="O58" i="9"/>
  <c r="O60" i="9"/>
  <c r="N58" i="9"/>
  <c r="N60" i="9"/>
  <c r="T57" i="41"/>
  <c r="T59" i="41"/>
  <c r="D49" i="45"/>
  <c r="N49" i="45"/>
  <c r="O49" i="45"/>
  <c r="D46" i="45"/>
  <c r="N46" i="45"/>
  <c r="O46" i="45"/>
  <c r="D45" i="45"/>
  <c r="N45" i="45"/>
  <c r="R48" i="31"/>
  <c r="T48" i="31"/>
  <c r="R44" i="31"/>
  <c r="T44" i="31"/>
  <c r="R45" i="31"/>
  <c r="T45" i="31"/>
  <c r="R37" i="31"/>
  <c r="T37" i="31"/>
  <c r="N57" i="38"/>
  <c r="N59" i="38"/>
  <c r="T26" i="45"/>
  <c r="T27" i="45"/>
  <c r="O27" i="45"/>
  <c r="D46" i="48"/>
  <c r="N46" i="48"/>
  <c r="O46" i="48"/>
  <c r="D49" i="48"/>
  <c r="N49" i="48"/>
  <c r="O49" i="48"/>
  <c r="D45" i="48"/>
  <c r="N45" i="48"/>
  <c r="R44" i="17"/>
  <c r="T44" i="17"/>
  <c r="R48" i="17"/>
  <c r="T48" i="17"/>
  <c r="R45" i="17"/>
  <c r="T45" i="17"/>
  <c r="R37" i="17"/>
  <c r="T37" i="17"/>
  <c r="T31" i="48"/>
  <c r="T26" i="48"/>
  <c r="T27" i="48"/>
  <c r="O27" i="48"/>
  <c r="R44" i="38"/>
  <c r="T44" i="38"/>
  <c r="R37" i="38"/>
  <c r="T37" i="38"/>
  <c r="R45" i="38"/>
  <c r="T45" i="38"/>
  <c r="R48" i="38"/>
  <c r="T48" i="38"/>
  <c r="D49" i="51"/>
  <c r="N49" i="51"/>
  <c r="O49" i="51"/>
  <c r="D46" i="51"/>
  <c r="N46" i="51"/>
  <c r="O46" i="51"/>
  <c r="D45" i="51"/>
  <c r="N45" i="51"/>
  <c r="O27" i="51"/>
  <c r="T26" i="51"/>
  <c r="T27" i="51"/>
  <c r="D37" i="38"/>
  <c r="O57" i="38"/>
  <c r="O59" i="38"/>
  <c r="T31" i="51"/>
  <c r="O44" i="36"/>
  <c r="O57" i="36"/>
  <c r="N57" i="36"/>
  <c r="N59" i="36"/>
  <c r="R37" i="47"/>
  <c r="T37" i="47"/>
  <c r="R46" i="47"/>
  <c r="T46" i="47"/>
  <c r="R49" i="47"/>
  <c r="T49" i="47"/>
  <c r="R45" i="47"/>
  <c r="T45" i="47"/>
  <c r="D37" i="47"/>
  <c r="R44" i="36"/>
  <c r="T44" i="36"/>
  <c r="R45" i="36"/>
  <c r="T45" i="36"/>
  <c r="R37" i="36"/>
  <c r="T37" i="36"/>
  <c r="R48" i="36"/>
  <c r="T48" i="36"/>
  <c r="O27" i="34"/>
  <c r="T26" i="34"/>
  <c r="T27" i="34"/>
  <c r="T31" i="34"/>
  <c r="D48" i="34"/>
  <c r="N48" i="34"/>
  <c r="O48" i="34"/>
  <c r="D44" i="34"/>
  <c r="N44" i="34"/>
  <c r="D45" i="34"/>
  <c r="N45" i="34"/>
  <c r="O45" i="34"/>
  <c r="O45" i="43"/>
  <c r="O57" i="43"/>
  <c r="N57" i="43"/>
  <c r="N59" i="43"/>
  <c r="R49" i="43"/>
  <c r="T49" i="43"/>
  <c r="R46" i="43"/>
  <c r="T46" i="43"/>
  <c r="R37" i="43"/>
  <c r="T37" i="43"/>
  <c r="R45" i="43"/>
  <c r="T45" i="43"/>
  <c r="D37" i="15"/>
  <c r="O45" i="15"/>
  <c r="R45" i="15"/>
  <c r="T45" i="15"/>
  <c r="R49" i="15"/>
  <c r="T49" i="15"/>
  <c r="R37" i="15"/>
  <c r="T37" i="15"/>
  <c r="R46" i="15"/>
  <c r="T46" i="15"/>
  <c r="O44" i="23"/>
  <c r="T26" i="52"/>
  <c r="T27" i="52"/>
  <c r="O27" i="52"/>
  <c r="D46" i="52"/>
  <c r="N46" i="52"/>
  <c r="O46" i="52"/>
  <c r="D49" i="52"/>
  <c r="N49" i="52"/>
  <c r="O49" i="52"/>
  <c r="D45" i="52"/>
  <c r="N45" i="52"/>
  <c r="R44" i="23"/>
  <c r="T44" i="23"/>
  <c r="R45" i="23"/>
  <c r="T45" i="23"/>
  <c r="R37" i="23"/>
  <c r="T37" i="23"/>
  <c r="R48" i="23"/>
  <c r="T48" i="23"/>
  <c r="O44" i="2"/>
  <c r="O57" i="2"/>
  <c r="N57" i="2"/>
  <c r="N59" i="2"/>
  <c r="D37" i="23"/>
  <c r="R48" i="2"/>
  <c r="T48" i="2"/>
  <c r="R44" i="2"/>
  <c r="T44" i="2"/>
  <c r="R37" i="2"/>
  <c r="T37" i="2"/>
  <c r="R45" i="2"/>
  <c r="T45" i="2"/>
  <c r="O59" i="17"/>
  <c r="O66" i="62"/>
  <c r="N57" i="47"/>
  <c r="N59" i="47"/>
  <c r="O66" i="69"/>
  <c r="O59" i="36"/>
  <c r="O64" i="36"/>
  <c r="T66" i="69"/>
  <c r="O66" i="32"/>
  <c r="T66" i="71"/>
  <c r="O66" i="71"/>
  <c r="T57" i="32"/>
  <c r="T59" i="32"/>
  <c r="T64" i="32"/>
  <c r="O64" i="66"/>
  <c r="F18" i="1"/>
  <c r="O66" i="66"/>
  <c r="O57" i="31"/>
  <c r="O59" i="31"/>
  <c r="O64" i="31"/>
  <c r="N57" i="31"/>
  <c r="N59" i="31"/>
  <c r="O66" i="64"/>
  <c r="N58" i="15"/>
  <c r="N60" i="15"/>
  <c r="O58" i="15"/>
  <c r="O60" i="15"/>
  <c r="O65" i="15"/>
  <c r="O59" i="2"/>
  <c r="O64" i="2"/>
  <c r="O64" i="58"/>
  <c r="F26" i="1"/>
  <c r="O66" i="58"/>
  <c r="T57" i="58"/>
  <c r="T59" i="58"/>
  <c r="O59" i="43"/>
  <c r="O64" i="43"/>
  <c r="D37" i="27"/>
  <c r="R45" i="27"/>
  <c r="T45" i="27"/>
  <c r="R44" i="27"/>
  <c r="T44" i="27"/>
  <c r="R37" i="27"/>
  <c r="T37" i="27"/>
  <c r="R48" i="27"/>
  <c r="T48" i="27"/>
  <c r="R46" i="13"/>
  <c r="T46" i="13"/>
  <c r="R49" i="13"/>
  <c r="T49" i="13"/>
  <c r="R37" i="13"/>
  <c r="T37" i="13"/>
  <c r="R45" i="13"/>
  <c r="T45" i="13"/>
  <c r="T58" i="9"/>
  <c r="T60" i="9"/>
  <c r="T65" i="9"/>
  <c r="D37" i="13"/>
  <c r="O45" i="13"/>
  <c r="O58" i="13"/>
  <c r="O60" i="13"/>
  <c r="N58" i="13"/>
  <c r="N60" i="13"/>
  <c r="O44" i="27"/>
  <c r="O57" i="27"/>
  <c r="O59" i="27"/>
  <c r="N57" i="27"/>
  <c r="N59" i="27"/>
  <c r="D37" i="17"/>
  <c r="R45" i="11"/>
  <c r="T45" i="11"/>
  <c r="R37" i="11"/>
  <c r="T37" i="11"/>
  <c r="R46" i="11"/>
  <c r="T46" i="11"/>
  <c r="R49" i="11"/>
  <c r="T49" i="11"/>
  <c r="D37" i="11"/>
  <c r="R44" i="24"/>
  <c r="T44" i="24"/>
  <c r="R45" i="24"/>
  <c r="T45" i="24"/>
  <c r="R37" i="24"/>
  <c r="T37" i="24"/>
  <c r="R48" i="24"/>
  <c r="T48" i="24"/>
  <c r="O45" i="11"/>
  <c r="O58" i="11"/>
  <c r="O60" i="11"/>
  <c r="N58" i="11"/>
  <c r="N60" i="11"/>
  <c r="D37" i="24"/>
  <c r="O44" i="24"/>
  <c r="O57" i="24"/>
  <c r="O59" i="24"/>
  <c r="N57" i="24"/>
  <c r="N59" i="24"/>
  <c r="O44" i="41"/>
  <c r="O57" i="41"/>
  <c r="O59" i="41"/>
  <c r="O64" i="41"/>
  <c r="N57" i="41"/>
  <c r="N59" i="41"/>
  <c r="T57" i="43"/>
  <c r="T59" i="43"/>
  <c r="T64" i="43"/>
  <c r="O57" i="23"/>
  <c r="O59" i="23"/>
  <c r="O64" i="23"/>
  <c r="N57" i="23"/>
  <c r="N59" i="23"/>
  <c r="T64" i="41"/>
  <c r="T66" i="41"/>
  <c r="O64" i="17"/>
  <c r="O66" i="17"/>
  <c r="O64" i="38"/>
  <c r="O66" i="38"/>
  <c r="T57" i="38"/>
  <c r="T59" i="38"/>
  <c r="T57" i="47"/>
  <c r="T59" i="47"/>
  <c r="O64" i="47"/>
  <c r="O66" i="47"/>
  <c r="O66" i="36"/>
  <c r="O65" i="9"/>
  <c r="O67" i="9"/>
  <c r="O45" i="45"/>
  <c r="O57" i="45"/>
  <c r="O59" i="45"/>
  <c r="N57" i="45"/>
  <c r="N59" i="45"/>
  <c r="D37" i="45"/>
  <c r="R37" i="45"/>
  <c r="T37" i="45"/>
  <c r="R46" i="45"/>
  <c r="T46" i="45"/>
  <c r="R49" i="45"/>
  <c r="T49" i="45"/>
  <c r="R45" i="45"/>
  <c r="T45" i="45"/>
  <c r="T57" i="17"/>
  <c r="T59" i="17"/>
  <c r="T58" i="15"/>
  <c r="T60" i="15"/>
  <c r="T57" i="31"/>
  <c r="T59" i="31"/>
  <c r="D37" i="48"/>
  <c r="R45" i="48"/>
  <c r="T45" i="48"/>
  <c r="R46" i="48"/>
  <c r="T46" i="48"/>
  <c r="R49" i="48"/>
  <c r="T49" i="48"/>
  <c r="R37" i="48"/>
  <c r="T37" i="48"/>
  <c r="O45" i="48"/>
  <c r="O57" i="48"/>
  <c r="O59" i="48"/>
  <c r="N57" i="48"/>
  <c r="N59" i="48"/>
  <c r="R46" i="51"/>
  <c r="T46" i="51"/>
  <c r="R37" i="51"/>
  <c r="T37" i="51"/>
  <c r="R49" i="51"/>
  <c r="T49" i="51"/>
  <c r="R45" i="51"/>
  <c r="T45" i="51"/>
  <c r="D37" i="51"/>
  <c r="O45" i="51"/>
  <c r="O57" i="51"/>
  <c r="O59" i="51"/>
  <c r="N57" i="51"/>
  <c r="N59" i="51"/>
  <c r="T57" i="36"/>
  <c r="T59" i="36"/>
  <c r="O44" i="34"/>
  <c r="O57" i="34"/>
  <c r="O59" i="34"/>
  <c r="N57" i="34"/>
  <c r="N59" i="34"/>
  <c r="R44" i="34"/>
  <c r="T44" i="34"/>
  <c r="R48" i="34"/>
  <c r="T48" i="34"/>
  <c r="R37" i="34"/>
  <c r="T37" i="34"/>
  <c r="R45" i="34"/>
  <c r="T45" i="34"/>
  <c r="D37" i="34"/>
  <c r="T57" i="23"/>
  <c r="T59" i="23"/>
  <c r="T64" i="23"/>
  <c r="D37" i="52"/>
  <c r="T57" i="2"/>
  <c r="T59" i="2"/>
  <c r="O45" i="52"/>
  <c r="O57" i="52"/>
  <c r="O59" i="52"/>
  <c r="N57" i="52"/>
  <c r="N59" i="52"/>
  <c r="R45" i="52"/>
  <c r="T45" i="52"/>
  <c r="R46" i="52"/>
  <c r="T46" i="52"/>
  <c r="R49" i="52"/>
  <c r="T49" i="52"/>
  <c r="R37" i="52"/>
  <c r="T37" i="52"/>
  <c r="O66" i="2"/>
  <c r="T66" i="32"/>
  <c r="O66" i="31"/>
  <c r="O66" i="43"/>
  <c r="O67" i="15"/>
  <c r="T64" i="58"/>
  <c r="T66" i="58"/>
  <c r="T67" i="9"/>
  <c r="O65" i="11"/>
  <c r="O67" i="11"/>
  <c r="O64" i="24"/>
  <c r="O66" i="24"/>
  <c r="O65" i="13"/>
  <c r="O67" i="13"/>
  <c r="O64" i="27"/>
  <c r="O66" i="27"/>
  <c r="T57" i="27"/>
  <c r="T59" i="27"/>
  <c r="T58" i="11"/>
  <c r="T60" i="11"/>
  <c r="T57" i="24"/>
  <c r="T59" i="24"/>
  <c r="T58" i="13"/>
  <c r="T60" i="13"/>
  <c r="T66" i="43"/>
  <c r="O66" i="41"/>
  <c r="O66" i="23"/>
  <c r="T66" i="23"/>
  <c r="T64" i="17"/>
  <c r="T66" i="17"/>
  <c r="O64" i="48"/>
  <c r="O66" i="48"/>
  <c r="T57" i="51"/>
  <c r="T59" i="51"/>
  <c r="T64" i="38"/>
  <c r="T66" i="38"/>
  <c r="O64" i="51"/>
  <c r="O66" i="51"/>
  <c r="T64" i="36"/>
  <c r="T66" i="36"/>
  <c r="T64" i="47"/>
  <c r="T66" i="47"/>
  <c r="O64" i="45"/>
  <c r="O66" i="45"/>
  <c r="O64" i="34"/>
  <c r="O66" i="34"/>
  <c r="T65" i="15"/>
  <c r="T67" i="15"/>
  <c r="T64" i="31"/>
  <c r="T66" i="31"/>
  <c r="T57" i="48"/>
  <c r="T59" i="48"/>
  <c r="T57" i="45"/>
  <c r="T59" i="45"/>
  <c r="T57" i="34"/>
  <c r="T59" i="34"/>
  <c r="O64" i="52"/>
  <c r="O66" i="52"/>
  <c r="T57" i="52"/>
  <c r="T59" i="52"/>
  <c r="T64" i="2"/>
  <c r="T66" i="2"/>
  <c r="T64" i="24"/>
  <c r="T66" i="24"/>
  <c r="T65" i="11"/>
  <c r="T67" i="11"/>
  <c r="T65" i="13"/>
  <c r="T67" i="13"/>
  <c r="T64" i="27"/>
  <c r="T66" i="27"/>
  <c r="T64" i="48"/>
  <c r="T66" i="48"/>
  <c r="T64" i="51"/>
  <c r="T66" i="51"/>
  <c r="T64" i="34"/>
  <c r="T66" i="34"/>
  <c r="T64" i="45"/>
  <c r="T66" i="45"/>
  <c r="T64" i="52"/>
  <c r="T66" i="52"/>
  <c r="J45" i="25" l="1"/>
  <c r="J46" i="25"/>
  <c r="N52" i="25"/>
  <c r="O52" i="25" s="1"/>
  <c r="D43" i="25"/>
  <c r="N43" i="25" s="1"/>
  <c r="O43" i="25" s="1"/>
  <c r="T43" i="25" s="1"/>
  <c r="O66" i="25"/>
  <c r="D35" i="82"/>
  <c r="N35" i="82" s="1"/>
  <c r="O35" i="82" s="1"/>
  <c r="T35" i="82" s="1"/>
  <c r="D52" i="7"/>
  <c r="L52" i="7" s="1"/>
  <c r="O52" i="7" s="1"/>
  <c r="T52" i="7" s="1"/>
  <c r="D52" i="54"/>
  <c r="N52" i="54" s="1"/>
  <c r="O52" i="54" s="1"/>
  <c r="D51" i="54"/>
  <c r="L51" i="54" s="1"/>
  <c r="O51" i="54" s="1"/>
  <c r="T51" i="54" s="1"/>
  <c r="D26" i="54"/>
  <c r="N26" i="54" s="1"/>
  <c r="O26" i="54" s="1"/>
  <c r="D34" i="54"/>
  <c r="N34" i="54" s="1"/>
  <c r="O34" i="54" s="1"/>
  <c r="T34" i="54" s="1"/>
  <c r="D41" i="54"/>
  <c r="N41" i="54" s="1"/>
  <c r="O41" i="54" s="1"/>
  <c r="T41" i="54" s="1"/>
  <c r="D42" i="54"/>
  <c r="M42" i="54" s="1"/>
  <c r="D35" i="54"/>
  <c r="N35" i="54" s="1"/>
  <c r="O35" i="54" s="1"/>
  <c r="T35" i="54" s="1"/>
  <c r="O62" i="54"/>
  <c r="D38" i="54"/>
  <c r="L38" i="54" s="1"/>
  <c r="D26" i="56"/>
  <c r="N26" i="56" s="1"/>
  <c r="N27" i="56" s="1"/>
  <c r="D49" i="56" s="1"/>
  <c r="N49" i="56" s="1"/>
  <c r="O49" i="56" s="1"/>
  <c r="D32" i="56"/>
  <c r="N32" i="56" s="1"/>
  <c r="O32" i="56" s="1"/>
  <c r="T32" i="56" s="1"/>
  <c r="D51" i="56"/>
  <c r="L51" i="56" s="1"/>
  <c r="O51" i="56" s="1"/>
  <c r="T51" i="56" s="1"/>
  <c r="D38" i="56"/>
  <c r="L38" i="56" s="1"/>
  <c r="O38" i="56" s="1"/>
  <c r="D43" i="56"/>
  <c r="N43" i="56" s="1"/>
  <c r="O43" i="56" s="1"/>
  <c r="T43" i="56" s="1"/>
  <c r="O62" i="56"/>
  <c r="D40" i="56"/>
  <c r="L40" i="56" s="1"/>
  <c r="O40" i="56" s="1"/>
  <c r="T40" i="56" s="1"/>
  <c r="O34" i="56"/>
  <c r="T34" i="56" s="1"/>
  <c r="N27" i="7"/>
  <c r="O26" i="7"/>
  <c r="M57" i="56"/>
  <c r="M59" i="56" s="1"/>
  <c r="O42" i="56"/>
  <c r="T42" i="56" s="1"/>
  <c r="L57" i="22"/>
  <c r="L59" i="22" s="1"/>
  <c r="O67" i="22" s="1"/>
  <c r="O38" i="22"/>
  <c r="T38" i="22" s="1"/>
  <c r="O42" i="22"/>
  <c r="T42" i="22" s="1"/>
  <c r="M57" i="22"/>
  <c r="M59" i="22" s="1"/>
  <c r="O38" i="7"/>
  <c r="T38" i="7" s="1"/>
  <c r="L58" i="7"/>
  <c r="L60" i="7" s="1"/>
  <c r="O68" i="7" s="1"/>
  <c r="O26" i="22"/>
  <c r="N27" i="22"/>
  <c r="T31" i="7"/>
  <c r="D43" i="82"/>
  <c r="N43" i="82" s="1"/>
  <c r="O43" i="82" s="1"/>
  <c r="T43" i="82" s="1"/>
  <c r="O31" i="22"/>
  <c r="O63" i="7"/>
  <c r="D42" i="7"/>
  <c r="M42" i="7" s="1"/>
  <c r="D34" i="82"/>
  <c r="N34" i="82" s="1"/>
  <c r="O34" i="82" s="1"/>
  <c r="T34" i="82" s="1"/>
  <c r="D39" i="82"/>
  <c r="L39" i="82" s="1"/>
  <c r="O39" i="82" s="1"/>
  <c r="T39" i="82" s="1"/>
  <c r="D44" i="7"/>
  <c r="N44" i="7" s="1"/>
  <c r="O44" i="7" s="1"/>
  <c r="T44" i="7" s="1"/>
  <c r="D26" i="82"/>
  <c r="N26" i="82" s="1"/>
  <c r="O26" i="82" s="1"/>
  <c r="T26" i="82" s="1"/>
  <c r="T27" i="82" s="1"/>
  <c r="R48" i="82" s="1"/>
  <c r="T48" i="82" s="1"/>
  <c r="D32" i="7"/>
  <c r="N32" i="7" s="1"/>
  <c r="D32" i="82"/>
  <c r="N32" i="82" s="1"/>
  <c r="O32" i="82" s="1"/>
  <c r="T32" i="82" s="1"/>
  <c r="O31" i="81"/>
  <c r="O31" i="54"/>
  <c r="N27" i="81"/>
  <c r="O26" i="81"/>
  <c r="O38" i="81"/>
  <c r="T38" i="81" s="1"/>
  <c r="O42" i="4"/>
  <c r="T42" i="4" s="1"/>
  <c r="M57" i="4"/>
  <c r="M59" i="4" s="1"/>
  <c r="M56" i="81"/>
  <c r="M58" i="81" s="1"/>
  <c r="O41" i="81"/>
  <c r="T41" i="81" s="1"/>
  <c r="D42" i="81"/>
  <c r="N42" i="81" s="1"/>
  <c r="O42" i="81" s="1"/>
  <c r="T42" i="81" s="1"/>
  <c r="D34" i="4"/>
  <c r="N34" i="4" s="1"/>
  <c r="O34" i="4" s="1"/>
  <c r="T34" i="4" s="1"/>
  <c r="D26" i="4"/>
  <c r="N26" i="4" s="1"/>
  <c r="D35" i="81"/>
  <c r="N35" i="81" s="1"/>
  <c r="O35" i="81" s="1"/>
  <c r="T35" i="81" s="1"/>
  <c r="D52" i="4"/>
  <c r="N52" i="4" s="1"/>
  <c r="O52" i="4" s="1"/>
  <c r="D51" i="4"/>
  <c r="L51" i="4" s="1"/>
  <c r="O51" i="4" s="1"/>
  <c r="T51" i="4" s="1"/>
  <c r="D40" i="4"/>
  <c r="L40" i="4" s="1"/>
  <c r="O40" i="4" s="1"/>
  <c r="T40" i="4" s="1"/>
  <c r="D31" i="4"/>
  <c r="N31" i="4" s="1"/>
  <c r="D40" i="81"/>
  <c r="L40" i="81" s="1"/>
  <c r="O40" i="81" s="1"/>
  <c r="T40" i="81" s="1"/>
  <c r="D33" i="81"/>
  <c r="N33" i="81" s="1"/>
  <c r="O33" i="81" s="1"/>
  <c r="T33" i="81" s="1"/>
  <c r="D41" i="4"/>
  <c r="N41" i="4" s="1"/>
  <c r="O41" i="4" s="1"/>
  <c r="T41" i="4" s="1"/>
  <c r="D33" i="4"/>
  <c r="N33" i="4" s="1"/>
  <c r="O33" i="4" s="1"/>
  <c r="T33" i="4" s="1"/>
  <c r="D47" i="81"/>
  <c r="D32" i="81"/>
  <c r="N32" i="81" s="1"/>
  <c r="O32" i="81" s="1"/>
  <c r="T32" i="81" s="1"/>
  <c r="D43" i="81"/>
  <c r="N43" i="81" s="1"/>
  <c r="O43" i="81" s="1"/>
  <c r="T43" i="81" s="1"/>
  <c r="D50" i="81"/>
  <c r="L50" i="81" s="1"/>
  <c r="O50" i="81" s="1"/>
  <c r="T50" i="81" s="1"/>
  <c r="D40" i="82"/>
  <c r="L40" i="82" s="1"/>
  <c r="O40" i="82" s="1"/>
  <c r="T40" i="82" s="1"/>
  <c r="D38" i="82"/>
  <c r="L38" i="82" s="1"/>
  <c r="O38" i="82" s="1"/>
  <c r="T38" i="82" s="1"/>
  <c r="D42" i="82"/>
  <c r="N42" i="82" s="1"/>
  <c r="O42" i="82" s="1"/>
  <c r="T42" i="82" s="1"/>
  <c r="D50" i="82"/>
  <c r="L50" i="82" s="1"/>
  <c r="O50" i="82" s="1"/>
  <c r="T50" i="82" s="1"/>
  <c r="O67" i="25"/>
  <c r="N50" i="25"/>
  <c r="O50" i="25" s="1"/>
  <c r="D40" i="25"/>
  <c r="L40" i="25" s="1"/>
  <c r="O40" i="25" s="1"/>
  <c r="T40" i="25" s="1"/>
  <c r="D35" i="25"/>
  <c r="N35" i="25" s="1"/>
  <c r="O35" i="25" s="1"/>
  <c r="T35" i="25" s="1"/>
  <c r="J49" i="25"/>
  <c r="J48" i="25"/>
  <c r="D31" i="25"/>
  <c r="N31" i="25" s="1"/>
  <c r="D26" i="25"/>
  <c r="N26" i="25" s="1"/>
  <c r="D51" i="25"/>
  <c r="L51" i="25" s="1"/>
  <c r="O51" i="25" s="1"/>
  <c r="T51" i="25" s="1"/>
  <c r="D34" i="25"/>
  <c r="N34" i="25" s="1"/>
  <c r="O34" i="25" s="1"/>
  <c r="T34" i="25" s="1"/>
  <c r="D41" i="25"/>
  <c r="N41" i="25" s="1"/>
  <c r="O41" i="25" s="1"/>
  <c r="T41" i="25" s="1"/>
  <c r="T66" i="25"/>
  <c r="D39" i="25"/>
  <c r="L39" i="25" s="1"/>
  <c r="O39" i="25" s="1"/>
  <c r="T39" i="25" s="1"/>
  <c r="D42" i="25"/>
  <c r="M42" i="25" s="1"/>
  <c r="O62" i="25"/>
  <c r="D47" i="25"/>
  <c r="D33" i="25"/>
  <c r="N33" i="25" s="1"/>
  <c r="O33" i="25" s="1"/>
  <c r="T33" i="25" s="1"/>
  <c r="J44" i="25"/>
  <c r="D38" i="25"/>
  <c r="L38" i="25" s="1"/>
  <c r="M56" i="82"/>
  <c r="M58" i="82" s="1"/>
  <c r="O41" i="82"/>
  <c r="T41" i="82" s="1"/>
  <c r="D51" i="82"/>
  <c r="N51" i="82" s="1"/>
  <c r="O51" i="82" s="1"/>
  <c r="D47" i="82"/>
  <c r="N49" i="82"/>
  <c r="O49" i="82" s="1"/>
  <c r="O61" i="82"/>
  <c r="D31" i="82"/>
  <c r="N31" i="82" s="1"/>
  <c r="D33" i="82"/>
  <c r="N33" i="82" s="1"/>
  <c r="O33" i="82" s="1"/>
  <c r="T33" i="82" s="1"/>
  <c r="N27" i="82" l="1"/>
  <c r="R37" i="82"/>
  <c r="T37" i="82" s="1"/>
  <c r="D46" i="56"/>
  <c r="N46" i="56" s="1"/>
  <c r="O46" i="56" s="1"/>
  <c r="D45" i="56"/>
  <c r="N45" i="56" s="1"/>
  <c r="O45" i="56" s="1"/>
  <c r="O57" i="56" s="1"/>
  <c r="L57" i="56"/>
  <c r="L59" i="56" s="1"/>
  <c r="O67" i="56" s="1"/>
  <c r="R45" i="82"/>
  <c r="T45" i="82" s="1"/>
  <c r="O27" i="82"/>
  <c r="D37" i="82" s="1"/>
  <c r="R44" i="82"/>
  <c r="T44" i="82" s="1"/>
  <c r="O26" i="56"/>
  <c r="T26" i="56" s="1"/>
  <c r="T27" i="56" s="1"/>
  <c r="L56" i="81"/>
  <c r="L58" i="81" s="1"/>
  <c r="O66" i="81" s="1"/>
  <c r="L57" i="54"/>
  <c r="L59" i="54" s="1"/>
  <c r="O67" i="54" s="1"/>
  <c r="O38" i="54"/>
  <c r="T38" i="54" s="1"/>
  <c r="N27" i="54"/>
  <c r="D46" i="54" s="1"/>
  <c r="N46" i="54" s="1"/>
  <c r="O46" i="54" s="1"/>
  <c r="M57" i="54"/>
  <c r="M59" i="54" s="1"/>
  <c r="O42" i="54"/>
  <c r="T42" i="54" s="1"/>
  <c r="T38" i="56"/>
  <c r="T31" i="22"/>
  <c r="T26" i="7"/>
  <c r="T27" i="7" s="1"/>
  <c r="O27" i="7"/>
  <c r="O32" i="7"/>
  <c r="D44" i="22"/>
  <c r="N44" i="22" s="1"/>
  <c r="D45" i="22"/>
  <c r="N45" i="22" s="1"/>
  <c r="O45" i="22" s="1"/>
  <c r="D48" i="22"/>
  <c r="N48" i="22" s="1"/>
  <c r="O48" i="22" s="1"/>
  <c r="T26" i="22"/>
  <c r="T27" i="22" s="1"/>
  <c r="O27" i="22"/>
  <c r="D49" i="7"/>
  <c r="N49" i="7" s="1"/>
  <c r="O49" i="7" s="1"/>
  <c r="D46" i="7"/>
  <c r="N46" i="7" s="1"/>
  <c r="O46" i="7" s="1"/>
  <c r="D45" i="7"/>
  <c r="N45" i="7" s="1"/>
  <c r="O45" i="7" s="1"/>
  <c r="O42" i="7"/>
  <c r="T42" i="7" s="1"/>
  <c r="M58" i="7"/>
  <c r="M60" i="7" s="1"/>
  <c r="N57" i="56"/>
  <c r="N59" i="56" s="1"/>
  <c r="O31" i="4"/>
  <c r="T26" i="81"/>
  <c r="T27" i="81" s="1"/>
  <c r="O27" i="81"/>
  <c r="D44" i="81"/>
  <c r="N44" i="81" s="1"/>
  <c r="O44" i="81" s="1"/>
  <c r="D45" i="81"/>
  <c r="N45" i="81" s="1"/>
  <c r="O45" i="81" s="1"/>
  <c r="D48" i="81"/>
  <c r="N48" i="81" s="1"/>
  <c r="O48" i="81" s="1"/>
  <c r="O56" i="81" s="1"/>
  <c r="T31" i="54"/>
  <c r="L57" i="4"/>
  <c r="L59" i="4" s="1"/>
  <c r="O67" i="4" s="1"/>
  <c r="N27" i="4"/>
  <c r="O26" i="4"/>
  <c r="T26" i="54"/>
  <c r="T27" i="54" s="1"/>
  <c r="O27" i="54"/>
  <c r="D45" i="54"/>
  <c r="N45" i="54" s="1"/>
  <c r="D49" i="54"/>
  <c r="N49" i="54" s="1"/>
  <c r="O49" i="54" s="1"/>
  <c r="T31" i="81"/>
  <c r="L56" i="82"/>
  <c r="L58" i="82" s="1"/>
  <c r="O66" i="82" s="1"/>
  <c r="N27" i="25"/>
  <c r="O26" i="25"/>
  <c r="O31" i="25"/>
  <c r="L57" i="25"/>
  <c r="L59" i="25" s="1"/>
  <c r="O38" i="25"/>
  <c r="T38" i="25" s="1"/>
  <c r="O42" i="25"/>
  <c r="T42" i="25" s="1"/>
  <c r="M57" i="25"/>
  <c r="M59" i="25" s="1"/>
  <c r="O31" i="82"/>
  <c r="D48" i="82"/>
  <c r="N48" i="82" s="1"/>
  <c r="O48" i="82" s="1"/>
  <c r="D44" i="82"/>
  <c r="N44" i="82" s="1"/>
  <c r="O44" i="82" s="1"/>
  <c r="D45" i="82"/>
  <c r="N45" i="82" s="1"/>
  <c r="O45" i="82" s="1"/>
  <c r="O27" i="56" l="1"/>
  <c r="D37" i="22"/>
  <c r="R45" i="22"/>
  <c r="T45" i="22" s="1"/>
  <c r="R37" i="22"/>
  <c r="T37" i="22" s="1"/>
  <c r="R48" i="22"/>
  <c r="T48" i="22" s="1"/>
  <c r="R44" i="22"/>
  <c r="T44" i="22" s="1"/>
  <c r="O44" i="22"/>
  <c r="O57" i="22" s="1"/>
  <c r="O59" i="22" s="1"/>
  <c r="N57" i="22"/>
  <c r="N59" i="22" s="1"/>
  <c r="N58" i="7"/>
  <c r="N60" i="7" s="1"/>
  <c r="T32" i="7"/>
  <c r="O58" i="7"/>
  <c r="O60" i="7" s="1"/>
  <c r="R49" i="56"/>
  <c r="T49" i="56" s="1"/>
  <c r="R45" i="56"/>
  <c r="T45" i="56" s="1"/>
  <c r="R37" i="56"/>
  <c r="T37" i="56" s="1"/>
  <c r="R46" i="56"/>
  <c r="T46" i="56" s="1"/>
  <c r="D37" i="7"/>
  <c r="O59" i="56"/>
  <c r="D37" i="56"/>
  <c r="R46" i="7"/>
  <c r="T46" i="7" s="1"/>
  <c r="R37" i="7"/>
  <c r="T37" i="7" s="1"/>
  <c r="R49" i="7"/>
  <c r="T49" i="7" s="1"/>
  <c r="R45" i="7"/>
  <c r="T45" i="7" s="1"/>
  <c r="R49" i="54"/>
  <c r="T49" i="54" s="1"/>
  <c r="R45" i="54"/>
  <c r="T45" i="54" s="1"/>
  <c r="R46" i="54"/>
  <c r="T46" i="54" s="1"/>
  <c r="R37" i="54"/>
  <c r="T37" i="54" s="1"/>
  <c r="O27" i="4"/>
  <c r="T26" i="4"/>
  <c r="T27" i="4" s="1"/>
  <c r="D44" i="4"/>
  <c r="N44" i="4" s="1"/>
  <c r="D45" i="4"/>
  <c r="N45" i="4" s="1"/>
  <c r="O45" i="4" s="1"/>
  <c r="D48" i="4"/>
  <c r="N48" i="4" s="1"/>
  <c r="O48" i="4" s="1"/>
  <c r="O45" i="54"/>
  <c r="O57" i="54" s="1"/>
  <c r="O59" i="54" s="1"/>
  <c r="N57" i="54"/>
  <c r="N59" i="54" s="1"/>
  <c r="D37" i="81"/>
  <c r="O58" i="81"/>
  <c r="R44" i="81"/>
  <c r="T44" i="81" s="1"/>
  <c r="R45" i="81"/>
  <c r="T45" i="81" s="1"/>
  <c r="R48" i="81"/>
  <c r="T48" i="81" s="1"/>
  <c r="R37" i="81"/>
  <c r="T37" i="81" s="1"/>
  <c r="T56" i="81" s="1"/>
  <c r="T58" i="81" s="1"/>
  <c r="T31" i="4"/>
  <c r="T57" i="54"/>
  <c r="T59" i="54" s="1"/>
  <c r="N56" i="81"/>
  <c r="N58" i="81" s="1"/>
  <c r="D37" i="54"/>
  <c r="T31" i="25"/>
  <c r="T26" i="25"/>
  <c r="T27" i="25" s="1"/>
  <c r="O27" i="25"/>
  <c r="D45" i="25"/>
  <c r="N45" i="25" s="1"/>
  <c r="O45" i="25" s="1"/>
  <c r="D48" i="25"/>
  <c r="N48" i="25" s="1"/>
  <c r="O48" i="25" s="1"/>
  <c r="D44" i="25"/>
  <c r="N44" i="25" s="1"/>
  <c r="O56" i="82"/>
  <c r="O58" i="82" s="1"/>
  <c r="T31" i="82"/>
  <c r="T56" i="82" s="1"/>
  <c r="T58" i="82" s="1"/>
  <c r="N56" i="82"/>
  <c r="N58" i="82" s="1"/>
  <c r="T57" i="22" l="1"/>
  <c r="T59" i="22" s="1"/>
  <c r="O65" i="7"/>
  <c r="O67" i="7"/>
  <c r="T66" i="22"/>
  <c r="T64" i="22"/>
  <c r="O66" i="22"/>
  <c r="O64" i="22"/>
  <c r="O63" i="82"/>
  <c r="F25" i="1" s="1"/>
  <c r="O65" i="82"/>
  <c r="T58" i="7"/>
  <c r="T60" i="7" s="1"/>
  <c r="O64" i="56"/>
  <c r="O66" i="56"/>
  <c r="T63" i="82"/>
  <c r="T65" i="82"/>
  <c r="T57" i="56"/>
  <c r="T59" i="56" s="1"/>
  <c r="O64" i="54"/>
  <c r="O66" i="54"/>
  <c r="T63" i="81"/>
  <c r="T65" i="81"/>
  <c r="T64" i="54"/>
  <c r="T66" i="54"/>
  <c r="O44" i="4"/>
  <c r="O57" i="4" s="1"/>
  <c r="N57" i="4"/>
  <c r="N59" i="4" s="1"/>
  <c r="O59" i="4"/>
  <c r="D37" i="4"/>
  <c r="O63" i="81"/>
  <c r="F24" i="1" s="1"/>
  <c r="O65" i="81"/>
  <c r="R48" i="4"/>
  <c r="T48" i="4" s="1"/>
  <c r="R44" i="4"/>
  <c r="T44" i="4" s="1"/>
  <c r="R45" i="4"/>
  <c r="T45" i="4" s="1"/>
  <c r="R37" i="4"/>
  <c r="T37" i="4" s="1"/>
  <c r="O44" i="25"/>
  <c r="O57" i="25" s="1"/>
  <c r="O59" i="25" s="1"/>
  <c r="O64" i="25" s="1"/>
  <c r="N57" i="25"/>
  <c r="N59" i="25" s="1"/>
  <c r="D37" i="25"/>
  <c r="R37" i="25"/>
  <c r="T37" i="25" s="1"/>
  <c r="R48" i="25"/>
  <c r="T48" i="25" s="1"/>
  <c r="R45" i="25"/>
  <c r="T45" i="25" s="1"/>
  <c r="R44" i="25"/>
  <c r="T44" i="25" s="1"/>
  <c r="T57" i="25" s="1"/>
  <c r="T59" i="25" s="1"/>
  <c r="T64" i="25" s="1"/>
  <c r="F29" i="1" l="1"/>
  <c r="T57" i="4"/>
  <c r="T59" i="4" s="1"/>
  <c r="T64" i="56"/>
  <c r="T66" i="56"/>
  <c r="T67" i="7"/>
  <c r="T65" i="7"/>
  <c r="T66" i="4"/>
  <c r="T64" i="4"/>
  <c r="O66" i="4"/>
  <c r="O64" i="4"/>
</calcChain>
</file>

<file path=xl/sharedStrings.xml><?xml version="1.0" encoding="utf-8"?>
<sst xmlns="http://schemas.openxmlformats.org/spreadsheetml/2006/main" count="10920" uniqueCount="230">
  <si>
    <t>Ohio Power Billing Analysis</t>
  </si>
  <si>
    <t>Columbus Southern Rate Zone</t>
  </si>
  <si>
    <t xml:space="preserve"> </t>
  </si>
  <si>
    <t>Customer Load Information</t>
  </si>
  <si>
    <r>
      <t xml:space="preserve">This spreadsheet can be used to calculate billings issued on or after 6/1/2015 under the </t>
    </r>
    <r>
      <rPr>
        <b/>
        <i/>
        <sz val="10"/>
        <color indexed="10"/>
        <rFont val="Arial"/>
        <family val="2"/>
      </rPr>
      <t>Columbus Southern Power</t>
    </r>
    <r>
      <rPr>
        <b/>
        <i/>
        <sz val="10"/>
        <rFont val="Arial"/>
        <family val="2"/>
      </rPr>
      <t xml:space="preserve"> Bundled Residential (RR) tariff.  This tool is not tied to AEP Ohio's billing system and is therefore used for informational purposes only. AEP Ohio is not liable for any errors shown in the calculations below as well as any actions taken from the information displayed.
</t>
    </r>
  </si>
  <si>
    <t>Customer Name:</t>
  </si>
  <si>
    <t>Address:</t>
  </si>
  <si>
    <t>Apt/Unit:</t>
  </si>
  <si>
    <t>City:</t>
  </si>
  <si>
    <t xml:space="preserve">Instructions: Enter monthly energy usage (kWH) in corresponding month. </t>
  </si>
  <si>
    <t>Enter</t>
  </si>
  <si>
    <t>Month</t>
  </si>
  <si>
    <t>Year</t>
  </si>
  <si>
    <t>kWh</t>
  </si>
  <si>
    <t>Cost</t>
  </si>
  <si>
    <t>January</t>
  </si>
  <si>
    <t>February</t>
  </si>
  <si>
    <t>March</t>
  </si>
  <si>
    <t>April</t>
  </si>
  <si>
    <t>May</t>
  </si>
  <si>
    <t>June</t>
  </si>
  <si>
    <t>July</t>
  </si>
  <si>
    <t>August</t>
  </si>
  <si>
    <t>September</t>
  </si>
  <si>
    <t>October</t>
  </si>
  <si>
    <t>November</t>
  </si>
  <si>
    <t>December</t>
  </si>
  <si>
    <t>Total</t>
  </si>
  <si>
    <t>Ohio Power Company</t>
  </si>
  <si>
    <t>Columbus Southern Power Rate Zone</t>
  </si>
  <si>
    <t>Residential Secondary Bundled Service</t>
  </si>
  <si>
    <t>Available for residential electric service through one meter to individual residential customers. (Schedule Codes: 011, 013, 014, 016, 017, 018, 020, 021, 022, 028)</t>
  </si>
  <si>
    <t>Account #:</t>
  </si>
  <si>
    <t>Billing Month/Year:</t>
  </si>
  <si>
    <t>Billing Parameters</t>
  </si>
  <si>
    <t>Rider Rate 1</t>
  </si>
  <si>
    <t>Rider Rate 2</t>
  </si>
  <si>
    <t>Gen En</t>
  </si>
  <si>
    <t>Metered kWh Usage:</t>
  </si>
  <si>
    <t>Bill Calculation</t>
  </si>
  <si>
    <t>Rates</t>
  </si>
  <si>
    <t>Billing</t>
  </si>
  <si>
    <t>Generation</t>
  </si>
  <si>
    <t>Transmission</t>
  </si>
  <si>
    <t>Distribution</t>
  </si>
  <si>
    <t>Effective Date:</t>
  </si>
  <si>
    <t>Customer Charge</t>
  </si>
  <si>
    <t xml:space="preserve">Energy Charge </t>
  </si>
  <si>
    <t>x</t>
  </si>
  <si>
    <t xml:space="preserve">/kWh </t>
  </si>
  <si>
    <t>Base Charges</t>
  </si>
  <si>
    <t>Riders</t>
  </si>
  <si>
    <t>Universal Service Fund (first 833,000 kWh)</t>
  </si>
  <si>
    <t>/kWh</t>
  </si>
  <si>
    <t>Universal Service Fund (in excess of 833,000 kWh)</t>
  </si>
  <si>
    <t>kWh Tax (first 2000 kWh)</t>
  </si>
  <si>
    <t>kWh Tax (next 13,000 kWh)</t>
  </si>
  <si>
    <t>kWh Tax (in excess of 15,000 kWh)</t>
  </si>
  <si>
    <t>Legacy Generation Resource Rider</t>
  </si>
  <si>
    <t>Bad Debt Rider</t>
  </si>
  <si>
    <t>Base (Dist)</t>
  </si>
  <si>
    <t>Generation Energy Rider</t>
  </si>
  <si>
    <t>Generation Capacity Rider</t>
  </si>
  <si>
    <t>Auction Cost Reconciliation Rider</t>
  </si>
  <si>
    <t>Pilot Throughput Balancing Adjustment Rider</t>
  </si>
  <si>
    <t>Basic Transmission Cost Rider</t>
  </si>
  <si>
    <t>Energy Efficiency and Peak Demand Reduction Cost Recovery</t>
  </si>
  <si>
    <t>Economic Development Cost Recovery</t>
  </si>
  <si>
    <t xml:space="preserve">Enhanced Service Reliability </t>
  </si>
  <si>
    <t>gridSMART Phase 2 Rider</t>
  </si>
  <si>
    <t>Retail Reconciliation Rider</t>
  </si>
  <si>
    <t>Distribution Investment Rider</t>
  </si>
  <si>
    <t>Smart City Rider</t>
  </si>
  <si>
    <t>Storm Damage Recovery Rider</t>
  </si>
  <si>
    <t>Alternative Energy Rider</t>
  </si>
  <si>
    <t>Tax Credit Savings Rider</t>
  </si>
  <si>
    <t>Solar Generation Fund Rider</t>
  </si>
  <si>
    <t>SSO Credit Rider</t>
  </si>
  <si>
    <t>Power Forward Rider</t>
  </si>
  <si>
    <t>Pilot Demand Response Rider</t>
  </si>
  <si>
    <t>Riders Total</t>
  </si>
  <si>
    <t xml:space="preserve">Base + Rider Total </t>
  </si>
  <si>
    <t>Minimum Charge:</t>
  </si>
  <si>
    <t>Total Ohio Power Billing Charge:</t>
  </si>
  <si>
    <t xml:space="preserve">Average Energy Cost: </t>
  </si>
  <si>
    <t>Cents/kWh</t>
  </si>
  <si>
    <t>Price to Compare (excludes Distribution Charges and some Transmission Charges):</t>
  </si>
  <si>
    <t xml:space="preserve">Rider </t>
  </si>
  <si>
    <t>Rate</t>
  </si>
  <si>
    <t>Effective Date</t>
  </si>
  <si>
    <t>Universal Service Fund Rider (kWh)</t>
  </si>
  <si>
    <t>0-833,000</t>
  </si>
  <si>
    <t>&gt;833,000</t>
  </si>
  <si>
    <t>KWH Tax Rider (kWh)</t>
  </si>
  <si>
    <t>0-2000</t>
  </si>
  <si>
    <t>2001-15,000</t>
  </si>
  <si>
    <t>&gt;115,000</t>
  </si>
  <si>
    <t>Residential Distribution Credit Rider (%)</t>
  </si>
  <si>
    <t>Pilot Throughput Balance Adjustment Rider</t>
  </si>
  <si>
    <r>
      <t xml:space="preserve">RS </t>
    </r>
    <r>
      <rPr>
        <b/>
        <sz val="10"/>
        <rFont val="Arial"/>
        <family val="2"/>
      </rPr>
      <t>(CSP Rate Zone)</t>
    </r>
  </si>
  <si>
    <r>
      <t xml:space="preserve">General Service-Non Demand Metered </t>
    </r>
    <r>
      <rPr>
        <b/>
        <sz val="10"/>
        <rFont val="Arial"/>
        <family val="2"/>
      </rPr>
      <t>(CSP Rate Zone)</t>
    </r>
  </si>
  <si>
    <t>Bad Debt Rider (%)</t>
  </si>
  <si>
    <t xml:space="preserve">Generation Energy Rider  </t>
  </si>
  <si>
    <t>Summer</t>
  </si>
  <si>
    <t>Winter</t>
  </si>
  <si>
    <t>Residential</t>
  </si>
  <si>
    <t>GS-1, GS-TOD</t>
  </si>
  <si>
    <t>Demand Metered Secondary</t>
  </si>
  <si>
    <t>Demand Metered Primary</t>
  </si>
  <si>
    <t>Demand Metered Trans/Subtrans</t>
  </si>
  <si>
    <t xml:space="preserve">Generation Capacity Rider  </t>
  </si>
  <si>
    <t xml:space="preserve">RR, RR1 </t>
  </si>
  <si>
    <t>RLM (1)</t>
  </si>
  <si>
    <t>RLM (2)</t>
  </si>
  <si>
    <t>RLM (3)</t>
  </si>
  <si>
    <t>RS-TOD (On Peak)</t>
  </si>
  <si>
    <t>RS-TOD (Off Peak)</t>
  </si>
  <si>
    <t>RS-TOU On Peak</t>
  </si>
  <si>
    <t>RS-TOU Off Peak</t>
  </si>
  <si>
    <t>GS-1</t>
  </si>
  <si>
    <t>GS-TOU On-Peak</t>
  </si>
  <si>
    <t>GS-TOU Off-Peak</t>
  </si>
  <si>
    <t>GS-2 TOD (On-Peak)</t>
  </si>
  <si>
    <t>GS-2 TOD (Off-Peak)</t>
  </si>
  <si>
    <t>BUS-Sec</t>
  </si>
  <si>
    <t>BUS-Pri</t>
  </si>
  <si>
    <t>BUS-Tran</t>
  </si>
  <si>
    <t>Auction Cost Reconciliation Rider (kWh)</t>
  </si>
  <si>
    <t>Part A</t>
  </si>
  <si>
    <t>Part B</t>
  </si>
  <si>
    <t>Effective</t>
  </si>
  <si>
    <t>Residential ($/month)</t>
  </si>
  <si>
    <t>Non-Residential ($/kWh up to 833,000 kWh)</t>
  </si>
  <si>
    <t>Basic Transmission Cost Rider (kWh)</t>
  </si>
  <si>
    <t>County Fair SEC</t>
  </si>
  <si>
    <t>County Fair PRI</t>
  </si>
  <si>
    <t>Basic Transmission Cost Rider (kW)</t>
  </si>
  <si>
    <t>Energy Efficiency and Peak Demand Reduction Cost Recovery Rider (kWh)</t>
  </si>
  <si>
    <t>IRP Rate</t>
  </si>
  <si>
    <t>RS</t>
  </si>
  <si>
    <t xml:space="preserve">GS-2 </t>
  </si>
  <si>
    <t>GS-TOD</t>
  </si>
  <si>
    <t xml:space="preserve">GS-3 </t>
  </si>
  <si>
    <t xml:space="preserve">GS-4 </t>
  </si>
  <si>
    <t>Energy Efficiency and Peak Demand Reduction Cost Recovery Rider (Fixed)</t>
  </si>
  <si>
    <t>Energy Efficiency and Peak Demand Reduction Cost Recovery Rider (kW)</t>
  </si>
  <si>
    <t>Economic Development Cost Recovery Rider (%)</t>
  </si>
  <si>
    <t>Enhanced Service Reliability Rider (%)</t>
  </si>
  <si>
    <t>gridSMART Phase 2 Rider (fixed)</t>
  </si>
  <si>
    <t>Non-Residential</t>
  </si>
  <si>
    <t>Retail Reconciliatoin Rider (kWh)</t>
  </si>
  <si>
    <t>GS-2 (0-833,000 kWh)</t>
  </si>
  <si>
    <t>GS-2 (&gt;833,000 kWh)</t>
  </si>
  <si>
    <t>GS-TOD (0-833,000 kWh)</t>
  </si>
  <si>
    <t>GS-TOD (&gt;833,000 kWh)</t>
  </si>
  <si>
    <t>GS-3 (0-833,000 kWh)</t>
  </si>
  <si>
    <t>GS-3 (&gt;833,000 kWh)</t>
  </si>
  <si>
    <t>GS-4 (0-833,000 kWh)</t>
  </si>
  <si>
    <t>GS-4 (&gt;833,000 kWh)</t>
  </si>
  <si>
    <t>Distribution Investment Rider (%)</t>
  </si>
  <si>
    <t>Alternative Energy Rider (kWh)</t>
  </si>
  <si>
    <t>Sec</t>
  </si>
  <si>
    <t>Pri</t>
  </si>
  <si>
    <t>Sub/Tran</t>
  </si>
  <si>
    <t>Tax Savings Credit Rider</t>
  </si>
  <si>
    <t>&lt;&lt;Cap Limit</t>
  </si>
  <si>
    <t>Placeholder</t>
  </si>
  <si>
    <t>Residential PEV (Sheet 271-1)</t>
  </si>
  <si>
    <t>Bus PEV - Sec</t>
  </si>
  <si>
    <t>Bus PEV - Pri</t>
  </si>
  <si>
    <t>Bus PEV - Trans Low</t>
  </si>
  <si>
    <t>Bus PEV - Trans High</t>
  </si>
  <si>
    <t>Energy Efficiency Rider</t>
  </si>
  <si>
    <r>
      <t xml:space="preserve">Alternative Energy Rider </t>
    </r>
    <r>
      <rPr>
        <sz val="9"/>
        <rFont val="Arial"/>
        <family val="2"/>
      </rPr>
      <t xml:space="preserve">- This Rider allows the Company to recover costs related to Renewable Energy Credits.  This Rider will be reconciled quarterly to actual costs incurred and will be subject to an annual prudence and accounting review by the Commission.
</t>
    </r>
  </si>
  <si>
    <r>
      <rPr>
        <b/>
        <sz val="9"/>
        <rFont val="Arial"/>
        <family val="2"/>
      </rPr>
      <t>Auction Cost Reconciliation Rider</t>
    </r>
    <r>
      <rPr>
        <sz val="9"/>
        <rFont val="Arial"/>
        <family val="2"/>
      </rPr>
      <t xml:space="preserve"> – This Rider collects any difference between auction costs billed to customers versus what was paid to auction winners for the procurement of power as well as the costs associated with the competitive bid process.</t>
    </r>
  </si>
  <si>
    <r>
      <rPr>
        <b/>
        <sz val="9"/>
        <rFont val="Arial"/>
        <family val="2"/>
      </rPr>
      <t>Basic Transmission Cost Rider</t>
    </r>
    <r>
      <rPr>
        <sz val="9"/>
        <rFont val="Arial"/>
        <family val="2"/>
      </rPr>
      <t xml:space="preserve"> – This Rider allows the Company to recover non-market based transmission charges from both shopping and non-shopping customers.  </t>
    </r>
  </si>
  <si>
    <r>
      <t>Deferred Asset Phase-In Rider -</t>
    </r>
    <r>
      <rPr>
        <sz val="9"/>
        <rFont val="Arial"/>
        <family val="2"/>
      </rPr>
      <t xml:space="preserve"> This Rider recovers previously incurred deferrals for distribution assets.  This Rider will replace the Deferred Asset Recovery Rider.  AEP Ohio will collect this charge from all customers on behalf of its Special Purpose Entity which owns the right to impose and collect such charges.</t>
    </r>
  </si>
  <si>
    <r>
      <t xml:space="preserve">Distribution Investment Rider </t>
    </r>
    <r>
      <rPr>
        <sz val="9"/>
        <rFont val="Arial"/>
        <family val="2"/>
      </rPr>
      <t>- This Rider allows the Company to move to a proactive replacement strategy of its distribution infrastructure.</t>
    </r>
  </si>
  <si>
    <r>
      <t>Economic Development Cost Recovery Rider</t>
    </r>
    <r>
      <rPr>
        <sz val="9"/>
        <rFont val="Arial"/>
        <family val="2"/>
      </rPr>
      <t xml:space="preserve"> - This Rider allows the Company to recover the costs, incentives and foregone revenues associated with Commission-approved special arrangements, including special arrangements for economic development and job retention.  This Rider will be periodically adjusted to recover amounts authorized by the Commission.  </t>
    </r>
  </si>
  <si>
    <r>
      <t xml:space="preserve">Energy Efficiency and Peak Demand Reduction Cost Recovery Rider - </t>
    </r>
    <r>
      <rPr>
        <sz val="9"/>
        <rFont val="Arial"/>
        <family val="2"/>
      </rPr>
      <t xml:space="preserve">This Rider allows the Company to recover the costs of various programs designed to improve energy efficiency and reduce the overall peak demand for energy.  This Rider will be trued-up annually to reconcile cost recovery and actual program costs.  </t>
    </r>
  </si>
  <si>
    <r>
      <t xml:space="preserve">Enhanced Service Reliability Rider - </t>
    </r>
    <r>
      <rPr>
        <sz val="9"/>
        <rFont val="Arial"/>
        <family val="2"/>
      </rPr>
      <t>This Rider collects the incremental costs of the Company’s enhanced vegetation management initiative.  The Company’s plan is intended to reduce the impact of weather events through additional tree trimming, resulting in better reliability for customers.  This Rider is subject to Commission review and reconciliation on an annual basis.</t>
    </r>
  </si>
  <si>
    <r>
      <t xml:space="preserve">Generation Capacity Rider – </t>
    </r>
    <r>
      <rPr>
        <sz val="9"/>
        <rFont val="Arial"/>
        <family val="2"/>
      </rPr>
      <t>This Rider allows the Company to collect the Generation Capacity Revenue Requirement based on the Retail Transmission Organization's Reliability Pricing Model's auction Clearing Price payable to the auction winners.</t>
    </r>
  </si>
  <si>
    <r>
      <t xml:space="preserve">Generation Energy Rider – </t>
    </r>
    <r>
      <rPr>
        <sz val="9"/>
        <rFont val="Arial"/>
        <family val="2"/>
      </rPr>
      <t>This Rider collects the difference between the competitive bid auction price and the Retail Transmission Organization's capacity revenue requirement payable to the auction winners.</t>
    </r>
  </si>
  <si>
    <r>
      <t xml:space="preserve">gridSMART Phase 1 Rider - </t>
    </r>
    <r>
      <rPr>
        <sz val="9"/>
        <rFont val="Arial"/>
        <family val="2"/>
      </rPr>
      <t xml:space="preserve">This Rider allows the Company to recover a portion of the costs of the initial phase of a three-year pilot program.  gridSMART includes three main components; Automated Metering Infrastructure (AMI), Distribution Automation (DA) and Home Area Network (HAN).  gridSMART will allow the Company to monitor equipment and convey information about certain malfunctions and operating conditions and also provide customers in the pilot area with information to allow the customers to conserve energy. </t>
    </r>
  </si>
  <si>
    <r>
      <t>gridSMART Phase 2 Rider</t>
    </r>
    <r>
      <rPr>
        <sz val="11"/>
        <rFont val="Calibri"/>
        <family val="2"/>
      </rPr>
      <t xml:space="preserve"> </t>
    </r>
    <r>
      <rPr>
        <sz val="9"/>
        <rFont val="Arial"/>
        <family val="2"/>
      </rPr>
      <t>– This allows the Company to recover costs associated with AEP Ohio’s Smart Grid Phase 2 project. The project started in 2017 and is scheduled to deploy Advanced Meter Infrastructure (AMI) on 894,000 circuits, Distribution Automation Circuit Reconfiguration (DACR) on 250 Circuits and Volt VAR Optimization (VVO) on 160 Circuits over the next several years.</t>
    </r>
  </si>
  <si>
    <r>
      <t>KWH Tax Rider</t>
    </r>
    <r>
      <rPr>
        <sz val="9"/>
        <rFont val="Arial"/>
        <family val="2"/>
      </rPr>
      <t>- This Rider became effective May 1, 2001.  Customers consuming more than 45,000,000 KWH annually may elect to self assess this tax and pay directly to the State of Ohio.  This Rider does not apply to federal government accounts.</t>
    </r>
  </si>
  <si>
    <r>
      <t xml:space="preserve">Pilot Throughput Balancing Adjustment Rider - </t>
    </r>
    <r>
      <rPr>
        <sz val="9"/>
        <rFont val="Arial"/>
        <family val="2"/>
      </rPr>
      <t>This Rider ensures that the actual base distribution revenue collected from residential and small commercial customers equals the amount authorized by the Public Utilities Commission of Ohio and does not vary as a result of usage as distribution costs do not vary based upon usage.</t>
    </r>
  </si>
  <si>
    <r>
      <t xml:space="preserve">Purchased Power Agreement Rider – </t>
    </r>
    <r>
      <rPr>
        <sz val="9"/>
        <rFont val="Arial"/>
        <family val="2"/>
      </rPr>
      <t>This rider allows AEP Ohio to collect or pass back the difference between total costs and revenues associated with a specific wholesale purchase power agreement.</t>
    </r>
  </si>
  <si>
    <r>
      <t>Residential Distribution Credit Rider -</t>
    </r>
    <r>
      <rPr>
        <sz val="9"/>
        <rFont val="Arial"/>
        <family val="2"/>
      </rPr>
      <t xml:space="preserve"> This Rider is designed to return a portion of revenue collected from the Distribution Investment Rider to residential customers and is scheduled to expire on May 31, 2018.</t>
    </r>
  </si>
  <si>
    <r>
      <t xml:space="preserve">Retail Stability Rider </t>
    </r>
    <r>
      <rPr>
        <sz val="9"/>
        <rFont val="Arial"/>
        <family val="2"/>
      </rPr>
      <t>- This Rider will allow the Company to recover the deferred capacity costs that remain as of May 31, 2015 over a 32 month period.</t>
    </r>
  </si>
  <si>
    <r>
      <t>Significantly Excessive Earnings Test Credit Rider</t>
    </r>
    <r>
      <rPr>
        <sz val="11"/>
        <rFont val="Calibri"/>
        <family val="2"/>
      </rPr>
      <t xml:space="preserve"> - This temporary rider refunds to customers a Commission ordered amount from a global settlement that resolved several outstanding cases. This rider became effective in April 2017 and is expected to expire in approximately one year.</t>
    </r>
  </si>
  <si>
    <r>
      <rPr>
        <b/>
        <sz val="9"/>
        <rFont val="Arial"/>
        <family val="2"/>
      </rPr>
      <t>Storm Damage Recovery Rider</t>
    </r>
    <r>
      <rPr>
        <sz val="9"/>
        <rFont val="Arial"/>
        <family val="2"/>
      </rPr>
      <t xml:space="preserve"> - This Rider allows the Company to recover a portion of the incremental storm restoration costs from major storms that are above the baseline.</t>
    </r>
  </si>
  <si>
    <r>
      <t>Universal Service Fund</t>
    </r>
    <r>
      <rPr>
        <sz val="9"/>
        <rFont val="Arial"/>
        <family val="2"/>
      </rPr>
      <t xml:space="preserve"> </t>
    </r>
    <r>
      <rPr>
        <b/>
        <sz val="9"/>
        <rFont val="Arial"/>
        <family val="2"/>
      </rPr>
      <t>Rider</t>
    </r>
    <r>
      <rPr>
        <sz val="9"/>
        <rFont val="Arial"/>
        <family val="2"/>
      </rPr>
      <t>- This Rider replaced the Percentage of Income Payment Plan (PIP) rider on September 1, 2000. PIP helped low-income residential customers avoid disconnection during the winter. The program now is administered by the Ohio Development Services Agency, which sets the rate. The Universal Service Fund Rider is included within the distribution charge.</t>
    </r>
  </si>
  <si>
    <t>Columbus Southern Power Riders</t>
  </si>
  <si>
    <t>Rider</t>
  </si>
  <si>
    <t>Application</t>
  </si>
  <si>
    <t>Activated</t>
  </si>
  <si>
    <t>Gross Receipts Tax Credit</t>
  </si>
  <si>
    <t>Base $</t>
  </si>
  <si>
    <t>*</t>
  </si>
  <si>
    <t>Universal Service Fund (first 833,000 kwh)</t>
  </si>
  <si>
    <t>Metered KWH</t>
  </si>
  <si>
    <t>Universal Service Fund (in excess of 833,000 kwh)</t>
  </si>
  <si>
    <t>Energy Efficiency Fund</t>
  </si>
  <si>
    <t>kWh Tax  (first 2000 kWh)</t>
  </si>
  <si>
    <t>kWh Tax  (next 13,000 kWh)</t>
  </si>
  <si>
    <t>kWh Tax  (in excess of 15,000 kWh)</t>
  </si>
  <si>
    <t>Municipal Income Tax (open access)</t>
  </si>
  <si>
    <t>Municipal Income Tax (bundled)</t>
  </si>
  <si>
    <t>Franchise Tax (open access)</t>
  </si>
  <si>
    <t>Franchise Tax (bundled)</t>
  </si>
  <si>
    <t>Regulatory Assest Charge (Residential)</t>
  </si>
  <si>
    <t>Regulatory Assest Charge (GS1)</t>
  </si>
  <si>
    <t>Regulatory Assest Charge (GS2)</t>
  </si>
  <si>
    <t>Regulatory Assest Charge (GS3)</t>
  </si>
  <si>
    <t>Regulatory Assest Charge (GS4)</t>
  </si>
  <si>
    <t>Property Tax Credit (Residential)</t>
  </si>
  <si>
    <t>Property Tax Credit (GS1)</t>
  </si>
  <si>
    <t>Property Tax Credit (GS2)</t>
  </si>
  <si>
    <t>Property Tax Credit (GS3)</t>
  </si>
  <si>
    <t>Property Tax Credit (GS4)</t>
  </si>
  <si>
    <t>Residential Shopping Incentive Credit</t>
  </si>
  <si>
    <t>* Not applicable to Federal accounts</t>
  </si>
  <si>
    <t>03//31/2023</t>
  </si>
  <si>
    <t>gridSMART Rider</t>
  </si>
  <si>
    <t>gridSMART Rider (fixed)</t>
  </si>
  <si>
    <t>Percent of Income Payment Plan Rider (kWh)</t>
  </si>
  <si>
    <t>Percent of Income Payment Plan Rider (first 833,000 kWh)</t>
  </si>
  <si>
    <t>Percent of Income Payment Plan Rider (in excess of 833,000 kWh)</t>
  </si>
  <si>
    <t>Revised:  4/10/2026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</si>
</sst>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mm/dd/yy"/>
    <numFmt numFmtId="165" formatCode="0.0000000"/>
    <numFmt numFmtId="166" formatCode="0.0%"/>
    <numFmt numFmtId="167" formatCode="_(&quot;$&quot;* #,##0.00_);_(&quot;$&quot;* \(#,##0.00\);_(&quot;$&quot;* &quot;-&quot;???????_);_(@_)"/>
    <numFmt numFmtId="168" formatCode="0.00000%"/>
    <numFmt numFmtId="169" formatCode="_(&quot;$&quot;* #,##0.0000000_);_(&quot;$&quot;* \(#,##0.0000000\);_(&quot;$&quot;* &quot;-&quot;??_);_(@_)"/>
    <numFmt numFmtId="170" formatCode="_(&quot;$&quot;* #,##0.0000000_);_(&quot;$&quot;* \(#,##0.0000000\);_(&quot;$&quot;* &quot;-&quot;???????_);_(@_)"/>
    <numFmt numFmtId="171" formatCode="_(&quot;$&quot;* #,##0.00000_);_(&quot;$&quot;* \(#,##0.00000\);_(&quot;$&quot;* &quot;-&quot;?????_);_(@_)"/>
    <numFmt numFmtId="172" formatCode="0.0000%"/>
    <numFmt numFmtId="173" formatCode="_(&quot;$&quot;* #,##0.0000_);_(&quot;$&quot;* \(#,##0.0000\);_(&quot;$&quot;* &quot;-&quot;????_);_(@_)"/>
    <numFmt numFmtId="174" formatCode="&quot;$&quot;#,##0.0000000"/>
    <numFmt numFmtId="175" formatCode="m/d/yyyy;@"/>
    <numFmt numFmtId="176" formatCode="_(&quot;$&quot;* #,##0.00000_);_(&quot;$&quot;* \(#,##0.00000\);_(&quot;$&quot;* &quot;-&quot;??_);_(@_)"/>
    <numFmt numFmtId="177" formatCode="_(&quot;$&quot;* #,##0.000000_);_(&quot;$&quot;* \(#,##0.000000\);_(&quot;$&quot;* &quot;-&quot;??_);_(@_)"/>
    <numFmt numFmtId="178" formatCode="_(&quot;$&quot;* #,##0.00000000_);_(&quot;$&quot;* \(#,##0.00000000\);_(&quot;$&quot;* &quot;-&quot;??_);_(@_)"/>
    <numFmt numFmtId="179" formatCode="_(&quot;$&quot;* #,##0.00000000_);_(&quot;$&quot;* \(#,##0.00000000\);_(&quot;$&quot;* &quot;-&quot;???????_);_(@_)"/>
  </numFmts>
  <fonts count="36" x14ac:knownFonts="1">
    <font>
      <sz val="10"/>
      <name val="Arial"/>
    </font>
    <font>
      <sz val="10"/>
      <name val="Arial"/>
      <family val="2"/>
    </font>
    <font>
      <b/>
      <sz val="12"/>
      <name val="Arial"/>
      <family val="2"/>
    </font>
    <font>
      <sz val="12"/>
      <name val="Arial"/>
      <family val="2"/>
    </font>
    <font>
      <b/>
      <sz val="10"/>
      <name val="Arial"/>
      <family val="2"/>
    </font>
    <font>
      <b/>
      <sz val="10"/>
      <color indexed="48"/>
      <name val="Arial"/>
      <family val="2"/>
    </font>
    <font>
      <b/>
      <i/>
      <sz val="10"/>
      <name val="Arial"/>
      <family val="2"/>
    </font>
    <font>
      <b/>
      <i/>
      <sz val="10"/>
      <color indexed="10"/>
      <name val="Arial"/>
      <family val="2"/>
    </font>
    <font>
      <sz val="10"/>
      <color indexed="10"/>
      <name val="Arial"/>
      <family val="2"/>
    </font>
    <font>
      <sz val="8"/>
      <name val="Arial"/>
      <family val="2"/>
    </font>
    <font>
      <sz val="10"/>
      <name val="Arial"/>
      <family val="2"/>
    </font>
    <font>
      <b/>
      <sz val="10"/>
      <color rgb="FFFF0000"/>
      <name val="Arial"/>
      <family val="2"/>
    </font>
    <font>
      <b/>
      <u/>
      <sz val="10"/>
      <name val="Arial"/>
      <family val="2"/>
    </font>
    <font>
      <b/>
      <u/>
      <sz val="10"/>
      <color rgb="FFFF0000"/>
      <name val="Arial"/>
      <family val="2"/>
    </font>
    <font>
      <sz val="10"/>
      <color indexed="43"/>
      <name val="Arial"/>
      <family val="2"/>
    </font>
    <font>
      <sz val="10"/>
      <color indexed="12"/>
      <name val="Arial"/>
      <family val="2"/>
    </font>
    <font>
      <b/>
      <sz val="16"/>
      <name val="Arial"/>
      <family val="2"/>
    </font>
    <font>
      <b/>
      <sz val="14"/>
      <color indexed="8"/>
      <name val="Arial"/>
      <family val="2"/>
    </font>
    <font>
      <b/>
      <sz val="12"/>
      <color indexed="17"/>
      <name val="Arial"/>
      <family val="2"/>
    </font>
    <font>
      <sz val="12"/>
      <color indexed="8"/>
      <name val="Arial"/>
      <family val="2"/>
    </font>
    <font>
      <sz val="10"/>
      <color indexed="8"/>
      <name val="Arial"/>
      <family val="2"/>
    </font>
    <font>
      <b/>
      <sz val="10"/>
      <color indexed="8"/>
      <name val="Arial"/>
      <family val="2"/>
    </font>
    <font>
      <sz val="12"/>
      <color indexed="12"/>
      <name val="Arial"/>
      <family val="2"/>
    </font>
    <font>
      <b/>
      <sz val="10"/>
      <color indexed="12"/>
      <name val="Arial"/>
      <family val="2"/>
    </font>
    <font>
      <sz val="8"/>
      <color indexed="9"/>
      <name val="Arial"/>
      <family val="2"/>
    </font>
    <font>
      <b/>
      <sz val="10"/>
      <color indexed="10"/>
      <name val="Arial"/>
      <family val="2"/>
    </font>
    <font>
      <sz val="9"/>
      <name val="Arial"/>
      <family val="2"/>
    </font>
    <font>
      <u/>
      <sz val="10"/>
      <name val="Arial"/>
      <family val="2"/>
    </font>
    <font>
      <b/>
      <sz val="9"/>
      <name val="Arial"/>
      <family val="2"/>
    </font>
    <font>
      <sz val="10"/>
      <color indexed="17"/>
      <name val="Arial"/>
      <family val="2"/>
    </font>
    <font>
      <b/>
      <sz val="9"/>
      <color indexed="10"/>
      <name val="Arial"/>
      <family val="2"/>
    </font>
    <font>
      <b/>
      <sz val="10"/>
      <color rgb="FF0000FF"/>
      <name val="Arial"/>
      <family val="2"/>
    </font>
    <font>
      <b/>
      <u/>
      <sz val="10"/>
      <color indexed="12"/>
      <name val="Arial"/>
      <family val="2"/>
    </font>
    <font>
      <sz val="11"/>
      <name val="Calibri"/>
      <family val="2"/>
    </font>
    <font>
      <sz val="10"/>
      <color indexed="9"/>
      <name val="Arial"/>
      <family val="2"/>
    </font>
    <font>
      <sz val="10"/>
      <color rgb="FF000000"/>
      <name val="Arial"/>
      <family val="2"/>
    </font>
  </fonts>
  <fills count="7">
    <fill>
      <patternFill patternType="none"/>
    </fill>
    <fill>
      <patternFill patternType="gray125"/>
    </fill>
    <fill>
      <patternFill patternType="solid">
        <fgColor indexed="43"/>
        <bgColor indexed="64"/>
      </patternFill>
    </fill>
    <fill>
      <patternFill patternType="solid">
        <fgColor indexed="43"/>
        <bgColor indexed="43"/>
      </patternFill>
    </fill>
    <fill>
      <patternFill patternType="solid">
        <fgColor indexed="9"/>
        <bgColor indexed="64"/>
      </patternFill>
    </fill>
    <fill>
      <patternFill patternType="solid">
        <fgColor theme="0"/>
        <bgColor indexed="64"/>
      </patternFill>
    </fill>
    <fill>
      <patternFill patternType="solid">
        <fgColor indexed="42"/>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cellStyleXfs>
  <cellXfs count="350">
    <xf numFmtId="0" fontId="0" fillId="0" borderId="0" xfId="0"/>
    <xf numFmtId="0" fontId="0" fillId="0" borderId="0" xfId="0" applyAlignment="1">
      <alignment horizontal="center"/>
    </xf>
    <xf numFmtId="0" fontId="0" fillId="2" borderId="0" xfId="0" applyFill="1"/>
    <xf numFmtId="49" fontId="0" fillId="0" borderId="0" xfId="0" applyNumberFormat="1"/>
    <xf numFmtId="0" fontId="0" fillId="2" borderId="0" xfId="0" applyFill="1" applyAlignment="1">
      <alignment horizontal="center"/>
    </xf>
    <xf numFmtId="0" fontId="8" fillId="2" borderId="0" xfId="0" applyFont="1" applyFill="1"/>
    <xf numFmtId="3" fontId="0" fillId="0" borderId="0" xfId="0" applyNumberFormat="1"/>
    <xf numFmtId="0" fontId="8" fillId="0" borderId="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9" fillId="2" borderId="0" xfId="0" applyFont="1" applyFill="1" applyAlignment="1">
      <alignment horizontal="center"/>
    </xf>
    <xf numFmtId="0" fontId="10" fillId="2" borderId="0" xfId="0" applyFont="1" applyFill="1"/>
    <xf numFmtId="0" fontId="11" fillId="2" borderId="0" xfId="0" applyFont="1" applyFill="1" applyAlignment="1">
      <alignment horizontal="center"/>
    </xf>
    <xf numFmtId="0" fontId="12" fillId="2" borderId="0" xfId="0" applyFont="1" applyFill="1" applyAlignment="1">
      <alignment horizontal="right"/>
    </xf>
    <xf numFmtId="0" fontId="12" fillId="2" borderId="0" xfId="0" applyFont="1" applyFill="1" applyAlignment="1">
      <alignment horizontal="center"/>
    </xf>
    <xf numFmtId="0" fontId="13" fillId="2" borderId="0" xfId="0" applyFont="1" applyFill="1" applyAlignment="1">
      <alignment horizontal="center"/>
    </xf>
    <xf numFmtId="1" fontId="8" fillId="2" borderId="0" xfId="0" applyNumberFormat="1" applyFont="1" applyFill="1" applyAlignment="1" applyProtection="1">
      <alignment horizontal="right"/>
      <protection locked="0"/>
    </xf>
    <xf numFmtId="3" fontId="12" fillId="2" borderId="0" xfId="0" applyNumberFormat="1" applyFont="1" applyFill="1" applyAlignment="1">
      <alignment horizontal="center"/>
    </xf>
    <xf numFmtId="0" fontId="10" fillId="2" borderId="0" xfId="0" applyFont="1" applyFill="1" applyAlignment="1">
      <alignment horizontal="right"/>
    </xf>
    <xf numFmtId="1" fontId="10" fillId="2" borderId="0" xfId="0" applyNumberFormat="1" applyFont="1" applyFill="1" applyAlignment="1" applyProtection="1">
      <alignment horizontal="center"/>
      <protection locked="0"/>
    </xf>
    <xf numFmtId="41" fontId="8" fillId="0" borderId="3" xfId="1" applyNumberFormat="1" applyFont="1" applyFill="1" applyBorder="1" applyProtection="1">
      <protection locked="0"/>
    </xf>
    <xf numFmtId="3" fontId="10" fillId="2" borderId="0" xfId="0" applyNumberFormat="1" applyFont="1" applyFill="1"/>
    <xf numFmtId="44" fontId="4" fillId="2" borderId="0" xfId="2" applyFont="1" applyFill="1" applyAlignment="1"/>
    <xf numFmtId="3" fontId="10" fillId="2" borderId="0" xfId="0" applyNumberFormat="1" applyFont="1" applyFill="1" applyAlignment="1">
      <alignment horizontal="right"/>
    </xf>
    <xf numFmtId="8" fontId="0" fillId="0" borderId="0" xfId="0" applyNumberFormat="1"/>
    <xf numFmtId="3" fontId="0" fillId="2" borderId="0" xfId="0" applyNumberFormat="1" applyFill="1"/>
    <xf numFmtId="0" fontId="11" fillId="2" borderId="0" xfId="0" applyFont="1" applyFill="1"/>
    <xf numFmtId="44" fontId="11" fillId="2" borderId="0" xfId="0" applyNumberFormat="1" applyFont="1" applyFill="1"/>
    <xf numFmtId="0" fontId="8" fillId="3" borderId="0" xfId="0" applyFont="1" applyFill="1"/>
    <xf numFmtId="0" fontId="1" fillId="2" borderId="0" xfId="0" applyFont="1" applyFill="1"/>
    <xf numFmtId="0" fontId="10" fillId="2" borderId="0" xfId="0" applyFont="1" applyFill="1" applyProtection="1">
      <protection locked="0"/>
    </xf>
    <xf numFmtId="0" fontId="14" fillId="2" borderId="0" xfId="0" applyFont="1" applyFill="1"/>
    <xf numFmtId="0" fontId="0" fillId="2" borderId="0" xfId="0" applyFill="1" applyAlignment="1">
      <alignment horizontal="right"/>
    </xf>
    <xf numFmtId="0" fontId="15" fillId="2" borderId="0" xfId="0" applyFont="1" applyFill="1"/>
    <xf numFmtId="14" fontId="10" fillId="2" borderId="0" xfId="0" applyNumberFormat="1" applyFont="1" applyFill="1"/>
    <xf numFmtId="0" fontId="14" fillId="2" borderId="0" xfId="0" applyFont="1" applyFill="1" applyProtection="1">
      <protection locked="0" hidden="1"/>
    </xf>
    <xf numFmtId="0" fontId="10" fillId="0" borderId="0" xfId="0" applyFont="1"/>
    <xf numFmtId="0" fontId="16" fillId="4" borderId="0" xfId="0" applyFont="1" applyFill="1"/>
    <xf numFmtId="0" fontId="17" fillId="0" borderId="0" xfId="0" applyFont="1"/>
    <xf numFmtId="44" fontId="18" fillId="0" borderId="0" xfId="0" applyNumberFormat="1" applyFont="1"/>
    <xf numFmtId="44" fontId="19" fillId="0" borderId="0" xfId="0" applyNumberFormat="1" applyFont="1" applyAlignment="1">
      <alignment horizontal="center"/>
    </xf>
    <xf numFmtId="164" fontId="20" fillId="0" borderId="0" xfId="0" applyNumberFormat="1" applyFont="1" applyAlignment="1">
      <alignment horizontal="left"/>
    </xf>
    <xf numFmtId="0" fontId="21" fillId="0" borderId="0" xfId="0" applyFont="1"/>
    <xf numFmtId="0" fontId="22" fillId="0" borderId="0" xfId="0" applyFont="1"/>
    <xf numFmtId="0" fontId="23" fillId="0" borderId="0" xfId="0" applyFont="1"/>
    <xf numFmtId="14" fontId="0" fillId="0" borderId="0" xfId="0" applyNumberFormat="1"/>
    <xf numFmtId="0" fontId="21" fillId="0" borderId="0" xfId="0" applyFont="1" applyAlignment="1">
      <alignment horizontal="left"/>
    </xf>
    <xf numFmtId="1" fontId="24" fillId="0" borderId="0" xfId="0" applyNumberFormat="1" applyFont="1"/>
    <xf numFmtId="1" fontId="23" fillId="0" borderId="0" xfId="0" applyNumberFormat="1" applyFont="1" applyAlignment="1">
      <alignment horizontal="left"/>
    </xf>
    <xf numFmtId="0" fontId="21" fillId="4" borderId="4" xfId="0" applyFont="1" applyFill="1" applyBorder="1"/>
    <xf numFmtId="0" fontId="23" fillId="4" borderId="4" xfId="0" applyFont="1" applyFill="1" applyBorder="1"/>
    <xf numFmtId="0" fontId="0" fillId="4" borderId="4" xfId="0" applyFill="1" applyBorder="1"/>
    <xf numFmtId="0" fontId="0" fillId="0" borderId="0" xfId="0" applyAlignment="1">
      <alignment horizontal="right"/>
    </xf>
    <xf numFmtId="0" fontId="25" fillId="4" borderId="0" xfId="0" applyFont="1" applyFill="1"/>
    <xf numFmtId="0" fontId="22" fillId="4" borderId="0" xfId="0" applyFont="1" applyFill="1"/>
    <xf numFmtId="14" fontId="23" fillId="4" borderId="0" xfId="0" applyNumberFormat="1" applyFont="1" applyFill="1" applyAlignment="1">
      <alignment horizontal="left"/>
    </xf>
    <xf numFmtId="0" fontId="0" fillId="4" borderId="0" xfId="0" applyFill="1"/>
    <xf numFmtId="165" fontId="26" fillId="4" borderId="0" xfId="0" quotePrefix="1" applyNumberFormat="1" applyFont="1" applyFill="1" applyAlignment="1">
      <alignment horizontal="center"/>
    </xf>
    <xf numFmtId="0" fontId="20" fillId="4" borderId="0" xfId="0" applyFont="1" applyFill="1"/>
    <xf numFmtId="166" fontId="10" fillId="4" borderId="0" xfId="3" applyNumberFormat="1" applyFont="1" applyFill="1" applyBorder="1"/>
    <xf numFmtId="0" fontId="10" fillId="4" borderId="0" xfId="0" applyFont="1" applyFill="1"/>
    <xf numFmtId="165" fontId="0" fillId="4" borderId="0" xfId="0" applyNumberFormat="1" applyFill="1"/>
    <xf numFmtId="3" fontId="15" fillId="4" borderId="0" xfId="0" applyNumberFormat="1" applyFont="1" applyFill="1"/>
    <xf numFmtId="0" fontId="20" fillId="4" borderId="4" xfId="0" applyFont="1" applyFill="1" applyBorder="1"/>
    <xf numFmtId="3" fontId="15" fillId="4" borderId="4" xfId="0" applyNumberFormat="1" applyFont="1" applyFill="1" applyBorder="1"/>
    <xf numFmtId="0" fontId="8" fillId="4" borderId="4" xfId="0" applyFont="1" applyFill="1" applyBorder="1"/>
    <xf numFmtId="44" fontId="15" fillId="4" borderId="4" xfId="2" applyFont="1" applyFill="1" applyBorder="1"/>
    <xf numFmtId="0" fontId="0" fillId="4" borderId="6" xfId="0" applyFill="1" applyBorder="1"/>
    <xf numFmtId="0" fontId="0" fillId="4" borderId="0" xfId="0" applyFill="1" applyAlignment="1">
      <alignment horizontal="center"/>
    </xf>
    <xf numFmtId="0" fontId="0" fillId="4" borderId="3" xfId="0" applyFill="1" applyBorder="1" applyAlignment="1">
      <alignment horizontal="center"/>
    </xf>
    <xf numFmtId="0" fontId="4" fillId="4" borderId="3" xfId="0" applyFont="1" applyFill="1" applyBorder="1" applyAlignment="1">
      <alignment horizontal="center"/>
    </xf>
    <xf numFmtId="0" fontId="27" fillId="4" borderId="0" xfId="0" applyFont="1" applyFill="1" applyAlignment="1">
      <alignment horizontal="center"/>
    </xf>
    <xf numFmtId="44" fontId="1" fillId="0" borderId="3" xfId="2" applyFont="1" applyFill="1" applyBorder="1"/>
    <xf numFmtId="44" fontId="1" fillId="0" borderId="3" xfId="2" applyFill="1" applyBorder="1"/>
    <xf numFmtId="167" fontId="1" fillId="0" borderId="3" xfId="2" applyNumberFormat="1" applyFill="1" applyBorder="1"/>
    <xf numFmtId="14" fontId="26" fillId="4" borderId="0" xfId="0" quotePrefix="1" applyNumberFormat="1" applyFont="1" applyFill="1" applyAlignment="1">
      <alignment horizontal="center"/>
    </xf>
    <xf numFmtId="168" fontId="1" fillId="4" borderId="0" xfId="3" applyNumberFormat="1" applyFill="1" applyBorder="1"/>
    <xf numFmtId="0" fontId="26" fillId="4" borderId="0" xfId="0" applyFont="1" applyFill="1"/>
    <xf numFmtId="44" fontId="1" fillId="4" borderId="0" xfId="2" applyFill="1" applyBorder="1"/>
    <xf numFmtId="0" fontId="10" fillId="4" borderId="0" xfId="2" applyNumberFormat="1" applyFont="1" applyFill="1" applyBorder="1"/>
    <xf numFmtId="3" fontId="26" fillId="4" borderId="0" xfId="0" applyNumberFormat="1" applyFont="1" applyFill="1"/>
    <xf numFmtId="169" fontId="10" fillId="0" borderId="3" xfId="4" applyNumberFormat="1" applyFill="1" applyBorder="1"/>
    <xf numFmtId="169" fontId="1" fillId="0" borderId="3" xfId="2" applyNumberFormat="1" applyFill="1" applyBorder="1"/>
    <xf numFmtId="170" fontId="1" fillId="0" borderId="3" xfId="2" applyNumberFormat="1" applyFill="1" applyBorder="1"/>
    <xf numFmtId="44" fontId="0" fillId="4" borderId="0" xfId="0" applyNumberFormat="1" applyFill="1"/>
    <xf numFmtId="169" fontId="1" fillId="4" borderId="0" xfId="2" applyNumberFormat="1" applyFill="1" applyBorder="1"/>
    <xf numFmtId="0" fontId="4" fillId="4" borderId="0" xfId="0" applyFont="1" applyFill="1"/>
    <xf numFmtId="3" fontId="4" fillId="4" borderId="0" xfId="0" applyNumberFormat="1" applyFont="1" applyFill="1"/>
    <xf numFmtId="0" fontId="28" fillId="4" borderId="0" xfId="0" applyFont="1" applyFill="1"/>
    <xf numFmtId="44" fontId="21" fillId="4" borderId="0" xfId="0" applyNumberFormat="1" applyFont="1" applyFill="1" applyAlignment="1">
      <alignment horizontal="center"/>
    </xf>
    <xf numFmtId="44" fontId="21" fillId="0" borderId="0" xfId="0" applyNumberFormat="1" applyFont="1" applyAlignment="1">
      <alignment horizontal="center"/>
    </xf>
    <xf numFmtId="0" fontId="4" fillId="4" borderId="4" xfId="0" applyFont="1" applyFill="1" applyBorder="1"/>
    <xf numFmtId="3" fontId="4" fillId="4" borderId="4" xfId="0" applyNumberFormat="1" applyFont="1" applyFill="1" applyBorder="1"/>
    <xf numFmtId="0" fontId="28" fillId="4" borderId="4" xfId="0" applyFont="1" applyFill="1" applyBorder="1"/>
    <xf numFmtId="3" fontId="4" fillId="0" borderId="4" xfId="0" applyNumberFormat="1" applyFont="1" applyBorder="1"/>
    <xf numFmtId="0" fontId="0" fillId="4" borderId="4" xfId="0" applyFill="1" applyBorder="1" applyAlignment="1">
      <alignment horizontal="center"/>
    </xf>
    <xf numFmtId="3" fontId="4" fillId="0" borderId="0" xfId="0" applyNumberFormat="1" applyFont="1"/>
    <xf numFmtId="0" fontId="1" fillId="0" borderId="0" xfId="0" applyFont="1"/>
    <xf numFmtId="0" fontId="29" fillId="0" borderId="0" xfId="0" applyFont="1"/>
    <xf numFmtId="3" fontId="26" fillId="0" borderId="0" xfId="0" applyNumberFormat="1" applyFont="1"/>
    <xf numFmtId="0" fontId="26" fillId="0" borderId="0" xfId="0" applyFont="1"/>
    <xf numFmtId="171" fontId="1" fillId="0" borderId="3" xfId="2" applyNumberFormat="1" applyFill="1" applyBorder="1"/>
    <xf numFmtId="44" fontId="4" fillId="0" borderId="0" xfId="3" applyNumberFormat="1" applyFont="1" applyFill="1" applyBorder="1"/>
    <xf numFmtId="172" fontId="0" fillId="0" borderId="3" xfId="0" applyNumberFormat="1" applyBorder="1" applyAlignment="1">
      <alignment horizontal="right"/>
    </xf>
    <xf numFmtId="44" fontId="0" fillId="4" borderId="0" xfId="0" applyNumberFormat="1" applyFill="1" applyAlignment="1">
      <alignment horizontal="center"/>
    </xf>
    <xf numFmtId="168" fontId="0" fillId="4" borderId="0" xfId="3" applyNumberFormat="1" applyFont="1" applyFill="1" applyBorder="1" applyAlignment="1">
      <alignment horizontal="center"/>
    </xf>
    <xf numFmtId="169" fontId="0" fillId="0" borderId="3" xfId="0" applyNumberFormat="1" applyBorder="1" applyAlignment="1">
      <alignment horizontal="right"/>
    </xf>
    <xf numFmtId="173" fontId="1" fillId="0" borderId="3" xfId="2" applyNumberFormat="1" applyFill="1" applyBorder="1"/>
    <xf numFmtId="7" fontId="4" fillId="0" borderId="0" xfId="2" applyNumberFormat="1" applyFont="1" applyFill="1" applyBorder="1"/>
    <xf numFmtId="174" fontId="1" fillId="0" borderId="3" xfId="2" applyNumberFormat="1" applyFill="1" applyBorder="1"/>
    <xf numFmtId="0" fontId="0" fillId="0" borderId="3" xfId="0" applyBorder="1" applyAlignment="1">
      <alignment horizontal="center"/>
    </xf>
    <xf numFmtId="168" fontId="0" fillId="0" borderId="3" xfId="0" applyNumberFormat="1" applyBorder="1" applyAlignment="1">
      <alignment horizontal="right"/>
    </xf>
    <xf numFmtId="168" fontId="1" fillId="0" borderId="3" xfId="3" applyNumberFormat="1" applyFill="1" applyBorder="1" applyAlignment="1">
      <alignment horizontal="center"/>
    </xf>
    <xf numFmtId="44" fontId="0" fillId="0" borderId="3" xfId="0" applyNumberFormat="1" applyBorder="1" applyAlignment="1">
      <alignment horizontal="right"/>
    </xf>
    <xf numFmtId="168" fontId="10" fillId="0" borderId="3" xfId="3" applyNumberFormat="1" applyFont="1" applyFill="1" applyBorder="1" applyAlignment="1">
      <alignment horizontal="right"/>
    </xf>
    <xf numFmtId="7" fontId="0" fillId="0" borderId="3" xfId="0" applyNumberFormat="1" applyBorder="1" applyAlignment="1">
      <alignment horizontal="right"/>
    </xf>
    <xf numFmtId="7" fontId="1" fillId="0" borderId="3" xfId="2" applyNumberFormat="1" applyFill="1" applyBorder="1"/>
    <xf numFmtId="0" fontId="10" fillId="0" borderId="0" xfId="0" applyFont="1" applyAlignment="1">
      <alignment horizontal="center"/>
    </xf>
    <xf numFmtId="170" fontId="10" fillId="0" borderId="3" xfId="5" applyNumberFormat="1" applyFill="1" applyBorder="1"/>
    <xf numFmtId="44" fontId="10" fillId="0" borderId="3" xfId="5" applyFill="1" applyBorder="1"/>
    <xf numFmtId="169" fontId="10" fillId="0" borderId="3" xfId="5" applyNumberFormat="1" applyFont="1" applyFill="1" applyBorder="1"/>
    <xf numFmtId="44" fontId="0" fillId="0" borderId="3" xfId="5" applyFont="1" applyFill="1" applyBorder="1"/>
    <xf numFmtId="175" fontId="26" fillId="4" borderId="0" xfId="0" quotePrefix="1" applyNumberFormat="1" applyFont="1" applyFill="1" applyAlignment="1">
      <alignment horizontal="center"/>
    </xf>
    <xf numFmtId="3" fontId="0" fillId="4" borderId="0" xfId="0" applyNumberFormat="1" applyFill="1"/>
    <xf numFmtId="0" fontId="21" fillId="4" borderId="0" xfId="0" applyFont="1" applyFill="1"/>
    <xf numFmtId="3" fontId="25" fillId="4" borderId="0" xfId="0" applyNumberFormat="1" applyFont="1" applyFill="1"/>
    <xf numFmtId="3" fontId="30" fillId="4" borderId="0" xfId="0" applyNumberFormat="1" applyFont="1" applyFill="1"/>
    <xf numFmtId="0" fontId="25" fillId="4" borderId="0" xfId="0" applyFont="1" applyFill="1" applyAlignment="1">
      <alignment horizontal="center"/>
    </xf>
    <xf numFmtId="0" fontId="30" fillId="4" borderId="0" xfId="0" applyFont="1" applyFill="1"/>
    <xf numFmtId="17" fontId="30" fillId="4" borderId="0" xfId="0" quotePrefix="1" applyNumberFormat="1" applyFont="1" applyFill="1" applyAlignment="1">
      <alignment horizontal="center"/>
    </xf>
    <xf numFmtId="44" fontId="4" fillId="4" borderId="0" xfId="2" applyFont="1" applyFill="1" applyBorder="1"/>
    <xf numFmtId="17" fontId="26" fillId="4" borderId="0" xfId="0" quotePrefix="1" applyNumberFormat="1" applyFont="1" applyFill="1" applyAlignment="1">
      <alignment horizontal="center"/>
    </xf>
    <xf numFmtId="0" fontId="25" fillId="4" borderId="4" xfId="0" applyFont="1" applyFill="1" applyBorder="1"/>
    <xf numFmtId="44" fontId="25" fillId="4" borderId="4" xfId="0" applyNumberFormat="1" applyFont="1" applyFill="1" applyBorder="1" applyAlignment="1">
      <alignment horizontal="center"/>
    </xf>
    <xf numFmtId="44" fontId="25" fillId="4" borderId="4" xfId="2" applyFont="1" applyFill="1" applyBorder="1"/>
    <xf numFmtId="44" fontId="25" fillId="4" borderId="0" xfId="2" applyFont="1" applyFill="1" applyBorder="1"/>
    <xf numFmtId="44" fontId="25" fillId="0" borderId="0" xfId="2" applyFont="1"/>
    <xf numFmtId="39" fontId="4" fillId="4" borderId="0" xfId="0" applyNumberFormat="1" applyFont="1" applyFill="1"/>
    <xf numFmtId="0" fontId="4" fillId="0" borderId="0" xfId="0" applyFont="1"/>
    <xf numFmtId="166" fontId="4" fillId="0" borderId="0" xfId="3" applyNumberFormat="1" applyFont="1"/>
    <xf numFmtId="0" fontId="31" fillId="0" borderId="0" xfId="0" applyFont="1" applyAlignment="1">
      <alignment horizontal="left"/>
    </xf>
    <xf numFmtId="39" fontId="31" fillId="4" borderId="0" xfId="0" applyNumberFormat="1" applyFont="1" applyFill="1"/>
    <xf numFmtId="0" fontId="1" fillId="4" borderId="0" xfId="0" applyFont="1" applyFill="1"/>
    <xf numFmtId="0" fontId="23" fillId="0" borderId="0" xfId="0" applyFont="1" applyAlignment="1">
      <alignment horizontal="left"/>
    </xf>
    <xf numFmtId="0" fontId="15" fillId="0" borderId="0" xfId="0" applyFont="1"/>
    <xf numFmtId="39" fontId="15" fillId="0" borderId="0" xfId="2" applyNumberFormat="1" applyFont="1"/>
    <xf numFmtId="39" fontId="23" fillId="0" borderId="0" xfId="2" applyNumberFormat="1" applyFont="1"/>
    <xf numFmtId="17" fontId="10" fillId="0" borderId="0" xfId="2" applyNumberFormat="1" applyFont="1" applyAlignment="1">
      <alignment horizontal="center"/>
    </xf>
    <xf numFmtId="0" fontId="4" fillId="0" borderId="0" xfId="0" applyFont="1" applyAlignment="1">
      <alignment horizontal="left"/>
    </xf>
    <xf numFmtId="0" fontId="25" fillId="0" borderId="0" xfId="0" applyFont="1"/>
    <xf numFmtId="0" fontId="4" fillId="0" borderId="0" xfId="0" applyFont="1" applyAlignment="1">
      <alignment horizontal="center"/>
    </xf>
    <xf numFmtId="169" fontId="10" fillId="0" borderId="0" xfId="5" applyNumberFormat="1" applyFill="1" applyBorder="1"/>
    <xf numFmtId="176" fontId="10" fillId="0" borderId="0" xfId="5" applyNumberFormat="1" applyFill="1" applyBorder="1"/>
    <xf numFmtId="0" fontId="10" fillId="0" borderId="0" xfId="0" applyFont="1" applyAlignment="1">
      <alignment horizontal="right"/>
    </xf>
    <xf numFmtId="172" fontId="10" fillId="0" borderId="0" xfId="6" applyNumberFormat="1" applyFont="1" applyFill="1" applyBorder="1" applyAlignment="1">
      <alignment horizontal="right"/>
    </xf>
    <xf numFmtId="169" fontId="10" fillId="0" borderId="0" xfId="5" applyNumberFormat="1" applyFont="1" applyFill="1" applyBorder="1"/>
    <xf numFmtId="0" fontId="10" fillId="0" borderId="7" xfId="0" applyFont="1" applyBorder="1" applyAlignment="1">
      <alignment horizontal="right"/>
    </xf>
    <xf numFmtId="168" fontId="10" fillId="0" borderId="0" xfId="0" applyNumberFormat="1" applyFont="1" applyAlignment="1">
      <alignment horizontal="center"/>
    </xf>
    <xf numFmtId="172" fontId="10" fillId="0" borderId="0" xfId="6" applyNumberFormat="1" applyFont="1" applyBorder="1" applyAlignment="1">
      <alignment horizontal="center"/>
    </xf>
    <xf numFmtId="0" fontId="32" fillId="0" borderId="0" xfId="0" applyFont="1" applyAlignment="1">
      <alignment horizontal="center"/>
    </xf>
    <xf numFmtId="169" fontId="10" fillId="0" borderId="0" xfId="7" applyNumberFormat="1" applyFont="1" applyFill="1" applyBorder="1"/>
    <xf numFmtId="177" fontId="0" fillId="0" borderId="0" xfId="5" applyNumberFormat="1" applyFont="1" applyFill="1" applyBorder="1"/>
    <xf numFmtId="169" fontId="10" fillId="0" borderId="3" xfId="5" applyNumberFormat="1" applyFont="1" applyFill="1" applyBorder="1" applyAlignment="1">
      <alignment horizontal="center"/>
    </xf>
    <xf numFmtId="0" fontId="0" fillId="0" borderId="0" xfId="0" applyAlignment="1">
      <alignment horizontal="center" vertical="center"/>
    </xf>
    <xf numFmtId="44" fontId="10" fillId="0" borderId="3" xfId="5" applyFont="1" applyFill="1" applyBorder="1" applyAlignment="1">
      <alignment horizontal="center" vertical="center"/>
    </xf>
    <xf numFmtId="44" fontId="0" fillId="0" borderId="3" xfId="5" applyFont="1" applyFill="1" applyBorder="1" applyAlignment="1">
      <alignment horizontal="center" vertical="center"/>
    </xf>
    <xf numFmtId="44" fontId="0" fillId="0" borderId="3" xfId="0" applyNumberFormat="1" applyBorder="1" applyAlignment="1">
      <alignment horizontal="center" vertical="center"/>
    </xf>
    <xf numFmtId="14" fontId="0" fillId="0" borderId="0" xfId="0" applyNumberFormat="1" applyAlignment="1">
      <alignment horizontal="center" vertical="center"/>
    </xf>
    <xf numFmtId="169" fontId="10" fillId="0" borderId="3" xfId="5" applyNumberFormat="1" applyFont="1" applyFill="1" applyBorder="1" applyAlignment="1">
      <alignment horizontal="center" vertical="center"/>
    </xf>
    <xf numFmtId="169" fontId="0" fillId="0" borderId="3" xfId="5" applyNumberFormat="1" applyFont="1" applyFill="1" applyBorder="1" applyAlignment="1">
      <alignment horizontal="center" vertical="center"/>
    </xf>
    <xf numFmtId="169" fontId="0" fillId="0" borderId="3" xfId="0" applyNumberFormat="1" applyBorder="1" applyAlignment="1">
      <alignment horizontal="center" vertical="center"/>
    </xf>
    <xf numFmtId="169" fontId="10" fillId="0" borderId="0" xfId="5" applyNumberFormat="1" applyFont="1" applyFill="1" applyBorder="1" applyAlignment="1">
      <alignment horizontal="center"/>
    </xf>
    <xf numFmtId="178" fontId="0" fillId="0" borderId="0" xfId="5" applyNumberFormat="1" applyFont="1" applyFill="1" applyBorder="1"/>
    <xf numFmtId="14" fontId="10" fillId="0" borderId="0" xfId="0" applyNumberFormat="1" applyFont="1" applyAlignment="1">
      <alignment horizontal="right"/>
    </xf>
    <xf numFmtId="169" fontId="0" fillId="0" borderId="0" xfId="5" applyNumberFormat="1" applyFont="1" applyBorder="1"/>
    <xf numFmtId="44" fontId="10" fillId="0" borderId="0" xfId="5" applyFill="1" applyBorder="1"/>
    <xf numFmtId="0" fontId="23" fillId="0" borderId="0" xfId="0" applyFont="1" applyAlignment="1">
      <alignment horizontal="center"/>
    </xf>
    <xf numFmtId="168" fontId="10" fillId="0" borderId="0" xfId="6" applyNumberFormat="1" applyFill="1" applyBorder="1"/>
    <xf numFmtId="168" fontId="10" fillId="0" borderId="0" xfId="6" applyNumberFormat="1" applyFont="1" applyFill="1" applyBorder="1"/>
    <xf numFmtId="44" fontId="10" fillId="0" borderId="0" xfId="5" applyFont="1" applyFill="1" applyBorder="1"/>
    <xf numFmtId="169" fontId="10" fillId="0" borderId="0" xfId="5" applyNumberFormat="1" applyBorder="1"/>
    <xf numFmtId="168" fontId="10" fillId="0" borderId="0" xfId="6" applyNumberFormat="1" applyFont="1" applyFill="1" applyBorder="1" applyAlignment="1">
      <alignment horizontal="center"/>
    </xf>
    <xf numFmtId="169" fontId="0" fillId="0" borderId="0" xfId="5" applyNumberFormat="1" applyFont="1" applyBorder="1" applyAlignment="1">
      <alignment horizontal="center"/>
    </xf>
    <xf numFmtId="178" fontId="8" fillId="0" borderId="0" xfId="5" applyNumberFormat="1" applyFont="1" applyBorder="1" applyAlignment="1">
      <alignment horizontal="center"/>
    </xf>
    <xf numFmtId="7" fontId="10" fillId="0" borderId="0" xfId="0" applyNumberFormat="1" applyFont="1" applyAlignment="1">
      <alignment horizontal="center"/>
    </xf>
    <xf numFmtId="44" fontId="0" fillId="0" borderId="0" xfId="5" applyFont="1" applyFill="1" applyBorder="1"/>
    <xf numFmtId="168" fontId="0" fillId="0" borderId="0" xfId="6" applyNumberFormat="1" applyFont="1" applyBorder="1"/>
    <xf numFmtId="44" fontId="0" fillId="0" borderId="0" xfId="5" applyFont="1" applyBorder="1"/>
    <xf numFmtId="44" fontId="10" fillId="0" borderId="3" xfId="5" applyFont="1" applyBorder="1" applyAlignment="1">
      <alignment horizontal="center"/>
    </xf>
    <xf numFmtId="169" fontId="10" fillId="0" borderId="3" xfId="5" applyNumberFormat="1" applyFont="1" applyBorder="1" applyAlignment="1">
      <alignment horizontal="center"/>
    </xf>
    <xf numFmtId="14" fontId="0" fillId="0" borderId="3" xfId="0" applyNumberFormat="1" applyBorder="1"/>
    <xf numFmtId="44" fontId="10" fillId="0" borderId="3" xfId="5" applyFont="1" applyFill="1" applyBorder="1" applyAlignment="1">
      <alignment horizontal="center"/>
    </xf>
    <xf numFmtId="44" fontId="10" fillId="0" borderId="0" xfId="5" applyFont="1" applyFill="1" applyBorder="1" applyAlignment="1">
      <alignment horizontal="center" vertical="center"/>
    </xf>
    <xf numFmtId="44" fontId="0" fillId="0" borderId="0" xfId="5" applyFont="1" applyFill="1" applyBorder="1" applyAlignment="1">
      <alignment horizontal="center" vertical="center"/>
    </xf>
    <xf numFmtId="44" fontId="0" fillId="0" borderId="0" xfId="0" applyNumberFormat="1" applyAlignment="1">
      <alignment horizontal="center" vertical="center"/>
    </xf>
    <xf numFmtId="169" fontId="10" fillId="0" borderId="0" xfId="5" applyNumberFormat="1" applyFont="1" applyFill="1" applyBorder="1" applyAlignment="1">
      <alignment horizontal="center" vertical="center"/>
    </xf>
    <xf numFmtId="169" fontId="0" fillId="0" borderId="0" xfId="5" applyNumberFormat="1" applyFont="1" applyFill="1" applyBorder="1" applyAlignment="1">
      <alignment horizontal="center" vertical="center"/>
    </xf>
    <xf numFmtId="169" fontId="0" fillId="0" borderId="0" xfId="0" applyNumberFormat="1" applyAlignment="1">
      <alignment horizontal="center" vertical="center"/>
    </xf>
    <xf numFmtId="168" fontId="10" fillId="0" borderId="3" xfId="6" applyNumberFormat="1" applyFont="1" applyFill="1" applyBorder="1" applyAlignment="1">
      <alignment horizontal="center"/>
    </xf>
    <xf numFmtId="44" fontId="10" fillId="0" borderId="0" xfId="5" applyFont="1" applyBorder="1" applyAlignment="1">
      <alignment horizontal="center"/>
    </xf>
    <xf numFmtId="169" fontId="10" fillId="0" borderId="0" xfId="5" applyNumberFormat="1" applyFont="1" applyBorder="1" applyAlignment="1">
      <alignment horizontal="center"/>
    </xf>
    <xf numFmtId="44" fontId="10" fillId="0" borderId="2" xfId="5" applyFont="1" applyBorder="1" applyAlignment="1">
      <alignment horizontal="center"/>
    </xf>
    <xf numFmtId="44" fontId="10" fillId="0" borderId="0" xfId="5" applyFont="1" applyFill="1" applyBorder="1" applyAlignment="1">
      <alignment horizontal="center"/>
    </xf>
    <xf numFmtId="169" fontId="10" fillId="0" borderId="3" xfId="5" applyNumberFormat="1" applyFill="1" applyBorder="1"/>
    <xf numFmtId="168" fontId="10" fillId="0" borderId="3" xfId="6" applyNumberFormat="1" applyFill="1" applyBorder="1"/>
    <xf numFmtId="44" fontId="10" fillId="0" borderId="3" xfId="5" applyFont="1" applyFill="1" applyBorder="1"/>
    <xf numFmtId="7" fontId="10" fillId="0" borderId="3" xfId="0" applyNumberFormat="1" applyFont="1" applyBorder="1" applyAlignment="1">
      <alignment horizontal="center"/>
    </xf>
    <xf numFmtId="0" fontId="0" fillId="0" borderId="3" xfId="0" applyBorder="1"/>
    <xf numFmtId="0" fontId="28" fillId="4" borderId="0" xfId="0" applyFont="1" applyFill="1" applyAlignment="1">
      <alignment vertical="center" wrapText="1"/>
    </xf>
    <xf numFmtId="0" fontId="26" fillId="4" borderId="0" xfId="0" applyFont="1" applyFill="1" applyAlignment="1">
      <alignment vertical="center" wrapText="1"/>
    </xf>
    <xf numFmtId="0" fontId="28" fillId="0" borderId="0" xfId="0" applyFont="1" applyAlignment="1">
      <alignment vertical="center" wrapText="1"/>
    </xf>
    <xf numFmtId="0" fontId="26" fillId="0" borderId="0" xfId="0" applyFont="1" applyAlignment="1">
      <alignment vertical="center" wrapText="1"/>
    </xf>
    <xf numFmtId="168" fontId="0" fillId="0" borderId="3" xfId="3" applyNumberFormat="1" applyFont="1" applyFill="1" applyBorder="1" applyAlignment="1">
      <alignment horizontal="right"/>
    </xf>
    <xf numFmtId="169" fontId="0" fillId="0" borderId="3" xfId="5" applyNumberFormat="1" applyFont="1" applyFill="1" applyBorder="1"/>
    <xf numFmtId="178" fontId="10" fillId="5" borderId="3" xfId="5" applyNumberFormat="1" applyFont="1" applyFill="1" applyBorder="1" applyAlignment="1">
      <alignment horizontal="center"/>
    </xf>
    <xf numFmtId="169" fontId="10" fillId="0" borderId="0" xfId="5" applyNumberFormat="1" applyFill="1"/>
    <xf numFmtId="176" fontId="10" fillId="0" borderId="0" xfId="5" applyNumberFormat="1" applyFill="1"/>
    <xf numFmtId="172" fontId="10" fillId="0" borderId="0" xfId="6" applyNumberFormat="1" applyFont="1" applyFill="1" applyAlignment="1">
      <alignment horizontal="right"/>
    </xf>
    <xf numFmtId="168" fontId="10" fillId="0" borderId="8" xfId="0" applyNumberFormat="1" applyFont="1" applyBorder="1" applyAlignment="1">
      <alignment horizontal="center"/>
    </xf>
    <xf numFmtId="172" fontId="10" fillId="0" borderId="8" xfId="6" applyNumberFormat="1" applyFont="1" applyBorder="1" applyAlignment="1">
      <alignment horizontal="center"/>
    </xf>
    <xf numFmtId="169" fontId="10" fillId="0" borderId="0" xfId="7" applyNumberFormat="1" applyFill="1" applyBorder="1"/>
    <xf numFmtId="169" fontId="10" fillId="0" borderId="0" xfId="5" applyNumberFormat="1" applyFont="1" applyFill="1"/>
    <xf numFmtId="14" fontId="10" fillId="0" borderId="0" xfId="0" applyNumberFormat="1" applyFont="1"/>
    <xf numFmtId="0" fontId="0" fillId="0" borderId="3" xfId="0" applyBorder="1" applyAlignment="1">
      <alignment horizontal="center" vertical="center"/>
    </xf>
    <xf numFmtId="14" fontId="0" fillId="0" borderId="3" xfId="0" applyNumberFormat="1" applyBorder="1" applyAlignment="1">
      <alignment horizontal="center" vertical="center"/>
    </xf>
    <xf numFmtId="178" fontId="0" fillId="0" borderId="0" xfId="5" applyNumberFormat="1" applyFont="1" applyFill="1"/>
    <xf numFmtId="169" fontId="0" fillId="0" borderId="0" xfId="5" applyNumberFormat="1" applyFont="1"/>
    <xf numFmtId="44" fontId="10" fillId="0" borderId="0" xfId="5" applyFill="1"/>
    <xf numFmtId="168" fontId="10" fillId="0" borderId="0" xfId="6" applyNumberFormat="1" applyFill="1"/>
    <xf numFmtId="44" fontId="10" fillId="0" borderId="0" xfId="5" applyFont="1" applyFill="1"/>
    <xf numFmtId="169" fontId="10" fillId="0" borderId="0" xfId="5" applyNumberFormat="1"/>
    <xf numFmtId="178" fontId="8" fillId="0" borderId="3" xfId="5" applyNumberFormat="1" applyFont="1" applyBorder="1" applyAlignment="1">
      <alignment horizontal="center"/>
    </xf>
    <xf numFmtId="44" fontId="0" fillId="0" borderId="0" xfId="5" applyFont="1" applyFill="1"/>
    <xf numFmtId="168" fontId="0" fillId="0" borderId="0" xfId="6" applyNumberFormat="1" applyFont="1"/>
    <xf numFmtId="44" fontId="0" fillId="0" borderId="3" xfId="5" applyFont="1" applyBorder="1"/>
    <xf numFmtId="169" fontId="0" fillId="4" borderId="3" xfId="5" applyNumberFormat="1" applyFont="1" applyFill="1" applyBorder="1" applyAlignment="1">
      <alignment horizontal="center"/>
    </xf>
    <xf numFmtId="44" fontId="0" fillId="0" borderId="0" xfId="5" applyFont="1"/>
    <xf numFmtId="0" fontId="0" fillId="0" borderId="2" xfId="0" applyBorder="1" applyAlignment="1">
      <alignment horizontal="center" vertical="center"/>
    </xf>
    <xf numFmtId="169" fontId="0" fillId="0" borderId="2" xfId="5" applyNumberFormat="1" applyFont="1" applyFill="1" applyBorder="1" applyAlignment="1">
      <alignment horizontal="center" vertical="center"/>
    </xf>
    <xf numFmtId="169" fontId="0" fillId="4" borderId="0" xfId="5" applyNumberFormat="1" applyFont="1"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0" borderId="12" xfId="0" applyBorder="1"/>
    <xf numFmtId="168" fontId="0" fillId="0" borderId="8" xfId="3" applyNumberFormat="1" applyFont="1" applyBorder="1"/>
    <xf numFmtId="0" fontId="0" fillId="0" borderId="8" xfId="0" applyBorder="1" applyAlignment="1">
      <alignment horizontal="center"/>
    </xf>
    <xf numFmtId="0" fontId="34" fillId="0" borderId="13" xfId="0" applyFont="1" applyBorder="1" applyAlignment="1" applyProtection="1">
      <alignment horizontal="center"/>
      <protection locked="0" hidden="1"/>
    </xf>
    <xf numFmtId="0" fontId="20" fillId="6" borderId="14" xfId="0" applyFont="1" applyFill="1" applyBorder="1"/>
    <xf numFmtId="170" fontId="20" fillId="6" borderId="3" xfId="2" applyNumberFormat="1" applyFont="1" applyFill="1" applyBorder="1"/>
    <xf numFmtId="0" fontId="20" fillId="6" borderId="3" xfId="0" applyFont="1" applyFill="1" applyBorder="1" applyAlignment="1">
      <alignment horizontal="center"/>
    </xf>
    <xf numFmtId="0" fontId="0" fillId="0" borderId="14" xfId="0" applyBorder="1"/>
    <xf numFmtId="179" fontId="0" fillId="0" borderId="3" xfId="2" applyNumberFormat="1" applyFont="1" applyBorder="1"/>
    <xf numFmtId="0" fontId="34" fillId="0" borderId="16" xfId="0" applyFont="1" applyBorder="1" applyAlignment="1" applyProtection="1">
      <alignment horizontal="center"/>
      <protection locked="0"/>
    </xf>
    <xf numFmtId="0" fontId="0" fillId="6" borderId="14" xfId="0" applyFill="1" applyBorder="1"/>
    <xf numFmtId="170" fontId="0" fillId="6" borderId="3" xfId="2" applyNumberFormat="1" applyFont="1" applyFill="1" applyBorder="1"/>
    <xf numFmtId="170" fontId="0" fillId="0" borderId="3" xfId="2" applyNumberFormat="1" applyFont="1" applyBorder="1"/>
    <xf numFmtId="0" fontId="0" fillId="6" borderId="3" xfId="0" applyFill="1" applyBorder="1" applyAlignment="1">
      <alignment horizontal="center"/>
    </xf>
    <xf numFmtId="0" fontId="34" fillId="6" borderId="16" xfId="0" applyFont="1" applyFill="1" applyBorder="1" applyAlignment="1" applyProtection="1">
      <alignment horizontal="center"/>
      <protection locked="0"/>
    </xf>
    <xf numFmtId="170" fontId="0" fillId="0" borderId="0" xfId="2" applyNumberFormat="1" applyFont="1" applyBorder="1"/>
    <xf numFmtId="0" fontId="8" fillId="0" borderId="0" xfId="0" applyFont="1" applyAlignment="1">
      <alignment horizontal="center"/>
    </xf>
    <xf numFmtId="178" fontId="10" fillId="5" borderId="0" xfId="5" applyNumberFormat="1" applyFont="1" applyFill="1" applyBorder="1" applyAlignment="1">
      <alignment horizontal="center"/>
    </xf>
    <xf numFmtId="166" fontId="10" fillId="4" borderId="0" xfId="8" applyNumberFormat="1" applyFont="1" applyFill="1" applyBorder="1"/>
    <xf numFmtId="44" fontId="15" fillId="4" borderId="4" xfId="9" applyFont="1" applyFill="1" applyBorder="1"/>
    <xf numFmtId="44" fontId="10" fillId="0" borderId="3" xfId="9" applyFont="1" applyFill="1" applyBorder="1"/>
    <xf numFmtId="44" fontId="10" fillId="0" borderId="3" xfId="9" applyFill="1" applyBorder="1"/>
    <xf numFmtId="167" fontId="10" fillId="0" borderId="3" xfId="9" applyNumberFormat="1" applyFill="1" applyBorder="1"/>
    <xf numFmtId="168" fontId="10" fillId="4" borderId="0" xfId="8" applyNumberFormat="1" applyFill="1" applyBorder="1"/>
    <xf numFmtId="44" fontId="10" fillId="4" borderId="0" xfId="9" applyFill="1" applyBorder="1"/>
    <xf numFmtId="0" fontId="10" fillId="4" borderId="0" xfId="9" applyNumberFormat="1" applyFont="1" applyFill="1" applyBorder="1"/>
    <xf numFmtId="169" fontId="10" fillId="0" borderId="3" xfId="9" applyNumberFormat="1" applyFill="1" applyBorder="1"/>
    <xf numFmtId="170" fontId="10" fillId="0" borderId="3" xfId="9" applyNumberFormat="1" applyFill="1" applyBorder="1"/>
    <xf numFmtId="169" fontId="10" fillId="4" borderId="0" xfId="9" applyNumberFormat="1" applyFill="1" applyBorder="1"/>
    <xf numFmtId="171" fontId="10" fillId="0" borderId="3" xfId="9" applyNumberFormat="1" applyFill="1" applyBorder="1"/>
    <xf numFmtId="44" fontId="4" fillId="0" borderId="0" xfId="8" applyNumberFormat="1" applyFont="1" applyFill="1" applyBorder="1"/>
    <xf numFmtId="168" fontId="0" fillId="4" borderId="0" xfId="8" applyNumberFormat="1" applyFont="1" applyFill="1" applyBorder="1" applyAlignment="1">
      <alignment horizontal="center"/>
    </xf>
    <xf numFmtId="173" fontId="10" fillId="0" borderId="3" xfId="9" applyNumberFormat="1" applyFill="1" applyBorder="1"/>
    <xf numFmtId="7" fontId="4" fillId="0" borderId="0" xfId="9" applyNumberFormat="1" applyFont="1" applyFill="1" applyBorder="1"/>
    <xf numFmtId="174" fontId="10" fillId="0" borderId="3" xfId="9" applyNumberFormat="1" applyFill="1" applyBorder="1"/>
    <xf numFmtId="168" fontId="10" fillId="0" borderId="3" xfId="8" applyNumberFormat="1" applyFill="1" applyBorder="1" applyAlignment="1">
      <alignment horizontal="center"/>
    </xf>
    <xf numFmtId="168" fontId="10" fillId="0" borderId="3" xfId="8" applyNumberFormat="1" applyFont="1" applyFill="1" applyBorder="1" applyAlignment="1">
      <alignment horizontal="right"/>
    </xf>
    <xf numFmtId="7" fontId="10" fillId="0" borderId="3" xfId="9" applyNumberFormat="1" applyFill="1" applyBorder="1"/>
    <xf numFmtId="44" fontId="4" fillId="4" borderId="0" xfId="9" applyFont="1" applyFill="1" applyBorder="1"/>
    <xf numFmtId="44" fontId="25" fillId="4" borderId="4" xfId="9" applyFont="1" applyFill="1" applyBorder="1"/>
    <xf numFmtId="44" fontId="25" fillId="4" borderId="0" xfId="9" applyFont="1" applyFill="1" applyBorder="1"/>
    <xf numFmtId="44" fontId="25" fillId="0" borderId="0" xfId="9" applyFont="1"/>
    <xf numFmtId="166" fontId="4" fillId="0" borderId="0" xfId="8" applyNumberFormat="1" applyFont="1"/>
    <xf numFmtId="39" fontId="15" fillId="0" borderId="0" xfId="9" applyNumberFormat="1" applyFont="1"/>
    <xf numFmtId="39" fontId="23" fillId="0" borderId="0" xfId="9" applyNumberFormat="1" applyFont="1"/>
    <xf numFmtId="17" fontId="10" fillId="0" borderId="0" xfId="9" applyNumberFormat="1" applyFont="1" applyAlignment="1">
      <alignment horizontal="center"/>
    </xf>
    <xf numFmtId="168" fontId="10" fillId="0" borderId="0" xfId="6" applyNumberFormat="1" applyFont="1" applyFill="1"/>
    <xf numFmtId="177" fontId="0" fillId="0" borderId="3" xfId="0" applyNumberFormat="1" applyBorder="1" applyAlignment="1">
      <alignment horizontal="center" vertical="center"/>
    </xf>
    <xf numFmtId="177" fontId="0" fillId="0" borderId="0" xfId="0" applyNumberFormat="1" applyAlignment="1">
      <alignment horizontal="center" vertical="center"/>
    </xf>
    <xf numFmtId="178" fontId="0" fillId="0" borderId="3" xfId="5" applyNumberFormat="1" applyFont="1" applyFill="1" applyBorder="1"/>
    <xf numFmtId="169" fontId="0" fillId="0" borderId="3" xfId="5" applyNumberFormat="1" applyFont="1" applyBorder="1"/>
    <xf numFmtId="176" fontId="10" fillId="0" borderId="3" xfId="5" applyNumberFormat="1" applyFill="1" applyBorder="1"/>
    <xf numFmtId="169" fontId="10" fillId="0" borderId="3" xfId="7" applyNumberFormat="1" applyFont="1" applyFill="1" applyBorder="1"/>
    <xf numFmtId="14" fontId="1" fillId="2" borderId="0" xfId="0" applyNumberFormat="1" applyFont="1" applyFill="1"/>
    <xf numFmtId="177" fontId="10" fillId="0" borderId="3" xfId="5" applyNumberFormat="1" applyFont="1" applyFill="1" applyBorder="1"/>
    <xf numFmtId="177" fontId="0" fillId="0" borderId="3" xfId="0" applyNumberFormat="1" applyBorder="1" applyAlignment="1">
      <alignment horizontal="right"/>
    </xf>
    <xf numFmtId="177" fontId="10" fillId="0" borderId="0" xfId="5" applyNumberFormat="1" applyFont="1" applyFill="1" applyBorder="1"/>
    <xf numFmtId="177" fontId="0" fillId="0" borderId="3" xfId="5" applyNumberFormat="1" applyFont="1" applyFill="1" applyBorder="1"/>
    <xf numFmtId="169" fontId="1" fillId="0" borderId="0" xfId="7" applyNumberFormat="1" applyFont="1" applyFill="1" applyBorder="1"/>
    <xf numFmtId="0" fontId="0" fillId="4" borderId="1" xfId="0" applyFill="1" applyBorder="1" applyAlignment="1">
      <alignment horizontal="center"/>
    </xf>
    <xf numFmtId="0" fontId="0" fillId="4" borderId="5" xfId="0" applyFill="1" applyBorder="1" applyAlignment="1">
      <alignment horizontal="center"/>
    </xf>
    <xf numFmtId="0" fontId="0" fillId="4" borderId="2" xfId="0" applyFill="1" applyBorder="1" applyAlignment="1">
      <alignment horizontal="center"/>
    </xf>
    <xf numFmtId="0" fontId="4" fillId="4" borderId="1" xfId="0" applyFont="1" applyFill="1" applyBorder="1" applyAlignment="1">
      <alignment horizontal="center"/>
    </xf>
    <xf numFmtId="0" fontId="0" fillId="0" borderId="5" xfId="0" applyBorder="1"/>
    <xf numFmtId="0" fontId="0" fillId="0" borderId="2" xfId="0" applyBorder="1"/>
    <xf numFmtId="0" fontId="15" fillId="0" borderId="0" xfId="0" applyFont="1" applyAlignment="1">
      <alignment vertical="center" wrapText="1"/>
    </xf>
    <xf numFmtId="0" fontId="16" fillId="4" borderId="0" xfId="0" applyFont="1" applyFill="1" applyAlignment="1">
      <alignment horizontal="center"/>
    </xf>
    <xf numFmtId="0" fontId="17" fillId="0" borderId="0" xfId="0" applyFont="1" applyAlignment="1">
      <alignment horizontal="center"/>
    </xf>
    <xf numFmtId="44" fontId="18" fillId="0" borderId="0" xfId="0" applyNumberFormat="1" applyFont="1" applyAlignment="1">
      <alignment horizontal="center"/>
    </xf>
    <xf numFmtId="14" fontId="1" fillId="0" borderId="0" xfId="0" applyNumberFormat="1" applyFont="1"/>
    <xf numFmtId="169" fontId="0" fillId="0" borderId="0" xfId="5" applyNumberFormat="1" applyFont="1" applyFill="1" applyBorder="1" applyAlignment="1">
      <alignment horizontal="center"/>
    </xf>
    <xf numFmtId="169" fontId="0" fillId="0" borderId="3" xfId="5" applyNumberFormat="1" applyFont="1" applyFill="1" applyBorder="1" applyAlignment="1">
      <alignment horizontal="center"/>
    </xf>
    <xf numFmtId="168" fontId="0" fillId="0" borderId="0" xfId="6" applyNumberFormat="1" applyFont="1" applyFill="1" applyBorder="1"/>
    <xf numFmtId="169" fontId="10" fillId="0" borderId="2" xfId="5" applyNumberFormat="1" applyFont="1" applyFill="1" applyBorder="1" applyAlignment="1">
      <alignment horizontal="center"/>
    </xf>
    <xf numFmtId="169" fontId="10" fillId="0" borderId="3" xfId="7" applyNumberFormat="1" applyFill="1" applyBorder="1"/>
    <xf numFmtId="169" fontId="1" fillId="0" borderId="3" xfId="7" applyNumberFormat="1" applyFont="1" applyFill="1" applyBorder="1"/>
    <xf numFmtId="0" fontId="8" fillId="0" borderId="1" xfId="0" applyFont="1" applyBorder="1" applyAlignment="1" applyProtection="1">
      <alignment horizontal="left"/>
      <protection locked="0"/>
    </xf>
    <xf numFmtId="0" fontId="8" fillId="0" borderId="2" xfId="0" applyFont="1" applyBorder="1" applyAlignment="1" applyProtection="1">
      <alignment horizontal="left"/>
      <protection locked="0"/>
    </xf>
    <xf numFmtId="0" fontId="2" fillId="2" borderId="0" xfId="0" applyFont="1" applyFill="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0" fontId="0" fillId="2" borderId="0" xfId="0" applyFill="1" applyAlignment="1">
      <alignment horizontal="center"/>
    </xf>
    <xf numFmtId="0" fontId="5" fillId="2" borderId="0" xfId="0" applyFont="1" applyFill="1" applyAlignment="1">
      <alignment horizontal="center"/>
    </xf>
    <xf numFmtId="0" fontId="6" fillId="2" borderId="0" xfId="0" applyFont="1" applyFill="1" applyAlignment="1">
      <alignment vertical="center" wrapText="1"/>
    </xf>
    <xf numFmtId="0" fontId="10" fillId="0" borderId="0" xfId="0" applyFont="1" applyAlignment="1">
      <alignment horizontal="center"/>
    </xf>
    <xf numFmtId="0" fontId="0" fillId="0" borderId="0" xfId="0" applyAlignment="1">
      <alignment horizontal="center"/>
    </xf>
    <xf numFmtId="0" fontId="0" fillId="4" borderId="1" xfId="0" applyFill="1" applyBorder="1" applyAlignment="1">
      <alignment horizontal="center"/>
    </xf>
    <xf numFmtId="0" fontId="0" fillId="4" borderId="5" xfId="0" applyFill="1" applyBorder="1" applyAlignment="1">
      <alignment horizontal="center"/>
    </xf>
    <xf numFmtId="0" fontId="0" fillId="4" borderId="2" xfId="0" applyFill="1" applyBorder="1" applyAlignment="1">
      <alignment horizontal="center"/>
    </xf>
    <xf numFmtId="0" fontId="4" fillId="4" borderId="1" xfId="0" applyFont="1" applyFill="1" applyBorder="1" applyAlignment="1">
      <alignment horizontal="center"/>
    </xf>
    <xf numFmtId="0" fontId="0" fillId="0" borderId="5" xfId="0" applyBorder="1"/>
    <xf numFmtId="0" fontId="0" fillId="0" borderId="2" xfId="0" applyBorder="1"/>
    <xf numFmtId="0" fontId="15" fillId="0" borderId="0" xfId="0" applyFont="1" applyAlignment="1">
      <alignment vertical="center" wrapText="1"/>
    </xf>
    <xf numFmtId="0" fontId="16" fillId="4" borderId="0" xfId="0" applyFont="1" applyFill="1" applyAlignment="1">
      <alignment horizontal="center"/>
    </xf>
    <xf numFmtId="0" fontId="17" fillId="0" borderId="0" xfId="0" applyFont="1" applyAlignment="1">
      <alignment horizontal="center"/>
    </xf>
    <xf numFmtId="44" fontId="18" fillId="0" borderId="0" xfId="0" applyNumberFormat="1" applyFont="1" applyAlignment="1">
      <alignment horizontal="center"/>
    </xf>
    <xf numFmtId="164" fontId="20" fillId="0" borderId="0" xfId="0" applyNumberFormat="1" applyFont="1" applyAlignment="1">
      <alignment horizontal="left"/>
    </xf>
    <xf numFmtId="0" fontId="8" fillId="0" borderId="0" xfId="0" applyFont="1" applyAlignment="1">
      <alignment horizontal="center"/>
    </xf>
    <xf numFmtId="0" fontId="4" fillId="0" borderId="0" xfId="0" applyFont="1" applyAlignment="1">
      <alignment vertical="center" wrapText="1"/>
    </xf>
    <xf numFmtId="0" fontId="0" fillId="0" borderId="0" xfId="0" applyAlignment="1">
      <alignment vertical="center" wrapText="1"/>
    </xf>
    <xf numFmtId="0" fontId="15" fillId="0" borderId="0" xfId="0" applyFont="1" applyAlignment="1">
      <alignment vertical="center"/>
    </xf>
    <xf numFmtId="0" fontId="23" fillId="0" borderId="0" xfId="0" applyFont="1" applyAlignment="1">
      <alignment horizontal="center"/>
    </xf>
    <xf numFmtId="0" fontId="0" fillId="6" borderId="6" xfId="0" applyFill="1" applyBorder="1" applyAlignment="1">
      <alignment horizontal="center" vertical="center"/>
    </xf>
    <xf numFmtId="0" fontId="0" fillId="6" borderId="8" xfId="0" applyFill="1" applyBorder="1" applyAlignment="1">
      <alignment horizontal="center" vertical="center"/>
    </xf>
    <xf numFmtId="0" fontId="34" fillId="6" borderId="15" xfId="0" applyFont="1" applyFill="1" applyBorder="1" applyAlignment="1" applyProtection="1">
      <alignment horizontal="center"/>
      <protection locked="0"/>
    </xf>
    <xf numFmtId="0" fontId="34" fillId="6" borderId="13" xfId="0" applyFont="1" applyFill="1" applyBorder="1" applyAlignment="1" applyProtection="1">
      <alignment horizontal="center"/>
      <protection locked="0"/>
    </xf>
    <xf numFmtId="0" fontId="0" fillId="6" borderId="17" xfId="0" applyFill="1" applyBorder="1" applyAlignment="1">
      <alignment horizontal="center" vertical="center"/>
    </xf>
    <xf numFmtId="0" fontId="34" fillId="6" borderId="18" xfId="0" applyFont="1" applyFill="1" applyBorder="1" applyAlignment="1" applyProtection="1">
      <alignment horizontal="center"/>
      <protection locked="0"/>
    </xf>
  </cellXfs>
  <cellStyles count="10">
    <cellStyle name="Comma" xfId="1" builtinId="3"/>
    <cellStyle name="Currency" xfId="2" builtinId="4"/>
    <cellStyle name="Currency 2" xfId="4" xr:uid="{03E10546-E8F5-4048-970D-1C4F5C42B869}"/>
    <cellStyle name="Currency 2 2" xfId="5" xr:uid="{AB454963-D9AC-4C3B-AC03-C1001E7ECCA0}"/>
    <cellStyle name="Currency 2 2 2" xfId="7" xr:uid="{62C03215-7550-4273-A576-07CC71C05543}"/>
    <cellStyle name="Currency 8" xfId="9" xr:uid="{736FF85A-812D-4533-8B75-3123C4B3EB3E}"/>
    <cellStyle name="Normal" xfId="0" builtinId="0"/>
    <cellStyle name="Percent" xfId="3" builtinId="5"/>
    <cellStyle name="Percent 2 2" xfId="6" xr:uid="{90C80A6A-CCCC-448F-B336-57A845DA8FDC}"/>
    <cellStyle name="Percent 8" xfId="8" xr:uid="{A5DA118B-78FD-4E0D-B8CE-D0D29CE63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theme" Target="theme/theme1.xml"/><Relationship Id="rId89"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2.xml"/><Relationship Id="rId88"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externalLink" Target="externalLinks/externalLink1.xml"/><Relationship Id="rId19" Type="http://schemas.openxmlformats.org/officeDocument/2006/relationships/worksheet" Target="worksheets/sheet1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CheckBox" checked="Checked" fmlaLink="E4" lockText="1" noThreeD="1"/>
</file>

<file path=xl/ctrlProps/ctrlProp114.xml><?xml version="1.0" encoding="utf-8"?>
<formControlPr xmlns="http://schemas.microsoft.com/office/spreadsheetml/2009/9/main" objectType="CheckBox" checked="Checked" fmlaLink="E5" lockText="1" noThreeD="1"/>
</file>

<file path=xl/ctrlProps/ctrlProp115.xml><?xml version="1.0" encoding="utf-8"?>
<formControlPr xmlns="http://schemas.microsoft.com/office/spreadsheetml/2009/9/main" objectType="CheckBox" checked="Checked" fmlaLink="E7" lockText="1" noThreeD="1"/>
</file>

<file path=xl/ctrlProps/ctrlProp116.xml><?xml version="1.0" encoding="utf-8"?>
<formControlPr xmlns="http://schemas.microsoft.com/office/spreadsheetml/2009/9/main" objectType="CheckBox" checked="Checked" fmlaLink="E8" lockText="1" noThreeD="1"/>
</file>

<file path=xl/ctrlProps/ctrlProp117.xml><?xml version="1.0" encoding="utf-8"?>
<formControlPr xmlns="http://schemas.microsoft.com/office/spreadsheetml/2009/9/main" objectType="CheckBox" checked="Checked" fmlaLink="E11" lockText="1" noThreeD="1"/>
</file>

<file path=xl/ctrlProps/ctrlProp118.xml><?xml version="1.0" encoding="utf-8"?>
<formControlPr xmlns="http://schemas.microsoft.com/office/spreadsheetml/2009/9/main" objectType="CheckBox" checked="Checked" fmlaLink="E12" lockText="1" noThreeD="1"/>
</file>

<file path=xl/ctrlProps/ctrlProp119.xml><?xml version="1.0" encoding="utf-8"?>
<formControlPr xmlns="http://schemas.microsoft.com/office/spreadsheetml/2009/9/main" objectType="CheckBox" checked="Checked" fmlaLink="E13" lockText="1" noThreeD="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CheckBox" checked="Checked" fmlaLink="E14" lockText="1" noThreeD="1"/>
</file>

<file path=xl/ctrlProps/ctrlProp121.xml><?xml version="1.0" encoding="utf-8"?>
<formControlPr xmlns="http://schemas.microsoft.com/office/spreadsheetml/2009/9/main" objectType="CheckBox" checked="Checked" fmlaLink="E15" lockText="1" noThreeD="1"/>
</file>

<file path=xl/ctrlProps/ctrlProp122.xml><?xml version="1.0" encoding="utf-8"?>
<formControlPr xmlns="http://schemas.microsoft.com/office/spreadsheetml/2009/9/main" objectType="CheckBox" checked="Checked" fmlaLink="E16" lockText="1" noThreeD="1"/>
</file>

<file path=xl/ctrlProps/ctrlProp123.xml><?xml version="1.0" encoding="utf-8"?>
<formControlPr xmlns="http://schemas.microsoft.com/office/spreadsheetml/2009/9/main" objectType="CheckBox" checked="Checked" fmlaLink="E17" lockText="1" noThreeD="1"/>
</file>

<file path=xl/ctrlProps/ctrlProp124.xml><?xml version="1.0" encoding="utf-8"?>
<formControlPr xmlns="http://schemas.microsoft.com/office/spreadsheetml/2009/9/main" objectType="CheckBox" checked="Checked" fmlaLink="E18" lockText="1" noThreeD="1"/>
</file>

<file path=xl/ctrlProps/ctrlProp125.xml><?xml version="1.0" encoding="utf-8"?>
<formControlPr xmlns="http://schemas.microsoft.com/office/spreadsheetml/2009/9/main" objectType="CheckBox" checked="Checked" fmlaLink="E19" lockText="1" noThreeD="1"/>
</file>

<file path=xl/ctrlProps/ctrlProp126.xml><?xml version="1.0" encoding="utf-8"?>
<formControlPr xmlns="http://schemas.microsoft.com/office/spreadsheetml/2009/9/main" objectType="CheckBox" checked="Checked" fmlaLink="E20" lockText="1" noThreeD="1"/>
</file>

<file path=xl/ctrlProps/ctrlProp127.xml><?xml version="1.0" encoding="utf-8"?>
<formControlPr xmlns="http://schemas.microsoft.com/office/spreadsheetml/2009/9/main" objectType="CheckBox" checked="Checked" fmlaLink="E21" lockText="1" noThreeD="1"/>
</file>

<file path=xl/ctrlProps/ctrlProp128.xml><?xml version="1.0" encoding="utf-8"?>
<formControlPr xmlns="http://schemas.microsoft.com/office/spreadsheetml/2009/9/main" objectType="CheckBox" checked="Checked" fmlaLink="E22" lockText="1" noThreeD="1"/>
</file>

<file path=xl/ctrlProps/ctrlProp129.xml><?xml version="1.0" encoding="utf-8"?>
<formControlPr xmlns="http://schemas.microsoft.com/office/spreadsheetml/2009/9/main" objectType="CheckBox" checked="Checked" fmlaLink="E23" lockText="1" noThreeD="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CheckBox" checked="Checked" fmlaLink="E24" lockText="1" noThreeD="1"/>
</file>

<file path=xl/ctrlProps/ctrlProp131.xml><?xml version="1.0" encoding="utf-8"?>
<formControlPr xmlns="http://schemas.microsoft.com/office/spreadsheetml/2009/9/main" objectType="CheckBox" checked="Checked" fmlaLink="E25" lockText="1" noThreeD="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oneCellAnchor>
    <xdr:from>
      <xdr:col>12</xdr:col>
      <xdr:colOff>0</xdr:colOff>
      <xdr:row>24</xdr:row>
      <xdr:rowOff>78105</xdr:rowOff>
    </xdr:from>
    <xdr:ext cx="184731" cy="264560"/>
    <xdr:sp macro="" textlink="">
      <xdr:nvSpPr>
        <xdr:cNvPr id="2" name="TextBox 1">
          <a:extLst>
            <a:ext uri="{FF2B5EF4-FFF2-40B4-BE49-F238E27FC236}">
              <a16:creationId xmlns:a16="http://schemas.microsoft.com/office/drawing/2014/main" id="{FAD3C760-417E-43AF-AB8D-ED254BDB2048}"/>
            </a:ext>
          </a:extLst>
        </xdr:cNvPr>
        <xdr:cNvSpPr txBox="1"/>
      </xdr:nvSpPr>
      <xdr:spPr>
        <a:xfrm>
          <a:off x="9525000" y="51263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1000-000001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1000-000002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1000-000003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1000-000004C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81601" name="Button 1" hidden="1">
              <a:extLst>
                <a:ext uri="{63B3BB69-23CF-44E3-9099-C40C66FF867C}">
                  <a14:compatExt spid="_x0000_s281601"/>
                </a:ext>
                <a:ext uri="{FF2B5EF4-FFF2-40B4-BE49-F238E27FC236}">
                  <a16:creationId xmlns:a16="http://schemas.microsoft.com/office/drawing/2014/main" id="{00000000-0008-0000-1200-000001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81602" name="Button 2" hidden="1">
              <a:extLst>
                <a:ext uri="{63B3BB69-23CF-44E3-9099-C40C66FF867C}">
                  <a14:compatExt spid="_x0000_s281602"/>
                </a:ext>
                <a:ext uri="{FF2B5EF4-FFF2-40B4-BE49-F238E27FC236}">
                  <a16:creationId xmlns:a16="http://schemas.microsoft.com/office/drawing/2014/main" id="{00000000-0008-0000-1200-000002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81603" name="Button 3" hidden="1">
              <a:extLst>
                <a:ext uri="{63B3BB69-23CF-44E3-9099-C40C66FF867C}">
                  <a14:compatExt spid="_x0000_s281603"/>
                </a:ext>
                <a:ext uri="{FF2B5EF4-FFF2-40B4-BE49-F238E27FC236}">
                  <a16:creationId xmlns:a16="http://schemas.microsoft.com/office/drawing/2014/main" id="{00000000-0008-0000-1200-000003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81604" name="Button 4" hidden="1">
              <a:extLst>
                <a:ext uri="{63B3BB69-23CF-44E3-9099-C40C66FF867C}">
                  <a14:compatExt spid="_x0000_s281604"/>
                </a:ext>
                <a:ext uri="{FF2B5EF4-FFF2-40B4-BE49-F238E27FC236}">
                  <a16:creationId xmlns:a16="http://schemas.microsoft.com/office/drawing/2014/main" id="{00000000-0008-0000-1200-000004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1400-000001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1400-0000022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49857" name="Button 1" hidden="1">
              <a:extLst>
                <a:ext uri="{63B3BB69-23CF-44E3-9099-C40C66FF867C}">
                  <a14:compatExt spid="_x0000_s249857"/>
                </a:ext>
                <a:ext uri="{FF2B5EF4-FFF2-40B4-BE49-F238E27FC236}">
                  <a16:creationId xmlns:a16="http://schemas.microsoft.com/office/drawing/2014/main" id="{00000000-0008-0000-1600-000001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49858" name="Button 2" hidden="1">
              <a:extLst>
                <a:ext uri="{63B3BB69-23CF-44E3-9099-C40C66FF867C}">
                  <a14:compatExt spid="_x0000_s249858"/>
                </a:ext>
                <a:ext uri="{FF2B5EF4-FFF2-40B4-BE49-F238E27FC236}">
                  <a16:creationId xmlns:a16="http://schemas.microsoft.com/office/drawing/2014/main" id="{00000000-0008-0000-1600-000002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49859" name="Button 3" hidden="1">
              <a:extLst>
                <a:ext uri="{63B3BB69-23CF-44E3-9099-C40C66FF867C}">
                  <a14:compatExt spid="_x0000_s249859"/>
                </a:ext>
                <a:ext uri="{FF2B5EF4-FFF2-40B4-BE49-F238E27FC236}">
                  <a16:creationId xmlns:a16="http://schemas.microsoft.com/office/drawing/2014/main" id="{00000000-0008-0000-1600-000003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49860" name="Button 4" hidden="1">
              <a:extLst>
                <a:ext uri="{63B3BB69-23CF-44E3-9099-C40C66FF867C}">
                  <a14:compatExt spid="_x0000_s249860"/>
                </a:ext>
                <a:ext uri="{FF2B5EF4-FFF2-40B4-BE49-F238E27FC236}">
                  <a16:creationId xmlns:a16="http://schemas.microsoft.com/office/drawing/2014/main" id="{00000000-0008-0000-1600-000004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19137" name="Button 1" hidden="1">
              <a:extLst>
                <a:ext uri="{63B3BB69-23CF-44E3-9099-C40C66FF867C}">
                  <a14:compatExt spid="_x0000_s219137"/>
                </a:ext>
                <a:ext uri="{FF2B5EF4-FFF2-40B4-BE49-F238E27FC236}">
                  <a16:creationId xmlns:a16="http://schemas.microsoft.com/office/drawing/2014/main" id="{00000000-0008-0000-1800-0000015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9138" name="Button 2" hidden="1">
              <a:extLst>
                <a:ext uri="{63B3BB69-23CF-44E3-9099-C40C66FF867C}">
                  <a14:compatExt spid="_x0000_s219138"/>
                </a:ext>
                <a:ext uri="{FF2B5EF4-FFF2-40B4-BE49-F238E27FC236}">
                  <a16:creationId xmlns:a16="http://schemas.microsoft.com/office/drawing/2014/main" id="{00000000-0008-0000-1800-0000025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19139" name="Button 3" hidden="1">
              <a:extLst>
                <a:ext uri="{63B3BB69-23CF-44E3-9099-C40C66FF867C}">
                  <a14:compatExt spid="_x0000_s219139"/>
                </a:ext>
                <a:ext uri="{FF2B5EF4-FFF2-40B4-BE49-F238E27FC236}">
                  <a16:creationId xmlns:a16="http://schemas.microsoft.com/office/drawing/2014/main" id="{00000000-0008-0000-1800-0000035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9140" name="Button 4" hidden="1">
              <a:extLst>
                <a:ext uri="{63B3BB69-23CF-44E3-9099-C40C66FF867C}">
                  <a14:compatExt spid="_x0000_s219140"/>
                </a:ext>
                <a:ext uri="{FF2B5EF4-FFF2-40B4-BE49-F238E27FC236}">
                  <a16:creationId xmlns:a16="http://schemas.microsoft.com/office/drawing/2014/main" id="{00000000-0008-0000-1800-00000458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89441" name="Button 1" hidden="1">
              <a:extLst>
                <a:ext uri="{63B3BB69-23CF-44E3-9099-C40C66FF867C}">
                  <a14:compatExt spid="_x0000_s189441"/>
                </a:ext>
                <a:ext uri="{FF2B5EF4-FFF2-40B4-BE49-F238E27FC236}">
                  <a16:creationId xmlns:a16="http://schemas.microsoft.com/office/drawing/2014/main" id="{00000000-0008-0000-1A00-000001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9442" name="Button 2" hidden="1">
              <a:extLst>
                <a:ext uri="{63B3BB69-23CF-44E3-9099-C40C66FF867C}">
                  <a14:compatExt spid="_x0000_s189442"/>
                </a:ext>
                <a:ext uri="{FF2B5EF4-FFF2-40B4-BE49-F238E27FC236}">
                  <a16:creationId xmlns:a16="http://schemas.microsoft.com/office/drawing/2014/main" id="{00000000-0008-0000-1A00-000002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89443" name="Button 3" hidden="1">
              <a:extLst>
                <a:ext uri="{63B3BB69-23CF-44E3-9099-C40C66FF867C}">
                  <a14:compatExt spid="_x0000_s189443"/>
                </a:ext>
                <a:ext uri="{FF2B5EF4-FFF2-40B4-BE49-F238E27FC236}">
                  <a16:creationId xmlns:a16="http://schemas.microsoft.com/office/drawing/2014/main" id="{00000000-0008-0000-1A00-000003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9444" name="Button 4" hidden="1">
              <a:extLst>
                <a:ext uri="{63B3BB69-23CF-44E3-9099-C40C66FF867C}">
                  <a14:compatExt spid="_x0000_s189444"/>
                </a:ext>
                <a:ext uri="{FF2B5EF4-FFF2-40B4-BE49-F238E27FC236}">
                  <a16:creationId xmlns:a16="http://schemas.microsoft.com/office/drawing/2014/main" id="{00000000-0008-0000-1A00-000004E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60769" name="Button 1" hidden="1">
              <a:extLst>
                <a:ext uri="{63B3BB69-23CF-44E3-9099-C40C66FF867C}">
                  <a14:compatExt spid="_x0000_s160769"/>
                </a:ext>
                <a:ext uri="{FF2B5EF4-FFF2-40B4-BE49-F238E27FC236}">
                  <a16:creationId xmlns:a16="http://schemas.microsoft.com/office/drawing/2014/main" id="{00000000-0008-0000-1C00-0000017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60770" name="Button 2" hidden="1">
              <a:extLst>
                <a:ext uri="{63B3BB69-23CF-44E3-9099-C40C66FF867C}">
                  <a14:compatExt spid="_x0000_s160770"/>
                </a:ext>
                <a:ext uri="{FF2B5EF4-FFF2-40B4-BE49-F238E27FC236}">
                  <a16:creationId xmlns:a16="http://schemas.microsoft.com/office/drawing/2014/main" id="{00000000-0008-0000-1C00-0000027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60771" name="Button 3" hidden="1">
              <a:extLst>
                <a:ext uri="{63B3BB69-23CF-44E3-9099-C40C66FF867C}">
                  <a14:compatExt spid="_x0000_s160771"/>
                </a:ext>
                <a:ext uri="{FF2B5EF4-FFF2-40B4-BE49-F238E27FC236}">
                  <a16:creationId xmlns:a16="http://schemas.microsoft.com/office/drawing/2014/main" id="{00000000-0008-0000-1C00-0000037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60772" name="Button 4" hidden="1">
              <a:extLst>
                <a:ext uri="{63B3BB69-23CF-44E3-9099-C40C66FF867C}">
                  <a14:compatExt spid="_x0000_s160772"/>
                </a:ext>
                <a:ext uri="{FF2B5EF4-FFF2-40B4-BE49-F238E27FC236}">
                  <a16:creationId xmlns:a16="http://schemas.microsoft.com/office/drawing/2014/main" id="{00000000-0008-0000-1C00-00000474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33121" name="Button 1" hidden="1">
              <a:extLst>
                <a:ext uri="{63B3BB69-23CF-44E3-9099-C40C66FF867C}">
                  <a14:compatExt spid="_x0000_s133121"/>
                </a:ext>
                <a:ext uri="{FF2B5EF4-FFF2-40B4-BE49-F238E27FC236}">
                  <a16:creationId xmlns:a16="http://schemas.microsoft.com/office/drawing/2014/main" id="{00000000-0008-0000-1E00-00000108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33122" name="Button 2" hidden="1">
              <a:extLst>
                <a:ext uri="{63B3BB69-23CF-44E3-9099-C40C66FF867C}">
                  <a14:compatExt spid="_x0000_s133122"/>
                </a:ext>
                <a:ext uri="{FF2B5EF4-FFF2-40B4-BE49-F238E27FC236}">
                  <a16:creationId xmlns:a16="http://schemas.microsoft.com/office/drawing/2014/main" id="{00000000-0008-0000-1E00-00000208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33123" name="Button 3" hidden="1">
              <a:extLst>
                <a:ext uri="{63B3BB69-23CF-44E3-9099-C40C66FF867C}">
                  <a14:compatExt spid="_x0000_s133123"/>
                </a:ext>
                <a:ext uri="{FF2B5EF4-FFF2-40B4-BE49-F238E27FC236}">
                  <a16:creationId xmlns:a16="http://schemas.microsoft.com/office/drawing/2014/main" id="{00000000-0008-0000-1E00-00000308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33124" name="Button 4" hidden="1">
              <a:extLst>
                <a:ext uri="{63B3BB69-23CF-44E3-9099-C40C66FF867C}">
                  <a14:compatExt spid="_x0000_s133124"/>
                </a:ext>
                <a:ext uri="{FF2B5EF4-FFF2-40B4-BE49-F238E27FC236}">
                  <a16:creationId xmlns:a16="http://schemas.microsoft.com/office/drawing/2014/main" id="{00000000-0008-0000-1E00-00000408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06497" name="Button 1" hidden="1">
              <a:extLst>
                <a:ext uri="{63B3BB69-23CF-44E3-9099-C40C66FF867C}">
                  <a14:compatExt spid="_x0000_s106497"/>
                </a:ext>
                <a:ext uri="{FF2B5EF4-FFF2-40B4-BE49-F238E27FC236}">
                  <a16:creationId xmlns:a16="http://schemas.microsoft.com/office/drawing/2014/main" id="{00000000-0008-0000-2000-000001A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06498" name="Button 2" hidden="1">
              <a:extLst>
                <a:ext uri="{63B3BB69-23CF-44E3-9099-C40C66FF867C}">
                  <a14:compatExt spid="_x0000_s106498"/>
                </a:ext>
                <a:ext uri="{FF2B5EF4-FFF2-40B4-BE49-F238E27FC236}">
                  <a16:creationId xmlns:a16="http://schemas.microsoft.com/office/drawing/2014/main" id="{00000000-0008-0000-2000-000002A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106499" name="Button 3" hidden="1">
              <a:extLst>
                <a:ext uri="{63B3BB69-23CF-44E3-9099-C40C66FF867C}">
                  <a14:compatExt spid="_x0000_s106499"/>
                </a:ext>
                <a:ext uri="{FF2B5EF4-FFF2-40B4-BE49-F238E27FC236}">
                  <a16:creationId xmlns:a16="http://schemas.microsoft.com/office/drawing/2014/main" id="{00000000-0008-0000-2000-000003A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06500" name="Button 4" hidden="1">
              <a:extLst>
                <a:ext uri="{63B3BB69-23CF-44E3-9099-C40C66FF867C}">
                  <a14:compatExt spid="_x0000_s106500"/>
                </a:ext>
                <a:ext uri="{FF2B5EF4-FFF2-40B4-BE49-F238E27FC236}">
                  <a16:creationId xmlns:a16="http://schemas.microsoft.com/office/drawing/2014/main" id="{00000000-0008-0000-2000-000004A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2200-0000010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65538" name="Button 2" hidden="1">
              <a:extLst>
                <a:ext uri="{63B3BB69-23CF-44E3-9099-C40C66FF867C}">
                  <a14:compatExt spid="_x0000_s65538"/>
                </a:ext>
                <a:ext uri="{FF2B5EF4-FFF2-40B4-BE49-F238E27FC236}">
                  <a16:creationId xmlns:a16="http://schemas.microsoft.com/office/drawing/2014/main" id="{00000000-0008-0000-2200-0000020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1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50242" name="Button 2" hidden="1">
              <a:extLst>
                <a:ext uri="{63B3BB69-23CF-44E3-9099-C40C66FF867C}">
                  <a14:compatExt spid="_x0000_s650242"/>
                </a:ext>
                <a:ext uri="{FF2B5EF4-FFF2-40B4-BE49-F238E27FC236}">
                  <a16:creationId xmlns:a16="http://schemas.microsoft.com/office/drawing/2014/main" id="{00000000-0008-0000-0100-000002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650243" name="Button 3" hidden="1">
              <a:extLst>
                <a:ext uri="{63B3BB69-23CF-44E3-9099-C40C66FF867C}">
                  <a14:compatExt spid="_x0000_s650243"/>
                </a:ext>
                <a:ext uri="{FF2B5EF4-FFF2-40B4-BE49-F238E27FC236}">
                  <a16:creationId xmlns:a16="http://schemas.microsoft.com/office/drawing/2014/main" id="{00000000-0008-0000-0100-000003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50244" name="Button 4" hidden="1">
              <a:extLst>
                <a:ext uri="{63B3BB69-23CF-44E3-9099-C40C66FF867C}">
                  <a14:compatExt spid="_x0000_s650244"/>
                </a:ext>
                <a:ext uri="{FF2B5EF4-FFF2-40B4-BE49-F238E27FC236}">
                  <a16:creationId xmlns:a16="http://schemas.microsoft.com/office/drawing/2014/main" id="{00000000-0008-0000-0100-000004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00000000-0008-0000-2400-000001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00000000-0008-0000-2400-000002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2600-000001C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51202" name="Button 2" hidden="1">
              <a:extLst>
                <a:ext uri="{63B3BB69-23CF-44E3-9099-C40C66FF867C}">
                  <a14:compatExt spid="_x0000_s51202"/>
                </a:ext>
                <a:ext uri="{FF2B5EF4-FFF2-40B4-BE49-F238E27FC236}">
                  <a16:creationId xmlns:a16="http://schemas.microsoft.com/office/drawing/2014/main" id="{00000000-0008-0000-2600-000002C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2700-000001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2700-000002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2900-000001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2900-000002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2B00-0000011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7170" name="Button 2" hidden="1">
              <a:extLst>
                <a:ext uri="{63B3BB69-23CF-44E3-9099-C40C66FF867C}">
                  <a14:compatExt spid="_x0000_s7170"/>
                </a:ext>
                <a:ext uri="{FF2B5EF4-FFF2-40B4-BE49-F238E27FC236}">
                  <a16:creationId xmlns:a16="http://schemas.microsoft.com/office/drawing/2014/main" id="{00000000-0008-0000-2B00-0000021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895350</xdr:colOff>
          <xdr:row>1</xdr:row>
          <xdr:rowOff>114300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2D00-000001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6146" name="Button 2" hidden="1">
              <a:extLst>
                <a:ext uri="{63B3BB69-23CF-44E3-9099-C40C66FF867C}">
                  <a14:compatExt spid="_x0000_s6146"/>
                </a:ext>
                <a:ext uri="{FF2B5EF4-FFF2-40B4-BE49-F238E27FC236}">
                  <a16:creationId xmlns:a16="http://schemas.microsoft.com/office/drawing/2014/main" id="{00000000-0008-0000-2D00-000002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895350</xdr:colOff>
          <xdr:row>1</xdr:row>
          <xdr:rowOff>114300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2F00-000001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2F00-00000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895350</xdr:colOff>
          <xdr:row>1</xdr:row>
          <xdr:rowOff>114300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3100-000001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86</xdr:row>
          <xdr:rowOff>76200</xdr:rowOff>
        </xdr:from>
        <xdr:to>
          <xdr:col>17</xdr:col>
          <xdr:colOff>0</xdr:colOff>
          <xdr:row>88</xdr:row>
          <xdr:rowOff>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3100-000002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895350</xdr:colOff>
          <xdr:row>1</xdr:row>
          <xdr:rowOff>114300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3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3300-000002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35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3500-000002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609281" name="Button 1" hidden="1">
              <a:extLst>
                <a:ext uri="{63B3BB69-23CF-44E3-9099-C40C66FF867C}">
                  <a14:compatExt spid="_x0000_s609281"/>
                </a:ext>
                <a:ext uri="{FF2B5EF4-FFF2-40B4-BE49-F238E27FC236}">
                  <a16:creationId xmlns:a16="http://schemas.microsoft.com/office/drawing/2014/main" id="{00000000-0008-0000-0300-0000014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09282" name="Button 2" hidden="1">
              <a:extLst>
                <a:ext uri="{63B3BB69-23CF-44E3-9099-C40C66FF867C}">
                  <a14:compatExt spid="_x0000_s609282"/>
                </a:ext>
                <a:ext uri="{FF2B5EF4-FFF2-40B4-BE49-F238E27FC236}">
                  <a16:creationId xmlns:a16="http://schemas.microsoft.com/office/drawing/2014/main" id="{00000000-0008-0000-0300-0000024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609283" name="Button 3" hidden="1">
              <a:extLst>
                <a:ext uri="{63B3BB69-23CF-44E3-9099-C40C66FF867C}">
                  <a14:compatExt spid="_x0000_s609283"/>
                </a:ext>
                <a:ext uri="{FF2B5EF4-FFF2-40B4-BE49-F238E27FC236}">
                  <a16:creationId xmlns:a16="http://schemas.microsoft.com/office/drawing/2014/main" id="{00000000-0008-0000-0300-0000034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609284" name="Button 4" hidden="1">
              <a:extLst>
                <a:ext uri="{63B3BB69-23CF-44E3-9099-C40C66FF867C}">
                  <a14:compatExt spid="_x0000_s609284"/>
                </a:ext>
                <a:ext uri="{FF2B5EF4-FFF2-40B4-BE49-F238E27FC236}">
                  <a16:creationId xmlns:a16="http://schemas.microsoft.com/office/drawing/2014/main" id="{00000000-0008-0000-0300-0000044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3700-000001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3700-000002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3900-0000015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3900-0000025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3B00-000001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9458" name="Button 2" hidden="1">
              <a:extLst>
                <a:ext uri="{63B3BB69-23CF-44E3-9099-C40C66FF867C}">
                  <a14:compatExt spid="_x0000_s19458"/>
                </a:ext>
                <a:ext uri="{FF2B5EF4-FFF2-40B4-BE49-F238E27FC236}">
                  <a16:creationId xmlns:a16="http://schemas.microsoft.com/office/drawing/2014/main" id="{00000000-0008-0000-3B00-000002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3D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8434" name="Button 2" hidden="1">
              <a:extLst>
                <a:ext uri="{63B3BB69-23CF-44E3-9099-C40C66FF867C}">
                  <a14:compatExt spid="_x0000_s18434"/>
                </a:ext>
                <a:ext uri="{FF2B5EF4-FFF2-40B4-BE49-F238E27FC236}">
                  <a16:creationId xmlns:a16="http://schemas.microsoft.com/office/drawing/2014/main" id="{00000000-0008-0000-3D00-000002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3F00-000001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7410" name="Button 2" hidden="1">
              <a:extLst>
                <a:ext uri="{63B3BB69-23CF-44E3-9099-C40C66FF867C}">
                  <a14:compatExt spid="_x0000_s17410"/>
                </a:ext>
                <a:ext uri="{FF2B5EF4-FFF2-40B4-BE49-F238E27FC236}">
                  <a16:creationId xmlns:a16="http://schemas.microsoft.com/office/drawing/2014/main" id="{00000000-0008-0000-3F00-000002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4100-0000014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16386" name="Button 2" hidden="1">
              <a:extLst>
                <a:ext uri="{63B3BB69-23CF-44E3-9099-C40C66FF867C}">
                  <a14:compatExt spid="_x0000_s16386"/>
                </a:ext>
                <a:ext uri="{FF2B5EF4-FFF2-40B4-BE49-F238E27FC236}">
                  <a16:creationId xmlns:a16="http://schemas.microsoft.com/office/drawing/2014/main" id="{00000000-0008-0000-4100-0000024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4300-000001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4300-0000023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4500-000001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4500-000002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4700-0000013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4700-0000023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00000000-0008-0000-4900-000001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11266" name="Button 2" hidden="1">
              <a:extLst>
                <a:ext uri="{63B3BB69-23CF-44E3-9099-C40C66FF867C}">
                  <a14:compatExt spid="_x0000_s11266"/>
                </a:ext>
                <a:ext uri="{FF2B5EF4-FFF2-40B4-BE49-F238E27FC236}">
                  <a16:creationId xmlns:a16="http://schemas.microsoft.com/office/drawing/2014/main" id="{00000000-0008-0000-4900-0000022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569345" name="Button 1" hidden="1">
              <a:extLst>
                <a:ext uri="{63B3BB69-23CF-44E3-9099-C40C66FF867C}">
                  <a14:compatExt spid="_x0000_s569345"/>
                </a:ext>
                <a:ext uri="{FF2B5EF4-FFF2-40B4-BE49-F238E27FC236}">
                  <a16:creationId xmlns:a16="http://schemas.microsoft.com/office/drawing/2014/main" id="{00000000-0008-0000-0500-000001B008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569346" name="Button 2" hidden="1">
              <a:extLst>
                <a:ext uri="{63B3BB69-23CF-44E3-9099-C40C66FF867C}">
                  <a14:compatExt spid="_x0000_s569346"/>
                </a:ext>
                <a:ext uri="{FF2B5EF4-FFF2-40B4-BE49-F238E27FC236}">
                  <a16:creationId xmlns:a16="http://schemas.microsoft.com/office/drawing/2014/main" id="{00000000-0008-0000-0500-000002B008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569347" name="Button 3" hidden="1">
              <a:extLst>
                <a:ext uri="{63B3BB69-23CF-44E3-9099-C40C66FF867C}">
                  <a14:compatExt spid="_x0000_s569347"/>
                </a:ext>
                <a:ext uri="{FF2B5EF4-FFF2-40B4-BE49-F238E27FC236}">
                  <a16:creationId xmlns:a16="http://schemas.microsoft.com/office/drawing/2014/main" id="{00000000-0008-0000-0500-000003B008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569348" name="Button 4" hidden="1">
              <a:extLst>
                <a:ext uri="{63B3BB69-23CF-44E3-9099-C40C66FF867C}">
                  <a14:compatExt spid="_x0000_s569348"/>
                </a:ext>
                <a:ext uri="{FF2B5EF4-FFF2-40B4-BE49-F238E27FC236}">
                  <a16:creationId xmlns:a16="http://schemas.microsoft.com/office/drawing/2014/main" id="{00000000-0008-0000-0500-000004B008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4B00-000001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4B00-000002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885825</xdr:colOff>
          <xdr:row>1</xdr:row>
          <xdr:rowOff>114300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4D00-000001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16</xdr:col>
          <xdr:colOff>771525</xdr:colOff>
          <xdr:row>87</xdr:row>
          <xdr:rowOff>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4D00-0000022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447675</xdr:colOff>
          <xdr:row>2</xdr:row>
          <xdr:rowOff>219075</xdr:rowOff>
        </xdr:from>
        <xdr:to>
          <xdr:col>6</xdr:col>
          <xdr:colOff>171450</xdr:colOff>
          <xdr:row>4</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4F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4</xdr:row>
          <xdr:rowOff>57150</xdr:rowOff>
        </xdr:from>
        <xdr:to>
          <xdr:col>6</xdr:col>
          <xdr:colOff>171450</xdr:colOff>
          <xdr:row>5</xdr:row>
          <xdr:rowOff>133350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4F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5</xdr:row>
          <xdr:rowOff>171450</xdr:rowOff>
        </xdr:from>
        <xdr:to>
          <xdr:col>6</xdr:col>
          <xdr:colOff>171450</xdr:colOff>
          <xdr:row>7</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4F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7</xdr:row>
          <xdr:rowOff>171450</xdr:rowOff>
        </xdr:from>
        <xdr:to>
          <xdr:col>5</xdr:col>
          <xdr:colOff>0</xdr:colOff>
          <xdr:row>9</xdr:row>
          <xdr:rowOff>9525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4F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xdr:row>
          <xdr:rowOff>190500</xdr:rowOff>
        </xdr:from>
        <xdr:to>
          <xdr:col>6</xdr:col>
          <xdr:colOff>171450</xdr:colOff>
          <xdr:row>11</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4F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10</xdr:row>
          <xdr:rowOff>190500</xdr:rowOff>
        </xdr:from>
        <xdr:to>
          <xdr:col>5</xdr:col>
          <xdr:colOff>0</xdr:colOff>
          <xdr:row>12</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4F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11</xdr:row>
          <xdr:rowOff>190500</xdr:rowOff>
        </xdr:from>
        <xdr:to>
          <xdr:col>5</xdr:col>
          <xdr:colOff>0</xdr:colOff>
          <xdr:row>13</xdr:row>
          <xdr:rowOff>38100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4F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12</xdr:row>
          <xdr:rowOff>190500</xdr:rowOff>
        </xdr:from>
        <xdr:to>
          <xdr:col>5</xdr:col>
          <xdr:colOff>0</xdr:colOff>
          <xdr:row>14</xdr:row>
          <xdr:rowOff>38100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4F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13</xdr:row>
          <xdr:rowOff>190500</xdr:rowOff>
        </xdr:from>
        <xdr:to>
          <xdr:col>5</xdr:col>
          <xdr:colOff>0</xdr:colOff>
          <xdr:row>15</xdr:row>
          <xdr:rowOff>38100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4F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14</xdr:row>
          <xdr:rowOff>190500</xdr:rowOff>
        </xdr:from>
        <xdr:to>
          <xdr:col>5</xdr:col>
          <xdr:colOff>0</xdr:colOff>
          <xdr:row>16</xdr:row>
          <xdr:rowOff>57150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4F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15</xdr:row>
          <xdr:rowOff>190500</xdr:rowOff>
        </xdr:from>
        <xdr:to>
          <xdr:col>5</xdr:col>
          <xdr:colOff>0</xdr:colOff>
          <xdr:row>17</xdr:row>
          <xdr:rowOff>38100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4F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16</xdr:row>
          <xdr:rowOff>171450</xdr:rowOff>
        </xdr:from>
        <xdr:to>
          <xdr:col>5</xdr:col>
          <xdr:colOff>0</xdr:colOff>
          <xdr:row>18</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4F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17</xdr:row>
          <xdr:rowOff>190500</xdr:rowOff>
        </xdr:from>
        <xdr:to>
          <xdr:col>5</xdr:col>
          <xdr:colOff>0</xdr:colOff>
          <xdr:row>19</xdr:row>
          <xdr:rowOff>38100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4F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18</xdr:row>
          <xdr:rowOff>190500</xdr:rowOff>
        </xdr:from>
        <xdr:to>
          <xdr:col>5</xdr:col>
          <xdr:colOff>0</xdr:colOff>
          <xdr:row>20</xdr:row>
          <xdr:rowOff>38100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4F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19</xdr:row>
          <xdr:rowOff>190500</xdr:rowOff>
        </xdr:from>
        <xdr:to>
          <xdr:col>5</xdr:col>
          <xdr:colOff>0</xdr:colOff>
          <xdr:row>21</xdr:row>
          <xdr:rowOff>38100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4F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20</xdr:row>
          <xdr:rowOff>190500</xdr:rowOff>
        </xdr:from>
        <xdr:to>
          <xdr:col>5</xdr:col>
          <xdr:colOff>0</xdr:colOff>
          <xdr:row>22</xdr:row>
          <xdr:rowOff>38100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4F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21</xdr:row>
          <xdr:rowOff>190500</xdr:rowOff>
        </xdr:from>
        <xdr:to>
          <xdr:col>5</xdr:col>
          <xdr:colOff>0</xdr:colOff>
          <xdr:row>23</xdr:row>
          <xdr:rowOff>38100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4F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22</xdr:row>
          <xdr:rowOff>190500</xdr:rowOff>
        </xdr:from>
        <xdr:to>
          <xdr:col>5</xdr:col>
          <xdr:colOff>0</xdr:colOff>
          <xdr:row>24</xdr:row>
          <xdr:rowOff>38100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4F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23</xdr:row>
          <xdr:rowOff>190500</xdr:rowOff>
        </xdr:from>
        <xdr:to>
          <xdr:col>5</xdr:col>
          <xdr:colOff>0</xdr:colOff>
          <xdr:row>25</xdr:row>
          <xdr:rowOff>38100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4F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93569" name="Button 1" hidden="1">
              <a:extLst>
                <a:ext uri="{63B3BB69-23CF-44E3-9099-C40C66FF867C}">
                  <a14:compatExt spid="_x0000_s493569"/>
                </a:ext>
                <a:ext uri="{FF2B5EF4-FFF2-40B4-BE49-F238E27FC236}">
                  <a16:creationId xmlns:a16="http://schemas.microsoft.com/office/drawing/2014/main" id="{00000000-0008-0000-0700-0000018807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93570" name="Button 2" hidden="1">
              <a:extLst>
                <a:ext uri="{63B3BB69-23CF-44E3-9099-C40C66FF867C}">
                  <a14:compatExt spid="_x0000_s493570"/>
                </a:ext>
                <a:ext uri="{FF2B5EF4-FFF2-40B4-BE49-F238E27FC236}">
                  <a16:creationId xmlns:a16="http://schemas.microsoft.com/office/drawing/2014/main" id="{00000000-0008-0000-0700-0000028807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93571" name="Button 3" hidden="1">
              <a:extLst>
                <a:ext uri="{63B3BB69-23CF-44E3-9099-C40C66FF867C}">
                  <a14:compatExt spid="_x0000_s493571"/>
                </a:ext>
                <a:ext uri="{FF2B5EF4-FFF2-40B4-BE49-F238E27FC236}">
                  <a16:creationId xmlns:a16="http://schemas.microsoft.com/office/drawing/2014/main" id="{00000000-0008-0000-0700-0000038807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93572" name="Button 4" hidden="1">
              <a:extLst>
                <a:ext uri="{63B3BB69-23CF-44E3-9099-C40C66FF867C}">
                  <a14:compatExt spid="_x0000_s493572"/>
                </a:ext>
                <a:ext uri="{FF2B5EF4-FFF2-40B4-BE49-F238E27FC236}">
                  <a16:creationId xmlns:a16="http://schemas.microsoft.com/office/drawing/2014/main" id="{00000000-0008-0000-0700-0000048807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55681" name="Button 1" hidden="1">
              <a:extLst>
                <a:ext uri="{63B3BB69-23CF-44E3-9099-C40C66FF867C}">
                  <a14:compatExt spid="_x0000_s455681"/>
                </a:ext>
                <a:ext uri="{FF2B5EF4-FFF2-40B4-BE49-F238E27FC236}">
                  <a16:creationId xmlns:a16="http://schemas.microsoft.com/office/drawing/2014/main" id="{00000000-0008-0000-0900-000001F4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55682" name="Button 2" hidden="1">
              <a:extLst>
                <a:ext uri="{63B3BB69-23CF-44E3-9099-C40C66FF867C}">
                  <a14:compatExt spid="_x0000_s455682"/>
                </a:ext>
                <a:ext uri="{FF2B5EF4-FFF2-40B4-BE49-F238E27FC236}">
                  <a16:creationId xmlns:a16="http://schemas.microsoft.com/office/drawing/2014/main" id="{00000000-0008-0000-0900-000002F4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55683" name="Button 3" hidden="1">
              <a:extLst>
                <a:ext uri="{63B3BB69-23CF-44E3-9099-C40C66FF867C}">
                  <a14:compatExt spid="_x0000_s455683"/>
                </a:ext>
                <a:ext uri="{FF2B5EF4-FFF2-40B4-BE49-F238E27FC236}">
                  <a16:creationId xmlns:a16="http://schemas.microsoft.com/office/drawing/2014/main" id="{00000000-0008-0000-0900-000003F4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55684" name="Button 4" hidden="1">
              <a:extLst>
                <a:ext uri="{63B3BB69-23CF-44E3-9099-C40C66FF867C}">
                  <a14:compatExt spid="_x0000_s455684"/>
                </a:ext>
                <a:ext uri="{FF2B5EF4-FFF2-40B4-BE49-F238E27FC236}">
                  <a16:creationId xmlns:a16="http://schemas.microsoft.com/office/drawing/2014/main" id="{00000000-0008-0000-0900-000004F4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17793" name="Button 1" hidden="1">
              <a:extLst>
                <a:ext uri="{63B3BB69-23CF-44E3-9099-C40C66FF867C}">
                  <a14:compatExt spid="_x0000_s417793"/>
                </a:ext>
                <a:ext uri="{FF2B5EF4-FFF2-40B4-BE49-F238E27FC236}">
                  <a16:creationId xmlns:a16="http://schemas.microsoft.com/office/drawing/2014/main" id="{00000000-0008-0000-0A00-00000160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17794" name="Button 2" hidden="1">
              <a:extLst>
                <a:ext uri="{63B3BB69-23CF-44E3-9099-C40C66FF867C}">
                  <a14:compatExt spid="_x0000_s417794"/>
                </a:ext>
                <a:ext uri="{FF2B5EF4-FFF2-40B4-BE49-F238E27FC236}">
                  <a16:creationId xmlns:a16="http://schemas.microsoft.com/office/drawing/2014/main" id="{00000000-0008-0000-0A00-00000260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417795" name="Button 3" hidden="1">
              <a:extLst>
                <a:ext uri="{63B3BB69-23CF-44E3-9099-C40C66FF867C}">
                  <a14:compatExt spid="_x0000_s417795"/>
                </a:ext>
                <a:ext uri="{FF2B5EF4-FFF2-40B4-BE49-F238E27FC236}">
                  <a16:creationId xmlns:a16="http://schemas.microsoft.com/office/drawing/2014/main" id="{00000000-0008-0000-0A00-00000360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84</xdr:row>
          <xdr:rowOff>76200</xdr:rowOff>
        </xdr:from>
        <xdr:to>
          <xdr:col>17</xdr:col>
          <xdr:colOff>0</xdr:colOff>
          <xdr:row>86</xdr:row>
          <xdr:rowOff>0</xdr:rowOff>
        </xdr:to>
        <xdr:sp macro="" textlink="">
          <xdr:nvSpPr>
            <xdr:cNvPr id="417796" name="Button 4" hidden="1">
              <a:extLst>
                <a:ext uri="{63B3BB69-23CF-44E3-9099-C40C66FF867C}">
                  <a14:compatExt spid="_x0000_s417796"/>
                </a:ext>
                <a:ext uri="{FF2B5EF4-FFF2-40B4-BE49-F238E27FC236}">
                  <a16:creationId xmlns:a16="http://schemas.microsoft.com/office/drawing/2014/main" id="{00000000-0008-0000-0A00-0000046006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81953" name="Button 1" hidden="1">
              <a:extLst>
                <a:ext uri="{63B3BB69-23CF-44E3-9099-C40C66FF867C}">
                  <a14:compatExt spid="_x0000_s381953"/>
                </a:ext>
                <a:ext uri="{FF2B5EF4-FFF2-40B4-BE49-F238E27FC236}">
                  <a16:creationId xmlns:a16="http://schemas.microsoft.com/office/drawing/2014/main" id="{00000000-0008-0000-0C00-000001D4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81954" name="Button 2" hidden="1">
              <a:extLst>
                <a:ext uri="{63B3BB69-23CF-44E3-9099-C40C66FF867C}">
                  <a14:compatExt spid="_x0000_s381954"/>
                </a:ext>
                <a:ext uri="{FF2B5EF4-FFF2-40B4-BE49-F238E27FC236}">
                  <a16:creationId xmlns:a16="http://schemas.microsoft.com/office/drawing/2014/main" id="{00000000-0008-0000-0C00-000002D4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81955" name="Button 3" hidden="1">
              <a:extLst>
                <a:ext uri="{63B3BB69-23CF-44E3-9099-C40C66FF867C}">
                  <a14:compatExt spid="_x0000_s381955"/>
                </a:ext>
                <a:ext uri="{FF2B5EF4-FFF2-40B4-BE49-F238E27FC236}">
                  <a16:creationId xmlns:a16="http://schemas.microsoft.com/office/drawing/2014/main" id="{00000000-0008-0000-0C00-000003D4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81956" name="Button 4" hidden="1">
              <a:extLst>
                <a:ext uri="{63B3BB69-23CF-44E3-9099-C40C66FF867C}">
                  <a14:compatExt spid="_x0000_s381956"/>
                </a:ext>
                <a:ext uri="{FF2B5EF4-FFF2-40B4-BE49-F238E27FC236}">
                  <a16:creationId xmlns:a16="http://schemas.microsoft.com/office/drawing/2014/main" id="{00000000-0008-0000-0C00-000004D4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48161" name="Button 1" hidden="1">
              <a:extLst>
                <a:ext uri="{63B3BB69-23CF-44E3-9099-C40C66FF867C}">
                  <a14:compatExt spid="_x0000_s348161"/>
                </a:ext>
                <a:ext uri="{FF2B5EF4-FFF2-40B4-BE49-F238E27FC236}">
                  <a16:creationId xmlns:a16="http://schemas.microsoft.com/office/drawing/2014/main" id="{00000000-0008-0000-0E00-00000150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48162" name="Button 2" hidden="1">
              <a:extLst>
                <a:ext uri="{63B3BB69-23CF-44E3-9099-C40C66FF867C}">
                  <a14:compatExt spid="_x0000_s348162"/>
                </a:ext>
                <a:ext uri="{FF2B5EF4-FFF2-40B4-BE49-F238E27FC236}">
                  <a16:creationId xmlns:a16="http://schemas.microsoft.com/office/drawing/2014/main" id="{00000000-0008-0000-0E00-00000250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0</xdr:row>
          <xdr:rowOff>114300</xdr:rowOff>
        </xdr:from>
        <xdr:to>
          <xdr:col>0</xdr:col>
          <xdr:colOff>904875</xdr:colOff>
          <xdr:row>1</xdr:row>
          <xdr:rowOff>114300</xdr:rowOff>
        </xdr:to>
        <xdr:sp macro="" textlink="">
          <xdr:nvSpPr>
            <xdr:cNvPr id="348163" name="Button 3" hidden="1">
              <a:extLst>
                <a:ext uri="{63B3BB69-23CF-44E3-9099-C40C66FF867C}">
                  <a14:compatExt spid="_x0000_s348163"/>
                </a:ext>
                <a:ext uri="{FF2B5EF4-FFF2-40B4-BE49-F238E27FC236}">
                  <a16:creationId xmlns:a16="http://schemas.microsoft.com/office/drawing/2014/main" id="{00000000-0008-0000-0E00-00000350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85</xdr:row>
          <xdr:rowOff>76200</xdr:rowOff>
        </xdr:from>
        <xdr:to>
          <xdr:col>17</xdr:col>
          <xdr:colOff>0</xdr:colOff>
          <xdr:row>87</xdr:row>
          <xdr:rowOff>0</xdr:rowOff>
        </xdr:to>
        <xdr:sp macro="" textlink="">
          <xdr:nvSpPr>
            <xdr:cNvPr id="348164" name="Button 4" hidden="1">
              <a:extLst>
                <a:ext uri="{63B3BB69-23CF-44E3-9099-C40C66FF867C}">
                  <a14:compatExt spid="_x0000_s348164"/>
                </a:ext>
                <a:ext uri="{FF2B5EF4-FFF2-40B4-BE49-F238E27FC236}">
                  <a16:creationId xmlns:a16="http://schemas.microsoft.com/office/drawing/2014/main" id="{00000000-0008-0000-0E00-000004500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0" i="0" u="none" strike="noStrike" baseline="0">
                  <a:solidFill>
                    <a:srgbClr val="000000"/>
                  </a:solidFill>
                  <a:latin typeface="Arial"/>
                  <a:cs typeface="Arial"/>
                </a:rPr>
                <a:t>Return</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internal\RP&amp;A\Rate%20Changes%20&amp;%20Tariff%20Book%20Files\Rate%20Change\Rate%20Calc\2025\January%202025\CSP%20Rate%2012312024%20Residential%20Rate%20to%20Compare.xls" TargetMode="External"/><Relationship Id="rId1" Type="http://schemas.openxmlformats.org/officeDocument/2006/relationships/externalLinkPath" Target="file:///Z:\internal\RP&amp;A\Rate%20Changes%20&amp;%20Tariff%20Book%20Files\Rate%20Change\Rate%20Calc\2025\January%202025\CSP%20Rate%2012312024%20Residential%20Rate%20to%20Compare.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4/September/CSP%20Rate%2009012024%20Residential%20Rate%20to%20Compare.xls" TargetMode="External"/><Relationship Id="rId1" Type="http://schemas.openxmlformats.org/officeDocument/2006/relationships/externalLinkPath" Target="/internal/RP&amp;A/Rate%20Changes%20&amp;%20Tariff%20Book%20Files/Rate%20Change/Rate%20Calc/2024/September/CSP%20Rate%2009012024%20Residential%20Rate%20to%20Compa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stomer Info"/>
      <sheetName val="July 2024  "/>
      <sheetName val="072024 Riders    "/>
      <sheetName val="August 2024"/>
      <sheetName val="082024 Riders"/>
      <sheetName val="092024 Riders "/>
      <sheetName val="September 2024 "/>
      <sheetName val="102024 Riders"/>
      <sheetName val="October 2024"/>
      <sheetName val="112024 Riders"/>
      <sheetName val="November 2024"/>
      <sheetName val="122024 Riders"/>
      <sheetName val="December 2024"/>
      <sheetName val="012025 Rider"/>
      <sheetName val="January 2025"/>
      <sheetName val="Rider Def"/>
      <sheetName val="June 2023 "/>
      <sheetName val="0623 Riders"/>
      <sheetName val="0723 Riders"/>
      <sheetName val="Riders"/>
      <sheetName val="0923 Riders "/>
      <sheetName val="September 2023  "/>
      <sheetName val="July 2023  "/>
      <sheetName val="November 2023    "/>
      <sheetName val="October 2023   "/>
      <sheetName val="1023 Riders  "/>
      <sheetName val="December 2023"/>
      <sheetName val="1123 Riders  "/>
      <sheetName val="1223 Riders   "/>
      <sheetName val="012024 Riders"/>
      <sheetName val="January 2024"/>
      <sheetName val="February 2024 "/>
      <sheetName val="022024 Riders "/>
      <sheetName val="March 2024  "/>
      <sheetName val="032024 Riders  "/>
      <sheetName val="April 2024   "/>
      <sheetName val="042024 Riders  "/>
      <sheetName val="May 2024"/>
      <sheetName val="052024 Riders  "/>
      <sheetName val="062024 Riders   "/>
      <sheetName val="June 2024 "/>
      <sheetName val="CSP Rate 12312024 Residential R"/>
    </sheetNames>
    <definedNames>
      <definedName name="Inf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stomer Info"/>
      <sheetName val="July 2024  "/>
      <sheetName val="072024 Riders    "/>
      <sheetName val="August 2024"/>
      <sheetName val="082024 Riders"/>
      <sheetName val="092024 Riders "/>
      <sheetName val="September 2024 "/>
      <sheetName val="Rider Def"/>
      <sheetName val="June 2023 "/>
      <sheetName val="0623 Riders"/>
      <sheetName val="0723 Riders"/>
      <sheetName val="Riders"/>
      <sheetName val="0923 Riders "/>
      <sheetName val="September 2023  "/>
      <sheetName val="October 2023   "/>
      <sheetName val="July 2023  "/>
      <sheetName val="1023 Riders  "/>
      <sheetName val="November 2023    "/>
      <sheetName val="December 2023"/>
      <sheetName val="1123 Riders  "/>
      <sheetName val="1223 Riders   "/>
      <sheetName val="012024 Riders"/>
      <sheetName val="January 2024"/>
      <sheetName val="February 2024 "/>
      <sheetName val="022024 Riders "/>
      <sheetName val="March 2024  "/>
      <sheetName val="032024 Riders  "/>
      <sheetName val="April 2024   "/>
      <sheetName val="042024 Riders  "/>
      <sheetName val="May 2024"/>
      <sheetName val="052024 Riders  "/>
      <sheetName val="062024 Riders   "/>
      <sheetName val="June 2024 "/>
      <sheetName val="CSP Rate 09012024 Residential R"/>
    </sheetNames>
    <definedNames>
      <definedName name="Info"/>
    </definedNames>
    <sheetDataSet>
      <sheetData sheetId="0">
        <row r="28">
          <cell r="B28">
            <v>12</v>
          </cell>
        </row>
      </sheetData>
      <sheetData sheetId="1"/>
      <sheetData sheetId="2"/>
      <sheetData sheetId="3"/>
      <sheetData sheetId="4"/>
      <sheetData sheetId="5"/>
      <sheetData sheetId="6"/>
      <sheetData sheetId="7"/>
      <sheetData sheetId="8"/>
      <sheetData sheetId="9"/>
      <sheetData sheetId="10"/>
      <sheetData sheetId="11"/>
      <sheetData sheetId="12">
        <row r="5">
          <cell r="B5">
            <v>1.7560000000000001E-4</v>
          </cell>
          <cell r="D5">
            <v>44925</v>
          </cell>
        </row>
        <row r="7">
          <cell r="D7">
            <v>44531</v>
          </cell>
        </row>
        <row r="8">
          <cell r="B8">
            <v>4.6499999999999996E-3</v>
          </cell>
        </row>
        <row r="9">
          <cell r="B9">
            <v>4.1900000000000001E-3</v>
          </cell>
        </row>
        <row r="10">
          <cell r="B10">
            <v>3.63E-3</v>
          </cell>
        </row>
        <row r="15">
          <cell r="B15">
            <v>0</v>
          </cell>
          <cell r="D15">
            <v>45167</v>
          </cell>
        </row>
        <row r="18">
          <cell r="B18">
            <v>0</v>
          </cell>
          <cell r="D18">
            <v>44531</v>
          </cell>
        </row>
        <row r="21">
          <cell r="B21">
            <v>0.10589</v>
          </cell>
          <cell r="D21">
            <v>45078</v>
          </cell>
        </row>
        <row r="28">
          <cell r="B28">
            <v>3.8800000000000002E-3</v>
          </cell>
          <cell r="D28">
            <v>45078</v>
          </cell>
        </row>
        <row r="49">
          <cell r="D49">
            <v>0.15</v>
          </cell>
          <cell r="E49">
            <v>45108</v>
          </cell>
        </row>
        <row r="56">
          <cell r="B56">
            <v>3.3165899999999998E-2</v>
          </cell>
          <cell r="D56">
            <v>45016</v>
          </cell>
        </row>
        <row r="68">
          <cell r="B68">
            <v>0</v>
          </cell>
          <cell r="C68">
            <v>0</v>
          </cell>
          <cell r="D68">
            <v>44531</v>
          </cell>
        </row>
        <row r="86">
          <cell r="B86">
            <v>6.6985699999999995E-2</v>
          </cell>
          <cell r="D86">
            <v>45167</v>
          </cell>
        </row>
        <row r="89">
          <cell r="B89">
            <v>2.0099999999999998</v>
          </cell>
          <cell r="D89">
            <v>45167</v>
          </cell>
        </row>
        <row r="93">
          <cell r="B93">
            <v>0</v>
          </cell>
          <cell r="D93">
            <v>44531</v>
          </cell>
        </row>
        <row r="104">
          <cell r="B104">
            <v>0.13004940000000001</v>
          </cell>
          <cell r="D104">
            <v>45167</v>
          </cell>
        </row>
        <row r="107">
          <cell r="B107">
            <v>0</v>
          </cell>
          <cell r="D107">
            <v>44894</v>
          </cell>
        </row>
        <row r="111">
          <cell r="B111">
            <v>3.8972999999999998E-3</v>
          </cell>
          <cell r="D111">
            <v>44531</v>
          </cell>
        </row>
        <row r="116">
          <cell r="B116">
            <v>-2.3000000000000001E-4</v>
          </cell>
          <cell r="D116">
            <v>44531</v>
          </cell>
        </row>
        <row r="120">
          <cell r="B120">
            <v>0</v>
          </cell>
          <cell r="D120">
            <v>44894</v>
          </cell>
        </row>
        <row r="124">
          <cell r="B124">
            <v>0.1</v>
          </cell>
          <cell r="E124">
            <v>44927</v>
          </cell>
        </row>
        <row r="129">
          <cell r="B129">
            <v>0</v>
          </cell>
          <cell r="D129">
            <v>44531</v>
          </cell>
        </row>
        <row r="136">
          <cell r="B136">
            <v>0</v>
          </cell>
          <cell r="D136">
            <v>44531</v>
          </cell>
        </row>
      </sheetData>
      <sheetData sheetId="13"/>
      <sheetData sheetId="14"/>
      <sheetData sheetId="15"/>
      <sheetData sheetId="16">
        <row r="4">
          <cell r="B4">
            <v>6.2781E-3</v>
          </cell>
          <cell r="D4">
            <v>45197</v>
          </cell>
        </row>
        <row r="46">
          <cell r="B46">
            <v>-4.5815999999999999E-3</v>
          </cell>
          <cell r="D46">
            <v>45197</v>
          </cell>
        </row>
        <row r="84">
          <cell r="B84">
            <v>1.8765E-2</v>
          </cell>
          <cell r="D84" t="str">
            <v>03//31/2023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32.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18.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trlProp" Target="../ctrlProps/ctrlProp40.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2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46.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50.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2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54.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28.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58.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0.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6.vml"/><Relationship Id="rId7" Type="http://schemas.openxmlformats.org/officeDocument/2006/relationships/ctrlProp" Target="../ctrlProps/ctrlProp62.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2.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7.vml"/><Relationship Id="rId7" Type="http://schemas.openxmlformats.org/officeDocument/2006/relationships/ctrlProp" Target="../ctrlProps/ctrlProp66.x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trlProp" Target="../ctrlProps/ctrlProp65.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34.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36.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_rels/sheet38.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4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3.bin"/><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4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4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5.bin"/><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4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4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5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5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9.bin"/><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5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0.xml"/><Relationship Id="rId1" Type="http://schemas.openxmlformats.org/officeDocument/2006/relationships/printerSettings" Target="../printerSettings/printerSettings30.bin"/><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5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1.xml"/><Relationship Id="rId1" Type="http://schemas.openxmlformats.org/officeDocument/2006/relationships/printerSettings" Target="../printerSettings/printerSettings31.bin"/><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5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2.xml"/><Relationship Id="rId1" Type="http://schemas.openxmlformats.org/officeDocument/2006/relationships/printerSettings" Target="../printerSettings/printerSettings32.bin"/><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6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3.bin"/><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6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4.xml"/><Relationship Id="rId1" Type="http://schemas.openxmlformats.org/officeDocument/2006/relationships/printerSettings" Target="../printerSettings/printerSettings34.bin"/><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6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5.xml"/><Relationship Id="rId1" Type="http://schemas.openxmlformats.org/officeDocument/2006/relationships/printerSettings" Target="../printerSettings/printerSettings35.bin"/><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6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6.xml"/><Relationship Id="rId1" Type="http://schemas.openxmlformats.org/officeDocument/2006/relationships/printerSettings" Target="../printerSettings/printerSettings36.bin"/><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6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7.xml"/><Relationship Id="rId1" Type="http://schemas.openxmlformats.org/officeDocument/2006/relationships/printerSettings" Target="../printerSettings/printerSettings37.bin"/><Relationship Id="rId5" Type="http://schemas.openxmlformats.org/officeDocument/2006/relationships/ctrlProp" Target="../ctrlProps/ctrlProp104.xml"/><Relationship Id="rId4" Type="http://schemas.openxmlformats.org/officeDocument/2006/relationships/ctrlProp" Target="../ctrlProps/ctrlProp103.xml"/></Relationships>
</file>

<file path=xl/worksheets/_rels/sheet71.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8.bin"/><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73.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9.xml"/><Relationship Id="rId1" Type="http://schemas.openxmlformats.org/officeDocument/2006/relationships/printerSettings" Target="../printerSettings/printerSettings39.bin"/><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75.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0.bin"/><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77.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1.xml"/><Relationship Id="rId1" Type="http://schemas.openxmlformats.org/officeDocument/2006/relationships/printerSettings" Target="../printerSettings/printerSettings41.bin"/><Relationship Id="rId5" Type="http://schemas.openxmlformats.org/officeDocument/2006/relationships/ctrlProp" Target="../ctrlProps/ctrlProp112.xml"/><Relationship Id="rId4" Type="http://schemas.openxmlformats.org/officeDocument/2006/relationships/ctrlProp" Target="../ctrlProps/ctrlProp111.xml"/></Relationships>
</file>

<file path=xl/worksheets/_rels/sheet7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0.xml.rels><?xml version="1.0" encoding="UTF-8" standalone="yes"?>
<Relationships xmlns="http://schemas.openxmlformats.org/package/2006/relationships"><Relationship Id="rId8" Type="http://schemas.openxmlformats.org/officeDocument/2006/relationships/ctrlProp" Target="../ctrlProps/ctrlProp117.xml"/><Relationship Id="rId13" Type="http://schemas.openxmlformats.org/officeDocument/2006/relationships/ctrlProp" Target="../ctrlProps/ctrlProp122.xml"/><Relationship Id="rId18" Type="http://schemas.openxmlformats.org/officeDocument/2006/relationships/ctrlProp" Target="../ctrlProps/ctrlProp127.xml"/><Relationship Id="rId3" Type="http://schemas.openxmlformats.org/officeDocument/2006/relationships/vmlDrawing" Target="../drawings/vmlDrawing41.vml"/><Relationship Id="rId21" Type="http://schemas.openxmlformats.org/officeDocument/2006/relationships/ctrlProp" Target="../ctrlProps/ctrlProp130.xml"/><Relationship Id="rId7" Type="http://schemas.openxmlformats.org/officeDocument/2006/relationships/ctrlProp" Target="../ctrlProps/ctrlProp116.xml"/><Relationship Id="rId12" Type="http://schemas.openxmlformats.org/officeDocument/2006/relationships/ctrlProp" Target="../ctrlProps/ctrlProp121.xml"/><Relationship Id="rId17" Type="http://schemas.openxmlformats.org/officeDocument/2006/relationships/ctrlProp" Target="../ctrlProps/ctrlProp126.xml"/><Relationship Id="rId2" Type="http://schemas.openxmlformats.org/officeDocument/2006/relationships/drawing" Target="../drawings/drawing42.xml"/><Relationship Id="rId16" Type="http://schemas.openxmlformats.org/officeDocument/2006/relationships/ctrlProp" Target="../ctrlProps/ctrlProp125.xml"/><Relationship Id="rId20" Type="http://schemas.openxmlformats.org/officeDocument/2006/relationships/ctrlProp" Target="../ctrlProps/ctrlProp129.xml"/><Relationship Id="rId1" Type="http://schemas.openxmlformats.org/officeDocument/2006/relationships/printerSettings" Target="../printerSettings/printerSettings42.bin"/><Relationship Id="rId6" Type="http://schemas.openxmlformats.org/officeDocument/2006/relationships/ctrlProp" Target="../ctrlProps/ctrlProp115.xml"/><Relationship Id="rId11" Type="http://schemas.openxmlformats.org/officeDocument/2006/relationships/ctrlProp" Target="../ctrlProps/ctrlProp120.xml"/><Relationship Id="rId5" Type="http://schemas.openxmlformats.org/officeDocument/2006/relationships/ctrlProp" Target="../ctrlProps/ctrlProp114.xml"/><Relationship Id="rId15" Type="http://schemas.openxmlformats.org/officeDocument/2006/relationships/ctrlProp" Target="../ctrlProps/ctrlProp124.xml"/><Relationship Id="rId10" Type="http://schemas.openxmlformats.org/officeDocument/2006/relationships/ctrlProp" Target="../ctrlProps/ctrlProp119.xml"/><Relationship Id="rId19" Type="http://schemas.openxmlformats.org/officeDocument/2006/relationships/ctrlProp" Target="../ctrlProps/ctrlProp128.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xml.rels><?xml version="1.0" encoding="UTF-8" standalone="yes"?>
<Relationships xmlns="http://schemas.openxmlformats.org/package/2006/relationships"><Relationship Id="rId2" Type="http://schemas.openxmlformats.org/officeDocument/2006/relationships/hyperlink" Target="mailto:GS-@%20TOD%20(On-Peak)" TargetMode="External"/><Relationship Id="rId1" Type="http://schemas.openxmlformats.org/officeDocument/2006/relationships/hyperlink" Target="mailto:GS-@%20TOD%20(On-Pea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98B7-B605-4564-8668-5D8851B78A95}">
  <sheetPr codeName="Sheet2"/>
  <dimension ref="A1:R34"/>
  <sheetViews>
    <sheetView showGridLines="0" tabSelected="1" workbookViewId="0">
      <selection sqref="A1:F1"/>
    </sheetView>
  </sheetViews>
  <sheetFormatPr defaultRowHeight="12.75" x14ac:dyDescent="0.2"/>
  <cols>
    <col min="1" max="1" width="32.28515625" customWidth="1"/>
    <col min="2" max="2" width="15.42578125" customWidth="1"/>
    <col min="3" max="3" width="11.5703125" customWidth="1"/>
    <col min="4" max="4" width="15.28515625" customWidth="1"/>
    <col min="5" max="5" width="11" customWidth="1"/>
    <col min="6" max="6" width="20" customWidth="1"/>
    <col min="7" max="12" width="5.5703125" customWidth="1"/>
    <col min="257" max="257" width="32.28515625" customWidth="1"/>
    <col min="258" max="258" width="15.42578125" customWidth="1"/>
    <col min="259" max="259" width="11.5703125" customWidth="1"/>
    <col min="260" max="260" width="15.28515625" customWidth="1"/>
    <col min="261" max="261" width="11" customWidth="1"/>
    <col min="262" max="262" width="20" customWidth="1"/>
    <col min="263" max="268" width="5.5703125" customWidth="1"/>
    <col min="513" max="513" width="32.28515625" customWidth="1"/>
    <col min="514" max="514" width="15.42578125" customWidth="1"/>
    <col min="515" max="515" width="11.5703125" customWidth="1"/>
    <col min="516" max="516" width="15.28515625" customWidth="1"/>
    <col min="517" max="517" width="11" customWidth="1"/>
    <col min="518" max="518" width="20" customWidth="1"/>
    <col min="519" max="524" width="5.5703125" customWidth="1"/>
    <col min="769" max="769" width="32.28515625" customWidth="1"/>
    <col min="770" max="770" width="15.42578125" customWidth="1"/>
    <col min="771" max="771" width="11.5703125" customWidth="1"/>
    <col min="772" max="772" width="15.28515625" customWidth="1"/>
    <col min="773" max="773" width="11" customWidth="1"/>
    <col min="774" max="774" width="20" customWidth="1"/>
    <col min="775" max="780" width="5.5703125" customWidth="1"/>
    <col min="1025" max="1025" width="32.28515625" customWidth="1"/>
    <col min="1026" max="1026" width="15.42578125" customWidth="1"/>
    <col min="1027" max="1027" width="11.5703125" customWidth="1"/>
    <col min="1028" max="1028" width="15.28515625" customWidth="1"/>
    <col min="1029" max="1029" width="11" customWidth="1"/>
    <col min="1030" max="1030" width="20" customWidth="1"/>
    <col min="1031" max="1036" width="5.5703125" customWidth="1"/>
    <col min="1281" max="1281" width="32.28515625" customWidth="1"/>
    <col min="1282" max="1282" width="15.42578125" customWidth="1"/>
    <col min="1283" max="1283" width="11.5703125" customWidth="1"/>
    <col min="1284" max="1284" width="15.28515625" customWidth="1"/>
    <col min="1285" max="1285" width="11" customWidth="1"/>
    <col min="1286" max="1286" width="20" customWidth="1"/>
    <col min="1287" max="1292" width="5.5703125" customWidth="1"/>
    <col min="1537" max="1537" width="32.28515625" customWidth="1"/>
    <col min="1538" max="1538" width="15.42578125" customWidth="1"/>
    <col min="1539" max="1539" width="11.5703125" customWidth="1"/>
    <col min="1540" max="1540" width="15.28515625" customWidth="1"/>
    <col min="1541" max="1541" width="11" customWidth="1"/>
    <col min="1542" max="1542" width="20" customWidth="1"/>
    <col min="1543" max="1548" width="5.5703125" customWidth="1"/>
    <col min="1793" max="1793" width="32.28515625" customWidth="1"/>
    <col min="1794" max="1794" width="15.42578125" customWidth="1"/>
    <col min="1795" max="1795" width="11.5703125" customWidth="1"/>
    <col min="1796" max="1796" width="15.28515625" customWidth="1"/>
    <col min="1797" max="1797" width="11" customWidth="1"/>
    <col min="1798" max="1798" width="20" customWidth="1"/>
    <col min="1799" max="1804" width="5.5703125" customWidth="1"/>
    <col min="2049" max="2049" width="32.28515625" customWidth="1"/>
    <col min="2050" max="2050" width="15.42578125" customWidth="1"/>
    <col min="2051" max="2051" width="11.5703125" customWidth="1"/>
    <col min="2052" max="2052" width="15.28515625" customWidth="1"/>
    <col min="2053" max="2053" width="11" customWidth="1"/>
    <col min="2054" max="2054" width="20" customWidth="1"/>
    <col min="2055" max="2060" width="5.5703125" customWidth="1"/>
    <col min="2305" max="2305" width="32.28515625" customWidth="1"/>
    <col min="2306" max="2306" width="15.42578125" customWidth="1"/>
    <col min="2307" max="2307" width="11.5703125" customWidth="1"/>
    <col min="2308" max="2308" width="15.28515625" customWidth="1"/>
    <col min="2309" max="2309" width="11" customWidth="1"/>
    <col min="2310" max="2310" width="20" customWidth="1"/>
    <col min="2311" max="2316" width="5.5703125" customWidth="1"/>
    <col min="2561" max="2561" width="32.28515625" customWidth="1"/>
    <col min="2562" max="2562" width="15.42578125" customWidth="1"/>
    <col min="2563" max="2563" width="11.5703125" customWidth="1"/>
    <col min="2564" max="2564" width="15.28515625" customWidth="1"/>
    <col min="2565" max="2565" width="11" customWidth="1"/>
    <col min="2566" max="2566" width="20" customWidth="1"/>
    <col min="2567" max="2572" width="5.5703125" customWidth="1"/>
    <col min="2817" max="2817" width="32.28515625" customWidth="1"/>
    <col min="2818" max="2818" width="15.42578125" customWidth="1"/>
    <col min="2819" max="2819" width="11.5703125" customWidth="1"/>
    <col min="2820" max="2820" width="15.28515625" customWidth="1"/>
    <col min="2821" max="2821" width="11" customWidth="1"/>
    <col min="2822" max="2822" width="20" customWidth="1"/>
    <col min="2823" max="2828" width="5.5703125" customWidth="1"/>
    <col min="3073" max="3073" width="32.28515625" customWidth="1"/>
    <col min="3074" max="3074" width="15.42578125" customWidth="1"/>
    <col min="3075" max="3075" width="11.5703125" customWidth="1"/>
    <col min="3076" max="3076" width="15.28515625" customWidth="1"/>
    <col min="3077" max="3077" width="11" customWidth="1"/>
    <col min="3078" max="3078" width="20" customWidth="1"/>
    <col min="3079" max="3084" width="5.5703125" customWidth="1"/>
    <col min="3329" max="3329" width="32.28515625" customWidth="1"/>
    <col min="3330" max="3330" width="15.42578125" customWidth="1"/>
    <col min="3331" max="3331" width="11.5703125" customWidth="1"/>
    <col min="3332" max="3332" width="15.28515625" customWidth="1"/>
    <col min="3333" max="3333" width="11" customWidth="1"/>
    <col min="3334" max="3334" width="20" customWidth="1"/>
    <col min="3335" max="3340" width="5.5703125" customWidth="1"/>
    <col min="3585" max="3585" width="32.28515625" customWidth="1"/>
    <col min="3586" max="3586" width="15.42578125" customWidth="1"/>
    <col min="3587" max="3587" width="11.5703125" customWidth="1"/>
    <col min="3588" max="3588" width="15.28515625" customWidth="1"/>
    <col min="3589" max="3589" width="11" customWidth="1"/>
    <col min="3590" max="3590" width="20" customWidth="1"/>
    <col min="3591" max="3596" width="5.5703125" customWidth="1"/>
    <col min="3841" max="3841" width="32.28515625" customWidth="1"/>
    <col min="3842" max="3842" width="15.42578125" customWidth="1"/>
    <col min="3843" max="3843" width="11.5703125" customWidth="1"/>
    <col min="3844" max="3844" width="15.28515625" customWidth="1"/>
    <col min="3845" max="3845" width="11" customWidth="1"/>
    <col min="3846" max="3846" width="20" customWidth="1"/>
    <col min="3847" max="3852" width="5.5703125" customWidth="1"/>
    <col min="4097" max="4097" width="32.28515625" customWidth="1"/>
    <col min="4098" max="4098" width="15.42578125" customWidth="1"/>
    <col min="4099" max="4099" width="11.5703125" customWidth="1"/>
    <col min="4100" max="4100" width="15.28515625" customWidth="1"/>
    <col min="4101" max="4101" width="11" customWidth="1"/>
    <col min="4102" max="4102" width="20" customWidth="1"/>
    <col min="4103" max="4108" width="5.5703125" customWidth="1"/>
    <col min="4353" max="4353" width="32.28515625" customWidth="1"/>
    <col min="4354" max="4354" width="15.42578125" customWidth="1"/>
    <col min="4355" max="4355" width="11.5703125" customWidth="1"/>
    <col min="4356" max="4356" width="15.28515625" customWidth="1"/>
    <col min="4357" max="4357" width="11" customWidth="1"/>
    <col min="4358" max="4358" width="20" customWidth="1"/>
    <col min="4359" max="4364" width="5.5703125" customWidth="1"/>
    <col min="4609" max="4609" width="32.28515625" customWidth="1"/>
    <col min="4610" max="4610" width="15.42578125" customWidth="1"/>
    <col min="4611" max="4611" width="11.5703125" customWidth="1"/>
    <col min="4612" max="4612" width="15.28515625" customWidth="1"/>
    <col min="4613" max="4613" width="11" customWidth="1"/>
    <col min="4614" max="4614" width="20" customWidth="1"/>
    <col min="4615" max="4620" width="5.5703125" customWidth="1"/>
    <col min="4865" max="4865" width="32.28515625" customWidth="1"/>
    <col min="4866" max="4866" width="15.42578125" customWidth="1"/>
    <col min="4867" max="4867" width="11.5703125" customWidth="1"/>
    <col min="4868" max="4868" width="15.28515625" customWidth="1"/>
    <col min="4869" max="4869" width="11" customWidth="1"/>
    <col min="4870" max="4870" width="20" customWidth="1"/>
    <col min="4871" max="4876" width="5.5703125" customWidth="1"/>
    <col min="5121" max="5121" width="32.28515625" customWidth="1"/>
    <col min="5122" max="5122" width="15.42578125" customWidth="1"/>
    <col min="5123" max="5123" width="11.5703125" customWidth="1"/>
    <col min="5124" max="5124" width="15.28515625" customWidth="1"/>
    <col min="5125" max="5125" width="11" customWidth="1"/>
    <col min="5126" max="5126" width="20" customWidth="1"/>
    <col min="5127" max="5132" width="5.5703125" customWidth="1"/>
    <col min="5377" max="5377" width="32.28515625" customWidth="1"/>
    <col min="5378" max="5378" width="15.42578125" customWidth="1"/>
    <col min="5379" max="5379" width="11.5703125" customWidth="1"/>
    <col min="5380" max="5380" width="15.28515625" customWidth="1"/>
    <col min="5381" max="5381" width="11" customWidth="1"/>
    <col min="5382" max="5382" width="20" customWidth="1"/>
    <col min="5383" max="5388" width="5.5703125" customWidth="1"/>
    <col min="5633" max="5633" width="32.28515625" customWidth="1"/>
    <col min="5634" max="5634" width="15.42578125" customWidth="1"/>
    <col min="5635" max="5635" width="11.5703125" customWidth="1"/>
    <col min="5636" max="5636" width="15.28515625" customWidth="1"/>
    <col min="5637" max="5637" width="11" customWidth="1"/>
    <col min="5638" max="5638" width="20" customWidth="1"/>
    <col min="5639" max="5644" width="5.5703125" customWidth="1"/>
    <col min="5889" max="5889" width="32.28515625" customWidth="1"/>
    <col min="5890" max="5890" width="15.42578125" customWidth="1"/>
    <col min="5891" max="5891" width="11.5703125" customWidth="1"/>
    <col min="5892" max="5892" width="15.28515625" customWidth="1"/>
    <col min="5893" max="5893" width="11" customWidth="1"/>
    <col min="5894" max="5894" width="20" customWidth="1"/>
    <col min="5895" max="5900" width="5.5703125" customWidth="1"/>
    <col min="6145" max="6145" width="32.28515625" customWidth="1"/>
    <col min="6146" max="6146" width="15.42578125" customWidth="1"/>
    <col min="6147" max="6147" width="11.5703125" customWidth="1"/>
    <col min="6148" max="6148" width="15.28515625" customWidth="1"/>
    <col min="6149" max="6149" width="11" customWidth="1"/>
    <col min="6150" max="6150" width="20" customWidth="1"/>
    <col min="6151" max="6156" width="5.5703125" customWidth="1"/>
    <col min="6401" max="6401" width="32.28515625" customWidth="1"/>
    <col min="6402" max="6402" width="15.42578125" customWidth="1"/>
    <col min="6403" max="6403" width="11.5703125" customWidth="1"/>
    <col min="6404" max="6404" width="15.28515625" customWidth="1"/>
    <col min="6405" max="6405" width="11" customWidth="1"/>
    <col min="6406" max="6406" width="20" customWidth="1"/>
    <col min="6407" max="6412" width="5.5703125" customWidth="1"/>
    <col min="6657" max="6657" width="32.28515625" customWidth="1"/>
    <col min="6658" max="6658" width="15.42578125" customWidth="1"/>
    <col min="6659" max="6659" width="11.5703125" customWidth="1"/>
    <col min="6660" max="6660" width="15.28515625" customWidth="1"/>
    <col min="6661" max="6661" width="11" customWidth="1"/>
    <col min="6662" max="6662" width="20" customWidth="1"/>
    <col min="6663" max="6668" width="5.5703125" customWidth="1"/>
    <col min="6913" max="6913" width="32.28515625" customWidth="1"/>
    <col min="6914" max="6914" width="15.42578125" customWidth="1"/>
    <col min="6915" max="6915" width="11.5703125" customWidth="1"/>
    <col min="6916" max="6916" width="15.28515625" customWidth="1"/>
    <col min="6917" max="6917" width="11" customWidth="1"/>
    <col min="6918" max="6918" width="20" customWidth="1"/>
    <col min="6919" max="6924" width="5.5703125" customWidth="1"/>
    <col min="7169" max="7169" width="32.28515625" customWidth="1"/>
    <col min="7170" max="7170" width="15.42578125" customWidth="1"/>
    <col min="7171" max="7171" width="11.5703125" customWidth="1"/>
    <col min="7172" max="7172" width="15.28515625" customWidth="1"/>
    <col min="7173" max="7173" width="11" customWidth="1"/>
    <col min="7174" max="7174" width="20" customWidth="1"/>
    <col min="7175" max="7180" width="5.5703125" customWidth="1"/>
    <col min="7425" max="7425" width="32.28515625" customWidth="1"/>
    <col min="7426" max="7426" width="15.42578125" customWidth="1"/>
    <col min="7427" max="7427" width="11.5703125" customWidth="1"/>
    <col min="7428" max="7428" width="15.28515625" customWidth="1"/>
    <col min="7429" max="7429" width="11" customWidth="1"/>
    <col min="7430" max="7430" width="20" customWidth="1"/>
    <col min="7431" max="7436" width="5.5703125" customWidth="1"/>
    <col min="7681" max="7681" width="32.28515625" customWidth="1"/>
    <col min="7682" max="7682" width="15.42578125" customWidth="1"/>
    <col min="7683" max="7683" width="11.5703125" customWidth="1"/>
    <col min="7684" max="7684" width="15.28515625" customWidth="1"/>
    <col min="7685" max="7685" width="11" customWidth="1"/>
    <col min="7686" max="7686" width="20" customWidth="1"/>
    <col min="7687" max="7692" width="5.5703125" customWidth="1"/>
    <col min="7937" max="7937" width="32.28515625" customWidth="1"/>
    <col min="7938" max="7938" width="15.42578125" customWidth="1"/>
    <col min="7939" max="7939" width="11.5703125" customWidth="1"/>
    <col min="7940" max="7940" width="15.28515625" customWidth="1"/>
    <col min="7941" max="7941" width="11" customWidth="1"/>
    <col min="7942" max="7942" width="20" customWidth="1"/>
    <col min="7943" max="7948" width="5.5703125" customWidth="1"/>
    <col min="8193" max="8193" width="32.28515625" customWidth="1"/>
    <col min="8194" max="8194" width="15.42578125" customWidth="1"/>
    <col min="8195" max="8195" width="11.5703125" customWidth="1"/>
    <col min="8196" max="8196" width="15.28515625" customWidth="1"/>
    <col min="8197" max="8197" width="11" customWidth="1"/>
    <col min="8198" max="8198" width="20" customWidth="1"/>
    <col min="8199" max="8204" width="5.5703125" customWidth="1"/>
    <col min="8449" max="8449" width="32.28515625" customWidth="1"/>
    <col min="8450" max="8450" width="15.42578125" customWidth="1"/>
    <col min="8451" max="8451" width="11.5703125" customWidth="1"/>
    <col min="8452" max="8452" width="15.28515625" customWidth="1"/>
    <col min="8453" max="8453" width="11" customWidth="1"/>
    <col min="8454" max="8454" width="20" customWidth="1"/>
    <col min="8455" max="8460" width="5.5703125" customWidth="1"/>
    <col min="8705" max="8705" width="32.28515625" customWidth="1"/>
    <col min="8706" max="8706" width="15.42578125" customWidth="1"/>
    <col min="8707" max="8707" width="11.5703125" customWidth="1"/>
    <col min="8708" max="8708" width="15.28515625" customWidth="1"/>
    <col min="8709" max="8709" width="11" customWidth="1"/>
    <col min="8710" max="8710" width="20" customWidth="1"/>
    <col min="8711" max="8716" width="5.5703125" customWidth="1"/>
    <col min="8961" max="8961" width="32.28515625" customWidth="1"/>
    <col min="8962" max="8962" width="15.42578125" customWidth="1"/>
    <col min="8963" max="8963" width="11.5703125" customWidth="1"/>
    <col min="8964" max="8964" width="15.28515625" customWidth="1"/>
    <col min="8965" max="8965" width="11" customWidth="1"/>
    <col min="8966" max="8966" width="20" customWidth="1"/>
    <col min="8967" max="8972" width="5.5703125" customWidth="1"/>
    <col min="9217" max="9217" width="32.28515625" customWidth="1"/>
    <col min="9218" max="9218" width="15.42578125" customWidth="1"/>
    <col min="9219" max="9219" width="11.5703125" customWidth="1"/>
    <col min="9220" max="9220" width="15.28515625" customWidth="1"/>
    <col min="9221" max="9221" width="11" customWidth="1"/>
    <col min="9222" max="9222" width="20" customWidth="1"/>
    <col min="9223" max="9228" width="5.5703125" customWidth="1"/>
    <col min="9473" max="9473" width="32.28515625" customWidth="1"/>
    <col min="9474" max="9474" width="15.42578125" customWidth="1"/>
    <col min="9475" max="9475" width="11.5703125" customWidth="1"/>
    <col min="9476" max="9476" width="15.28515625" customWidth="1"/>
    <col min="9477" max="9477" width="11" customWidth="1"/>
    <col min="9478" max="9478" width="20" customWidth="1"/>
    <col min="9479" max="9484" width="5.5703125" customWidth="1"/>
    <col min="9729" max="9729" width="32.28515625" customWidth="1"/>
    <col min="9730" max="9730" width="15.42578125" customWidth="1"/>
    <col min="9731" max="9731" width="11.5703125" customWidth="1"/>
    <col min="9732" max="9732" width="15.28515625" customWidth="1"/>
    <col min="9733" max="9733" width="11" customWidth="1"/>
    <col min="9734" max="9734" width="20" customWidth="1"/>
    <col min="9735" max="9740" width="5.5703125" customWidth="1"/>
    <col min="9985" max="9985" width="32.28515625" customWidth="1"/>
    <col min="9986" max="9986" width="15.42578125" customWidth="1"/>
    <col min="9987" max="9987" width="11.5703125" customWidth="1"/>
    <col min="9988" max="9988" width="15.28515625" customWidth="1"/>
    <col min="9989" max="9989" width="11" customWidth="1"/>
    <col min="9990" max="9990" width="20" customWidth="1"/>
    <col min="9991" max="9996" width="5.5703125" customWidth="1"/>
    <col min="10241" max="10241" width="32.28515625" customWidth="1"/>
    <col min="10242" max="10242" width="15.42578125" customWidth="1"/>
    <col min="10243" max="10243" width="11.5703125" customWidth="1"/>
    <col min="10244" max="10244" width="15.28515625" customWidth="1"/>
    <col min="10245" max="10245" width="11" customWidth="1"/>
    <col min="10246" max="10246" width="20" customWidth="1"/>
    <col min="10247" max="10252" width="5.5703125" customWidth="1"/>
    <col min="10497" max="10497" width="32.28515625" customWidth="1"/>
    <col min="10498" max="10498" width="15.42578125" customWidth="1"/>
    <col min="10499" max="10499" width="11.5703125" customWidth="1"/>
    <col min="10500" max="10500" width="15.28515625" customWidth="1"/>
    <col min="10501" max="10501" width="11" customWidth="1"/>
    <col min="10502" max="10502" width="20" customWidth="1"/>
    <col min="10503" max="10508" width="5.5703125" customWidth="1"/>
    <col min="10753" max="10753" width="32.28515625" customWidth="1"/>
    <col min="10754" max="10754" width="15.42578125" customWidth="1"/>
    <col min="10755" max="10755" width="11.5703125" customWidth="1"/>
    <col min="10756" max="10756" width="15.28515625" customWidth="1"/>
    <col min="10757" max="10757" width="11" customWidth="1"/>
    <col min="10758" max="10758" width="20" customWidth="1"/>
    <col min="10759" max="10764" width="5.5703125" customWidth="1"/>
    <col min="11009" max="11009" width="32.28515625" customWidth="1"/>
    <col min="11010" max="11010" width="15.42578125" customWidth="1"/>
    <col min="11011" max="11011" width="11.5703125" customWidth="1"/>
    <col min="11012" max="11012" width="15.28515625" customWidth="1"/>
    <col min="11013" max="11013" width="11" customWidth="1"/>
    <col min="11014" max="11014" width="20" customWidth="1"/>
    <col min="11015" max="11020" width="5.5703125" customWidth="1"/>
    <col min="11265" max="11265" width="32.28515625" customWidth="1"/>
    <col min="11266" max="11266" width="15.42578125" customWidth="1"/>
    <col min="11267" max="11267" width="11.5703125" customWidth="1"/>
    <col min="11268" max="11268" width="15.28515625" customWidth="1"/>
    <col min="11269" max="11269" width="11" customWidth="1"/>
    <col min="11270" max="11270" width="20" customWidth="1"/>
    <col min="11271" max="11276" width="5.5703125" customWidth="1"/>
    <col min="11521" max="11521" width="32.28515625" customWidth="1"/>
    <col min="11522" max="11522" width="15.42578125" customWidth="1"/>
    <col min="11523" max="11523" width="11.5703125" customWidth="1"/>
    <col min="11524" max="11524" width="15.28515625" customWidth="1"/>
    <col min="11525" max="11525" width="11" customWidth="1"/>
    <col min="11526" max="11526" width="20" customWidth="1"/>
    <col min="11527" max="11532" width="5.5703125" customWidth="1"/>
    <col min="11777" max="11777" width="32.28515625" customWidth="1"/>
    <col min="11778" max="11778" width="15.42578125" customWidth="1"/>
    <col min="11779" max="11779" width="11.5703125" customWidth="1"/>
    <col min="11780" max="11780" width="15.28515625" customWidth="1"/>
    <col min="11781" max="11781" width="11" customWidth="1"/>
    <col min="11782" max="11782" width="20" customWidth="1"/>
    <col min="11783" max="11788" width="5.5703125" customWidth="1"/>
    <col min="12033" max="12033" width="32.28515625" customWidth="1"/>
    <col min="12034" max="12034" width="15.42578125" customWidth="1"/>
    <col min="12035" max="12035" width="11.5703125" customWidth="1"/>
    <col min="12036" max="12036" width="15.28515625" customWidth="1"/>
    <col min="12037" max="12037" width="11" customWidth="1"/>
    <col min="12038" max="12038" width="20" customWidth="1"/>
    <col min="12039" max="12044" width="5.5703125" customWidth="1"/>
    <col min="12289" max="12289" width="32.28515625" customWidth="1"/>
    <col min="12290" max="12290" width="15.42578125" customWidth="1"/>
    <col min="12291" max="12291" width="11.5703125" customWidth="1"/>
    <col min="12292" max="12292" width="15.28515625" customWidth="1"/>
    <col min="12293" max="12293" width="11" customWidth="1"/>
    <col min="12294" max="12294" width="20" customWidth="1"/>
    <col min="12295" max="12300" width="5.5703125" customWidth="1"/>
    <col min="12545" max="12545" width="32.28515625" customWidth="1"/>
    <col min="12546" max="12546" width="15.42578125" customWidth="1"/>
    <col min="12547" max="12547" width="11.5703125" customWidth="1"/>
    <col min="12548" max="12548" width="15.28515625" customWidth="1"/>
    <col min="12549" max="12549" width="11" customWidth="1"/>
    <col min="12550" max="12550" width="20" customWidth="1"/>
    <col min="12551" max="12556" width="5.5703125" customWidth="1"/>
    <col min="12801" max="12801" width="32.28515625" customWidth="1"/>
    <col min="12802" max="12802" width="15.42578125" customWidth="1"/>
    <col min="12803" max="12803" width="11.5703125" customWidth="1"/>
    <col min="12804" max="12804" width="15.28515625" customWidth="1"/>
    <col min="12805" max="12805" width="11" customWidth="1"/>
    <col min="12806" max="12806" width="20" customWidth="1"/>
    <col min="12807" max="12812" width="5.5703125" customWidth="1"/>
    <col min="13057" max="13057" width="32.28515625" customWidth="1"/>
    <col min="13058" max="13058" width="15.42578125" customWidth="1"/>
    <col min="13059" max="13059" width="11.5703125" customWidth="1"/>
    <col min="13060" max="13060" width="15.28515625" customWidth="1"/>
    <col min="13061" max="13061" width="11" customWidth="1"/>
    <col min="13062" max="13062" width="20" customWidth="1"/>
    <col min="13063" max="13068" width="5.5703125" customWidth="1"/>
    <col min="13313" max="13313" width="32.28515625" customWidth="1"/>
    <col min="13314" max="13314" width="15.42578125" customWidth="1"/>
    <col min="13315" max="13315" width="11.5703125" customWidth="1"/>
    <col min="13316" max="13316" width="15.28515625" customWidth="1"/>
    <col min="13317" max="13317" width="11" customWidth="1"/>
    <col min="13318" max="13318" width="20" customWidth="1"/>
    <col min="13319" max="13324" width="5.5703125" customWidth="1"/>
    <col min="13569" max="13569" width="32.28515625" customWidth="1"/>
    <col min="13570" max="13570" width="15.42578125" customWidth="1"/>
    <col min="13571" max="13571" width="11.5703125" customWidth="1"/>
    <col min="13572" max="13572" width="15.28515625" customWidth="1"/>
    <col min="13573" max="13573" width="11" customWidth="1"/>
    <col min="13574" max="13574" width="20" customWidth="1"/>
    <col min="13575" max="13580" width="5.5703125" customWidth="1"/>
    <col min="13825" max="13825" width="32.28515625" customWidth="1"/>
    <col min="13826" max="13826" width="15.42578125" customWidth="1"/>
    <col min="13827" max="13827" width="11.5703125" customWidth="1"/>
    <col min="13828" max="13828" width="15.28515625" customWidth="1"/>
    <col min="13829" max="13829" width="11" customWidth="1"/>
    <col min="13830" max="13830" width="20" customWidth="1"/>
    <col min="13831" max="13836" width="5.5703125" customWidth="1"/>
    <col min="14081" max="14081" width="32.28515625" customWidth="1"/>
    <col min="14082" max="14082" width="15.42578125" customWidth="1"/>
    <col min="14083" max="14083" width="11.5703125" customWidth="1"/>
    <col min="14084" max="14084" width="15.28515625" customWidth="1"/>
    <col min="14085" max="14085" width="11" customWidth="1"/>
    <col min="14086" max="14086" width="20" customWidth="1"/>
    <col min="14087" max="14092" width="5.5703125" customWidth="1"/>
    <col min="14337" max="14337" width="32.28515625" customWidth="1"/>
    <col min="14338" max="14338" width="15.42578125" customWidth="1"/>
    <col min="14339" max="14339" width="11.5703125" customWidth="1"/>
    <col min="14340" max="14340" width="15.28515625" customWidth="1"/>
    <col min="14341" max="14341" width="11" customWidth="1"/>
    <col min="14342" max="14342" width="20" customWidth="1"/>
    <col min="14343" max="14348" width="5.5703125" customWidth="1"/>
    <col min="14593" max="14593" width="32.28515625" customWidth="1"/>
    <col min="14594" max="14594" width="15.42578125" customWidth="1"/>
    <col min="14595" max="14595" width="11.5703125" customWidth="1"/>
    <col min="14596" max="14596" width="15.28515625" customWidth="1"/>
    <col min="14597" max="14597" width="11" customWidth="1"/>
    <col min="14598" max="14598" width="20" customWidth="1"/>
    <col min="14599" max="14604" width="5.5703125" customWidth="1"/>
    <col min="14849" max="14849" width="32.28515625" customWidth="1"/>
    <col min="14850" max="14850" width="15.42578125" customWidth="1"/>
    <col min="14851" max="14851" width="11.5703125" customWidth="1"/>
    <col min="14852" max="14852" width="15.28515625" customWidth="1"/>
    <col min="14853" max="14853" width="11" customWidth="1"/>
    <col min="14854" max="14854" width="20" customWidth="1"/>
    <col min="14855" max="14860" width="5.5703125" customWidth="1"/>
    <col min="15105" max="15105" width="32.28515625" customWidth="1"/>
    <col min="15106" max="15106" width="15.42578125" customWidth="1"/>
    <col min="15107" max="15107" width="11.5703125" customWidth="1"/>
    <col min="15108" max="15108" width="15.28515625" customWidth="1"/>
    <col min="15109" max="15109" width="11" customWidth="1"/>
    <col min="15110" max="15110" width="20" customWidth="1"/>
    <col min="15111" max="15116" width="5.5703125" customWidth="1"/>
    <col min="15361" max="15361" width="32.28515625" customWidth="1"/>
    <col min="15362" max="15362" width="15.42578125" customWidth="1"/>
    <col min="15363" max="15363" width="11.5703125" customWidth="1"/>
    <col min="15364" max="15364" width="15.28515625" customWidth="1"/>
    <col min="15365" max="15365" width="11" customWidth="1"/>
    <col min="15366" max="15366" width="20" customWidth="1"/>
    <col min="15367" max="15372" width="5.5703125" customWidth="1"/>
    <col min="15617" max="15617" width="32.28515625" customWidth="1"/>
    <col min="15618" max="15618" width="15.42578125" customWidth="1"/>
    <col min="15619" max="15619" width="11.5703125" customWidth="1"/>
    <col min="15620" max="15620" width="15.28515625" customWidth="1"/>
    <col min="15621" max="15621" width="11" customWidth="1"/>
    <col min="15622" max="15622" width="20" customWidth="1"/>
    <col min="15623" max="15628" width="5.5703125" customWidth="1"/>
    <col min="15873" max="15873" width="32.28515625" customWidth="1"/>
    <col min="15874" max="15874" width="15.42578125" customWidth="1"/>
    <col min="15875" max="15875" width="11.5703125" customWidth="1"/>
    <col min="15876" max="15876" width="15.28515625" customWidth="1"/>
    <col min="15877" max="15877" width="11" customWidth="1"/>
    <col min="15878" max="15878" width="20" customWidth="1"/>
    <col min="15879" max="15884" width="5.5703125" customWidth="1"/>
    <col min="16129" max="16129" width="32.28515625" customWidth="1"/>
    <col min="16130" max="16130" width="15.42578125" customWidth="1"/>
    <col min="16131" max="16131" width="11.5703125" customWidth="1"/>
    <col min="16132" max="16132" width="15.28515625" customWidth="1"/>
    <col min="16133" max="16133" width="11" customWidth="1"/>
    <col min="16134" max="16134" width="20" customWidth="1"/>
    <col min="16135" max="16140" width="5.5703125" customWidth="1"/>
  </cols>
  <sheetData>
    <row r="1" spans="1:18" ht="15.75" x14ac:dyDescent="0.25">
      <c r="A1" s="320" t="s">
        <v>0</v>
      </c>
      <c r="B1" s="321"/>
      <c r="C1" s="321"/>
      <c r="D1" s="321"/>
      <c r="E1" s="321"/>
      <c r="F1" s="321"/>
      <c r="G1" s="1"/>
      <c r="H1" s="1"/>
      <c r="I1" s="1"/>
      <c r="J1" s="1"/>
      <c r="K1" s="1"/>
      <c r="L1" s="1"/>
    </row>
    <row r="2" spans="1:18" x14ac:dyDescent="0.2">
      <c r="A2" s="322" t="s">
        <v>1</v>
      </c>
      <c r="B2" s="323"/>
      <c r="C2" s="323"/>
      <c r="D2" s="323"/>
      <c r="E2" s="323"/>
      <c r="F2" s="323"/>
      <c r="G2" s="1" t="s">
        <v>2</v>
      </c>
      <c r="H2" s="1"/>
      <c r="I2" s="1"/>
      <c r="J2" s="1"/>
      <c r="K2" s="1"/>
      <c r="L2" s="1"/>
    </row>
    <row r="3" spans="1:18" x14ac:dyDescent="0.2">
      <c r="A3" s="324" t="s">
        <v>3</v>
      </c>
      <c r="B3" s="324"/>
      <c r="C3" s="324"/>
      <c r="D3" s="324"/>
      <c r="E3" s="324"/>
      <c r="F3" s="324"/>
    </row>
    <row r="4" spans="1:18" ht="21.75" customHeight="1" x14ac:dyDescent="0.2">
      <c r="A4" s="2"/>
      <c r="B4" s="2"/>
      <c r="C4" s="2"/>
      <c r="D4" s="2"/>
      <c r="E4" s="2"/>
      <c r="F4" s="2"/>
    </row>
    <row r="5" spans="1:18" ht="77.25" customHeight="1" x14ac:dyDescent="0.2">
      <c r="A5" s="325" t="s">
        <v>4</v>
      </c>
      <c r="B5" s="325"/>
      <c r="C5" s="325"/>
      <c r="D5" s="325"/>
      <c r="E5" s="325"/>
      <c r="F5" s="325"/>
      <c r="L5" s="3"/>
      <c r="M5" s="3"/>
      <c r="N5" s="3"/>
      <c r="O5" s="3"/>
      <c r="P5" s="3"/>
      <c r="Q5" s="3"/>
      <c r="R5" s="3"/>
    </row>
    <row r="6" spans="1:18" x14ac:dyDescent="0.2">
      <c r="A6" s="2"/>
      <c r="B6" s="2"/>
      <c r="C6" s="2"/>
      <c r="D6" s="2"/>
      <c r="E6" s="2"/>
      <c r="F6" s="4"/>
      <c r="L6" s="3"/>
      <c r="M6" s="3"/>
      <c r="N6" s="3"/>
      <c r="O6" s="3"/>
      <c r="P6" s="3"/>
      <c r="Q6" s="3"/>
      <c r="R6" s="3"/>
    </row>
    <row r="7" spans="1:18" x14ac:dyDescent="0.2">
      <c r="A7" s="2" t="s">
        <v>5</v>
      </c>
      <c r="B7" s="318"/>
      <c r="C7" s="319"/>
      <c r="D7" s="5"/>
      <c r="E7" s="5"/>
      <c r="F7" s="4"/>
      <c r="G7" s="6"/>
      <c r="H7" s="6"/>
      <c r="I7" s="6"/>
      <c r="J7" s="6"/>
      <c r="K7" s="6"/>
      <c r="L7" s="3"/>
      <c r="M7" s="3"/>
      <c r="N7" s="3"/>
      <c r="O7" s="3"/>
      <c r="P7" s="3"/>
      <c r="Q7" s="3"/>
      <c r="R7" s="3"/>
    </row>
    <row r="8" spans="1:18" x14ac:dyDescent="0.2">
      <c r="A8" s="2" t="s">
        <v>6</v>
      </c>
      <c r="B8" s="318"/>
      <c r="C8" s="319"/>
      <c r="D8" s="5"/>
      <c r="E8" s="5"/>
      <c r="F8" s="5"/>
      <c r="G8" s="6"/>
      <c r="H8" s="6"/>
      <c r="I8" s="6"/>
      <c r="J8" s="6"/>
      <c r="K8" s="6"/>
      <c r="L8" s="3"/>
      <c r="M8" s="3"/>
      <c r="N8" s="3"/>
      <c r="O8" s="3"/>
      <c r="P8" s="3"/>
      <c r="Q8" s="3"/>
      <c r="R8" s="3"/>
    </row>
    <row r="9" spans="1:18" x14ac:dyDescent="0.2">
      <c r="A9" s="2" t="s">
        <v>7</v>
      </c>
      <c r="B9" s="7"/>
      <c r="C9" s="8"/>
      <c r="D9" s="5"/>
      <c r="E9" s="5"/>
      <c r="F9" s="5"/>
      <c r="G9" s="6"/>
      <c r="H9" s="6"/>
      <c r="I9" s="6"/>
      <c r="J9" s="6"/>
      <c r="K9" s="6"/>
      <c r="L9" s="3"/>
      <c r="M9" s="3"/>
      <c r="N9" s="3"/>
      <c r="O9" s="3"/>
      <c r="P9" s="3"/>
      <c r="Q9" s="3"/>
      <c r="R9" s="3"/>
    </row>
    <row r="10" spans="1:18" x14ac:dyDescent="0.2">
      <c r="A10" s="2" t="s">
        <v>8</v>
      </c>
      <c r="B10" s="318"/>
      <c r="C10" s="319"/>
      <c r="D10" s="5"/>
      <c r="E10" s="5"/>
      <c r="F10" s="5"/>
      <c r="G10" s="6"/>
      <c r="H10" s="6"/>
      <c r="I10" s="6"/>
      <c r="J10" s="6"/>
      <c r="K10" s="6"/>
      <c r="L10" s="3"/>
      <c r="M10" s="3"/>
      <c r="N10" s="3"/>
      <c r="O10" s="3"/>
      <c r="P10" s="3"/>
      <c r="Q10" s="3"/>
      <c r="R10" s="3"/>
    </row>
    <row r="11" spans="1:18" x14ac:dyDescent="0.2">
      <c r="A11" s="2"/>
      <c r="B11" s="2"/>
      <c r="C11" s="2"/>
      <c r="D11" s="2"/>
      <c r="E11" s="9"/>
      <c r="F11" s="5"/>
      <c r="L11" s="3"/>
      <c r="M11" s="3"/>
      <c r="N11" s="3"/>
      <c r="O11" s="3"/>
      <c r="P11" s="3"/>
      <c r="Q11" s="3"/>
      <c r="R11" s="3"/>
    </row>
    <row r="12" spans="1:18" x14ac:dyDescent="0.2">
      <c r="A12" s="2"/>
      <c r="B12" s="2"/>
      <c r="C12" s="2"/>
      <c r="D12" s="2"/>
      <c r="E12" s="2"/>
      <c r="F12" s="2"/>
      <c r="L12" s="3"/>
      <c r="M12" s="3"/>
      <c r="N12" s="3"/>
      <c r="O12" s="3"/>
      <c r="P12" s="3"/>
      <c r="Q12" s="3"/>
      <c r="R12" s="3"/>
    </row>
    <row r="13" spans="1:18" x14ac:dyDescent="0.2">
      <c r="A13" s="10" t="s">
        <v>9</v>
      </c>
      <c r="B13" s="2"/>
      <c r="C13" s="2"/>
      <c r="D13" s="2"/>
      <c r="E13" s="2"/>
      <c r="F13" s="4"/>
      <c r="L13" s="3"/>
      <c r="M13" s="3"/>
      <c r="N13" s="3"/>
      <c r="O13" s="3"/>
      <c r="P13" s="3"/>
      <c r="Q13" s="3"/>
      <c r="R13" s="3"/>
    </row>
    <row r="14" spans="1:18" x14ac:dyDescent="0.2">
      <c r="A14" s="2"/>
      <c r="B14" s="2"/>
      <c r="C14" s="2"/>
      <c r="D14" s="2"/>
      <c r="E14" s="2"/>
      <c r="F14" s="2"/>
      <c r="L14" s="3"/>
      <c r="M14" s="3"/>
      <c r="N14" s="3"/>
      <c r="O14" s="3"/>
      <c r="P14" s="3"/>
      <c r="Q14" s="3"/>
      <c r="R14" s="3"/>
    </row>
    <row r="15" spans="1:18" x14ac:dyDescent="0.2">
      <c r="A15" s="2"/>
      <c r="B15" s="2"/>
      <c r="C15" s="2"/>
      <c r="D15" s="11" t="s">
        <v>10</v>
      </c>
      <c r="E15" s="2"/>
      <c r="F15" s="2"/>
      <c r="L15" s="3"/>
      <c r="M15" s="3"/>
      <c r="N15" s="3"/>
      <c r="O15" s="3"/>
      <c r="P15" s="3"/>
      <c r="Q15" s="3"/>
      <c r="R15" s="3"/>
    </row>
    <row r="16" spans="1:18" x14ac:dyDescent="0.2">
      <c r="A16" s="12" t="s">
        <v>11</v>
      </c>
      <c r="B16" s="13" t="s">
        <v>11</v>
      </c>
      <c r="C16" s="13" t="s">
        <v>12</v>
      </c>
      <c r="D16" s="14" t="s">
        <v>13</v>
      </c>
      <c r="E16" s="15"/>
      <c r="F16" s="16" t="s">
        <v>14</v>
      </c>
      <c r="L16" s="3"/>
      <c r="M16" s="3"/>
      <c r="N16" s="3"/>
      <c r="O16" s="3"/>
      <c r="P16" s="3"/>
      <c r="Q16" s="3"/>
      <c r="R16" s="3"/>
    </row>
    <row r="17" spans="1:18" x14ac:dyDescent="0.2">
      <c r="A17" s="17" t="s">
        <v>15</v>
      </c>
      <c r="B17" s="18">
        <v>1</v>
      </c>
      <c r="C17" s="18">
        <v>2026</v>
      </c>
      <c r="D17" s="19"/>
      <c r="E17" s="20" t="s">
        <v>13</v>
      </c>
      <c r="F17" s="21">
        <f>+'January 2026'!$O$64</f>
        <v>16.37</v>
      </c>
      <c r="L17" s="3"/>
      <c r="M17" s="3"/>
      <c r="N17" s="3"/>
      <c r="O17" s="3"/>
      <c r="P17" s="3"/>
      <c r="Q17" s="3"/>
      <c r="R17" s="3"/>
    </row>
    <row r="18" spans="1:18" x14ac:dyDescent="0.2">
      <c r="A18" s="17" t="s">
        <v>16</v>
      </c>
      <c r="B18" s="18">
        <v>2</v>
      </c>
      <c r="C18" s="18">
        <v>2026</v>
      </c>
      <c r="D18" s="19"/>
      <c r="E18" s="20" t="s">
        <v>13</v>
      </c>
      <c r="F18" s="21">
        <f>+'February 2026'!$O$64</f>
        <v>16.37</v>
      </c>
      <c r="L18" s="3"/>
      <c r="M18" s="3"/>
      <c r="N18" s="3"/>
      <c r="O18" s="3"/>
      <c r="P18" s="3"/>
      <c r="Q18" s="3"/>
      <c r="R18" s="3"/>
    </row>
    <row r="19" spans="1:18" x14ac:dyDescent="0.2">
      <c r="A19" s="17" t="s">
        <v>17</v>
      </c>
      <c r="B19" s="18">
        <v>3</v>
      </c>
      <c r="C19" s="18">
        <v>2026</v>
      </c>
      <c r="D19" s="19"/>
      <c r="E19" s="20" t="s">
        <v>13</v>
      </c>
      <c r="F19" s="21">
        <f>+'March 2026'!$O$64</f>
        <v>16.32</v>
      </c>
      <c r="L19" s="3"/>
      <c r="M19" s="3"/>
      <c r="N19" s="3"/>
      <c r="O19" s="3"/>
      <c r="P19" s="3"/>
      <c r="Q19" s="3"/>
      <c r="R19" s="3"/>
    </row>
    <row r="20" spans="1:18" x14ac:dyDescent="0.2">
      <c r="A20" s="17" t="s">
        <v>18</v>
      </c>
      <c r="B20" s="18">
        <v>4</v>
      </c>
      <c r="C20" s="18">
        <v>2026</v>
      </c>
      <c r="D20" s="19"/>
      <c r="E20" s="20" t="s">
        <v>13</v>
      </c>
      <c r="F20" s="21">
        <f>+'April 2026 Base Case'!O63</f>
        <v>17.91</v>
      </c>
    </row>
    <row r="21" spans="1:18" x14ac:dyDescent="0.2">
      <c r="A21" s="17" t="s">
        <v>19</v>
      </c>
      <c r="B21" s="18">
        <v>5</v>
      </c>
      <c r="C21" s="18">
        <v>2026</v>
      </c>
      <c r="D21" s="19"/>
      <c r="E21" s="20" t="s">
        <v>13</v>
      </c>
      <c r="F21" s="21">
        <f>+'May 2026'!O63</f>
        <v>17.91</v>
      </c>
    </row>
    <row r="22" spans="1:18" x14ac:dyDescent="0.2">
      <c r="A22" s="17" t="s">
        <v>20</v>
      </c>
      <c r="B22" s="18">
        <v>6</v>
      </c>
      <c r="C22" s="18">
        <v>2026</v>
      </c>
      <c r="D22" s="19"/>
      <c r="E22" s="20" t="s">
        <v>13</v>
      </c>
      <c r="F22" s="21">
        <f>+'June 2026'!O63</f>
        <v>17.91</v>
      </c>
    </row>
    <row r="23" spans="1:18" x14ac:dyDescent="0.2">
      <c r="A23" s="22" t="s">
        <v>21</v>
      </c>
      <c r="B23" s="18">
        <v>7</v>
      </c>
      <c r="C23" s="18">
        <v>2026</v>
      </c>
      <c r="D23" s="19"/>
      <c r="E23" s="20" t="s">
        <v>13</v>
      </c>
      <c r="F23" s="21">
        <f>+'July 2026'!O63</f>
        <v>17.91</v>
      </c>
      <c r="G23" s="23"/>
      <c r="H23" s="23"/>
      <c r="I23" s="23"/>
      <c r="J23" s="23"/>
      <c r="K23" s="23"/>
      <c r="L23" s="23"/>
    </row>
    <row r="24" spans="1:18" ht="13.5" customHeight="1" x14ac:dyDescent="0.2">
      <c r="A24" s="22" t="s">
        <v>22</v>
      </c>
      <c r="B24" s="18">
        <v>8</v>
      </c>
      <c r="C24" s="18">
        <v>2026</v>
      </c>
      <c r="D24" s="19"/>
      <c r="E24" s="20" t="s">
        <v>13</v>
      </c>
      <c r="F24" s="21">
        <f>+'August 2026'!O63</f>
        <v>17.91</v>
      </c>
      <c r="G24" s="23"/>
      <c r="H24" s="23"/>
      <c r="I24" s="23"/>
      <c r="J24" s="23"/>
      <c r="K24" s="23"/>
      <c r="L24" s="23"/>
    </row>
    <row r="25" spans="1:18" x14ac:dyDescent="0.2">
      <c r="A25" s="22" t="s">
        <v>23</v>
      </c>
      <c r="B25" s="18">
        <v>9</v>
      </c>
      <c r="C25" s="18">
        <v>2025</v>
      </c>
      <c r="D25" s="19"/>
      <c r="E25" s="20" t="s">
        <v>13</v>
      </c>
      <c r="F25" s="21">
        <f>+'September 2026'!O63</f>
        <v>18.09</v>
      </c>
      <c r="G25" s="23"/>
      <c r="H25" s="23"/>
      <c r="I25" s="23"/>
      <c r="J25" s="23"/>
      <c r="K25" s="23"/>
      <c r="L25" s="23"/>
    </row>
    <row r="26" spans="1:18" x14ac:dyDescent="0.2">
      <c r="A26" s="22" t="s">
        <v>24</v>
      </c>
      <c r="B26" s="18">
        <v>10</v>
      </c>
      <c r="C26" s="18">
        <v>2025</v>
      </c>
      <c r="D26" s="19"/>
      <c r="E26" s="20" t="s">
        <v>13</v>
      </c>
      <c r="F26" s="21">
        <f>+'October 2025'!O64</f>
        <v>16.89</v>
      </c>
      <c r="G26" s="23"/>
      <c r="H26" s="23"/>
      <c r="I26" s="23"/>
      <c r="J26" s="23"/>
      <c r="K26" s="23"/>
      <c r="L26" s="23"/>
    </row>
    <row r="27" spans="1:18" x14ac:dyDescent="0.2">
      <c r="A27" s="22" t="s">
        <v>25</v>
      </c>
      <c r="B27" s="18">
        <v>11</v>
      </c>
      <c r="C27" s="18">
        <v>2025</v>
      </c>
      <c r="D27" s="19"/>
      <c r="E27" s="20" t="s">
        <v>13</v>
      </c>
      <c r="F27" s="21">
        <f>+'November 2025'!O64</f>
        <v>16.12</v>
      </c>
      <c r="G27" s="23"/>
      <c r="H27" s="23"/>
      <c r="I27" s="23"/>
      <c r="J27" s="23"/>
      <c r="K27" s="23"/>
      <c r="L27" s="23"/>
    </row>
    <row r="28" spans="1:18" x14ac:dyDescent="0.2">
      <c r="A28" s="22" t="s">
        <v>26</v>
      </c>
      <c r="B28" s="18">
        <v>12</v>
      </c>
      <c r="C28" s="18">
        <v>2025</v>
      </c>
      <c r="D28" s="19"/>
      <c r="E28" s="20" t="s">
        <v>13</v>
      </c>
      <c r="F28" s="21">
        <f>+'December 2025'!O64</f>
        <v>16.2</v>
      </c>
      <c r="G28" s="23"/>
      <c r="H28" s="23"/>
      <c r="I28" s="23"/>
      <c r="J28" s="23"/>
      <c r="K28" s="23"/>
      <c r="L28" s="23"/>
    </row>
    <row r="29" spans="1:18" x14ac:dyDescent="0.2">
      <c r="A29" s="2"/>
      <c r="B29" s="24"/>
      <c r="C29" s="24"/>
      <c r="D29" s="20"/>
      <c r="E29" s="25" t="s">
        <v>27</v>
      </c>
      <c r="F29" s="26">
        <f>SUM(F17:F28)</f>
        <v>205.90999999999997</v>
      </c>
      <c r="G29" s="23"/>
      <c r="H29" s="23"/>
      <c r="I29" s="23"/>
      <c r="J29" s="23"/>
      <c r="K29" s="23"/>
      <c r="L29" s="23"/>
    </row>
    <row r="30" spans="1:18" x14ac:dyDescent="0.2">
      <c r="A30" s="2"/>
      <c r="B30" s="24"/>
      <c r="C30" s="24"/>
      <c r="D30" s="20"/>
      <c r="E30" s="27"/>
      <c r="F30" s="28"/>
    </row>
    <row r="31" spans="1:18" x14ac:dyDescent="0.2">
      <c r="A31" s="2"/>
      <c r="B31" s="29"/>
      <c r="C31" s="20"/>
      <c r="D31" s="20"/>
      <c r="E31" s="30"/>
      <c r="F31" s="31"/>
      <c r="G31" s="23"/>
      <c r="H31" s="23"/>
      <c r="I31" s="23"/>
      <c r="J31" s="23"/>
      <c r="K31" s="23"/>
      <c r="L31" s="23"/>
    </row>
    <row r="32" spans="1:18" x14ac:dyDescent="0.2">
      <c r="A32" s="32"/>
      <c r="B32" s="2"/>
      <c r="C32" s="32"/>
      <c r="D32" s="32"/>
      <c r="E32" s="10"/>
      <c r="F32" s="295" t="s">
        <v>229</v>
      </c>
    </row>
    <row r="33" spans="1:6" x14ac:dyDescent="0.2">
      <c r="A33" s="2"/>
      <c r="B33" s="34"/>
      <c r="C33" s="2"/>
      <c r="D33" s="2"/>
      <c r="E33" s="2"/>
      <c r="F33" s="33"/>
    </row>
    <row r="34" spans="1:6" x14ac:dyDescent="0.2">
      <c r="B34" s="35"/>
    </row>
  </sheetData>
  <mergeCells count="7">
    <mergeCell ref="B10:C10"/>
    <mergeCell ref="A1:F1"/>
    <mergeCell ref="A2:F2"/>
    <mergeCell ref="A3:F3"/>
    <mergeCell ref="A5:F5"/>
    <mergeCell ref="B7:C7"/>
    <mergeCell ref="B8:C8"/>
  </mergeCells>
  <hyperlinks>
    <hyperlink ref="G30:L30" location="'Bundled GS-4 Pri'!A1" display="GS-4 Pri Bundled" xr:uid="{0EF63A23-1C93-42B4-BDC1-AEA97F8B86ED}"/>
  </hyperlinks>
  <printOptions horizontalCentered="1"/>
  <pageMargins left="0.5" right="0.5" top="0.5" bottom="0.5" header="0.25" footer="0.2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B2F01-833C-45E5-9CDE-3436A88E4CFB}">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19</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+'04102026 Rider'!D45</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+'04102026 Rider'!B55</f>
        <v>4.34364E-2</v>
      </c>
      <c r="I41" s="82"/>
      <c r="J41" s="82">
        <f t="shared" ref="J41:J46" si="3">SUM(G41:I41)</f>
        <v>4.34364E-2</v>
      </c>
      <c r="K41" s="99" t="s">
        <v>53</v>
      </c>
      <c r="L41" s="72"/>
      <c r="M41" s="72">
        <f>ROUND(D41*H41,2)</f>
        <v>0</v>
      </c>
      <c r="N41" s="106"/>
      <c r="O41" s="72">
        <f t="shared" si="1"/>
        <v>0</v>
      </c>
      <c r="P41" s="74">
        <f>+'04102026 Rider'!D55</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+'04102026 Rider'!B66</f>
        <v>4.5409999999999998E-4</v>
      </c>
      <c r="J42" s="82">
        <f>SUM(G42:I42)</f>
        <v>4.5409999999999998E-4</v>
      </c>
      <c r="K42" s="99" t="s">
        <v>53</v>
      </c>
      <c r="L42" s="72"/>
      <c r="M42" s="72"/>
      <c r="N42" s="72">
        <f>J42*D42</f>
        <v>0</v>
      </c>
      <c r="O42" s="72">
        <f>SUM(L42:N42)</f>
        <v>0</v>
      </c>
      <c r="P42" s="74">
        <f>+'04102026 Rider'!D66</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+'04102026 Rider'!B85</f>
        <v>1.8019E-2</v>
      </c>
      <c r="J44" s="110">
        <f t="shared" si="3"/>
        <v>1.8019E-2</v>
      </c>
      <c r="K44" s="99"/>
      <c r="L44" s="72"/>
      <c r="M44" s="72"/>
      <c r="N44" s="72">
        <f>ROUND(D44*I44,2)</f>
        <v>0.24</v>
      </c>
      <c r="O44" s="72">
        <f t="shared" si="1"/>
        <v>0.24</v>
      </c>
      <c r="P44" s="74">
        <f>+'04102026 Rider'!D85</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+'04102026 Rider'!B87</f>
        <v>5.8023605956771022E-2</v>
      </c>
      <c r="J45" s="110">
        <f t="shared" si="3"/>
        <v>5.8023605956771022E-2</v>
      </c>
      <c r="K45" s="99"/>
      <c r="L45" s="72"/>
      <c r="M45" s="72"/>
      <c r="N45" s="72">
        <f>ROUND(D45*I45,2)</f>
        <v>0.78</v>
      </c>
      <c r="O45" s="72">
        <f t="shared" si="1"/>
        <v>0.78</v>
      </c>
      <c r="P45" s="74">
        <f>+'04102026 Rider'!D87</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+'04102026 Rider'!B90</f>
        <v>2.8</v>
      </c>
      <c r="J46" s="112">
        <f t="shared" si="3"/>
        <v>2.8</v>
      </c>
      <c r="K46" s="99"/>
      <c r="L46" s="72"/>
      <c r="M46" s="72"/>
      <c r="N46" s="72">
        <f>I46</f>
        <v>2.8</v>
      </c>
      <c r="O46" s="72">
        <f>SUM(L46:N46)</f>
        <v>2.8</v>
      </c>
      <c r="P46" s="74">
        <f>+'04102026 Rider'!D90</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+'04102026 Rider'!B105</f>
        <v>2.95915E-2</v>
      </c>
      <c r="J48" s="113">
        <f>SUM(G48:I48)</f>
        <v>2.95915E-2</v>
      </c>
      <c r="K48" s="99"/>
      <c r="L48" s="72"/>
      <c r="M48" s="72"/>
      <c r="N48" s="72">
        <f>ROUND(D48*I48,2)</f>
        <v>0.4</v>
      </c>
      <c r="O48" s="72">
        <f t="shared" si="1"/>
        <v>0.4</v>
      </c>
      <c r="P48" s="74">
        <f>+'04102026 Rider'!D105</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+'04102026 Rider'!B120</f>
        <v>0.19</v>
      </c>
      <c r="J49" s="112">
        <f>SUM(G49:I49)</f>
        <v>0.19</v>
      </c>
      <c r="K49" s="99"/>
      <c r="L49" s="72"/>
      <c r="M49" s="72"/>
      <c r="N49" s="72">
        <f>I49</f>
        <v>0.19</v>
      </c>
      <c r="O49" s="72">
        <f>SUM(L49:N49)</f>
        <v>0.19</v>
      </c>
      <c r="P49" s="74">
        <f>+'04102026 Rider'!D120</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+'04102026 Rider'!B116</f>
        <v>-1.9059999999999999E-3</v>
      </c>
      <c r="J51" s="105">
        <f>SUM(G51:I51)</f>
        <v>-1.9059999999999999E-3</v>
      </c>
      <c r="K51" s="99" t="s">
        <v>53</v>
      </c>
      <c r="L51" s="72"/>
      <c r="M51" s="72"/>
      <c r="N51" s="72">
        <f t="shared" ref="N51" si="4">ROUND(D51*I51,2)</f>
        <v>0</v>
      </c>
      <c r="O51" s="72">
        <f t="shared" si="1"/>
        <v>0</v>
      </c>
      <c r="P51" s="74">
        <f>+'04102026 Rider'!D116</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sheetProtection algorithmName="SHA-512" hashValue="QdwSMcRpx0ZDjqzcjAWMWEFTEKpgIX8ZD145zMnUv6a7tN7IEhHO6X0iMfTxu6drJKL2ghoinrBr14XqkkkEhw==" saltValue="d3iDQML7/kqbl1LQq0l2EQ=="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568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55682"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5568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55684"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BAB17-9BB2-4EEC-B12E-597AA4B349A1}">
  <sheetPr codeName="Sheet52"/>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+'04102026 Rider'!D45</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+'04102026 Rider'!B55</f>
        <v>4.34364E-2</v>
      </c>
      <c r="I41" s="82"/>
      <c r="J41" s="82">
        <f t="shared" ref="J41:J46" si="3">SUM(G41:I41)</f>
        <v>4.34364E-2</v>
      </c>
      <c r="K41" s="99" t="s">
        <v>53</v>
      </c>
      <c r="L41" s="72"/>
      <c r="M41" s="72">
        <f>ROUND(D41*H41,2)</f>
        <v>0</v>
      </c>
      <c r="N41" s="106"/>
      <c r="O41" s="72">
        <f t="shared" si="1"/>
        <v>0</v>
      </c>
      <c r="P41" s="74">
        <f>+'04102026 Rider'!D55</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+'04102026 Rider'!B66</f>
        <v>4.5409999999999998E-4</v>
      </c>
      <c r="J42" s="82">
        <f>SUM(G42:I42)</f>
        <v>4.5409999999999998E-4</v>
      </c>
      <c r="K42" s="99" t="s">
        <v>53</v>
      </c>
      <c r="L42" s="72"/>
      <c r="M42" s="72"/>
      <c r="N42" s="72">
        <f>J42*D42</f>
        <v>0</v>
      </c>
      <c r="O42" s="72">
        <f>SUM(L42:N42)</f>
        <v>0</v>
      </c>
      <c r="P42" s="74">
        <f>+'04102026 Rider'!D66</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+'04102026 Rider'!B85</f>
        <v>1.8019E-2</v>
      </c>
      <c r="J44" s="110">
        <f t="shared" si="3"/>
        <v>1.8019E-2</v>
      </c>
      <c r="K44" s="99"/>
      <c r="L44" s="72"/>
      <c r="M44" s="72"/>
      <c r="N44" s="72">
        <f>ROUND(D44*I44,2)</f>
        <v>0.24</v>
      </c>
      <c r="O44" s="72">
        <f t="shared" si="1"/>
        <v>0.24</v>
      </c>
      <c r="P44" s="74">
        <f>+'04102026 Rider'!D85</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+'04102026 Rider'!B87</f>
        <v>5.8023605956771022E-2</v>
      </c>
      <c r="J45" s="110">
        <f t="shared" si="3"/>
        <v>5.8023605956771022E-2</v>
      </c>
      <c r="K45" s="99"/>
      <c r="L45" s="72"/>
      <c r="M45" s="72"/>
      <c r="N45" s="72">
        <f>ROUND(D45*I45,2)</f>
        <v>0.78</v>
      </c>
      <c r="O45" s="72">
        <f t="shared" si="1"/>
        <v>0.78</v>
      </c>
      <c r="P45" s="74">
        <f>+'04102026 Rider'!D87</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+'04102026 Rider'!B90</f>
        <v>2.8</v>
      </c>
      <c r="J46" s="112">
        <f t="shared" si="3"/>
        <v>2.8</v>
      </c>
      <c r="K46" s="99"/>
      <c r="L46" s="72"/>
      <c r="M46" s="72"/>
      <c r="N46" s="72">
        <f>I46</f>
        <v>2.8</v>
      </c>
      <c r="O46" s="72">
        <f>SUM(L46:N46)</f>
        <v>2.8</v>
      </c>
      <c r="P46" s="74">
        <f>+'04102026 Rider'!D90</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+'04102026 Rider'!B105</f>
        <v>2.95915E-2</v>
      </c>
      <c r="J48" s="113">
        <f>SUM(G48:I48)</f>
        <v>2.95915E-2</v>
      </c>
      <c r="K48" s="99"/>
      <c r="L48" s="72"/>
      <c r="M48" s="72"/>
      <c r="N48" s="72">
        <f>ROUND(D48*I48,2)</f>
        <v>0.4</v>
      </c>
      <c r="O48" s="72">
        <f t="shared" si="1"/>
        <v>0.4</v>
      </c>
      <c r="P48" s="74">
        <f>+'04102026 Rider'!D105</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+'04102026 Rider'!B120</f>
        <v>0.19</v>
      </c>
      <c r="J49" s="112">
        <f>SUM(G49:I49)</f>
        <v>0.19</v>
      </c>
      <c r="K49" s="99"/>
      <c r="L49" s="72"/>
      <c r="M49" s="72"/>
      <c r="N49" s="72">
        <f>I49</f>
        <v>0.19</v>
      </c>
      <c r="O49" s="72">
        <f>SUM(L49:N49)</f>
        <v>0.19</v>
      </c>
      <c r="P49" s="74">
        <f>+'04102026 Rider'!D120</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+'04102026 Rider'!B116</f>
        <v>-1.9059999999999999E-3</v>
      </c>
      <c r="J51" s="105">
        <f>SUM(G51:I51)</f>
        <v>-1.9059999999999999E-3</v>
      </c>
      <c r="K51" s="99" t="s">
        <v>53</v>
      </c>
      <c r="L51" s="72"/>
      <c r="M51" s="72"/>
      <c r="N51" s="72">
        <f t="shared" ref="N51" si="4">ROUND(D51*I51,2)</f>
        <v>0</v>
      </c>
      <c r="O51" s="72">
        <f t="shared" si="1"/>
        <v>0</v>
      </c>
      <c r="P51" s="74">
        <f>+'04102026 Rider'!D116</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sheetProtection algorithmName="SHA-512" hashValue="FgBxtWZ+xZI0ApMUJORsPNf3/dRO1o4d4nTtf5RHB/UHTEiK1cRUwx9k/GHVfsEtPdIBPz83echBdqnTniEDJA==" saltValue="RYzkoz/7RRLVi7ie43B3B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7793"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17794"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17795"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17796"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B2327-34FE-41A6-BBD5-CF241FB35EBB}">
  <sheetPr codeName="Sheet53"/>
  <dimension ref="A1:H146"/>
  <sheetViews>
    <sheetView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6" x14ac:dyDescent="0.2">
      <c r="A1" s="149" t="s">
        <v>87</v>
      </c>
      <c r="B1" s="149" t="s">
        <v>88</v>
      </c>
      <c r="C1" s="149"/>
      <c r="D1" s="149" t="s">
        <v>89</v>
      </c>
      <c r="E1" s="149" t="s">
        <v>88</v>
      </c>
      <c r="F1" s="149" t="s">
        <v>89</v>
      </c>
    </row>
    <row r="3" spans="1:6" x14ac:dyDescent="0.2">
      <c r="A3" s="43" t="s">
        <v>226</v>
      </c>
    </row>
    <row r="4" spans="1:6" x14ac:dyDescent="0.2">
      <c r="A4" s="51" t="s">
        <v>91</v>
      </c>
      <c r="B4">
        <v>5.5215000000000004E-3</v>
      </c>
      <c r="C4" s="150"/>
      <c r="D4" s="44">
        <v>46022</v>
      </c>
    </row>
    <row r="5" spans="1:6" x14ac:dyDescent="0.2">
      <c r="A5" s="51" t="s">
        <v>92</v>
      </c>
      <c r="B5">
        <v>1.7560000000000001E-4</v>
      </c>
      <c r="C5" s="150"/>
      <c r="D5" s="44">
        <v>45657</v>
      </c>
    </row>
    <row r="7" spans="1:6" x14ac:dyDescent="0.2">
      <c r="A7" s="43" t="s">
        <v>93</v>
      </c>
      <c r="D7" s="44">
        <v>44531</v>
      </c>
    </row>
    <row r="8" spans="1:6" x14ac:dyDescent="0.2">
      <c r="A8" s="51" t="s">
        <v>94</v>
      </c>
      <c r="B8" s="151">
        <v>4.6499999999999996E-3</v>
      </c>
      <c r="C8" s="151"/>
      <c r="D8" s="44"/>
    </row>
    <row r="9" spans="1:6" x14ac:dyDescent="0.2">
      <c r="A9" s="152" t="s">
        <v>95</v>
      </c>
      <c r="B9" s="151">
        <v>4.1900000000000001E-3</v>
      </c>
      <c r="C9" s="151"/>
      <c r="D9" s="44"/>
    </row>
    <row r="10" spans="1:6" x14ac:dyDescent="0.2">
      <c r="A10" s="51" t="s">
        <v>96</v>
      </c>
      <c r="B10" s="151">
        <v>3.63E-3</v>
      </c>
      <c r="C10" s="151"/>
      <c r="D10" s="44"/>
    </row>
    <row r="12" spans="1:6" x14ac:dyDescent="0.2">
      <c r="A12" s="142" t="s">
        <v>97</v>
      </c>
      <c r="B12" s="153">
        <v>0</v>
      </c>
      <c r="C12" s="153"/>
      <c r="D12" s="44">
        <v>44531</v>
      </c>
    </row>
    <row r="14" spans="1:6" x14ac:dyDescent="0.2">
      <c r="A14" s="43" t="s">
        <v>101</v>
      </c>
      <c r="B14" s="156">
        <v>0</v>
      </c>
      <c r="C14" s="44"/>
      <c r="D14" s="44">
        <v>44531</v>
      </c>
      <c r="E14" s="157">
        <v>0</v>
      </c>
      <c r="F14" s="44">
        <v>44531</v>
      </c>
    </row>
    <row r="16" spans="1:6" x14ac:dyDescent="0.2">
      <c r="A16" s="142" t="s">
        <v>102</v>
      </c>
      <c r="B16" s="158" t="s">
        <v>103</v>
      </c>
      <c r="C16" s="158" t="s">
        <v>104</v>
      </c>
    </row>
    <row r="17" spans="1:4" x14ac:dyDescent="0.2">
      <c r="A17" s="152" t="s">
        <v>105</v>
      </c>
      <c r="B17" s="219">
        <v>7.6880000000000004E-2</v>
      </c>
      <c r="C17" s="219">
        <v>7.6880000000000004E-2</v>
      </c>
      <c r="D17" s="44">
        <v>45809</v>
      </c>
    </row>
    <row r="18" spans="1:4" x14ac:dyDescent="0.2">
      <c r="A18" s="152" t="s">
        <v>106</v>
      </c>
      <c r="B18" s="219">
        <v>7.6880000000000004E-2</v>
      </c>
      <c r="C18" s="219">
        <v>7.6880000000000004E-2</v>
      </c>
      <c r="D18" s="44">
        <v>45809</v>
      </c>
    </row>
    <row r="19" spans="1:4" x14ac:dyDescent="0.2">
      <c r="A19" s="152" t="s">
        <v>107</v>
      </c>
      <c r="B19" s="219">
        <v>7.6880000000000004E-2</v>
      </c>
      <c r="C19" s="219">
        <v>7.6880000000000004E-2</v>
      </c>
      <c r="D19" s="44">
        <v>45809</v>
      </c>
    </row>
    <row r="20" spans="1:4" x14ac:dyDescent="0.2">
      <c r="A20" s="152" t="s">
        <v>108</v>
      </c>
      <c r="B20" s="300">
        <v>7.4289999999999995E-2</v>
      </c>
      <c r="C20" s="300">
        <v>7.4289999999999995E-2</v>
      </c>
      <c r="D20" s="44">
        <v>45809</v>
      </c>
    </row>
    <row r="21" spans="1:4" x14ac:dyDescent="0.2">
      <c r="A21" s="152" t="s">
        <v>109</v>
      </c>
      <c r="B21" s="300">
        <v>7.2950000000000001E-2</v>
      </c>
      <c r="C21" s="300">
        <v>7.2950000000000001E-2</v>
      </c>
      <c r="D21" s="44">
        <v>45809</v>
      </c>
    </row>
    <row r="22" spans="1:4" x14ac:dyDescent="0.2">
      <c r="A22" s="51"/>
      <c r="B22" s="154"/>
      <c r="C22" s="154"/>
      <c r="D22" s="44"/>
    </row>
    <row r="23" spans="1:4" x14ac:dyDescent="0.2">
      <c r="A23" s="142" t="s">
        <v>110</v>
      </c>
      <c r="B23" s="158" t="s">
        <v>103</v>
      </c>
      <c r="C23" s="158" t="s">
        <v>104</v>
      </c>
      <c r="D23" s="44"/>
    </row>
    <row r="24" spans="1:4" x14ac:dyDescent="0.2">
      <c r="A24" s="152" t="s">
        <v>111</v>
      </c>
      <c r="B24" s="159">
        <v>2.298E-2</v>
      </c>
      <c r="C24" s="150"/>
      <c r="D24" s="44">
        <v>45809</v>
      </c>
    </row>
    <row r="25" spans="1:4" x14ac:dyDescent="0.2">
      <c r="A25" s="51" t="s">
        <v>112</v>
      </c>
      <c r="B25" s="154">
        <v>3.18762E-2</v>
      </c>
      <c r="C25" s="154">
        <v>3.18762E-2</v>
      </c>
      <c r="D25" s="44">
        <v>45809</v>
      </c>
    </row>
    <row r="26" spans="1:4" x14ac:dyDescent="0.2">
      <c r="A26" s="51" t="s">
        <v>113</v>
      </c>
      <c r="B26" s="154">
        <v>3.0280600000000001E-2</v>
      </c>
      <c r="C26" s="154">
        <v>1.72503E-2</v>
      </c>
      <c r="D26" s="44">
        <v>45809</v>
      </c>
    </row>
    <row r="27" spans="1:4" x14ac:dyDescent="0.2">
      <c r="A27" s="51" t="s">
        <v>114</v>
      </c>
      <c r="B27" s="154">
        <v>2.8333000000000001E-2</v>
      </c>
      <c r="C27" s="154">
        <v>2.0174299999999999E-2</v>
      </c>
      <c r="D27" s="44">
        <v>45809</v>
      </c>
    </row>
    <row r="28" spans="1:4" x14ac:dyDescent="0.2">
      <c r="A28" s="51" t="s">
        <v>115</v>
      </c>
      <c r="B28" s="154">
        <v>3.97676E-2</v>
      </c>
      <c r="C28" s="154"/>
      <c r="D28" s="44">
        <v>45809</v>
      </c>
    </row>
    <row r="29" spans="1:4" x14ac:dyDescent="0.2">
      <c r="A29" s="51" t="s">
        <v>116</v>
      </c>
      <c r="B29" s="154">
        <v>1.3643000000000001E-2</v>
      </c>
      <c r="C29" s="150"/>
      <c r="D29" s="44">
        <v>45809</v>
      </c>
    </row>
    <row r="30" spans="1:4" x14ac:dyDescent="0.2">
      <c r="A30" s="51" t="s">
        <v>117</v>
      </c>
      <c r="B30" s="154">
        <v>0.19200049999999999</v>
      </c>
      <c r="C30" s="150"/>
      <c r="D30" s="44">
        <v>45809</v>
      </c>
    </row>
    <row r="31" spans="1:4" x14ac:dyDescent="0.2">
      <c r="A31" s="51" t="s">
        <v>118</v>
      </c>
      <c r="B31" s="154">
        <v>0</v>
      </c>
      <c r="C31" s="150"/>
      <c r="D31" s="44">
        <v>45809</v>
      </c>
    </row>
    <row r="32" spans="1:4" x14ac:dyDescent="0.2">
      <c r="A32" s="51" t="s">
        <v>119</v>
      </c>
      <c r="B32" s="154">
        <v>1.8849999999999999E-2</v>
      </c>
      <c r="C32" s="154"/>
      <c r="D32" s="44">
        <v>45809</v>
      </c>
    </row>
    <row r="33" spans="1:5" x14ac:dyDescent="0.2">
      <c r="A33" s="152" t="s">
        <v>107</v>
      </c>
      <c r="B33" s="154">
        <v>1.8180000000000002E-2</v>
      </c>
      <c r="C33" s="150"/>
      <c r="D33" s="44">
        <v>45809</v>
      </c>
    </row>
    <row r="34" spans="1:5" x14ac:dyDescent="0.2">
      <c r="A34" s="152" t="s">
        <v>120</v>
      </c>
      <c r="B34" s="154">
        <v>0.15807350000000001</v>
      </c>
      <c r="C34" s="150"/>
      <c r="D34" s="44">
        <v>45809</v>
      </c>
    </row>
    <row r="35" spans="1:5" x14ac:dyDescent="0.2">
      <c r="A35" s="152" t="s">
        <v>121</v>
      </c>
      <c r="B35" s="154">
        <v>0</v>
      </c>
      <c r="C35" s="150"/>
      <c r="D35" s="44">
        <v>45809</v>
      </c>
    </row>
    <row r="36" spans="1:5" x14ac:dyDescent="0.2">
      <c r="A36" s="51" t="s">
        <v>122</v>
      </c>
      <c r="B36" s="154">
        <v>5.64179E-2</v>
      </c>
      <c r="D36" s="44">
        <v>45809</v>
      </c>
    </row>
    <row r="37" spans="1:5" x14ac:dyDescent="0.2">
      <c r="A37" s="51" t="s">
        <v>123</v>
      </c>
      <c r="B37" s="150">
        <v>1.928E-4</v>
      </c>
      <c r="D37" s="44">
        <v>45809</v>
      </c>
    </row>
    <row r="38" spans="1:5" x14ac:dyDescent="0.2">
      <c r="A38" s="152" t="s">
        <v>108</v>
      </c>
      <c r="B38" s="150">
        <v>1.3849999999999999E-2</v>
      </c>
      <c r="D38" s="44">
        <v>45809</v>
      </c>
    </row>
    <row r="39" spans="1:5" x14ac:dyDescent="0.2">
      <c r="A39" s="152" t="s">
        <v>109</v>
      </c>
      <c r="B39" s="150">
        <v>1.6299999999999999E-2</v>
      </c>
      <c r="D39" s="44">
        <v>45809</v>
      </c>
    </row>
    <row r="40" spans="1:5" x14ac:dyDescent="0.2">
      <c r="A40" s="152" t="s">
        <v>124</v>
      </c>
      <c r="B40" s="150">
        <v>2.10674E-2</v>
      </c>
      <c r="C40" s="160">
        <v>9.0900000000000009E-3</v>
      </c>
      <c r="D40" s="44">
        <v>45809</v>
      </c>
    </row>
    <row r="41" spans="1:5" x14ac:dyDescent="0.2">
      <c r="A41" s="152" t="s">
        <v>125</v>
      </c>
      <c r="B41" s="150">
        <v>1.6396899999999999E-2</v>
      </c>
      <c r="C41" s="160">
        <v>6.9249999999999997E-3</v>
      </c>
      <c r="D41" s="44">
        <v>45809</v>
      </c>
    </row>
    <row r="42" spans="1:5" x14ac:dyDescent="0.2">
      <c r="A42" s="152" t="s">
        <v>126</v>
      </c>
      <c r="B42" s="150">
        <v>1.9659699999999999E-2</v>
      </c>
      <c r="C42" s="160">
        <v>8.1499999999999993E-3</v>
      </c>
      <c r="D42" s="44">
        <v>45809</v>
      </c>
    </row>
    <row r="43" spans="1:5" x14ac:dyDescent="0.2">
      <c r="D43" s="44"/>
    </row>
    <row r="44" spans="1:5" x14ac:dyDescent="0.2">
      <c r="A44" s="51"/>
      <c r="D44" s="44"/>
    </row>
    <row r="45" spans="1:5" x14ac:dyDescent="0.2">
      <c r="A45" s="142" t="s">
        <v>127</v>
      </c>
      <c r="B45" s="161">
        <v>-4.3956000000000004E-3</v>
      </c>
      <c r="D45" s="44">
        <v>46112</v>
      </c>
    </row>
    <row r="46" spans="1:5" x14ac:dyDescent="0.2">
      <c r="A46" s="51"/>
      <c r="D46" s="44"/>
    </row>
    <row r="47" spans="1:5" x14ac:dyDescent="0.2">
      <c r="A47" s="142" t="s">
        <v>58</v>
      </c>
      <c r="B47" s="162" t="s">
        <v>128</v>
      </c>
      <c r="C47" s="162" t="s">
        <v>129</v>
      </c>
      <c r="D47" s="162" t="s">
        <v>27</v>
      </c>
      <c r="E47" s="162" t="s">
        <v>130</v>
      </c>
    </row>
    <row r="48" spans="1:5" x14ac:dyDescent="0.2">
      <c r="A48" s="152" t="s">
        <v>131</v>
      </c>
      <c r="B48" s="191">
        <v>0</v>
      </c>
      <c r="C48" s="192">
        <v>0</v>
      </c>
      <c r="D48" s="193">
        <f>SUM(B48:C48)</f>
        <v>0</v>
      </c>
      <c r="E48" s="166">
        <v>45883</v>
      </c>
    </row>
    <row r="49" spans="1:8" x14ac:dyDescent="0.2">
      <c r="A49" s="152" t="s">
        <v>132</v>
      </c>
      <c r="B49" s="194">
        <v>0</v>
      </c>
      <c r="C49" s="195">
        <v>0</v>
      </c>
      <c r="D49" s="196">
        <f>SUM(B49:C49)</f>
        <v>0</v>
      </c>
      <c r="E49" s="166">
        <v>45883</v>
      </c>
    </row>
    <row r="50" spans="1:8" x14ac:dyDescent="0.2">
      <c r="A50" s="152"/>
      <c r="B50" s="170"/>
      <c r="D50" s="44"/>
    </row>
    <row r="51" spans="1:8" x14ac:dyDescent="0.2">
      <c r="A51" s="152"/>
      <c r="B51" s="170"/>
      <c r="D51" s="44"/>
    </row>
    <row r="52" spans="1:8" x14ac:dyDescent="0.2">
      <c r="A52" s="152"/>
      <c r="B52" s="170"/>
      <c r="D52" s="44"/>
    </row>
    <row r="53" spans="1:8" x14ac:dyDescent="0.2">
      <c r="A53" s="51"/>
      <c r="D53" s="44"/>
    </row>
    <row r="54" spans="1:8" x14ac:dyDescent="0.2">
      <c r="A54" s="142" t="s">
        <v>133</v>
      </c>
    </row>
    <row r="55" spans="1:8" x14ac:dyDescent="0.2">
      <c r="A55" s="152" t="s">
        <v>105</v>
      </c>
      <c r="B55" s="291">
        <v>4.34364E-2</v>
      </c>
      <c r="D55" s="44">
        <v>46112</v>
      </c>
      <c r="F55" s="35" t="s">
        <v>134</v>
      </c>
      <c r="G55" s="292">
        <v>3.1686899999999997E-2</v>
      </c>
      <c r="H55" s="44">
        <v>46112</v>
      </c>
    </row>
    <row r="56" spans="1:8" x14ac:dyDescent="0.2">
      <c r="A56" s="152" t="s">
        <v>106</v>
      </c>
      <c r="B56" s="291">
        <v>3.1686899999999997E-2</v>
      </c>
      <c r="D56" s="44">
        <v>46112</v>
      </c>
      <c r="F56" s="35" t="s">
        <v>135</v>
      </c>
      <c r="G56" s="292">
        <v>4.8264399999999999E-2</v>
      </c>
      <c r="H56" s="44">
        <v>46112</v>
      </c>
    </row>
    <row r="57" spans="1:8" x14ac:dyDescent="0.2">
      <c r="A57" s="152" t="s">
        <v>107</v>
      </c>
      <c r="B57" s="291">
        <v>4.4440000000000001E-4</v>
      </c>
      <c r="D57" s="44">
        <v>46112</v>
      </c>
    </row>
    <row r="58" spans="1:8" x14ac:dyDescent="0.2">
      <c r="A58" s="152" t="s">
        <v>108</v>
      </c>
      <c r="B58" s="291">
        <v>4.2949999999999998E-4</v>
      </c>
      <c r="D58" s="44">
        <v>46112</v>
      </c>
    </row>
    <row r="59" spans="1:8" x14ac:dyDescent="0.2">
      <c r="A59" s="152" t="s">
        <v>109</v>
      </c>
      <c r="B59" s="291">
        <v>4.2180000000000001E-4</v>
      </c>
      <c r="D59" s="44">
        <v>46112</v>
      </c>
    </row>
    <row r="60" spans="1:8" x14ac:dyDescent="0.2">
      <c r="B60" s="154"/>
    </row>
    <row r="61" spans="1:8" x14ac:dyDescent="0.2">
      <c r="A61" s="142" t="s">
        <v>136</v>
      </c>
    </row>
    <row r="62" spans="1:8" x14ac:dyDescent="0.2">
      <c r="A62" s="152" t="s">
        <v>107</v>
      </c>
      <c r="B62" s="118">
        <v>10.28</v>
      </c>
      <c r="D62" s="44">
        <v>46112</v>
      </c>
    </row>
    <row r="63" spans="1:8" x14ac:dyDescent="0.2">
      <c r="A63" s="152" t="s">
        <v>108</v>
      </c>
      <c r="B63" s="118">
        <v>10.79</v>
      </c>
      <c r="D63" s="44">
        <v>46112</v>
      </c>
    </row>
    <row r="64" spans="1:8" x14ac:dyDescent="0.2">
      <c r="A64" s="152" t="s">
        <v>109</v>
      </c>
      <c r="B64" s="118">
        <v>6.74</v>
      </c>
      <c r="D64" s="44">
        <v>46112</v>
      </c>
    </row>
    <row r="65" spans="1:4" x14ac:dyDescent="0.2">
      <c r="A65" s="51"/>
      <c r="D65" s="44"/>
    </row>
    <row r="66" spans="1:4" x14ac:dyDescent="0.2">
      <c r="A66" s="142" t="s">
        <v>172</v>
      </c>
      <c r="B66" s="202">
        <v>4.5409999999999998E-4</v>
      </c>
      <c r="D66" s="44">
        <v>46112</v>
      </c>
    </row>
    <row r="67" spans="1:4" x14ac:dyDescent="0.2">
      <c r="A67" s="51"/>
      <c r="D67" s="44"/>
    </row>
    <row r="68" spans="1:4" x14ac:dyDescent="0.2">
      <c r="A68" s="142" t="s">
        <v>137</v>
      </c>
      <c r="C68" s="175" t="s">
        <v>138</v>
      </c>
      <c r="D68" s="44"/>
    </row>
    <row r="69" spans="1:4" x14ac:dyDescent="0.2">
      <c r="A69" s="51" t="s">
        <v>139</v>
      </c>
      <c r="B69" s="150">
        <v>0</v>
      </c>
      <c r="C69" s="150">
        <v>0</v>
      </c>
      <c r="D69" s="44">
        <v>45444</v>
      </c>
    </row>
    <row r="70" spans="1:4" x14ac:dyDescent="0.2">
      <c r="A70" s="51" t="s">
        <v>119</v>
      </c>
      <c r="B70" s="150">
        <v>0</v>
      </c>
      <c r="C70" s="150">
        <v>0</v>
      </c>
      <c r="D70" s="44">
        <v>45444</v>
      </c>
    </row>
    <row r="71" spans="1:4" x14ac:dyDescent="0.2">
      <c r="A71" s="51" t="s">
        <v>140</v>
      </c>
      <c r="B71" s="150">
        <v>0</v>
      </c>
      <c r="C71" s="150">
        <v>0</v>
      </c>
      <c r="D71" s="44">
        <v>45444</v>
      </c>
    </row>
    <row r="72" spans="1:4" x14ac:dyDescent="0.2">
      <c r="A72" s="51" t="s">
        <v>141</v>
      </c>
      <c r="B72" s="150">
        <v>0</v>
      </c>
      <c r="C72" s="150">
        <v>0</v>
      </c>
      <c r="D72" s="44">
        <v>45444</v>
      </c>
    </row>
    <row r="73" spans="1:4" x14ac:dyDescent="0.2">
      <c r="A73" s="51" t="s">
        <v>142</v>
      </c>
      <c r="B73" s="150">
        <v>0</v>
      </c>
      <c r="C73" s="150">
        <v>0</v>
      </c>
      <c r="D73" s="44">
        <v>45444</v>
      </c>
    </row>
    <row r="74" spans="1:4" x14ac:dyDescent="0.2">
      <c r="A74" s="51" t="s">
        <v>143</v>
      </c>
      <c r="B74" s="150">
        <v>0</v>
      </c>
      <c r="C74" s="150">
        <v>0</v>
      </c>
      <c r="D74" s="44">
        <v>45444</v>
      </c>
    </row>
    <row r="75" spans="1:4" x14ac:dyDescent="0.2">
      <c r="A75" s="51"/>
      <c r="B75" s="154"/>
      <c r="C75" s="154"/>
      <c r="D75" s="44"/>
    </row>
    <row r="76" spans="1:4" x14ac:dyDescent="0.2">
      <c r="A76" s="142" t="s">
        <v>144</v>
      </c>
      <c r="D76" s="44"/>
    </row>
    <row r="77" spans="1:4" x14ac:dyDescent="0.2">
      <c r="A77" s="51" t="s">
        <v>119</v>
      </c>
      <c r="B77" s="174">
        <v>0</v>
      </c>
      <c r="C77" s="150"/>
      <c r="D77" s="44">
        <v>45444</v>
      </c>
    </row>
    <row r="78" spans="1:4" x14ac:dyDescent="0.2">
      <c r="A78" s="51" t="s">
        <v>141</v>
      </c>
      <c r="B78" s="174">
        <v>0</v>
      </c>
      <c r="C78" s="150"/>
      <c r="D78" s="44">
        <v>45444</v>
      </c>
    </row>
    <row r="79" spans="1:4" x14ac:dyDescent="0.2">
      <c r="A79" s="51"/>
      <c r="B79" s="154"/>
      <c r="C79" s="154"/>
      <c r="D79" s="44"/>
    </row>
    <row r="80" spans="1:4" x14ac:dyDescent="0.2">
      <c r="A80" s="142" t="s">
        <v>145</v>
      </c>
      <c r="D80" s="44"/>
    </row>
    <row r="81" spans="1:6" x14ac:dyDescent="0.2">
      <c r="A81" s="51" t="s">
        <v>140</v>
      </c>
      <c r="B81" s="174">
        <v>0</v>
      </c>
      <c r="C81" s="150"/>
      <c r="D81" s="44">
        <v>45444</v>
      </c>
    </row>
    <row r="82" spans="1:6" x14ac:dyDescent="0.2">
      <c r="A82" s="51" t="s">
        <v>142</v>
      </c>
      <c r="B82" s="174">
        <v>0</v>
      </c>
      <c r="C82" s="150"/>
      <c r="D82" s="44">
        <v>45444</v>
      </c>
    </row>
    <row r="83" spans="1:6" x14ac:dyDescent="0.2">
      <c r="A83" s="51" t="s">
        <v>143</v>
      </c>
      <c r="B83" s="174">
        <v>0</v>
      </c>
      <c r="C83" s="154"/>
      <c r="D83" s="44">
        <v>45444</v>
      </c>
    </row>
    <row r="84" spans="1:6" x14ac:dyDescent="0.2">
      <c r="A84" s="51"/>
      <c r="B84" s="154"/>
      <c r="C84" s="154"/>
      <c r="D84" s="44"/>
    </row>
    <row r="85" spans="1:6" x14ac:dyDescent="0.2">
      <c r="A85" s="142" t="s">
        <v>146</v>
      </c>
      <c r="B85" s="203">
        <v>1.8019E-2</v>
      </c>
      <c r="C85" s="177"/>
      <c r="D85" s="44">
        <v>46122</v>
      </c>
    </row>
    <row r="86" spans="1:6" x14ac:dyDescent="0.2">
      <c r="A86" s="51"/>
      <c r="D86" s="44"/>
    </row>
    <row r="87" spans="1:6" x14ac:dyDescent="0.2">
      <c r="A87" s="43" t="s">
        <v>147</v>
      </c>
      <c r="B87" s="203">
        <v>5.8023605956771022E-2</v>
      </c>
      <c r="C87" s="176"/>
      <c r="D87" s="44">
        <v>46122</v>
      </c>
    </row>
    <row r="89" spans="1:6" x14ac:dyDescent="0.2">
      <c r="A89" s="43" t="s">
        <v>225</v>
      </c>
      <c r="D89" s="44"/>
    </row>
    <row r="90" spans="1:6" x14ac:dyDescent="0.2">
      <c r="A90" s="152" t="s">
        <v>105</v>
      </c>
      <c r="B90" s="204">
        <v>2.8</v>
      </c>
      <c r="C90" s="178"/>
      <c r="D90" s="44">
        <v>46112</v>
      </c>
    </row>
    <row r="91" spans="1:6" x14ac:dyDescent="0.2">
      <c r="A91" s="152" t="s">
        <v>149</v>
      </c>
      <c r="B91" s="204">
        <v>23.69</v>
      </c>
      <c r="C91" s="178"/>
      <c r="D91" s="311">
        <v>46112</v>
      </c>
    </row>
    <row r="93" spans="1:6" x14ac:dyDescent="0.2">
      <c r="A93" s="43" t="s">
        <v>150</v>
      </c>
      <c r="B93" s="176"/>
      <c r="C93" s="176"/>
      <c r="D93" s="44"/>
    </row>
    <row r="94" spans="1:6" x14ac:dyDescent="0.2">
      <c r="A94" s="51" t="s">
        <v>139</v>
      </c>
      <c r="B94" s="150">
        <v>0</v>
      </c>
      <c r="C94" s="150"/>
      <c r="D94" s="44">
        <v>44531</v>
      </c>
      <c r="E94" s="179"/>
      <c r="F94" s="44"/>
    </row>
    <row r="95" spans="1:6" x14ac:dyDescent="0.2">
      <c r="A95" s="51" t="s">
        <v>119</v>
      </c>
      <c r="B95" s="150">
        <v>0</v>
      </c>
      <c r="C95" s="150"/>
      <c r="D95" s="44">
        <v>44531</v>
      </c>
      <c r="E95" s="179"/>
      <c r="F95" s="44"/>
    </row>
    <row r="96" spans="1:6" x14ac:dyDescent="0.2">
      <c r="A96" s="51" t="s">
        <v>151</v>
      </c>
      <c r="B96" s="150">
        <v>0</v>
      </c>
      <c r="C96" s="150"/>
      <c r="D96" s="44">
        <v>44531</v>
      </c>
      <c r="E96" s="179"/>
      <c r="F96" s="44"/>
    </row>
    <row r="97" spans="1:6" x14ac:dyDescent="0.2">
      <c r="A97" s="51" t="s">
        <v>152</v>
      </c>
      <c r="B97" s="150">
        <v>0</v>
      </c>
      <c r="C97" s="150"/>
      <c r="D97" s="44">
        <v>44531</v>
      </c>
      <c r="E97" s="179"/>
      <c r="F97" s="44"/>
    </row>
    <row r="98" spans="1:6" x14ac:dyDescent="0.2">
      <c r="A98" s="51" t="s">
        <v>153</v>
      </c>
      <c r="B98" s="150">
        <v>0</v>
      </c>
      <c r="C98" s="150"/>
      <c r="D98" s="44">
        <v>44531</v>
      </c>
      <c r="E98" s="179"/>
      <c r="F98" s="44"/>
    </row>
    <row r="99" spans="1:6" x14ac:dyDescent="0.2">
      <c r="A99" s="51" t="s">
        <v>154</v>
      </c>
      <c r="B99" s="150">
        <v>0</v>
      </c>
      <c r="C99" s="150"/>
      <c r="D99" s="44">
        <v>44531</v>
      </c>
      <c r="E99" s="179"/>
      <c r="F99" s="44"/>
    </row>
    <row r="100" spans="1:6" x14ac:dyDescent="0.2">
      <c r="A100" s="51" t="s">
        <v>155</v>
      </c>
      <c r="B100" s="150">
        <v>0</v>
      </c>
      <c r="C100" s="150"/>
      <c r="D100" s="44">
        <v>44531</v>
      </c>
      <c r="E100" s="179"/>
      <c r="F100" s="44"/>
    </row>
    <row r="101" spans="1:6" x14ac:dyDescent="0.2">
      <c r="A101" s="51" t="s">
        <v>156</v>
      </c>
      <c r="B101" s="150">
        <v>0</v>
      </c>
      <c r="C101" s="150"/>
      <c r="D101" s="44">
        <v>44531</v>
      </c>
      <c r="E101" s="179"/>
      <c r="F101" s="44"/>
    </row>
    <row r="102" spans="1:6" x14ac:dyDescent="0.2">
      <c r="A102" s="51" t="s">
        <v>157</v>
      </c>
      <c r="B102" s="150">
        <v>0</v>
      </c>
      <c r="C102" s="150"/>
      <c r="D102" s="44">
        <v>44531</v>
      </c>
      <c r="E102" s="179"/>
      <c r="F102" s="44"/>
    </row>
    <row r="103" spans="1:6" x14ac:dyDescent="0.2">
      <c r="A103" s="51" t="s">
        <v>158</v>
      </c>
      <c r="B103" s="150">
        <v>0</v>
      </c>
      <c r="C103" s="150"/>
      <c r="D103" s="44">
        <v>44531</v>
      </c>
      <c r="E103" s="179"/>
      <c r="F103" s="44"/>
    </row>
    <row r="105" spans="1:6" x14ac:dyDescent="0.2">
      <c r="A105" s="43" t="s">
        <v>159</v>
      </c>
      <c r="B105" s="203">
        <v>2.95915E-2</v>
      </c>
      <c r="C105" s="176"/>
      <c r="D105" s="44">
        <v>46122</v>
      </c>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312">
        <v>3.8972999999999998E-3</v>
      </c>
      <c r="C111" s="154"/>
      <c r="D111" s="44">
        <v>44531</v>
      </c>
    </row>
    <row r="112" spans="1:6" x14ac:dyDescent="0.2">
      <c r="A112" s="51" t="s">
        <v>162</v>
      </c>
      <c r="B112" s="312">
        <v>3.7618E-3</v>
      </c>
      <c r="C112" s="154"/>
      <c r="D112" s="44">
        <v>44531</v>
      </c>
    </row>
    <row r="113" spans="1:5" x14ac:dyDescent="0.2">
      <c r="A113" s="51" t="s">
        <v>163</v>
      </c>
      <c r="B113" s="312">
        <v>3.6865999999999999E-3</v>
      </c>
      <c r="C113" s="154"/>
      <c r="D113" s="44">
        <v>44531</v>
      </c>
    </row>
    <row r="115" spans="1:5" x14ac:dyDescent="0.2">
      <c r="A115" s="142" t="s">
        <v>164</v>
      </c>
    </row>
    <row r="116" spans="1:5" x14ac:dyDescent="0.2">
      <c r="A116" s="51" t="s">
        <v>105</v>
      </c>
      <c r="B116" s="313">
        <v>-1.9059999999999999E-3</v>
      </c>
      <c r="D116" s="44">
        <v>46122</v>
      </c>
    </row>
    <row r="117" spans="1:5" x14ac:dyDescent="0.2">
      <c r="A117" s="51" t="s">
        <v>149</v>
      </c>
      <c r="B117" s="313">
        <v>-1.06E-3</v>
      </c>
      <c r="D117" s="44">
        <v>46122</v>
      </c>
    </row>
    <row r="118" spans="1:5" x14ac:dyDescent="0.2">
      <c r="C118" s="35"/>
    </row>
    <row r="119" spans="1:5" x14ac:dyDescent="0.2">
      <c r="A119" s="43" t="s">
        <v>73</v>
      </c>
      <c r="D119" s="44"/>
    </row>
    <row r="120" spans="1:5" x14ac:dyDescent="0.2">
      <c r="A120" s="152" t="s">
        <v>105</v>
      </c>
      <c r="B120" s="205">
        <v>0.19</v>
      </c>
      <c r="C120" s="184"/>
      <c r="D120" s="172">
        <v>46122</v>
      </c>
    </row>
    <row r="121" spans="1:5" x14ac:dyDescent="0.2">
      <c r="A121" s="152" t="s">
        <v>149</v>
      </c>
      <c r="B121" s="205">
        <v>1.02</v>
      </c>
      <c r="C121" s="184"/>
      <c r="D121" s="172">
        <v>46122</v>
      </c>
    </row>
    <row r="123" spans="1:5" x14ac:dyDescent="0.2">
      <c r="A123" s="142" t="s">
        <v>76</v>
      </c>
      <c r="B123" s="314"/>
      <c r="E123" s="44"/>
    </row>
    <row r="124" spans="1:5" x14ac:dyDescent="0.2">
      <c r="A124" s="152" t="s">
        <v>105</v>
      </c>
      <c r="B124">
        <v>0</v>
      </c>
      <c r="C124" s="44"/>
      <c r="E124" s="44">
        <v>45883</v>
      </c>
    </row>
    <row r="125" spans="1:5" x14ac:dyDescent="0.2">
      <c r="A125" s="51" t="s">
        <v>91</v>
      </c>
      <c r="B125">
        <v>0</v>
      </c>
      <c r="C125" s="184">
        <v>242</v>
      </c>
      <c r="D125" t="s">
        <v>165</v>
      </c>
      <c r="E125" s="44">
        <v>45883</v>
      </c>
    </row>
    <row r="126" spans="1:5" x14ac:dyDescent="0.2">
      <c r="A126" s="51" t="s">
        <v>92</v>
      </c>
      <c r="B126">
        <v>0</v>
      </c>
      <c r="E126" s="44">
        <v>45883</v>
      </c>
    </row>
    <row r="128" spans="1:5" x14ac:dyDescent="0.2">
      <c r="A128" s="142" t="s">
        <v>77</v>
      </c>
    </row>
    <row r="129" spans="1:8" x14ac:dyDescent="0.2">
      <c r="A129" s="152" t="s">
        <v>105</v>
      </c>
      <c r="B129" s="184">
        <v>0</v>
      </c>
      <c r="D129" s="44">
        <v>44531</v>
      </c>
    </row>
    <row r="130" spans="1:8" x14ac:dyDescent="0.2">
      <c r="A130" s="152" t="s">
        <v>106</v>
      </c>
      <c r="B130" s="184">
        <v>0</v>
      </c>
      <c r="D130" s="44">
        <v>44531</v>
      </c>
    </row>
    <row r="131" spans="1:8" x14ac:dyDescent="0.2">
      <c r="A131" s="152" t="s">
        <v>107</v>
      </c>
      <c r="B131" s="184">
        <v>0</v>
      </c>
      <c r="D131" s="44">
        <v>44531</v>
      </c>
    </row>
    <row r="132" spans="1:8" x14ac:dyDescent="0.2">
      <c r="A132" s="152" t="s">
        <v>108</v>
      </c>
      <c r="B132" s="184">
        <v>0</v>
      </c>
      <c r="D132" s="44">
        <v>44531</v>
      </c>
    </row>
    <row r="133" spans="1:8" x14ac:dyDescent="0.2">
      <c r="A133" s="152" t="s">
        <v>109</v>
      </c>
      <c r="B133" s="184">
        <v>0</v>
      </c>
      <c r="D133" s="44">
        <v>44531</v>
      </c>
    </row>
    <row r="135" spans="1:8" x14ac:dyDescent="0.2">
      <c r="A135" s="43" t="s">
        <v>78</v>
      </c>
      <c r="D135" s="44"/>
    </row>
    <row r="136" spans="1:8" x14ac:dyDescent="0.2">
      <c r="A136" s="152" t="s">
        <v>105</v>
      </c>
      <c r="B136" s="184">
        <v>0</v>
      </c>
      <c r="C136" s="184"/>
      <c r="D136" s="44">
        <v>44531</v>
      </c>
    </row>
    <row r="137" spans="1:8" x14ac:dyDescent="0.2">
      <c r="A137" s="152" t="s">
        <v>149</v>
      </c>
      <c r="B137" s="184">
        <v>0</v>
      </c>
      <c r="C137" s="184"/>
      <c r="D137" s="44">
        <v>44531</v>
      </c>
    </row>
    <row r="139" spans="1:8" x14ac:dyDescent="0.2">
      <c r="A139" s="43" t="s">
        <v>79</v>
      </c>
      <c r="D139" t="s">
        <v>166</v>
      </c>
    </row>
    <row r="141" spans="1:8" x14ac:dyDescent="0.2">
      <c r="A141" s="43" t="s">
        <v>167</v>
      </c>
      <c r="B141" s="190">
        <v>13.5</v>
      </c>
      <c r="C141" s="161">
        <v>4.9440999999999999E-2</v>
      </c>
      <c r="D141" s="161">
        <v>1.6486899999999999E-2</v>
      </c>
      <c r="E141" s="198"/>
      <c r="F141" s="198">
        <v>0</v>
      </c>
      <c r="G141" s="198">
        <v>0</v>
      </c>
      <c r="H141" s="44">
        <v>46122</v>
      </c>
    </row>
    <row r="143" spans="1:8" x14ac:dyDescent="0.2">
      <c r="A143" s="43" t="s">
        <v>168</v>
      </c>
      <c r="B143" s="190">
        <v>21</v>
      </c>
      <c r="C143" s="161">
        <v>2.6958200000000002E-2</v>
      </c>
      <c r="D143" s="201">
        <v>0</v>
      </c>
      <c r="E143" s="198">
        <v>0</v>
      </c>
      <c r="F143" s="198">
        <v>0</v>
      </c>
      <c r="G143" s="201">
        <v>0</v>
      </c>
      <c r="H143" s="44">
        <v>46122</v>
      </c>
    </row>
    <row r="144" spans="1:8" x14ac:dyDescent="0.2">
      <c r="A144" s="43" t="s">
        <v>169</v>
      </c>
      <c r="B144" s="190">
        <v>186.3</v>
      </c>
      <c r="C144" s="161">
        <v>1.8698800000000002E-2</v>
      </c>
      <c r="D144" s="201">
        <v>0</v>
      </c>
      <c r="E144" s="198">
        <v>0</v>
      </c>
      <c r="F144" s="198">
        <v>0</v>
      </c>
      <c r="G144" s="201">
        <v>0</v>
      </c>
      <c r="H144" s="44">
        <v>46122</v>
      </c>
    </row>
    <row r="145" spans="1:8" x14ac:dyDescent="0.2">
      <c r="A145" s="43" t="s">
        <v>170</v>
      </c>
      <c r="B145" s="190">
        <v>1102</v>
      </c>
      <c r="C145" s="161">
        <v>6.5699999999999998E-5</v>
      </c>
      <c r="D145" s="201">
        <v>0</v>
      </c>
      <c r="E145" s="198">
        <v>0</v>
      </c>
      <c r="F145" s="198">
        <v>0</v>
      </c>
      <c r="G145" s="201">
        <v>0</v>
      </c>
      <c r="H145" s="44">
        <v>46122</v>
      </c>
    </row>
    <row r="146" spans="1:8" x14ac:dyDescent="0.2">
      <c r="A146" s="43" t="s">
        <v>171</v>
      </c>
      <c r="B146" s="190">
        <v>6800</v>
      </c>
      <c r="C146" s="161">
        <v>6.5699999999999998E-5</v>
      </c>
      <c r="D146" s="201">
        <v>0</v>
      </c>
      <c r="E146" s="198">
        <v>0</v>
      </c>
      <c r="F146" s="198">
        <v>0</v>
      </c>
      <c r="G146" s="201">
        <v>0</v>
      </c>
      <c r="H146" s="44">
        <v>46122</v>
      </c>
    </row>
  </sheetData>
  <sheetProtection algorithmName="SHA-512" hashValue="Ntwyw5jwC6wbT8Y+D276AHDPGQY5yr0MqHEZiMXiu/lng3YbRf7VoTlGSBZjLKlzRkbYrc2LPr7Velotec8XSg==" saltValue="BssOKRiQlkQEITS6rW0XBQ==" spinCount="100000" sheet="1" objects="1" scenarios="1"/>
  <hyperlinks>
    <hyperlink ref="A36" r:id="rId1" display="GS-@ TOD (On-Peak)" xr:uid="{1CFB82EF-1AF3-4EC1-A50E-B4D3A933C6BA}"/>
    <hyperlink ref="A37" r:id="rId2" display="GS-@ TOD (On-Peak)" xr:uid="{5F3D8670-AA53-4333-B7E7-0BCE424F042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EEBFB-7BE7-428C-B904-82CFE7DFD87C}">
  <sheetPr codeName="Sheet3"/>
  <dimension ref="A1:IE92"/>
  <sheetViews>
    <sheetView showGridLines="0" topLeftCell="A9" zoomScale="85" zoomScaleNormal="85" workbookViewId="0">
      <selection activeCell="I51" sqref="I5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v>-4.3956000000000004E-3</v>
      </c>
      <c r="H40" s="82"/>
      <c r="I40" s="82"/>
      <c r="J40" s="105">
        <f>SUM(G40:H40)</f>
        <v>-4.3956000000000004E-3</v>
      </c>
      <c r="K40" s="99" t="s">
        <v>53</v>
      </c>
      <c r="L40" s="72">
        <f>ROUND(D40*G40,2)</f>
        <v>0</v>
      </c>
      <c r="M40" s="72"/>
      <c r="N40" s="72"/>
      <c r="O40" s="72">
        <f t="shared" si="1"/>
        <v>0</v>
      </c>
      <c r="P40" s="74">
        <f>+'03312026 Rider'!D49</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+'03312026 Rider'!B59</f>
        <v>4.34364E-2</v>
      </c>
      <c r="I42" s="82"/>
      <c r="J42" s="82">
        <f t="shared" si="3"/>
        <v>4.34364E-2</v>
      </c>
      <c r="K42" s="99" t="s">
        <v>53</v>
      </c>
      <c r="L42" s="72"/>
      <c r="M42" s="72">
        <f>ROUND(D42*H42,2)</f>
        <v>0</v>
      </c>
      <c r="N42" s="106"/>
      <c r="O42" s="72">
        <f t="shared" si="1"/>
        <v>0</v>
      </c>
      <c r="P42" s="74">
        <f>+'03312026 Rider'!D59</f>
        <v>46112</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+'03312026 Rider'!B70</f>
        <v>4.5409999999999998E-4</v>
      </c>
      <c r="J43" s="82">
        <f>SUM(G43:I43)</f>
        <v>4.5409999999999998E-4</v>
      </c>
      <c r="K43" s="99" t="s">
        <v>53</v>
      </c>
      <c r="L43" s="72"/>
      <c r="M43" s="72"/>
      <c r="N43" s="72">
        <f>J43*D43</f>
        <v>0</v>
      </c>
      <c r="O43" s="72">
        <f>SUM(L43:N43)</f>
        <v>0</v>
      </c>
      <c r="P43" s="74">
        <f>+'03312026 Rider'!D70</f>
        <v>46112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+'03312026 Rider'!B89</f>
        <v>2.3914999999999999E-2</v>
      </c>
      <c r="J45" s="110">
        <f t="shared" si="3"/>
        <v>2.3914999999999999E-2</v>
      </c>
      <c r="K45" s="99"/>
      <c r="L45" s="72"/>
      <c r="M45" s="72"/>
      <c r="N45" s="72">
        <f>ROUND(D45*I45,2)</f>
        <v>0.24</v>
      </c>
      <c r="O45" s="72">
        <f t="shared" si="1"/>
        <v>0.24</v>
      </c>
      <c r="P45" s="74">
        <f>+'03312026 Rider'!D89</f>
        <v>46112</v>
      </c>
      <c r="Q45" s="67"/>
      <c r="R45" s="103">
        <f>$T$27</f>
        <v>0</v>
      </c>
      <c r="S45" s="104">
        <f>I45</f>
        <v>2.3914999999999999E-2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+'03312026 Rider'!B94</f>
        <v>2.8</v>
      </c>
      <c r="J47" s="112">
        <f t="shared" si="3"/>
        <v>2.8</v>
      </c>
      <c r="K47" s="99"/>
      <c r="L47" s="72"/>
      <c r="M47" s="72"/>
      <c r="N47" s="72">
        <f>I47</f>
        <v>2.8</v>
      </c>
      <c r="O47" s="72">
        <f>SUM(L47:N47)</f>
        <v>2.8</v>
      </c>
      <c r="P47" s="74">
        <f>+'03312026 Rider'!D94</f>
        <v>46112</v>
      </c>
      <c r="Q47" s="67"/>
      <c r="R47" s="67"/>
      <c r="S47" s="67"/>
      <c r="T47" s="83">
        <f>O47</f>
        <v>2.8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+'03312026 Rider'!B109</f>
        <v>0.236037</v>
      </c>
      <c r="J49" s="113">
        <f>SUM(G49:I49)</f>
        <v>0.236037</v>
      </c>
      <c r="K49" s="99"/>
      <c r="L49" s="72"/>
      <c r="M49" s="72"/>
      <c r="N49" s="72">
        <f>ROUND(D49*I49,2)</f>
        <v>2.36</v>
      </c>
      <c r="O49" s="72">
        <f t="shared" si="1"/>
        <v>2.36</v>
      </c>
      <c r="P49" s="74">
        <f>+'03312026 Rider'!D109</f>
        <v>46083</v>
      </c>
      <c r="Q49" s="67"/>
      <c r="R49" s="103">
        <f>$T$27</f>
        <v>0</v>
      </c>
      <c r="S49" s="104">
        <f>I49</f>
        <v>0.236037</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6.39</v>
      </c>
      <c r="O57" s="88">
        <f>SUM(O31:O56)</f>
        <v>6.39</v>
      </c>
      <c r="P57" s="128"/>
      <c r="Q57" s="67"/>
      <c r="R57" s="67"/>
      <c r="S57" s="67"/>
      <c r="T57" s="83">
        <f>SUM(T31:T51)</f>
        <v>2.8</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16.39</v>
      </c>
      <c r="O59" s="133">
        <f>O27+O57</f>
        <v>16.39</v>
      </c>
      <c r="P59" s="133"/>
      <c r="Q59" s="67"/>
      <c r="R59" s="67"/>
      <c r="S59" s="67"/>
      <c r="T59" s="133">
        <f>T27+T57</f>
        <v>2.8</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16.39</v>
      </c>
      <c r="P64" s="67"/>
      <c r="Q64" s="55"/>
      <c r="R64" s="55"/>
      <c r="S64" s="55"/>
      <c r="T64" s="134">
        <f>IF($D$17&lt;0,T59,IF(T59&gt;T62,T59,T62))</f>
        <v>2.8</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zBC0XYWYoTDwekMf609gCHOAVt5MNM7SonWTWABlF7mxPTZ4wiBDKuHGiDl8UTN+/NPmciaN04XZnB4MoMNcaw==" saltValue="6HdoRh41ObTcxTdBmdbsx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1953"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8195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81955"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81956"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77588-4E82-4503-92AE-F3E9B6CC392B}">
  <sheetPr codeName="Sheet4"/>
  <dimension ref="A1:J150"/>
  <sheetViews>
    <sheetView workbookViewId="0">
      <selection activeCell="I51" sqref="I5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5.5215000000000004E-3</v>
      </c>
      <c r="C4" s="150"/>
      <c r="D4" s="44">
        <v>46022</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2"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61">
        <v>-4.3956000000000004E-3</v>
      </c>
      <c r="D49" s="44">
        <v>46112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291">
        <v>4.34364E-2</v>
      </c>
      <c r="D59" s="44">
        <v>46112</v>
      </c>
      <c r="F59" s="35" t="s">
        <v>134</v>
      </c>
      <c r="G59" s="292">
        <v>3.1686899999999997E-2</v>
      </c>
      <c r="H59" s="44">
        <v>46112</v>
      </c>
    </row>
    <row r="60" spans="1:8" x14ac:dyDescent="0.2">
      <c r="A60" s="152" t="s">
        <v>106</v>
      </c>
      <c r="B60" s="291">
        <v>3.1686899999999997E-2</v>
      </c>
      <c r="D60" s="44">
        <v>46112</v>
      </c>
      <c r="F60" s="35" t="s">
        <v>135</v>
      </c>
      <c r="G60" s="292">
        <v>4.8264399999999999E-2</v>
      </c>
      <c r="H60" s="44">
        <v>46112</v>
      </c>
    </row>
    <row r="61" spans="1:8" x14ac:dyDescent="0.2">
      <c r="A61" s="152" t="s">
        <v>107</v>
      </c>
      <c r="B61" s="291">
        <v>4.4440000000000001E-4</v>
      </c>
      <c r="D61" s="44">
        <v>46112</v>
      </c>
    </row>
    <row r="62" spans="1:8" x14ac:dyDescent="0.2">
      <c r="A62" s="152" t="s">
        <v>108</v>
      </c>
      <c r="B62" s="291">
        <v>4.2949999999999998E-4</v>
      </c>
      <c r="D62" s="44">
        <v>46112</v>
      </c>
    </row>
    <row r="63" spans="1:8" x14ac:dyDescent="0.2">
      <c r="A63" s="152" t="s">
        <v>109</v>
      </c>
      <c r="B63" s="291">
        <v>4.2180000000000001E-4</v>
      </c>
      <c r="D63" s="44">
        <v>46112</v>
      </c>
    </row>
    <row r="64" spans="1:8" x14ac:dyDescent="0.2">
      <c r="B64" s="154"/>
    </row>
    <row r="65" spans="1:4" x14ac:dyDescent="0.2">
      <c r="A65" s="142" t="s">
        <v>136</v>
      </c>
    </row>
    <row r="66" spans="1:4" x14ac:dyDescent="0.2">
      <c r="A66" s="152" t="s">
        <v>107</v>
      </c>
      <c r="B66" s="118">
        <v>10.28</v>
      </c>
      <c r="D66" s="44">
        <v>46112</v>
      </c>
    </row>
    <row r="67" spans="1:4" x14ac:dyDescent="0.2">
      <c r="A67" s="152" t="s">
        <v>108</v>
      </c>
      <c r="B67" s="118">
        <v>10.79</v>
      </c>
      <c r="D67" s="44">
        <v>46112</v>
      </c>
    </row>
    <row r="68" spans="1:4" x14ac:dyDescent="0.2">
      <c r="A68" s="152" t="s">
        <v>109</v>
      </c>
      <c r="B68" s="118">
        <v>6.74</v>
      </c>
      <c r="D68" s="44">
        <v>46112</v>
      </c>
    </row>
    <row r="69" spans="1:4" x14ac:dyDescent="0.2">
      <c r="A69" s="51"/>
      <c r="D69" s="44"/>
    </row>
    <row r="70" spans="1:4" x14ac:dyDescent="0.2">
      <c r="A70" s="142" t="s">
        <v>172</v>
      </c>
      <c r="B70" s="202">
        <v>4.5409999999999998E-4</v>
      </c>
      <c r="D70" s="44">
        <v>46112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203">
        <v>2.3914999999999999E-2</v>
      </c>
      <c r="C89" s="177"/>
      <c r="D89" s="44">
        <v>46112</v>
      </c>
    </row>
    <row r="90" spans="1:4" x14ac:dyDescent="0.2">
      <c r="A90" s="51"/>
      <c r="D90" s="44"/>
    </row>
    <row r="91" spans="1:4" x14ac:dyDescent="0.2">
      <c r="A91" s="43" t="s">
        <v>147</v>
      </c>
      <c r="B91" s="176">
        <v>7.8822199999999995E-2</v>
      </c>
      <c r="C91" s="176"/>
      <c r="D91" s="44">
        <v>45987</v>
      </c>
    </row>
    <row r="93" spans="1:4" x14ac:dyDescent="0.2">
      <c r="A93" s="43" t="s">
        <v>225</v>
      </c>
      <c r="D93" s="44"/>
    </row>
    <row r="94" spans="1:4" x14ac:dyDescent="0.2">
      <c r="A94" s="152" t="s">
        <v>105</v>
      </c>
      <c r="B94" s="204">
        <v>2.8</v>
      </c>
      <c r="C94" s="178"/>
      <c r="D94" s="44">
        <v>46112</v>
      </c>
    </row>
    <row r="95" spans="1:4" x14ac:dyDescent="0.2">
      <c r="A95" s="152" t="s">
        <v>149</v>
      </c>
      <c r="B95" s="204">
        <v>23.69</v>
      </c>
      <c r="C95" s="178"/>
      <c r="D95" s="311">
        <v>46112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0.236037</v>
      </c>
      <c r="C109" s="176"/>
      <c r="D109" s="44">
        <v>46083</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0.2</v>
      </c>
      <c r="C124" s="184"/>
      <c r="D124" s="172">
        <v>45958</v>
      </c>
    </row>
    <row r="125" spans="1:5" x14ac:dyDescent="0.2">
      <c r="A125" s="152" t="s">
        <v>149</v>
      </c>
      <c r="B125" s="183">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Ff8iKG0MUR5+YsfiX9pjQRPZsGDsYQDcWt0cSaHaDgHvJhaLGwXUhCEL73b8Fg8FxT4T6bOG553Xy58nwlhkVw==" saltValue="YGj7fJia3pOYFGy/RrXevg==" spinCount="100000" sheet="1" objects="1" scenarios="1"/>
  <mergeCells count="2">
    <mergeCell ref="B14:D14"/>
    <mergeCell ref="H14:J14"/>
  </mergeCells>
  <hyperlinks>
    <hyperlink ref="A40" r:id="rId1" display="GS-@ TOD (On-Peak)" xr:uid="{97C7975D-7B65-4E0C-B27E-6AF914A79500}"/>
    <hyperlink ref="A41" r:id="rId2" display="GS-@ TOD (On-Peak)" xr:uid="{32B8D518-33C6-4378-94DA-A39508981D6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AFC8-20D1-4106-8A2C-1CE0A6D72A0F}">
  <sheetPr codeName="Sheet5"/>
  <dimension ref="A1:IE92"/>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17</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+'12312025 Rider'!B49</f>
        <v>2.7588999999999999E-3</v>
      </c>
      <c r="H40" s="82"/>
      <c r="I40" s="82"/>
      <c r="J40" s="105">
        <f>SUM(G40:H40)</f>
        <v>2.7588999999999999E-3</v>
      </c>
      <c r="K40" s="99" t="s">
        <v>53</v>
      </c>
      <c r="L40" s="72">
        <f>ROUND(D40*G40,2)</f>
        <v>0</v>
      </c>
      <c r="M40" s="72"/>
      <c r="N40" s="72"/>
      <c r="O40" s="72">
        <f t="shared" si="1"/>
        <v>0</v>
      </c>
      <c r="P40" s="74">
        <f>+'12312025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+'12312025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+'12312025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+'12312025 Rider'!B94</f>
        <v>2.62</v>
      </c>
      <c r="J47" s="112">
        <f t="shared" si="3"/>
        <v>2.62</v>
      </c>
      <c r="K47" s="99"/>
      <c r="L47" s="72"/>
      <c r="M47" s="72"/>
      <c r="N47" s="72">
        <f>I47</f>
        <v>2.62</v>
      </c>
      <c r="O47" s="72">
        <f>SUM(L47:N47)</f>
        <v>2.62</v>
      </c>
      <c r="P47" s="74">
        <f>+'12312025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+'03022026 Rider'!B109</f>
        <v>0.236037</v>
      </c>
      <c r="J49" s="113">
        <f>SUM(G49:I49)</f>
        <v>0.236037</v>
      </c>
      <c r="K49" s="99"/>
      <c r="L49" s="72"/>
      <c r="M49" s="72"/>
      <c r="N49" s="72">
        <f>ROUND(D49*I49,2)</f>
        <v>2.36</v>
      </c>
      <c r="O49" s="72">
        <f t="shared" si="1"/>
        <v>2.36</v>
      </c>
      <c r="P49" s="74">
        <f>+'03022026 Rider'!D109</f>
        <v>46083</v>
      </c>
      <c r="Q49" s="67"/>
      <c r="R49" s="103">
        <f>$T$27</f>
        <v>0</v>
      </c>
      <c r="S49" s="104">
        <f>I49</f>
        <v>0.236037</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6.32</v>
      </c>
      <c r="O57" s="88">
        <f>SUM(O31:O56)</f>
        <v>6.32</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16.32</v>
      </c>
      <c r="O59" s="133">
        <f>O27+O57</f>
        <v>16.32</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16.32</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vH7+3RZTPDPUs2WO3jmB+qxSPMfsxCcbNrYE0ns1oc0MG7/dZQR7x2tYbdFINbVufBu5rt03nu9JX7/dcpEJjw==" saltValue="5Dk1aJmKTozDNr1yMCa7B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6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4816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4816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4816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1425-A15E-4ABC-928B-01223D04F0B6}">
  <sheetPr codeName="Sheet6"/>
  <dimension ref="A1:J150"/>
  <sheetViews>
    <sheetView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5.5215000000000004E-3</v>
      </c>
      <c r="C4" s="150"/>
      <c r="D4" s="44">
        <v>46022</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2"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2.7588999999999999E-3</v>
      </c>
      <c r="D49" s="44">
        <v>46022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176">
        <v>7.8822199999999995E-2</v>
      </c>
      <c r="C91" s="176"/>
      <c r="D91" s="44">
        <v>45987</v>
      </c>
    </row>
    <row r="93" spans="1:4" x14ac:dyDescent="0.2">
      <c r="A93" s="43" t="s">
        <v>225</v>
      </c>
      <c r="D93" s="44"/>
    </row>
    <row r="94" spans="1:4" x14ac:dyDescent="0.2">
      <c r="A94" s="152" t="s">
        <v>105</v>
      </c>
      <c r="B94" s="178">
        <v>2.62</v>
      </c>
      <c r="C94" s="178"/>
      <c r="D94" s="44">
        <v>45992</v>
      </c>
    </row>
    <row r="95" spans="1:4" x14ac:dyDescent="0.2">
      <c r="A95" s="152" t="s">
        <v>149</v>
      </c>
      <c r="B95" s="178">
        <v>21.84</v>
      </c>
      <c r="C95" s="178"/>
      <c r="D95" s="311">
        <v>46022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0.236037</v>
      </c>
      <c r="C109" s="176"/>
      <c r="D109" s="44">
        <v>46083</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0.2</v>
      </c>
      <c r="C124" s="184"/>
      <c r="D124" s="172">
        <v>45958</v>
      </c>
    </row>
    <row r="125" spans="1:5" x14ac:dyDescent="0.2">
      <c r="A125" s="152" t="s">
        <v>149</v>
      </c>
      <c r="B125" s="183">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xzaTWLWqVD/F3BmjPzOBaLKwwAQhM3KhlGHNoe6PRYLygCfAKL1IqP/loCpuLu2f7JEdg8tiYOufI9i5ikjxEw==" saltValue="6UfNqttjLH+Wy9obPayWNQ==" spinCount="100000" sheet="1" objects="1" scenarios="1"/>
  <mergeCells count="2">
    <mergeCell ref="B14:D14"/>
    <mergeCell ref="H14:J14"/>
  </mergeCells>
  <hyperlinks>
    <hyperlink ref="A40" r:id="rId1" display="GS-@ TOD (On-Peak)" xr:uid="{65FEE79D-4A65-4818-9931-6D3EA7285166}"/>
    <hyperlink ref="A41" r:id="rId2" display="GS-@ TOD (On-Peak)" xr:uid="{E76F6913-1B2A-494F-B61B-BAD48D92674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23806-4404-4FA6-AEB2-580161B7AC03}">
  <sheetPr codeName="Sheet49"/>
  <dimension ref="A1:IE92"/>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16</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+'01302026 Rider'!B4</f>
        <v>5.5215000000000004E-3</v>
      </c>
      <c r="J31" s="82">
        <f t="shared" ref="J31:J37" si="0">SUM(G31:I31)</f>
        <v>5.5215000000000004E-3</v>
      </c>
      <c r="K31" s="99" t="s">
        <v>53</v>
      </c>
      <c r="L31" s="72"/>
      <c r="M31" s="72"/>
      <c r="N31" s="72">
        <f>ROUND(D31*I31,2)</f>
        <v>0</v>
      </c>
      <c r="O31" s="72">
        <f t="shared" ref="O31:O53" si="1">SUM(L31:N31)</f>
        <v>0</v>
      </c>
      <c r="P31" s="74">
        <f>+'01302026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+'01302026 Rider'!B49</f>
        <v>2.7588999999999999E-3</v>
      </c>
      <c r="H40" s="82"/>
      <c r="I40" s="82"/>
      <c r="J40" s="105">
        <f>SUM(G40:H40)</f>
        <v>2.7588999999999999E-3</v>
      </c>
      <c r="K40" s="99" t="s">
        <v>53</v>
      </c>
      <c r="L40" s="72">
        <f>ROUND(D40*G40,2)</f>
        <v>0</v>
      </c>
      <c r="M40" s="72"/>
      <c r="N40" s="72"/>
      <c r="O40" s="72">
        <f t="shared" si="1"/>
        <v>0</v>
      </c>
      <c r="P40" s="74">
        <f>+'01302026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+'01302026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+'01302026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+'01302026 Rider'!B91</f>
        <v>7.8822199999999995E-2</v>
      </c>
      <c r="J46" s="110">
        <f t="shared" si="3"/>
        <v>7.8822199999999995E-2</v>
      </c>
      <c r="K46" s="99"/>
      <c r="L46" s="72"/>
      <c r="M46" s="72"/>
      <c r="N46" s="72">
        <f>ROUND(D46*I46,2)</f>
        <v>0.79</v>
      </c>
      <c r="O46" s="72">
        <f t="shared" si="1"/>
        <v>0.79</v>
      </c>
      <c r="P46" s="74">
        <f>+'01302026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+'01302026 Rider'!B94</f>
        <v>2.62</v>
      </c>
      <c r="J47" s="112">
        <f t="shared" si="3"/>
        <v>2.62</v>
      </c>
      <c r="K47" s="99"/>
      <c r="L47" s="72"/>
      <c r="M47" s="72"/>
      <c r="N47" s="72">
        <f>I47</f>
        <v>2.62</v>
      </c>
      <c r="O47" s="72">
        <f>SUM(L47:N47)</f>
        <v>2.62</v>
      </c>
      <c r="P47" s="74">
        <f>+'01302026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+'01302026 Rider'!B109</f>
        <v>0.24079249999999999</v>
      </c>
      <c r="J49" s="113">
        <f>SUM(G49:I49)</f>
        <v>0.24079249999999999</v>
      </c>
      <c r="K49" s="99"/>
      <c r="L49" s="72"/>
      <c r="M49" s="72"/>
      <c r="N49" s="72">
        <f>ROUND(D49*I49,2)</f>
        <v>2.41</v>
      </c>
      <c r="O49" s="72">
        <f t="shared" si="1"/>
        <v>2.41</v>
      </c>
      <c r="P49" s="74">
        <f>+'01302026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+'01302026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6.37</v>
      </c>
      <c r="O57" s="88">
        <f>SUM(O31:O56)</f>
        <v>6.37</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16.37</v>
      </c>
      <c r="O59" s="133">
        <f>O27+O57</f>
        <v>16.37</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16.37</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8QMG5LQ7ZuVObaG592ipylQ3bM9D9J0pLNRCLW6lB70rzKBQjdizVnugvtpHllfOtVDudLfVz1IKfXcs9OXraQ==" saltValue="HleQxw4jV1SBXE3KAqxAu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1437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314371"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14372"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8B4C4-D1EF-4600-ACBB-2ECFF14074D2}">
  <sheetPr codeName="Sheet7"/>
  <dimension ref="A1:J150"/>
  <sheetViews>
    <sheetView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5.5215000000000004E-3</v>
      </c>
      <c r="C4" s="150"/>
      <c r="D4" s="44">
        <v>46022</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2"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2.7588999999999999E-3</v>
      </c>
      <c r="D49" s="44">
        <v>46022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176">
        <v>7.8822199999999995E-2</v>
      </c>
      <c r="C91" s="176"/>
      <c r="D91" s="44">
        <v>45987</v>
      </c>
    </row>
    <row r="93" spans="1:4" x14ac:dyDescent="0.2">
      <c r="A93" s="43" t="s">
        <v>225</v>
      </c>
      <c r="D93" s="44"/>
    </row>
    <row r="94" spans="1:4" x14ac:dyDescent="0.2">
      <c r="A94" s="152" t="s">
        <v>105</v>
      </c>
      <c r="B94" s="178">
        <v>2.62</v>
      </c>
      <c r="C94" s="178"/>
      <c r="D94" s="44">
        <v>45992</v>
      </c>
    </row>
    <row r="95" spans="1:4" x14ac:dyDescent="0.2">
      <c r="A95" s="152" t="s">
        <v>149</v>
      </c>
      <c r="B95" s="178">
        <v>21.84</v>
      </c>
      <c r="C95" s="178"/>
      <c r="D95" s="311">
        <v>46022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0.24079249999999999</v>
      </c>
      <c r="C109" s="176"/>
      <c r="D109" s="44">
        <v>45987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0.2</v>
      </c>
      <c r="C124" s="184"/>
      <c r="D124" s="172">
        <v>45958</v>
      </c>
    </row>
    <row r="125" spans="1:5" x14ac:dyDescent="0.2">
      <c r="A125" s="152" t="s">
        <v>149</v>
      </c>
      <c r="B125" s="183">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FxNWN4LiBGmcldWmq18aVBVc2r9sSE4BsPh6afMg2pVusL29PxUwPYiXIIoVaEi/1iyEXwPkUZgQcKdI3mrviA==" saltValue="HcAufb64OtAmcqzM+bbOHA==" spinCount="100000" sheet="1" objects="1" scenarios="1"/>
  <mergeCells count="2">
    <mergeCell ref="B14:D14"/>
    <mergeCell ref="H14:J14"/>
  </mergeCells>
  <hyperlinks>
    <hyperlink ref="A40" r:id="rId1" display="GS-@ TOD (On-Peak)" xr:uid="{C911324B-DF85-430A-8663-F3A3DD19086B}"/>
    <hyperlink ref="A41" r:id="rId2" display="GS-@ TOD (On-Peak)" xr:uid="{40C69BFC-D746-4E9E-99EE-3F72B0B29ED7}"/>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1DAC-A94D-4E74-B2D8-C64C84F1E76C}">
  <sheetPr codeName="Sheet51"/>
  <dimension ref="A1:IE92"/>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15</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3" si="1">SUM(L31:N31)</f>
        <v>0</v>
      </c>
      <c r="P31" s="74">
        <f>+'12312025 Rider'!D4</f>
        <v>46022</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+'12312025 Rider'!B49</f>
        <v>2.7588999999999999E-3</v>
      </c>
      <c r="H40" s="82"/>
      <c r="I40" s="82"/>
      <c r="J40" s="105">
        <f>SUM(G40:H40)</f>
        <v>2.7588999999999999E-3</v>
      </c>
      <c r="K40" s="99" t="s">
        <v>53</v>
      </c>
      <c r="L40" s="72">
        <f>ROUND(D40*G40,2)</f>
        <v>0</v>
      </c>
      <c r="M40" s="72"/>
      <c r="N40" s="72"/>
      <c r="O40" s="72">
        <f t="shared" si="1"/>
        <v>0</v>
      </c>
      <c r="P40" s="74">
        <f>+'12312025 Rider'!D49</f>
        <v>46022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+'12312025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+'12312025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+'12312025 Rider'!B91</f>
        <v>7.8822199999999995E-2</v>
      </c>
      <c r="J46" s="110">
        <f t="shared" si="3"/>
        <v>7.8822199999999995E-2</v>
      </c>
      <c r="K46" s="99"/>
      <c r="L46" s="72"/>
      <c r="M46" s="72"/>
      <c r="N46" s="72">
        <f>ROUND(D46*I46,2)</f>
        <v>0.79</v>
      </c>
      <c r="O46" s="72">
        <f t="shared" si="1"/>
        <v>0.79</v>
      </c>
      <c r="P46" s="74">
        <f>+'12312025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+'12312025 Rider'!B94</f>
        <v>2.62</v>
      </c>
      <c r="J47" s="112">
        <f t="shared" si="3"/>
        <v>2.62</v>
      </c>
      <c r="K47" s="99"/>
      <c r="L47" s="72"/>
      <c r="M47" s="72"/>
      <c r="N47" s="72">
        <f>I47</f>
        <v>2.62</v>
      </c>
      <c r="O47" s="72">
        <f>SUM(L47:N47)</f>
        <v>2.62</v>
      </c>
      <c r="P47" s="74">
        <f>+'12312025 Rider'!D94</f>
        <v>45992</v>
      </c>
      <c r="Q47" s="67"/>
      <c r="R47" s="67"/>
      <c r="S47" s="67"/>
      <c r="T47" s="83">
        <f>O47</f>
        <v>2.62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+'12312025 Rider'!B109</f>
        <v>0.24079249999999999</v>
      </c>
      <c r="J49" s="113">
        <f>SUM(G49:I49)</f>
        <v>0.24079249999999999</v>
      </c>
      <c r="K49" s="99"/>
      <c r="L49" s="72"/>
      <c r="M49" s="72"/>
      <c r="N49" s="72">
        <f>ROUND(D49*I49,2)</f>
        <v>2.41</v>
      </c>
      <c r="O49" s="72">
        <f t="shared" si="1"/>
        <v>2.41</v>
      </c>
      <c r="P49" s="74">
        <f>+'12312025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+'12312025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6.37</v>
      </c>
      <c r="O57" s="88">
        <f>SUM(O31:O56)</f>
        <v>6.37</v>
      </c>
      <c r="P57" s="128"/>
      <c r="Q57" s="67"/>
      <c r="R57" s="67"/>
      <c r="S57" s="67"/>
      <c r="T57" s="83">
        <f>SUM(T31:T51)</f>
        <v>2.62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16.37</v>
      </c>
      <c r="O59" s="133">
        <f>O27+O57</f>
        <v>16.37</v>
      </c>
      <c r="P59" s="133"/>
      <c r="Q59" s="67"/>
      <c r="R59" s="67"/>
      <c r="S59" s="67"/>
      <c r="T59" s="133">
        <f>T27+T57</f>
        <v>2.62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16.37</v>
      </c>
      <c r="P64" s="67"/>
      <c r="Q64" s="55"/>
      <c r="R64" s="55"/>
      <c r="S64" s="55"/>
      <c r="T64" s="134">
        <f>IF($D$17&lt;0,T59,IF(T59&gt;T62,T59,T62))</f>
        <v>2.62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Nczr0FKvnYhg35dlmsNGYNcabDTWfbQFptr4pg8+rghVn3rHHZExRgj8M1CfYjZ+Jx/ftb3gBqUpJ1kh1vFRUg==" saltValue="7XpKT4OhPZVFDJeJUYAjw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160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8160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8160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8160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3D044-456B-42AD-B3E2-2B2BCE32D9FC}">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+'06302026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+'06302026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+'06302026 Rider'!B40</f>
        <v>4.1209999999999997E-3</v>
      </c>
      <c r="H40" s="82"/>
      <c r="I40" s="82"/>
      <c r="J40" s="105">
        <f>SUM(G40:H40)</f>
        <v>4.1209999999999997E-3</v>
      </c>
      <c r="K40" s="99" t="s">
        <v>53</v>
      </c>
      <c r="L40" s="72">
        <f>ROUND(D40*G40,2)</f>
        <v>0</v>
      </c>
      <c r="M40" s="72"/>
      <c r="N40" s="72"/>
      <c r="O40" s="72">
        <f t="shared" si="1"/>
        <v>0</v>
      </c>
      <c r="P40" s="74">
        <f>+'06302026 Rider'!D40</f>
        <v>46203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+'06302026 Rider'!B50</f>
        <v>4.34364E-2</v>
      </c>
      <c r="I41" s="82"/>
      <c r="J41" s="82">
        <f t="shared" ref="J41:J46" si="3">SUM(G41:I41)</f>
        <v>4.34364E-2</v>
      </c>
      <c r="K41" s="99" t="s">
        <v>53</v>
      </c>
      <c r="L41" s="72"/>
      <c r="M41" s="72">
        <f>ROUND(D41*H41,2)</f>
        <v>0</v>
      </c>
      <c r="N41" s="106"/>
      <c r="O41" s="72">
        <f t="shared" si="1"/>
        <v>0</v>
      </c>
      <c r="P41" s="74">
        <f>+'06302026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+'06302026 Rider'!B61</f>
        <v>4.5409999999999998E-4</v>
      </c>
      <c r="J42" s="82">
        <f>SUM(G42:I42)</f>
        <v>4.5409999999999998E-4</v>
      </c>
      <c r="K42" s="99" t="s">
        <v>53</v>
      </c>
      <c r="L42" s="72"/>
      <c r="M42" s="72"/>
      <c r="N42" s="72">
        <f>J42*D42</f>
        <v>0</v>
      </c>
      <c r="O42" s="72">
        <f>SUM(L42:N42)</f>
        <v>0</v>
      </c>
      <c r="P42" s="74">
        <f>+'06302026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+'06302026 Rider'!B80</f>
        <v>1.8019E-2</v>
      </c>
      <c r="J44" s="110">
        <f t="shared" si="3"/>
        <v>1.8019E-2</v>
      </c>
      <c r="K44" s="99"/>
      <c r="L44" s="72"/>
      <c r="M44" s="72"/>
      <c r="N44" s="72">
        <f>ROUND(D44*I44,2)</f>
        <v>0.24</v>
      </c>
      <c r="O44" s="72">
        <f t="shared" si="1"/>
        <v>0.24</v>
      </c>
      <c r="P44" s="74">
        <f>+'06302026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+'06302026 Rider'!B82</f>
        <v>5.8023605956771022E-2</v>
      </c>
      <c r="J45" s="110">
        <f t="shared" si="3"/>
        <v>5.8023605956771022E-2</v>
      </c>
      <c r="K45" s="99"/>
      <c r="L45" s="72"/>
      <c r="M45" s="72"/>
      <c r="N45" s="72">
        <f>ROUND(D45*I45,2)</f>
        <v>0.78</v>
      </c>
      <c r="O45" s="72">
        <f t="shared" si="1"/>
        <v>0.78</v>
      </c>
      <c r="P45" s="74">
        <f>+'06302026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+'06302026 Rider'!B85</f>
        <v>2.65</v>
      </c>
      <c r="J46" s="112">
        <f t="shared" si="3"/>
        <v>2.65</v>
      </c>
      <c r="K46" s="99"/>
      <c r="L46" s="72"/>
      <c r="M46" s="72"/>
      <c r="N46" s="72">
        <f>I46</f>
        <v>2.65</v>
      </c>
      <c r="O46" s="72">
        <f>SUM(L46:N46)</f>
        <v>2.65</v>
      </c>
      <c r="P46" s="74">
        <f>+'06302026 Rider'!D85</f>
        <v>46203</v>
      </c>
      <c r="Q46" s="67"/>
      <c r="R46" s="67"/>
      <c r="S46" s="67"/>
      <c r="T46" s="83">
        <f>O46</f>
        <v>2.65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+'08282026 Rider'!B100</f>
        <v>5.3899599999999999E-2</v>
      </c>
      <c r="J48" s="113">
        <f>SUM(G48:I48)</f>
        <v>5.3899599999999999E-2</v>
      </c>
      <c r="K48" s="99"/>
      <c r="L48" s="72"/>
      <c r="M48" s="72"/>
      <c r="N48" s="72">
        <f>ROUND(D48*I48,2)</f>
        <v>0.73</v>
      </c>
      <c r="O48" s="72">
        <f t="shared" si="1"/>
        <v>0.73</v>
      </c>
      <c r="P48" s="74">
        <f>+'08282026 Rider'!D100</f>
        <v>46262</v>
      </c>
      <c r="Q48" s="67"/>
      <c r="R48" s="103">
        <f>$T$27</f>
        <v>0</v>
      </c>
      <c r="S48" s="104">
        <f>I48</f>
        <v>5.3899599999999999E-2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+'06302026 Rider'!B115</f>
        <v>0.19</v>
      </c>
      <c r="J49" s="112">
        <f>SUM(G49:I49)</f>
        <v>0.19</v>
      </c>
      <c r="K49" s="99"/>
      <c r="L49" s="72"/>
      <c r="M49" s="72"/>
      <c r="N49" s="72">
        <f>I49</f>
        <v>0.19</v>
      </c>
      <c r="O49" s="72">
        <f>SUM(L49:N49)</f>
        <v>0.19</v>
      </c>
      <c r="P49" s="74">
        <f>+'06302026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+'06302026 Rider'!B111</f>
        <v>-1.9059999999999999E-3</v>
      </c>
      <c r="J51" s="105">
        <f>SUM(G51:I51)</f>
        <v>-1.9059999999999999E-3</v>
      </c>
      <c r="K51" s="99" t="s">
        <v>53</v>
      </c>
      <c r="L51" s="72"/>
      <c r="M51" s="72"/>
      <c r="N51" s="72">
        <f t="shared" ref="N51" si="4">ROUND(D51*I51,2)</f>
        <v>0</v>
      </c>
      <c r="O51" s="72">
        <f t="shared" si="1"/>
        <v>0</v>
      </c>
      <c r="P51" s="74">
        <f>+'06302026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4.5900000000000007</v>
      </c>
      <c r="O56" s="88">
        <f>SUM(O31:O55)</f>
        <v>4.5900000000000007</v>
      </c>
      <c r="P56" s="128"/>
      <c r="Q56" s="67"/>
      <c r="R56" s="67"/>
      <c r="S56" s="67"/>
      <c r="T56" s="83">
        <f>SUM(T31:T50)</f>
        <v>2.65</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18.09</v>
      </c>
      <c r="O58" s="133">
        <f>O27+O56</f>
        <v>18.09</v>
      </c>
      <c r="P58" s="133"/>
      <c r="Q58" s="67"/>
      <c r="R58" s="67"/>
      <c r="S58" s="67"/>
      <c r="T58" s="133">
        <f>T27+T56</f>
        <v>2.65</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18.09</v>
      </c>
      <c r="P63" s="67"/>
      <c r="Q63" s="55"/>
      <c r="R63" s="55"/>
      <c r="S63" s="55"/>
      <c r="T63" s="134">
        <f>IF($D$17&lt;0,T58,IF(T58&gt;T61,T58,T61))</f>
        <v>2.65</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sheetProtection algorithmName="SHA-512" hashValue="WNiH2w8SBEuf9KO8p/EK1Jb7iTHtsR8wH99i/UtU3ITfEoyL98ighdmxigfowceafRo6R4K1yg3B5ybe/ZtDhA==" saltValue="iFM4dcKMKS0lPSk2OdiiSQ=="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650242"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65024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650244"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4378-17BF-4E95-86AD-ECEA1AD701B0}">
  <sheetPr codeName="Sheet8"/>
  <dimension ref="A1:J150"/>
  <sheetViews>
    <sheetView topLeftCell="A64"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06">
        <v>5.5215000000000004E-3</v>
      </c>
      <c r="C4" s="150"/>
      <c r="D4" s="44">
        <v>46022</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2"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61">
        <v>2.7588999999999999E-3</v>
      </c>
      <c r="D49" s="44">
        <v>46022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176">
        <v>7.8822199999999995E-2</v>
      </c>
      <c r="C91" s="176"/>
      <c r="D91" s="44">
        <v>45987</v>
      </c>
    </row>
    <row r="93" spans="1:4" x14ac:dyDescent="0.2">
      <c r="A93" s="43" t="s">
        <v>225</v>
      </c>
      <c r="D93" s="44"/>
    </row>
    <row r="94" spans="1:4" x14ac:dyDescent="0.2">
      <c r="A94" s="152" t="s">
        <v>105</v>
      </c>
      <c r="B94" s="204">
        <v>2.62</v>
      </c>
      <c r="C94" s="178"/>
      <c r="D94" s="44">
        <v>45992</v>
      </c>
    </row>
    <row r="95" spans="1:4" x14ac:dyDescent="0.2">
      <c r="A95" s="152" t="s">
        <v>149</v>
      </c>
      <c r="B95" s="204">
        <v>21.84</v>
      </c>
      <c r="C95" s="178"/>
      <c r="D95" s="311">
        <v>46022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0.24079249999999999</v>
      </c>
      <c r="C109" s="176"/>
      <c r="D109" s="44">
        <v>45987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0.2</v>
      </c>
      <c r="C124" s="184"/>
      <c r="D124" s="172">
        <v>45958</v>
      </c>
    </row>
    <row r="125" spans="1:5" x14ac:dyDescent="0.2">
      <c r="A125" s="152" t="s">
        <v>149</v>
      </c>
      <c r="B125" s="183">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DGqpbTfxxhKV3zrPUJyy99AHQLXm5ySSsmRW2k9qa5Yjgu86qOPLoPea3qD8R0OMhJGqJ56smcQOXLosZ90axQ==" saltValue="BfnOfJF4M7oc5Dq/LKWRGw==" spinCount="100000" sheet="1" objects="1" scenarios="1"/>
  <mergeCells count="2">
    <mergeCell ref="B14:D14"/>
    <mergeCell ref="H14:J14"/>
  </mergeCells>
  <hyperlinks>
    <hyperlink ref="A40" r:id="rId1" display="GS-@ TOD (On-Peak)" xr:uid="{2E5D17D3-65EC-4549-8D8C-054D9B2A0BCA}"/>
    <hyperlink ref="A41" r:id="rId2" display="GS-@ TOD (On-Peak)" xr:uid="{75539F16-3D13-474D-B58F-589E9C3C9EC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5CFD-4CF3-4B5E-B1FD-9BFD4E361B02}">
  <sheetPr codeName="Sheet158"/>
  <dimension ref="A1:IE93"/>
  <sheetViews>
    <sheetView showGridLines="0" topLeftCell="A19"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15</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4"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75</v>
      </c>
      <c r="D53" s="6">
        <f>D17</f>
        <v>0</v>
      </c>
      <c r="E53" s="98" t="s">
        <v>13</v>
      </c>
      <c r="F53" s="1" t="s">
        <v>48</v>
      </c>
      <c r="G53" s="81"/>
      <c r="H53" s="81"/>
      <c r="I53" s="81">
        <f>'012025 Rider'!B121</f>
        <v>0</v>
      </c>
      <c r="J53" s="105">
        <f>SUM(G53:I53)</f>
        <v>0</v>
      </c>
      <c r="K53" s="99" t="s">
        <v>53</v>
      </c>
      <c r="L53" s="72"/>
      <c r="M53" s="72"/>
      <c r="N53" s="72">
        <f>J53*D53</f>
        <v>0</v>
      </c>
      <c r="O53" s="72">
        <f t="shared" si="1"/>
        <v>0</v>
      </c>
      <c r="P53" s="74">
        <f>'012025 Rider'!D121</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76</v>
      </c>
      <c r="D54" s="6"/>
      <c r="E54" s="98" t="s">
        <v>11</v>
      </c>
      <c r="F54" s="1" t="s">
        <v>48</v>
      </c>
      <c r="G54" s="81"/>
      <c r="H54" s="81"/>
      <c r="I54" s="81">
        <f>'012025 Rider'!B129</f>
        <v>0.1</v>
      </c>
      <c r="J54" s="105">
        <f>SUM(G54:I54)</f>
        <v>0.1</v>
      </c>
      <c r="K54" s="99"/>
      <c r="L54" s="72"/>
      <c r="M54" s="72"/>
      <c r="N54" s="72">
        <f>J54</f>
        <v>0.1</v>
      </c>
      <c r="O54" s="72">
        <f t="shared" si="1"/>
        <v>0.1</v>
      </c>
      <c r="P54" s="74">
        <f>'012025 Rider'!E129</f>
        <v>45658</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23" t="s">
        <v>80</v>
      </c>
      <c r="B58" s="52"/>
      <c r="C58" s="52"/>
      <c r="D58" s="124"/>
      <c r="E58" s="125"/>
      <c r="F58" s="126"/>
      <c r="G58" s="126"/>
      <c r="H58" s="126"/>
      <c r="I58" s="126"/>
      <c r="J58" s="126"/>
      <c r="K58" s="127"/>
      <c r="L58" s="88">
        <f>SUM(L31:L57)</f>
        <v>0</v>
      </c>
      <c r="M58" s="88">
        <f>SUM(M31:M57)</f>
        <v>0</v>
      </c>
      <c r="N58" s="88">
        <f>SUM(N31:N57)</f>
        <v>7.839999999999999</v>
      </c>
      <c r="O58" s="88">
        <f>SUM(O31:O57)</f>
        <v>7.839999999999999</v>
      </c>
      <c r="P58" s="128"/>
      <c r="Q58" s="67"/>
      <c r="R58" s="67"/>
      <c r="S58" s="67"/>
      <c r="T58" s="83">
        <f>SUM(T31:T52)</f>
        <v>3.25</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131" t="s">
        <v>81</v>
      </c>
      <c r="B60" s="90"/>
      <c r="C60" s="90"/>
      <c r="D60" s="90"/>
      <c r="E60" s="90"/>
      <c r="F60" s="90"/>
      <c r="G60" s="90"/>
      <c r="H60" s="90"/>
      <c r="I60" s="90"/>
      <c r="J60" s="90"/>
      <c r="K60" s="90"/>
      <c r="L60" s="132">
        <f>L27+L58</f>
        <v>0</v>
      </c>
      <c r="M60" s="132">
        <f>M27+M58</f>
        <v>0</v>
      </c>
      <c r="N60" s="132">
        <f>N27+N58</f>
        <v>17.84</v>
      </c>
      <c r="O60" s="133">
        <f>O27+O58</f>
        <v>17.84</v>
      </c>
      <c r="P60" s="133"/>
      <c r="Q60" s="67"/>
      <c r="R60" s="67"/>
      <c r="S60" s="67"/>
      <c r="T60" s="133">
        <f>T27+T58</f>
        <v>3.25</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t="s">
        <v>83</v>
      </c>
      <c r="B65" s="55"/>
      <c r="C65" s="55"/>
      <c r="D65" s="55"/>
      <c r="E65" s="55"/>
      <c r="F65" s="55"/>
      <c r="G65" s="55"/>
      <c r="H65" s="55"/>
      <c r="I65" s="55"/>
      <c r="J65" s="55"/>
      <c r="K65" s="55"/>
      <c r="L65" s="55"/>
      <c r="M65" s="55"/>
      <c r="N65" s="55"/>
      <c r="O65" s="134">
        <f>IF($D$17&lt;0,O60,IF(O60&gt;O63,O60,O63))</f>
        <v>17.84</v>
      </c>
      <c r="P65" s="67"/>
      <c r="Q65" s="55"/>
      <c r="R65" s="55"/>
      <c r="S65" s="55"/>
      <c r="T65" s="134">
        <f>IF($D$17&lt;0,T60,IF(T60&gt;T63,T60,T63))</f>
        <v>3.25</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x14ac:dyDescent="0.2">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x14ac:dyDescent="0.2">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x14ac:dyDescent="0.2">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
      <c r="A71" s="55"/>
      <c r="D71" s="6"/>
      <c r="E71" s="98"/>
      <c r="F71" s="67"/>
      <c r="Q71" s="146"/>
      <c r="R71" s="146"/>
      <c r="S71" s="146"/>
      <c r="T71" s="146"/>
    </row>
    <row r="72" spans="1:239" x14ac:dyDescent="0.2">
      <c r="A72" s="147"/>
      <c r="D72" s="6"/>
      <c r="E72" s="98"/>
      <c r="F72" s="1"/>
      <c r="Q72" s="99"/>
      <c r="R72" s="99"/>
      <c r="S72" s="99"/>
      <c r="T72" s="99"/>
    </row>
    <row r="73" spans="1:239" x14ac:dyDescent="0.2">
      <c r="A73" s="147"/>
      <c r="D73" s="6"/>
      <c r="E73" s="98"/>
      <c r="F73" s="1"/>
      <c r="Q73" s="99"/>
      <c r="R73" s="99"/>
      <c r="S73" s="99"/>
      <c r="T73" s="99"/>
    </row>
    <row r="74" spans="1:239" x14ac:dyDescent="0.2">
      <c r="A74" s="148"/>
      <c r="B74" s="137"/>
      <c r="C74" s="137"/>
      <c r="D74" s="137"/>
      <c r="E74" s="137"/>
      <c r="F74" s="137"/>
    </row>
    <row r="75" spans="1:239" x14ac:dyDescent="0.2">
      <c r="B75" s="137"/>
      <c r="C75" s="137"/>
      <c r="D75" s="137"/>
      <c r="E75" s="137"/>
      <c r="F75" s="137"/>
      <c r="P75" s="137"/>
      <c r="Q75" s="137"/>
      <c r="R75" s="137"/>
      <c r="S75" s="137"/>
      <c r="T75" s="137"/>
    </row>
    <row r="76" spans="1:239" x14ac:dyDescent="0.2">
      <c r="B76" s="137"/>
      <c r="C76" s="137"/>
      <c r="D76" s="137"/>
      <c r="E76" s="137"/>
      <c r="F76" s="137"/>
      <c r="P76" s="43"/>
      <c r="Q76" s="43"/>
      <c r="R76" s="43"/>
      <c r="S76" s="43"/>
      <c r="T76" s="43"/>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row r="93" spans="1:1" x14ac:dyDescent="0.2">
      <c r="A93" s="334"/>
    </row>
  </sheetData>
  <sheetProtection algorithmName="SHA-512" hashValue="1XsbF4uhwLrx8EmiqhbLtBlgFNyZTjvB6XJ/hgC5uIMyugPYWBQdL5nqqXWb8Dr/nNWjdxl3BJKUoeVhqBXRMg==" saltValue="2fGvIbVcG16r2eioXyHoHg==" spinCount="100000"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8194"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A8C6C-7123-4A39-8AFD-3E4D211D1EA9}">
  <sheetPr codeName="Sheet41"/>
  <dimension ref="A1:J151"/>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06">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61">
        <v>4.5009999999999999E-4</v>
      </c>
      <c r="D49" s="44">
        <v>45657</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63">
        <v>1.18</v>
      </c>
      <c r="C52" s="164">
        <v>-0.01</v>
      </c>
      <c r="D52" s="165">
        <f>SUM(B52:C52)</f>
        <v>1.17</v>
      </c>
      <c r="E52" s="166">
        <v>45658</v>
      </c>
    </row>
    <row r="53" spans="1:8" x14ac:dyDescent="0.2">
      <c r="A53" s="152" t="s">
        <v>132</v>
      </c>
      <c r="B53" s="194">
        <v>1.8006999999999999E-3</v>
      </c>
      <c r="C53" s="195">
        <v>0</v>
      </c>
      <c r="D53" s="196">
        <f>SUM(B53:C53)</f>
        <v>1.8006999999999999E-3</v>
      </c>
      <c r="E53" s="166">
        <v>45658</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148</v>
      </c>
      <c r="D93" s="44"/>
    </row>
    <row r="94" spans="1:4" x14ac:dyDescent="0.2">
      <c r="A94" s="152" t="s">
        <v>105</v>
      </c>
      <c r="B94" s="204">
        <v>2.08</v>
      </c>
      <c r="C94" s="178"/>
      <c r="D94" s="44">
        <v>45657</v>
      </c>
    </row>
    <row r="95" spans="1:4" x14ac:dyDescent="0.2">
      <c r="A95" s="152" t="s">
        <v>149</v>
      </c>
      <c r="B95" s="204">
        <v>17.53</v>
      </c>
      <c r="C95" s="178"/>
      <c r="D95" s="44">
        <v>45657</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0.2363101</v>
      </c>
      <c r="C109" s="176"/>
      <c r="D109" s="44">
        <v>45622</v>
      </c>
    </row>
    <row r="111" spans="1:6" x14ac:dyDescent="0.2">
      <c r="A111" s="43" t="s">
        <v>72</v>
      </c>
      <c r="D111" s="44"/>
    </row>
    <row r="112" spans="1:6" x14ac:dyDescent="0.2">
      <c r="A112" s="152" t="s">
        <v>105</v>
      </c>
      <c r="B112" s="178">
        <v>0</v>
      </c>
      <c r="C112" s="178"/>
      <c r="D112" s="44">
        <v>44894</v>
      </c>
    </row>
    <row r="113" spans="1:5" x14ac:dyDescent="0.2">
      <c r="A113" s="152" t="s">
        <v>149</v>
      </c>
      <c r="B113" s="178">
        <v>0</v>
      </c>
      <c r="C113" s="178"/>
      <c r="D113" s="44">
        <v>44894</v>
      </c>
    </row>
    <row r="115" spans="1:5" x14ac:dyDescent="0.2">
      <c r="A115" s="142" t="s">
        <v>160</v>
      </c>
      <c r="D115" s="44"/>
    </row>
    <row r="116" spans="1:5" x14ac:dyDescent="0.2">
      <c r="A116" s="51" t="s">
        <v>161</v>
      </c>
      <c r="B116" s="181">
        <v>3.8972999999999998E-3</v>
      </c>
      <c r="C116" s="154"/>
      <c r="D116" s="44">
        <v>44531</v>
      </c>
    </row>
    <row r="117" spans="1:5" x14ac:dyDescent="0.2">
      <c r="A117" s="51" t="s">
        <v>162</v>
      </c>
      <c r="B117" s="181">
        <v>3.7618E-3</v>
      </c>
      <c r="C117" s="154"/>
      <c r="D117" s="44">
        <v>44531</v>
      </c>
    </row>
    <row r="118" spans="1:5" x14ac:dyDescent="0.2">
      <c r="A118" s="51" t="s">
        <v>163</v>
      </c>
      <c r="B118" s="181">
        <v>3.6865999999999999E-3</v>
      </c>
      <c r="C118" s="154"/>
      <c r="D118" s="44">
        <v>44531</v>
      </c>
    </row>
    <row r="120" spans="1:5" x14ac:dyDescent="0.2">
      <c r="A120" s="142" t="s">
        <v>164</v>
      </c>
    </row>
    <row r="121" spans="1:5" x14ac:dyDescent="0.2">
      <c r="A121" s="51" t="s">
        <v>105</v>
      </c>
      <c r="B121" s="204">
        <v>0</v>
      </c>
      <c r="D121" s="44">
        <v>45658</v>
      </c>
    </row>
    <row r="122" spans="1:5" x14ac:dyDescent="0.2">
      <c r="A122" s="51" t="s">
        <v>149</v>
      </c>
      <c r="B122" s="204">
        <v>0</v>
      </c>
      <c r="D122" s="44">
        <v>45658</v>
      </c>
    </row>
    <row r="123" spans="1:5" x14ac:dyDescent="0.2">
      <c r="C123" s="35"/>
    </row>
    <row r="124" spans="1:5" x14ac:dyDescent="0.2">
      <c r="A124" s="43" t="s">
        <v>73</v>
      </c>
      <c r="D124" s="44"/>
    </row>
    <row r="125" spans="1:5" x14ac:dyDescent="0.2">
      <c r="A125" s="152" t="s">
        <v>105</v>
      </c>
      <c r="B125" s="183">
        <v>0.97</v>
      </c>
      <c r="C125" s="184"/>
      <c r="D125" s="172">
        <v>45593</v>
      </c>
    </row>
    <row r="126" spans="1:5" x14ac:dyDescent="0.2">
      <c r="A126" s="152" t="s">
        <v>149</v>
      </c>
      <c r="B126" s="183">
        <v>4.84</v>
      </c>
      <c r="C126" s="184"/>
      <c r="D126" s="172">
        <v>45593</v>
      </c>
    </row>
    <row r="128" spans="1:5" x14ac:dyDescent="0.2">
      <c r="A128" s="142" t="s">
        <v>76</v>
      </c>
      <c r="B128" s="185"/>
      <c r="E128" s="44"/>
    </row>
    <row r="129" spans="1:5" x14ac:dyDescent="0.2">
      <c r="A129" s="152" t="s">
        <v>105</v>
      </c>
      <c r="B129" s="206">
        <v>0.1</v>
      </c>
      <c r="C129" s="44"/>
      <c r="E129" s="44">
        <v>45658</v>
      </c>
    </row>
    <row r="130" spans="1:5" x14ac:dyDescent="0.2">
      <c r="A130" s="51" t="s">
        <v>91</v>
      </c>
      <c r="B130" s="206">
        <v>2.9050000000000001E-4</v>
      </c>
      <c r="C130" s="186">
        <v>242</v>
      </c>
      <c r="D130" t="s">
        <v>165</v>
      </c>
      <c r="E130" s="44">
        <v>45658</v>
      </c>
    </row>
    <row r="131" spans="1:5" x14ac:dyDescent="0.2">
      <c r="A131" s="51" t="s">
        <v>92</v>
      </c>
      <c r="B131">
        <v>0</v>
      </c>
      <c r="E131" s="44">
        <v>45658</v>
      </c>
    </row>
    <row r="133" spans="1:5" x14ac:dyDescent="0.2">
      <c r="A133" s="142" t="s">
        <v>77</v>
      </c>
    </row>
    <row r="134" spans="1:5" x14ac:dyDescent="0.2">
      <c r="A134" s="152" t="s">
        <v>105</v>
      </c>
      <c r="B134" s="186">
        <v>0</v>
      </c>
      <c r="D134" s="44">
        <v>44531</v>
      </c>
    </row>
    <row r="135" spans="1:5" x14ac:dyDescent="0.2">
      <c r="A135" s="152" t="s">
        <v>106</v>
      </c>
      <c r="B135" s="186">
        <v>0</v>
      </c>
      <c r="D135" s="44">
        <v>44531</v>
      </c>
    </row>
    <row r="136" spans="1:5" x14ac:dyDescent="0.2">
      <c r="A136" s="152" t="s">
        <v>107</v>
      </c>
      <c r="B136" s="186">
        <v>0</v>
      </c>
      <c r="D136" s="44">
        <v>44531</v>
      </c>
    </row>
    <row r="137" spans="1:5" x14ac:dyDescent="0.2">
      <c r="A137" s="152" t="s">
        <v>108</v>
      </c>
      <c r="B137" s="186">
        <v>0</v>
      </c>
      <c r="D137" s="44">
        <v>44531</v>
      </c>
    </row>
    <row r="138" spans="1:5" x14ac:dyDescent="0.2">
      <c r="A138" s="152" t="s">
        <v>109</v>
      </c>
      <c r="B138" s="186">
        <v>0</v>
      </c>
      <c r="D138" s="44">
        <v>44531</v>
      </c>
    </row>
    <row r="140" spans="1:5" x14ac:dyDescent="0.2">
      <c r="A140" s="43" t="s">
        <v>78</v>
      </c>
      <c r="D140" s="44"/>
    </row>
    <row r="141" spans="1:5" x14ac:dyDescent="0.2">
      <c r="A141" s="152" t="s">
        <v>105</v>
      </c>
      <c r="B141" s="184">
        <v>0</v>
      </c>
      <c r="C141" s="184"/>
      <c r="D141" s="44">
        <v>44531</v>
      </c>
    </row>
    <row r="142" spans="1:5" x14ac:dyDescent="0.2">
      <c r="A142" s="152" t="s">
        <v>149</v>
      </c>
      <c r="B142" s="184">
        <v>0</v>
      </c>
      <c r="C142" s="184"/>
      <c r="D142" s="44">
        <v>44531</v>
      </c>
    </row>
    <row r="144" spans="1:5" x14ac:dyDescent="0.2">
      <c r="A144" s="43" t="s">
        <v>79</v>
      </c>
      <c r="D144" t="s">
        <v>166</v>
      </c>
    </row>
    <row r="146" spans="1:8" x14ac:dyDescent="0.2">
      <c r="A146" s="43" t="s">
        <v>167</v>
      </c>
      <c r="B146" s="198">
        <v>10</v>
      </c>
      <c r="C146" s="199">
        <v>3.7427700000000001E-2</v>
      </c>
      <c r="D146" s="199">
        <v>1.5787499999999999E-2</v>
      </c>
      <c r="E146" s="198"/>
      <c r="F146" s="198">
        <v>0</v>
      </c>
      <c r="G146" s="198">
        <v>0</v>
      </c>
      <c r="H146" s="44">
        <v>45444</v>
      </c>
    </row>
    <row r="148" spans="1:8" x14ac:dyDescent="0.2">
      <c r="A148" s="43" t="s">
        <v>168</v>
      </c>
      <c r="B148" s="201">
        <v>9.4</v>
      </c>
      <c r="C148" s="170">
        <v>2.0634799999999998E-2</v>
      </c>
      <c r="D148" s="198">
        <v>0</v>
      </c>
      <c r="E148" s="198">
        <v>0</v>
      </c>
      <c r="F148" s="198">
        <v>0</v>
      </c>
      <c r="G148" s="201">
        <v>0</v>
      </c>
      <c r="H148" s="44">
        <v>45444</v>
      </c>
    </row>
    <row r="149" spans="1:8" x14ac:dyDescent="0.2">
      <c r="A149" s="43" t="s">
        <v>169</v>
      </c>
      <c r="B149" s="201">
        <v>138.5</v>
      </c>
      <c r="C149" s="170">
        <v>1.3832199999999999E-2</v>
      </c>
      <c r="D149" s="198">
        <v>0</v>
      </c>
      <c r="E149" s="198">
        <v>0</v>
      </c>
      <c r="F149" s="198">
        <v>0</v>
      </c>
      <c r="G149" s="201">
        <v>0</v>
      </c>
      <c r="H149" s="44">
        <v>45444</v>
      </c>
    </row>
    <row r="150" spans="1:8" x14ac:dyDescent="0.2">
      <c r="A150" s="43" t="s">
        <v>170</v>
      </c>
      <c r="B150" s="201">
        <v>825</v>
      </c>
      <c r="C150" s="170">
        <v>5.9799999999999997E-5</v>
      </c>
      <c r="D150" s="198">
        <v>0</v>
      </c>
      <c r="E150" s="198">
        <v>0</v>
      </c>
      <c r="F150" s="198">
        <v>0</v>
      </c>
      <c r="G150" s="201">
        <v>0</v>
      </c>
      <c r="H150" s="44">
        <v>45444</v>
      </c>
    </row>
    <row r="151" spans="1:8" x14ac:dyDescent="0.2">
      <c r="A151" s="43" t="s">
        <v>171</v>
      </c>
      <c r="B151" s="201">
        <v>3600</v>
      </c>
      <c r="C151" s="170">
        <v>5.9799999999999997E-5</v>
      </c>
      <c r="D151" s="198">
        <v>0</v>
      </c>
      <c r="E151" s="198">
        <v>0</v>
      </c>
      <c r="F151" s="198">
        <v>0</v>
      </c>
      <c r="G151" s="201">
        <v>0</v>
      </c>
      <c r="H151" s="44">
        <v>45444</v>
      </c>
    </row>
  </sheetData>
  <sheetProtection algorithmName="SHA-512" hashValue="DTIWfHGs2apEtzPRARgZgT406++SxWPNEmRZZxivYkm6tZAuXi0uwbQWgB/L5FSRpjL2PVL+89eD3GzKNxxrag==" saltValue="kKUNQhPBmg74/72XBzB5DQ==" spinCount="100000" sheet="1"/>
  <mergeCells count="2">
    <mergeCell ref="B14:D14"/>
    <mergeCell ref="H14:J14"/>
  </mergeCells>
  <hyperlinks>
    <hyperlink ref="A40" r:id="rId1" display="GS-@ TOD (On-Peak)" xr:uid="{3DBF9EEA-5336-409A-A8B2-E3BE6C8E9AB4}"/>
    <hyperlink ref="A41" r:id="rId2" display="GS-@ TOD (On-Peak)" xr:uid="{B60A1D6B-93E1-4AAE-A469-78593B3A891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2A55-FAF8-4F54-957D-243C3B410DA7}">
  <sheetPr codeName="Sheet9"/>
  <dimension ref="A1:IE92"/>
  <sheetViews>
    <sheetView showGridLines="0" topLeftCell="A16"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26</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+'11262025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+'11262025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+'11262025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+'11262025 Rider'!B91</f>
        <v>7.8822199999999995E-2</v>
      </c>
      <c r="J46" s="110">
        <f t="shared" si="3"/>
        <v>7.8822199999999995E-2</v>
      </c>
      <c r="K46" s="99"/>
      <c r="L46" s="72"/>
      <c r="M46" s="72"/>
      <c r="N46" s="72">
        <f>ROUND(D46*I46,2)</f>
        <v>0.79</v>
      </c>
      <c r="O46" s="72">
        <f t="shared" si="1"/>
        <v>0.79</v>
      </c>
      <c r="P46" s="74">
        <f>+'11262025 Rider'!D91</f>
        <v>45987</v>
      </c>
      <c r="Q46" s="67"/>
      <c r="R46" s="103">
        <f>$T$27</f>
        <v>0</v>
      </c>
      <c r="S46" s="104">
        <f>I46</f>
        <v>7.8822199999999995E-2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+'11262025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+'11262025 Rider'!B109</f>
        <v>0.24079249999999999</v>
      </c>
      <c r="J49" s="113">
        <f>SUM(G49:I49)</f>
        <v>0.24079249999999999</v>
      </c>
      <c r="K49" s="99"/>
      <c r="L49" s="72"/>
      <c r="M49" s="72"/>
      <c r="N49" s="72">
        <f>ROUND(D49*I49,2)</f>
        <v>2.41</v>
      </c>
      <c r="O49" s="72">
        <f t="shared" si="1"/>
        <v>2.41</v>
      </c>
      <c r="P49" s="74">
        <f>+'11262025 Rider'!D109</f>
        <v>45987</v>
      </c>
      <c r="Q49" s="67"/>
      <c r="R49" s="103">
        <f>$T$27</f>
        <v>0</v>
      </c>
      <c r="S49" s="104">
        <f>I49</f>
        <v>0.24079249999999999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+'11262025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6.2</v>
      </c>
      <c r="O57" s="88">
        <f>SUM(O31:O56)</f>
        <v>6.2</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16.2</v>
      </c>
      <c r="O59" s="133">
        <f>O27+O57</f>
        <v>16.2</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16.2</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b9hyEE8S/TBJR+l35byhWGDdIVFE5UTbcvzFzw/BabQloxlTm4cQzePopGBPsz7FBGXKZzc4SRCL2i49JC9QqQ==" saltValue="XJUAU5gPETb0u5bb8cU2v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9857"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4985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49859"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4986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5B080-B271-4897-8C6D-CA71F61F6AA7}">
  <sheetPr codeName="Sheet10"/>
  <dimension ref="A1:J150"/>
  <sheetViews>
    <sheetView topLeftCell="A76"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-5.7597000000000004E-3</v>
      </c>
      <c r="D49" s="44">
        <v>45929</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203">
        <v>7.8822199999999995E-2</v>
      </c>
      <c r="C91" s="176"/>
      <c r="D91" s="44">
        <v>45987</v>
      </c>
    </row>
    <row r="93" spans="1:4" x14ac:dyDescent="0.2">
      <c r="A93" s="43" t="s">
        <v>225</v>
      </c>
      <c r="D93" s="44"/>
    </row>
    <row r="94" spans="1:4" x14ac:dyDescent="0.2">
      <c r="A94" s="152" t="s">
        <v>105</v>
      </c>
      <c r="B94" s="178">
        <v>2.4500000000000002</v>
      </c>
      <c r="C94" s="178"/>
      <c r="D94" s="44">
        <v>45929</v>
      </c>
    </row>
    <row r="95" spans="1:4" x14ac:dyDescent="0.2">
      <c r="A95" s="152" t="s">
        <v>149</v>
      </c>
      <c r="B95" s="178">
        <v>20.75</v>
      </c>
      <c r="C95" s="178"/>
      <c r="D95" s="44">
        <v>45929</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203">
        <v>0.24079249999999999</v>
      </c>
      <c r="C109" s="176"/>
      <c r="D109" s="44">
        <v>45987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0.2</v>
      </c>
      <c r="C124" s="184"/>
      <c r="D124" s="172">
        <v>45958</v>
      </c>
    </row>
    <row r="125" spans="1:5" x14ac:dyDescent="0.2">
      <c r="A125" s="152" t="s">
        <v>149</v>
      </c>
      <c r="B125" s="183">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X4Pt+WaHapbKVJMDjx6Y3kCePu5Fsjr4dVRF8CUKNr7WP3CViFPpDciZeN6JC49cIc9u/mXSkCGjOnUYlSMSlw==" saltValue="0H0xqTtj2TMsYP8pr0VbOA==" spinCount="100000" sheet="1" objects="1" scenarios="1"/>
  <mergeCells count="2">
    <mergeCell ref="B14:D14"/>
    <mergeCell ref="H14:J14"/>
  </mergeCells>
  <hyperlinks>
    <hyperlink ref="A40" r:id="rId1" display="GS-@ TOD (On-Peak)" xr:uid="{45B95FF8-311D-4605-9CC6-3B2E0A77D404}"/>
    <hyperlink ref="A41" r:id="rId2" display="GS-@ TOD (On-Peak)" xr:uid="{F6D23C16-CF2C-49C1-B1A7-E0879116FAF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BE42-BED0-4E8E-B2F4-4ADD9B482849}">
  <sheetPr codeName="Sheet11"/>
  <dimension ref="A1:IE92"/>
  <sheetViews>
    <sheetView showGridLines="0" topLeftCell="A1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24</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+'10282025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+'10282025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+'10282025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+'10282025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+'10282025 Rider'!B124</f>
        <v>0.2</v>
      </c>
      <c r="J50" s="112">
        <f>SUM(G50:I50)</f>
        <v>0.2</v>
      </c>
      <c r="K50" s="99"/>
      <c r="L50" s="72"/>
      <c r="M50" s="72"/>
      <c r="N50" s="115">
        <f>I50</f>
        <v>0.2</v>
      </c>
      <c r="O50" s="72">
        <f>SUM(L50:N50)</f>
        <v>0.2</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6.12</v>
      </c>
      <c r="O57" s="88">
        <f>SUM(O31:O56)</f>
        <v>6.12</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16.12</v>
      </c>
      <c r="O59" s="133">
        <f>O27+O57</f>
        <v>16.12</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16.12</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COBH9lpEgtE3LhLa1U+BPARQ/ojT2VeqjlPOUpaQye/Tj2t0foTN2iFct5xWLDHknrznBCG8/7Q8ZjSSZFGNfA==" saltValue="KGljt6S9G2uyJJmbjbsht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9137"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191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219139"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1914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7A12-A00F-4235-9E53-BB10F4441BDB}">
  <sheetPr codeName="Sheet12"/>
  <dimension ref="A1:J150"/>
  <sheetViews>
    <sheetView topLeftCell="A94"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-5.7597000000000004E-3</v>
      </c>
      <c r="D49" s="44">
        <v>45929</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2.4500000000000002</v>
      </c>
      <c r="C94" s="178"/>
      <c r="D94" s="44">
        <v>45929</v>
      </c>
    </row>
    <row r="95" spans="1:4" x14ac:dyDescent="0.2">
      <c r="A95" s="152" t="s">
        <v>149</v>
      </c>
      <c r="B95" s="178">
        <v>20.75</v>
      </c>
      <c r="C95" s="178"/>
      <c r="D95" s="44">
        <v>45929</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0.24516379999999999</v>
      </c>
      <c r="C109" s="176"/>
      <c r="D109" s="44">
        <v>45897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205">
        <v>0.2</v>
      </c>
      <c r="C124" s="184"/>
      <c r="D124" s="172">
        <v>45958</v>
      </c>
    </row>
    <row r="125" spans="1:5" x14ac:dyDescent="0.2">
      <c r="A125" s="152" t="s">
        <v>149</v>
      </c>
      <c r="B125" s="205">
        <v>0.99</v>
      </c>
      <c r="C125" s="184"/>
      <c r="D125" s="172">
        <v>45958</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G+nFHG6uLQ7cAL3Rti72qSVUnYlcmsB2KjKggnLzWzSj9mC2NKR4XoHqHTki9yyMQxRVpsWByJZlgDbEJ2ecug==" saltValue="L/BDDa0YX4mJjyPFspCwMQ==" spinCount="100000" sheet="1" objects="1" scenarios="1"/>
  <mergeCells count="2">
    <mergeCell ref="B14:D14"/>
    <mergeCell ref="H14:J14"/>
  </mergeCells>
  <hyperlinks>
    <hyperlink ref="A40" r:id="rId1" display="GS-@ TOD (On-Peak)" xr:uid="{EE3A0D91-645E-4F55-AE28-DD9EB5280B38}"/>
    <hyperlink ref="A41" r:id="rId2" display="GS-@ TOD (On-Peak)" xr:uid="{FC992D85-C53B-4C75-9D79-673F687DB71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7A41E-DB81-4219-9954-737D3017BB0F}">
  <sheetPr codeName="Sheet13"/>
  <dimension ref="A1:IE92"/>
  <sheetViews>
    <sheetView showGridLines="0" topLeftCell="A13"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24</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+'09292025 Rider'!B49</f>
        <v>-5.7597000000000004E-3</v>
      </c>
      <c r="H40" s="82"/>
      <c r="I40" s="82"/>
      <c r="J40" s="105">
        <f>SUM(G40:H40)</f>
        <v>-5.7597000000000004E-3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+'09292025 Rider'!B59</f>
        <v>3.55042E-2</v>
      </c>
      <c r="I42" s="82"/>
      <c r="J42" s="82">
        <f t="shared" si="3"/>
        <v>3.55042E-2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+'09292025 Rider'!B89</f>
        <v>3.5344300000000002E-2</v>
      </c>
      <c r="J45" s="110">
        <f t="shared" si="3"/>
        <v>3.5344300000000002E-2</v>
      </c>
      <c r="K45" s="99"/>
      <c r="L45" s="72"/>
      <c r="M45" s="72"/>
      <c r="N45" s="72">
        <f>ROUND(D45*I45,2)</f>
        <v>0.35</v>
      </c>
      <c r="O45" s="72">
        <f t="shared" si="1"/>
        <v>0.35</v>
      </c>
      <c r="P45" s="74">
        <f>'052025 Rider  '!D89</f>
        <v>45747</v>
      </c>
      <c r="Q45" s="67"/>
      <c r="R45" s="103">
        <f>$T$27</f>
        <v>0</v>
      </c>
      <c r="S45" s="104">
        <f>I45</f>
        <v>3.5344300000000002E-2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+'09292025 Rider'!B94</f>
        <v>2.4500000000000002</v>
      </c>
      <c r="J47" s="112">
        <f t="shared" si="3"/>
        <v>2.4500000000000002</v>
      </c>
      <c r="K47" s="99"/>
      <c r="L47" s="72"/>
      <c r="M47" s="72"/>
      <c r="N47" s="72">
        <f>I47</f>
        <v>2.4500000000000002</v>
      </c>
      <c r="O47" s="72">
        <f>SUM(L47:N47)</f>
        <v>2.4500000000000002</v>
      </c>
      <c r="P47" s="74">
        <f>'052025 Rider  '!D94</f>
        <v>45747</v>
      </c>
      <c r="Q47" s="67"/>
      <c r="R47" s="67"/>
      <c r="S47" s="67"/>
      <c r="T47" s="83">
        <f>O47</f>
        <v>2.4500000000000002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6.89</v>
      </c>
      <c r="O57" s="88">
        <f>SUM(O31:O56)</f>
        <v>6.89</v>
      </c>
      <c r="P57" s="128"/>
      <c r="Q57" s="67"/>
      <c r="R57" s="67"/>
      <c r="S57" s="67"/>
      <c r="T57" s="83">
        <f>SUM(T31:T51)</f>
        <v>2.4500000000000002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16.89</v>
      </c>
      <c r="O59" s="133">
        <f>O27+O57</f>
        <v>16.89</v>
      </c>
      <c r="P59" s="133"/>
      <c r="Q59" s="67"/>
      <c r="R59" s="67"/>
      <c r="S59" s="67"/>
      <c r="T59" s="133">
        <f>T27+T57</f>
        <v>2.4500000000000002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16.89</v>
      </c>
      <c r="P64" s="67"/>
      <c r="Q64" s="55"/>
      <c r="R64" s="55"/>
      <c r="S64" s="55"/>
      <c r="T64" s="134">
        <f>IF($D$17&lt;0,T59,IF(T59&gt;T62,T59,T62))</f>
        <v>2.4500000000000002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Pca2HGdp3uiDp0CF1AMw4L6TyAnHQsfXXDqnJFUka8lw+w6kSq1naG8kxA5w8qZIs+fXmjn4jgaTtXO0YWSO2w==" saltValue="X92uTrcT0isK6xLmtjURx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8944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8944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8944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0CCC-3F33-4D43-8026-FBF7D567FB8B}">
  <sheetPr codeName="Sheet14"/>
  <dimension ref="A1:J150"/>
  <sheetViews>
    <sheetView topLeftCell="A61"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-5.7597000000000004E-3</v>
      </c>
      <c r="D49" s="44">
        <v>45929</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3.55042E-2</v>
      </c>
      <c r="D59" s="44">
        <v>45929</v>
      </c>
      <c r="F59" s="35" t="s">
        <v>134</v>
      </c>
      <c r="G59" s="173">
        <v>1.9706999999999999E-2</v>
      </c>
      <c r="H59" s="44">
        <v>45747</v>
      </c>
    </row>
    <row r="60" spans="1:8" x14ac:dyDescent="0.2">
      <c r="A60" s="152" t="s">
        <v>106</v>
      </c>
      <c r="B60" s="171">
        <v>2.1561400000000001E-2</v>
      </c>
      <c r="D60" s="44">
        <v>45929</v>
      </c>
      <c r="F60" s="35" t="s">
        <v>135</v>
      </c>
      <c r="G60" s="173">
        <v>2.7207599999999998E-2</v>
      </c>
      <c r="H60" s="44">
        <v>45747</v>
      </c>
    </row>
    <row r="61" spans="1:8" x14ac:dyDescent="0.2">
      <c r="A61" s="152" t="s">
        <v>107</v>
      </c>
      <c r="B61" s="171">
        <v>4.3439999999999999E-4</v>
      </c>
      <c r="D61" s="44">
        <v>45929</v>
      </c>
    </row>
    <row r="62" spans="1:8" x14ac:dyDescent="0.2">
      <c r="A62" s="152" t="s">
        <v>108</v>
      </c>
      <c r="B62" s="171">
        <v>4.1980000000000001E-4</v>
      </c>
      <c r="D62" s="44">
        <v>45929</v>
      </c>
    </row>
    <row r="63" spans="1:8" x14ac:dyDescent="0.2">
      <c r="A63" s="152" t="s">
        <v>109</v>
      </c>
      <c r="B63" s="171">
        <v>4.1229999999999999E-4</v>
      </c>
      <c r="D63" s="44">
        <v>45929</v>
      </c>
    </row>
    <row r="64" spans="1:8" x14ac:dyDescent="0.2">
      <c r="B64" s="154"/>
    </row>
    <row r="65" spans="1:4" x14ac:dyDescent="0.2">
      <c r="A65" s="142" t="s">
        <v>136</v>
      </c>
    </row>
    <row r="66" spans="1:4" x14ac:dyDescent="0.2">
      <c r="A66" s="152" t="s">
        <v>107</v>
      </c>
      <c r="B66" s="174">
        <v>7.49</v>
      </c>
      <c r="D66" s="44">
        <v>45929</v>
      </c>
    </row>
    <row r="67" spans="1:4" x14ac:dyDescent="0.2">
      <c r="A67" s="152" t="s">
        <v>108</v>
      </c>
      <c r="B67" s="174">
        <v>8.67</v>
      </c>
      <c r="D67" s="44">
        <v>45929</v>
      </c>
    </row>
    <row r="68" spans="1:4" x14ac:dyDescent="0.2">
      <c r="A68" s="152" t="s">
        <v>109</v>
      </c>
      <c r="B68" s="174">
        <v>7.16</v>
      </c>
      <c r="D68" s="44">
        <v>45929</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3.5344300000000002E-2</v>
      </c>
      <c r="C89" s="177"/>
      <c r="D89" s="44">
        <v>45929</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2.4500000000000002</v>
      </c>
      <c r="C94" s="178"/>
      <c r="D94" s="44">
        <v>45929</v>
      </c>
    </row>
    <row r="95" spans="1:4" x14ac:dyDescent="0.2">
      <c r="A95" s="152" t="s">
        <v>149</v>
      </c>
      <c r="B95" s="178">
        <v>20.75</v>
      </c>
      <c r="C95" s="178"/>
      <c r="D95" s="44">
        <v>45929</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203">
        <v>0.24516379999999999</v>
      </c>
      <c r="C109" s="176"/>
      <c r="D109" s="44">
        <v>45897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mergeCells count="2">
    <mergeCell ref="B14:D14"/>
    <mergeCell ref="H14:J14"/>
  </mergeCells>
  <hyperlinks>
    <hyperlink ref="A40" r:id="rId1" display="GS-@ TOD (On-Peak)" xr:uid="{0740DAD0-1B36-4422-9370-59D5DE758F00}"/>
    <hyperlink ref="A41" r:id="rId2" display="GS-@ TOD (On-Peak)" xr:uid="{BE0CB62C-0367-405A-B0D3-1BFA987185D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FC52-7147-4886-B25D-FC04A1E475DA}">
  <sheetPr codeName="Sheet15"/>
  <dimension ref="A1:IE92"/>
  <sheetViews>
    <sheetView showGridLines="0" topLeftCell="A13"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+'08282025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+'08282025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+'08282025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+'08282025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+'08282025 Rider'!B109</f>
        <v>0.24516379999999999</v>
      </c>
      <c r="J49" s="113">
        <f>SUM(G49:I49)</f>
        <v>0.24516379999999999</v>
      </c>
      <c r="K49" s="99"/>
      <c r="L49" s="72"/>
      <c r="M49" s="72"/>
      <c r="N49" s="72">
        <f>ROUND(D49*I49,2)</f>
        <v>2.4500000000000002</v>
      </c>
      <c r="O49" s="72">
        <f t="shared" si="1"/>
        <v>2.4500000000000002</v>
      </c>
      <c r="P49" s="74">
        <f>'032025 Rider  '!D109</f>
        <v>45716</v>
      </c>
      <c r="Q49" s="67"/>
      <c r="R49" s="103">
        <f>$T$27</f>
        <v>0</v>
      </c>
      <c r="S49" s="104">
        <f>I49</f>
        <v>0.24516379999999999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+'08282025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6.64</v>
      </c>
      <c r="O57" s="88">
        <f>SUM(O31:O56)</f>
        <v>6.64</v>
      </c>
      <c r="P57" s="128"/>
      <c r="Q57" s="67"/>
      <c r="R57" s="67"/>
      <c r="S57" s="67"/>
      <c r="T57" s="83">
        <f>SUM(T31:T51)</f>
        <v>2.35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16.64</v>
      </c>
      <c r="O59" s="133">
        <f>O27+O57</f>
        <v>16.64</v>
      </c>
      <c r="P59" s="133"/>
      <c r="Q59" s="67"/>
      <c r="R59" s="67"/>
      <c r="S59" s="67"/>
      <c r="T59" s="133">
        <f>T27+T57</f>
        <v>2.35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16.64</v>
      </c>
      <c r="P64" s="67"/>
      <c r="Q64" s="55"/>
      <c r="R64" s="55"/>
      <c r="S64" s="55"/>
      <c r="T64" s="134">
        <f>IF($D$17&lt;0,T59,IF(T59&gt;T62,T59,T62))</f>
        <v>2.35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1uEJWmwlNWMNOf6T4mY7eH+hROvFwmefMDfi+jDEI7Km655UOEQUdtNKMC3mDZyIZaOfjvw6Io/0pIc7N6d6mA==" saltValue="Pv7ZFs5eb7CmxWjprOozl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6077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60771"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60772"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97C13-30E7-4BA2-B444-224ADF432E66}">
  <dimension ref="A1:H141"/>
  <sheetViews>
    <sheetView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6" x14ac:dyDescent="0.2">
      <c r="A1" s="149" t="s">
        <v>87</v>
      </c>
      <c r="B1" s="149" t="s">
        <v>88</v>
      </c>
      <c r="C1" s="149"/>
      <c r="D1" s="149" t="s">
        <v>89</v>
      </c>
      <c r="E1" s="149" t="s">
        <v>88</v>
      </c>
      <c r="F1" s="149" t="s">
        <v>89</v>
      </c>
    </row>
    <row r="3" spans="1:6" x14ac:dyDescent="0.2">
      <c r="A3" s="43" t="s">
        <v>226</v>
      </c>
    </row>
    <row r="4" spans="1:6" x14ac:dyDescent="0.2">
      <c r="A4" s="51" t="s">
        <v>91</v>
      </c>
      <c r="B4">
        <v>5.5215000000000004E-3</v>
      </c>
      <c r="C4" s="150"/>
      <c r="D4" s="44">
        <v>46022</v>
      </c>
    </row>
    <row r="5" spans="1:6" x14ac:dyDescent="0.2">
      <c r="A5" s="51" t="s">
        <v>92</v>
      </c>
      <c r="B5">
        <v>1.7560000000000001E-4</v>
      </c>
      <c r="C5" s="150"/>
      <c r="D5" s="44">
        <v>45657</v>
      </c>
    </row>
    <row r="7" spans="1:6" x14ac:dyDescent="0.2">
      <c r="A7" s="43" t="s">
        <v>93</v>
      </c>
      <c r="D7" s="44">
        <v>44531</v>
      </c>
    </row>
    <row r="8" spans="1:6" x14ac:dyDescent="0.2">
      <c r="A8" s="51" t="s">
        <v>94</v>
      </c>
      <c r="B8" s="151">
        <v>4.6499999999999996E-3</v>
      </c>
      <c r="C8" s="151"/>
      <c r="D8" s="44"/>
    </row>
    <row r="9" spans="1:6" x14ac:dyDescent="0.2">
      <c r="A9" s="152" t="s">
        <v>95</v>
      </c>
      <c r="B9" s="151">
        <v>4.1900000000000001E-3</v>
      </c>
      <c r="C9" s="151"/>
      <c r="D9" s="44"/>
    </row>
    <row r="10" spans="1:6" x14ac:dyDescent="0.2">
      <c r="A10" s="51" t="s">
        <v>96</v>
      </c>
      <c r="B10" s="151">
        <v>3.63E-3</v>
      </c>
      <c r="C10" s="151"/>
      <c r="D10" s="44"/>
    </row>
    <row r="12" spans="1:6" x14ac:dyDescent="0.2">
      <c r="A12" s="142" t="s">
        <v>97</v>
      </c>
      <c r="B12" s="153">
        <v>0</v>
      </c>
      <c r="C12" s="153"/>
      <c r="D12" s="44">
        <v>44531</v>
      </c>
    </row>
    <row r="14" spans="1:6" x14ac:dyDescent="0.2">
      <c r="A14" s="43" t="s">
        <v>101</v>
      </c>
      <c r="B14" s="156">
        <v>0</v>
      </c>
      <c r="C14" s="44"/>
      <c r="D14" s="44">
        <v>44531</v>
      </c>
      <c r="E14" s="157">
        <v>0</v>
      </c>
      <c r="F14" s="44">
        <v>44531</v>
      </c>
    </row>
    <row r="16" spans="1:6" x14ac:dyDescent="0.2">
      <c r="A16" s="142" t="s">
        <v>102</v>
      </c>
      <c r="B16" s="158" t="s">
        <v>103</v>
      </c>
      <c r="C16" s="158" t="s">
        <v>104</v>
      </c>
    </row>
    <row r="17" spans="1:4" x14ac:dyDescent="0.2">
      <c r="A17" s="152" t="s">
        <v>105</v>
      </c>
      <c r="B17" s="219">
        <v>7.5079999999999994E-2</v>
      </c>
      <c r="C17" s="219">
        <v>7.5079999999999994E-2</v>
      </c>
      <c r="D17" s="44">
        <v>46174</v>
      </c>
    </row>
    <row r="18" spans="1:4" x14ac:dyDescent="0.2">
      <c r="A18" s="152" t="s">
        <v>106</v>
      </c>
      <c r="B18" s="219">
        <v>7.5079999999999994E-2</v>
      </c>
      <c r="C18" s="219">
        <v>7.5079999999999994E-2</v>
      </c>
      <c r="D18" s="44">
        <v>46174</v>
      </c>
    </row>
    <row r="19" spans="1:4" x14ac:dyDescent="0.2">
      <c r="A19" s="152" t="s">
        <v>107</v>
      </c>
      <c r="B19" s="219">
        <v>7.5079999999999994E-2</v>
      </c>
      <c r="C19" s="219">
        <v>7.5079999999999994E-2</v>
      </c>
      <c r="D19" s="44">
        <v>46174</v>
      </c>
    </row>
    <row r="20" spans="1:4" x14ac:dyDescent="0.2">
      <c r="A20" s="152" t="s">
        <v>108</v>
      </c>
      <c r="B20" s="300">
        <v>7.2859999999999994E-2</v>
      </c>
      <c r="C20" s="300">
        <v>7.2859999999999994E-2</v>
      </c>
      <c r="D20" s="44">
        <v>46174</v>
      </c>
    </row>
    <row r="21" spans="1:4" x14ac:dyDescent="0.2">
      <c r="A21" s="152" t="s">
        <v>109</v>
      </c>
      <c r="B21" s="300">
        <v>7.17E-2</v>
      </c>
      <c r="C21" s="300">
        <v>7.17E-2</v>
      </c>
      <c r="D21" s="44">
        <v>46174</v>
      </c>
    </row>
    <row r="22" spans="1:4" x14ac:dyDescent="0.2">
      <c r="A22" s="51"/>
      <c r="B22" s="154"/>
      <c r="C22" s="154"/>
      <c r="D22" s="44"/>
    </row>
    <row r="23" spans="1:4" x14ac:dyDescent="0.2">
      <c r="A23" s="142" t="s">
        <v>110</v>
      </c>
      <c r="B23" s="158" t="s">
        <v>103</v>
      </c>
      <c r="C23" s="158" t="s">
        <v>104</v>
      </c>
      <c r="D23" s="44"/>
    </row>
    <row r="24" spans="1:4" x14ac:dyDescent="0.2">
      <c r="A24" s="152" t="s">
        <v>111</v>
      </c>
      <c r="B24" s="159">
        <v>2.6589999999999999E-2</v>
      </c>
      <c r="C24" s="150"/>
      <c r="D24" s="44">
        <v>46174</v>
      </c>
    </row>
    <row r="25" spans="1:4" x14ac:dyDescent="0.2">
      <c r="A25" s="51" t="s">
        <v>117</v>
      </c>
      <c r="B25" s="154">
        <v>0.2221581</v>
      </c>
      <c r="C25" s="150"/>
      <c r="D25" s="44">
        <v>46174</v>
      </c>
    </row>
    <row r="26" spans="1:4" x14ac:dyDescent="0.2">
      <c r="A26" s="51" t="s">
        <v>118</v>
      </c>
      <c r="B26" s="154">
        <v>0</v>
      </c>
      <c r="C26" s="150"/>
      <c r="D26" s="44">
        <v>45809</v>
      </c>
    </row>
    <row r="27" spans="1:4" x14ac:dyDescent="0.2">
      <c r="A27" s="51" t="s">
        <v>119</v>
      </c>
      <c r="B27" s="154">
        <v>2.298E-2</v>
      </c>
      <c r="C27" s="154"/>
      <c r="D27" s="44">
        <v>45809</v>
      </c>
    </row>
    <row r="28" spans="1:4" x14ac:dyDescent="0.2">
      <c r="A28" s="152" t="s">
        <v>107</v>
      </c>
      <c r="B28" s="154">
        <v>2.2239999999999999E-2</v>
      </c>
      <c r="C28" s="150"/>
      <c r="D28" s="44">
        <v>46174</v>
      </c>
    </row>
    <row r="29" spans="1:4" x14ac:dyDescent="0.2">
      <c r="A29" s="152" t="s">
        <v>120</v>
      </c>
      <c r="B29" s="154">
        <v>0.19269620000000001</v>
      </c>
      <c r="C29" s="150"/>
      <c r="D29" s="44">
        <v>46174</v>
      </c>
    </row>
    <row r="30" spans="1:4" x14ac:dyDescent="0.2">
      <c r="A30" s="152" t="s">
        <v>121</v>
      </c>
      <c r="B30" s="154">
        <v>0</v>
      </c>
      <c r="C30" s="150"/>
      <c r="D30" s="44">
        <v>46174</v>
      </c>
    </row>
    <row r="31" spans="1:4" x14ac:dyDescent="0.2">
      <c r="A31" s="51" t="s">
        <v>122</v>
      </c>
      <c r="B31" s="154">
        <v>6.8778900000000004E-2</v>
      </c>
      <c r="D31" s="44">
        <v>46174</v>
      </c>
    </row>
    <row r="32" spans="1:4" x14ac:dyDescent="0.2">
      <c r="A32" s="51" t="s">
        <v>123</v>
      </c>
      <c r="B32" s="150">
        <v>2.3499999999999999E-4</v>
      </c>
      <c r="D32" s="44">
        <v>46174</v>
      </c>
    </row>
    <row r="33" spans="1:5" x14ac:dyDescent="0.2">
      <c r="A33" s="152" t="s">
        <v>108</v>
      </c>
      <c r="B33" s="150">
        <v>1.6070000000000001E-2</v>
      </c>
      <c r="D33" s="44">
        <v>46174</v>
      </c>
    </row>
    <row r="34" spans="1:5" x14ac:dyDescent="0.2">
      <c r="A34" s="152" t="s">
        <v>109</v>
      </c>
      <c r="B34" s="150">
        <v>1.5789999999999998E-2</v>
      </c>
      <c r="D34" s="44">
        <v>46174</v>
      </c>
    </row>
    <row r="35" spans="1:5" x14ac:dyDescent="0.2">
      <c r="A35" s="152" t="s">
        <v>124</v>
      </c>
      <c r="B35" s="150">
        <v>2.5772199999999999E-2</v>
      </c>
      <c r="C35" s="160">
        <v>1.112E-2</v>
      </c>
      <c r="D35" s="44">
        <v>46174</v>
      </c>
    </row>
    <row r="36" spans="1:5" x14ac:dyDescent="0.2">
      <c r="A36" s="152" t="s">
        <v>125</v>
      </c>
      <c r="B36" s="150">
        <v>1.9025199999999999E-2</v>
      </c>
      <c r="C36" s="160">
        <v>8.0350000000000005E-3</v>
      </c>
      <c r="D36" s="44">
        <v>46174</v>
      </c>
    </row>
    <row r="37" spans="1:5" x14ac:dyDescent="0.2">
      <c r="A37" s="152" t="s">
        <v>126</v>
      </c>
      <c r="B37" s="150">
        <v>1.9044599999999998E-2</v>
      </c>
      <c r="C37" s="160">
        <v>7.8949999999999992E-3</v>
      </c>
      <c r="D37" s="44">
        <v>46174</v>
      </c>
    </row>
    <row r="38" spans="1:5" x14ac:dyDescent="0.2">
      <c r="D38" s="44"/>
    </row>
    <row r="39" spans="1:5" x14ac:dyDescent="0.2">
      <c r="A39" s="51"/>
      <c r="D39" s="44"/>
    </row>
    <row r="40" spans="1:5" x14ac:dyDescent="0.2">
      <c r="A40" s="142" t="s">
        <v>127</v>
      </c>
      <c r="B40" s="170">
        <v>4.1209999999999997E-3</v>
      </c>
      <c r="D40" s="44">
        <v>46203</v>
      </c>
    </row>
    <row r="41" spans="1:5" x14ac:dyDescent="0.2">
      <c r="A41" s="51"/>
      <c r="D41" s="44"/>
    </row>
    <row r="42" spans="1:5" x14ac:dyDescent="0.2">
      <c r="A42" s="142" t="s">
        <v>58</v>
      </c>
      <c r="B42" s="162" t="s">
        <v>128</v>
      </c>
      <c r="C42" s="162" t="s">
        <v>129</v>
      </c>
      <c r="D42" s="162" t="s">
        <v>27</v>
      </c>
      <c r="E42" s="162" t="s">
        <v>130</v>
      </c>
    </row>
    <row r="43" spans="1:5" x14ac:dyDescent="0.2">
      <c r="A43" s="152" t="s">
        <v>131</v>
      </c>
      <c r="B43" s="191">
        <v>0</v>
      </c>
      <c r="C43" s="192">
        <v>0</v>
      </c>
      <c r="D43" s="193">
        <f>SUM(B43:C43)</f>
        <v>0</v>
      </c>
      <c r="E43" s="166">
        <v>45883</v>
      </c>
    </row>
    <row r="44" spans="1:5" x14ac:dyDescent="0.2">
      <c r="A44" s="152" t="s">
        <v>132</v>
      </c>
      <c r="B44" s="194">
        <v>0</v>
      </c>
      <c r="C44" s="195">
        <v>0</v>
      </c>
      <c r="D44" s="196">
        <f>SUM(B44:C44)</f>
        <v>0</v>
      </c>
      <c r="E44" s="166">
        <v>45883</v>
      </c>
    </row>
    <row r="45" spans="1:5" x14ac:dyDescent="0.2">
      <c r="A45" s="152"/>
      <c r="B45" s="170"/>
      <c r="D45" s="44"/>
    </row>
    <row r="46" spans="1:5" x14ac:dyDescent="0.2">
      <c r="A46" s="152"/>
      <c r="B46" s="170"/>
      <c r="D46" s="44"/>
    </row>
    <row r="47" spans="1:5" x14ac:dyDescent="0.2">
      <c r="A47" s="152"/>
      <c r="B47" s="170"/>
      <c r="D47" s="44"/>
    </row>
    <row r="48" spans="1:5" x14ac:dyDescent="0.2">
      <c r="A48" s="51"/>
      <c r="D48" s="44"/>
    </row>
    <row r="49" spans="1:8" x14ac:dyDescent="0.2">
      <c r="A49" s="142" t="s">
        <v>133</v>
      </c>
    </row>
    <row r="50" spans="1:8" x14ac:dyDescent="0.2">
      <c r="A50" s="152" t="s">
        <v>105</v>
      </c>
      <c r="B50" s="171">
        <v>4.34364E-2</v>
      </c>
      <c r="D50" s="44">
        <v>46112</v>
      </c>
      <c r="F50" s="35" t="s">
        <v>134</v>
      </c>
      <c r="G50" s="292">
        <v>3.1686899999999997E-2</v>
      </c>
      <c r="H50" s="44">
        <v>46112</v>
      </c>
    </row>
    <row r="51" spans="1:8" x14ac:dyDescent="0.2">
      <c r="A51" s="152" t="s">
        <v>106</v>
      </c>
      <c r="B51" s="171">
        <v>3.1686899999999997E-2</v>
      </c>
      <c r="D51" s="44">
        <v>46112</v>
      </c>
      <c r="F51" s="35" t="s">
        <v>135</v>
      </c>
      <c r="G51" s="292">
        <v>4.8264399999999999E-2</v>
      </c>
      <c r="H51" s="44">
        <v>46112</v>
      </c>
    </row>
    <row r="52" spans="1:8" x14ac:dyDescent="0.2">
      <c r="A52" s="152" t="s">
        <v>107</v>
      </c>
      <c r="B52" s="171">
        <v>4.4440000000000001E-4</v>
      </c>
      <c r="D52" s="44">
        <v>46112</v>
      </c>
    </row>
    <row r="53" spans="1:8" x14ac:dyDescent="0.2">
      <c r="A53" s="152" t="s">
        <v>108</v>
      </c>
      <c r="B53" s="171">
        <v>4.2949999999999998E-4</v>
      </c>
      <c r="D53" s="44">
        <v>46112</v>
      </c>
    </row>
    <row r="54" spans="1:8" x14ac:dyDescent="0.2">
      <c r="A54" s="152" t="s">
        <v>109</v>
      </c>
      <c r="B54" s="171">
        <v>4.2180000000000001E-4</v>
      </c>
      <c r="D54" s="44">
        <v>46112</v>
      </c>
    </row>
    <row r="55" spans="1:8" x14ac:dyDescent="0.2">
      <c r="B55" s="154"/>
    </row>
    <row r="56" spans="1:8" x14ac:dyDescent="0.2">
      <c r="A56" s="142" t="s">
        <v>136</v>
      </c>
    </row>
    <row r="57" spans="1:8" x14ac:dyDescent="0.2">
      <c r="A57" s="152" t="s">
        <v>107</v>
      </c>
      <c r="B57" s="174">
        <v>10.28</v>
      </c>
      <c r="D57" s="44">
        <v>46112</v>
      </c>
    </row>
    <row r="58" spans="1:8" x14ac:dyDescent="0.2">
      <c r="A58" s="152" t="s">
        <v>108</v>
      </c>
      <c r="B58" s="174">
        <v>10.79</v>
      </c>
      <c r="D58" s="44">
        <v>46112</v>
      </c>
    </row>
    <row r="59" spans="1:8" x14ac:dyDescent="0.2">
      <c r="A59" s="152" t="s">
        <v>109</v>
      </c>
      <c r="B59" s="174">
        <v>6.74</v>
      </c>
      <c r="D59" s="44">
        <v>46112</v>
      </c>
    </row>
    <row r="60" spans="1:8" x14ac:dyDescent="0.2">
      <c r="A60" s="51"/>
      <c r="D60" s="44"/>
    </row>
    <row r="61" spans="1:8" x14ac:dyDescent="0.2">
      <c r="A61" s="142" t="s">
        <v>172</v>
      </c>
      <c r="B61" s="150">
        <v>4.5409999999999998E-4</v>
      </c>
      <c r="D61" s="44">
        <v>46112</v>
      </c>
    </row>
    <row r="62" spans="1:8" x14ac:dyDescent="0.2">
      <c r="A62" s="51"/>
      <c r="D62" s="44"/>
    </row>
    <row r="63" spans="1:8" x14ac:dyDescent="0.2">
      <c r="A63" s="142" t="s">
        <v>137</v>
      </c>
      <c r="C63" s="175" t="s">
        <v>138</v>
      </c>
      <c r="D63" s="44"/>
    </row>
    <row r="64" spans="1:8" x14ac:dyDescent="0.2">
      <c r="A64" s="51" t="s">
        <v>139</v>
      </c>
      <c r="B64" s="150">
        <v>0</v>
      </c>
      <c r="C64" s="150">
        <v>0</v>
      </c>
      <c r="D64" s="44">
        <v>45444</v>
      </c>
    </row>
    <row r="65" spans="1:4" x14ac:dyDescent="0.2">
      <c r="A65" s="51" t="s">
        <v>119</v>
      </c>
      <c r="B65" s="150">
        <v>0</v>
      </c>
      <c r="C65" s="150">
        <v>0</v>
      </c>
      <c r="D65" s="44">
        <v>45444</v>
      </c>
    </row>
    <row r="66" spans="1:4" x14ac:dyDescent="0.2">
      <c r="A66" s="51" t="s">
        <v>140</v>
      </c>
      <c r="B66" s="150">
        <v>0</v>
      </c>
      <c r="C66" s="150">
        <v>0</v>
      </c>
      <c r="D66" s="44">
        <v>45444</v>
      </c>
    </row>
    <row r="67" spans="1:4" x14ac:dyDescent="0.2">
      <c r="A67" s="51" t="s">
        <v>141</v>
      </c>
      <c r="B67" s="150">
        <v>0</v>
      </c>
      <c r="C67" s="150">
        <v>0</v>
      </c>
      <c r="D67" s="44">
        <v>45444</v>
      </c>
    </row>
    <row r="68" spans="1:4" x14ac:dyDescent="0.2">
      <c r="A68" s="51" t="s">
        <v>142</v>
      </c>
      <c r="B68" s="150">
        <v>0</v>
      </c>
      <c r="C68" s="150">
        <v>0</v>
      </c>
      <c r="D68" s="44">
        <v>45444</v>
      </c>
    </row>
    <row r="69" spans="1:4" x14ac:dyDescent="0.2">
      <c r="A69" s="51" t="s">
        <v>143</v>
      </c>
      <c r="B69" s="150">
        <v>0</v>
      </c>
      <c r="C69" s="150">
        <v>0</v>
      </c>
      <c r="D69" s="44">
        <v>45444</v>
      </c>
    </row>
    <row r="70" spans="1:4" x14ac:dyDescent="0.2">
      <c r="A70" s="51"/>
      <c r="B70" s="154"/>
      <c r="C70" s="154"/>
      <c r="D70" s="44"/>
    </row>
    <row r="71" spans="1:4" x14ac:dyDescent="0.2">
      <c r="A71" s="142" t="s">
        <v>144</v>
      </c>
      <c r="D71" s="44"/>
    </row>
    <row r="72" spans="1:4" x14ac:dyDescent="0.2">
      <c r="A72" s="51" t="s">
        <v>119</v>
      </c>
      <c r="B72" s="174">
        <v>0</v>
      </c>
      <c r="C72" s="150"/>
      <c r="D72" s="44">
        <v>45444</v>
      </c>
    </row>
    <row r="73" spans="1:4" x14ac:dyDescent="0.2">
      <c r="A73" s="51" t="s">
        <v>141</v>
      </c>
      <c r="B73" s="174">
        <v>0</v>
      </c>
      <c r="C73" s="150"/>
      <c r="D73" s="44">
        <v>45444</v>
      </c>
    </row>
    <row r="74" spans="1:4" x14ac:dyDescent="0.2">
      <c r="A74" s="51"/>
      <c r="B74" s="154"/>
      <c r="C74" s="154"/>
      <c r="D74" s="44"/>
    </row>
    <row r="75" spans="1:4" x14ac:dyDescent="0.2">
      <c r="A75" s="142" t="s">
        <v>145</v>
      </c>
      <c r="D75" s="44"/>
    </row>
    <row r="76" spans="1:4" x14ac:dyDescent="0.2">
      <c r="A76" s="51" t="s">
        <v>140</v>
      </c>
      <c r="B76" s="174">
        <v>0</v>
      </c>
      <c r="C76" s="150"/>
      <c r="D76" s="44">
        <v>45444</v>
      </c>
    </row>
    <row r="77" spans="1:4" x14ac:dyDescent="0.2">
      <c r="A77" s="51" t="s">
        <v>142</v>
      </c>
      <c r="B77" s="174">
        <v>0</v>
      </c>
      <c r="C77" s="150"/>
      <c r="D77" s="44">
        <v>45444</v>
      </c>
    </row>
    <row r="78" spans="1:4" x14ac:dyDescent="0.2">
      <c r="A78" s="51" t="s">
        <v>143</v>
      </c>
      <c r="B78" s="174">
        <v>0</v>
      </c>
      <c r="C78" s="154"/>
      <c r="D78" s="44">
        <v>45444</v>
      </c>
    </row>
    <row r="79" spans="1:4" x14ac:dyDescent="0.2">
      <c r="A79" s="51"/>
      <c r="B79" s="154"/>
      <c r="C79" s="154"/>
      <c r="D79" s="44"/>
    </row>
    <row r="80" spans="1:4" x14ac:dyDescent="0.2">
      <c r="A80" s="142" t="s">
        <v>146</v>
      </c>
      <c r="B80" s="176">
        <v>1.8019E-2</v>
      </c>
      <c r="C80" s="177"/>
      <c r="D80" s="44">
        <v>46122</v>
      </c>
    </row>
    <row r="81" spans="1:6" x14ac:dyDescent="0.2">
      <c r="A81" s="51"/>
      <c r="D81" s="44"/>
    </row>
    <row r="82" spans="1:6" x14ac:dyDescent="0.2">
      <c r="A82" s="43" t="s">
        <v>147</v>
      </c>
      <c r="B82" s="176">
        <v>5.8023605956771022E-2</v>
      </c>
      <c r="C82" s="176"/>
      <c r="D82" s="44">
        <v>46122</v>
      </c>
    </row>
    <row r="84" spans="1:6" x14ac:dyDescent="0.2">
      <c r="A84" s="43" t="s">
        <v>225</v>
      </c>
      <c r="D84" s="44"/>
    </row>
    <row r="85" spans="1:6" x14ac:dyDescent="0.2">
      <c r="A85" s="152" t="s">
        <v>105</v>
      </c>
      <c r="B85" s="178">
        <v>2.65</v>
      </c>
      <c r="C85" s="178"/>
      <c r="D85" s="44">
        <v>46203</v>
      </c>
    </row>
    <row r="86" spans="1:6" x14ac:dyDescent="0.2">
      <c r="A86" s="152" t="s">
        <v>149</v>
      </c>
      <c r="B86" s="178">
        <v>22.68</v>
      </c>
      <c r="C86" s="178"/>
      <c r="D86" s="311">
        <v>46203</v>
      </c>
    </row>
    <row r="88" spans="1:6" x14ac:dyDescent="0.2">
      <c r="A88" s="43" t="s">
        <v>150</v>
      </c>
      <c r="B88" s="176"/>
      <c r="C88" s="176"/>
      <c r="D88" s="44"/>
    </row>
    <row r="89" spans="1:6" x14ac:dyDescent="0.2">
      <c r="A89" s="51" t="s">
        <v>139</v>
      </c>
      <c r="B89" s="150">
        <v>0</v>
      </c>
      <c r="C89" s="150"/>
      <c r="D89" s="44">
        <v>44531</v>
      </c>
      <c r="E89" s="179"/>
      <c r="F89" s="44"/>
    </row>
    <row r="90" spans="1:6" x14ac:dyDescent="0.2">
      <c r="A90" s="51" t="s">
        <v>119</v>
      </c>
      <c r="B90" s="150">
        <v>0</v>
      </c>
      <c r="C90" s="150"/>
      <c r="D90" s="44">
        <v>44531</v>
      </c>
      <c r="E90" s="179"/>
      <c r="F90" s="44"/>
    </row>
    <row r="91" spans="1:6" x14ac:dyDescent="0.2">
      <c r="A91" s="51" t="s">
        <v>151</v>
      </c>
      <c r="B91" s="150">
        <v>0</v>
      </c>
      <c r="C91" s="150"/>
      <c r="D91" s="44">
        <v>44531</v>
      </c>
      <c r="E91" s="179"/>
      <c r="F91" s="44"/>
    </row>
    <row r="92" spans="1:6" x14ac:dyDescent="0.2">
      <c r="A92" s="51" t="s">
        <v>152</v>
      </c>
      <c r="B92" s="150">
        <v>0</v>
      </c>
      <c r="C92" s="150"/>
      <c r="D92" s="44">
        <v>44531</v>
      </c>
      <c r="E92" s="179"/>
      <c r="F92" s="44"/>
    </row>
    <row r="93" spans="1:6" x14ac:dyDescent="0.2">
      <c r="A93" s="51" t="s">
        <v>153</v>
      </c>
      <c r="B93" s="150">
        <v>0</v>
      </c>
      <c r="C93" s="150"/>
      <c r="D93" s="44">
        <v>44531</v>
      </c>
      <c r="E93" s="179"/>
      <c r="F93" s="44"/>
    </row>
    <row r="94" spans="1:6" x14ac:dyDescent="0.2">
      <c r="A94" s="51" t="s">
        <v>154</v>
      </c>
      <c r="B94" s="150">
        <v>0</v>
      </c>
      <c r="C94" s="150"/>
      <c r="D94" s="44">
        <v>44531</v>
      </c>
      <c r="E94" s="179"/>
      <c r="F94" s="44"/>
    </row>
    <row r="95" spans="1:6" x14ac:dyDescent="0.2">
      <c r="A95" s="51" t="s">
        <v>155</v>
      </c>
      <c r="B95" s="150">
        <v>0</v>
      </c>
      <c r="C95" s="150"/>
      <c r="D95" s="44">
        <v>44531</v>
      </c>
      <c r="E95" s="179"/>
      <c r="F95" s="44"/>
    </row>
    <row r="96" spans="1:6" x14ac:dyDescent="0.2">
      <c r="A96" s="51" t="s">
        <v>156</v>
      </c>
      <c r="B96" s="150">
        <v>0</v>
      </c>
      <c r="C96" s="150"/>
      <c r="D96" s="44">
        <v>44531</v>
      </c>
      <c r="E96" s="179"/>
      <c r="F96" s="44"/>
    </row>
    <row r="97" spans="1:6" x14ac:dyDescent="0.2">
      <c r="A97" s="51" t="s">
        <v>157</v>
      </c>
      <c r="B97" s="150">
        <v>0</v>
      </c>
      <c r="C97" s="150"/>
      <c r="D97" s="44">
        <v>44531</v>
      </c>
      <c r="E97" s="179"/>
      <c r="F97" s="44"/>
    </row>
    <row r="98" spans="1:6" x14ac:dyDescent="0.2">
      <c r="A98" s="51" t="s">
        <v>158</v>
      </c>
      <c r="B98" s="150">
        <v>0</v>
      </c>
      <c r="C98" s="150"/>
      <c r="D98" s="44">
        <v>44531</v>
      </c>
      <c r="E98" s="179"/>
      <c r="F98" s="44"/>
    </row>
    <row r="100" spans="1:6" x14ac:dyDescent="0.2">
      <c r="A100" s="43" t="s">
        <v>159</v>
      </c>
      <c r="B100" s="203">
        <v>5.3899599999999999E-2</v>
      </c>
      <c r="C100" s="176"/>
      <c r="D100" s="44">
        <v>46262</v>
      </c>
    </row>
    <row r="102" spans="1:6" x14ac:dyDescent="0.2">
      <c r="A102" s="152" t="s">
        <v>105</v>
      </c>
      <c r="B102" s="178">
        <v>0</v>
      </c>
      <c r="C102" s="178"/>
      <c r="D102" s="44">
        <v>44894</v>
      </c>
    </row>
    <row r="103" spans="1:6" x14ac:dyDescent="0.2">
      <c r="A103" s="152" t="s">
        <v>149</v>
      </c>
      <c r="B103" s="178">
        <v>0</v>
      </c>
      <c r="C103" s="178"/>
      <c r="D103" s="44">
        <v>44894</v>
      </c>
    </row>
    <row r="105" spans="1:6" x14ac:dyDescent="0.2">
      <c r="A105" s="142" t="s">
        <v>160</v>
      </c>
      <c r="D105" s="44"/>
    </row>
    <row r="106" spans="1:6" x14ac:dyDescent="0.2">
      <c r="A106" s="51" t="s">
        <v>161</v>
      </c>
      <c r="B106" s="312">
        <v>3.8972999999999998E-3</v>
      </c>
      <c r="C106" s="154"/>
      <c r="D106" s="44">
        <v>44531</v>
      </c>
    </row>
    <row r="107" spans="1:6" x14ac:dyDescent="0.2">
      <c r="A107" s="51" t="s">
        <v>162</v>
      </c>
      <c r="B107" s="312">
        <v>3.7618E-3</v>
      </c>
      <c r="C107" s="154"/>
      <c r="D107" s="44">
        <v>44531</v>
      </c>
    </row>
    <row r="108" spans="1:6" x14ac:dyDescent="0.2">
      <c r="A108" s="51" t="s">
        <v>163</v>
      </c>
      <c r="B108" s="312">
        <v>3.6865999999999999E-3</v>
      </c>
      <c r="C108" s="154"/>
      <c r="D108" s="44">
        <v>44531</v>
      </c>
    </row>
    <row r="110" spans="1:6" x14ac:dyDescent="0.2">
      <c r="A110" s="142" t="s">
        <v>164</v>
      </c>
    </row>
    <row r="111" spans="1:6" x14ac:dyDescent="0.2">
      <c r="A111" s="51" t="s">
        <v>105</v>
      </c>
      <c r="B111" s="312">
        <v>-1.9059999999999999E-3</v>
      </c>
      <c r="D111" s="44">
        <v>46122</v>
      </c>
    </row>
    <row r="112" spans="1:6" x14ac:dyDescent="0.2">
      <c r="A112" s="51" t="s">
        <v>149</v>
      </c>
      <c r="B112" s="312">
        <v>-1.06E-3</v>
      </c>
      <c r="D112" s="44">
        <v>46122</v>
      </c>
    </row>
    <row r="113" spans="1:5" x14ac:dyDescent="0.2">
      <c r="C113" s="35"/>
    </row>
    <row r="114" spans="1:5" x14ac:dyDescent="0.2">
      <c r="A114" s="43" t="s">
        <v>73</v>
      </c>
      <c r="D114" s="44"/>
    </row>
    <row r="115" spans="1:5" x14ac:dyDescent="0.2">
      <c r="A115" s="152" t="s">
        <v>105</v>
      </c>
      <c r="B115" s="183">
        <v>0.19</v>
      </c>
      <c r="C115" s="184"/>
      <c r="D115" s="172">
        <v>46122</v>
      </c>
    </row>
    <row r="116" spans="1:5" x14ac:dyDescent="0.2">
      <c r="A116" s="152" t="s">
        <v>149</v>
      </c>
      <c r="B116" s="183">
        <v>1.02</v>
      </c>
      <c r="C116" s="184"/>
      <c r="D116" s="172">
        <v>46122</v>
      </c>
    </row>
    <row r="118" spans="1:5" x14ac:dyDescent="0.2">
      <c r="A118" s="142" t="s">
        <v>76</v>
      </c>
      <c r="B118" s="314"/>
      <c r="E118" s="44"/>
    </row>
    <row r="119" spans="1:5" x14ac:dyDescent="0.2">
      <c r="A119" s="152" t="s">
        <v>105</v>
      </c>
      <c r="B119">
        <v>0</v>
      </c>
      <c r="C119" s="44"/>
      <c r="E119" s="44">
        <v>45883</v>
      </c>
    </row>
    <row r="120" spans="1:5" x14ac:dyDescent="0.2">
      <c r="A120" s="51" t="s">
        <v>91</v>
      </c>
      <c r="B120">
        <v>0</v>
      </c>
      <c r="C120" s="184">
        <v>242</v>
      </c>
      <c r="D120" t="s">
        <v>165</v>
      </c>
      <c r="E120" s="44">
        <v>45883</v>
      </c>
    </row>
    <row r="121" spans="1:5" x14ac:dyDescent="0.2">
      <c r="A121" s="51" t="s">
        <v>92</v>
      </c>
      <c r="B121">
        <v>0</v>
      </c>
      <c r="E121" s="44">
        <v>45883</v>
      </c>
    </row>
    <row r="123" spans="1:5" x14ac:dyDescent="0.2">
      <c r="A123" s="142" t="s">
        <v>77</v>
      </c>
    </row>
    <row r="124" spans="1:5" x14ac:dyDescent="0.2">
      <c r="A124" s="152" t="s">
        <v>105</v>
      </c>
      <c r="B124" s="184">
        <v>0</v>
      </c>
      <c r="D124" s="44">
        <v>44531</v>
      </c>
    </row>
    <row r="125" spans="1:5" x14ac:dyDescent="0.2">
      <c r="A125" s="152" t="s">
        <v>106</v>
      </c>
      <c r="B125" s="184">
        <v>0</v>
      </c>
      <c r="D125" s="44">
        <v>44531</v>
      </c>
    </row>
    <row r="126" spans="1:5" x14ac:dyDescent="0.2">
      <c r="A126" s="152" t="s">
        <v>107</v>
      </c>
      <c r="B126" s="184">
        <v>0</v>
      </c>
      <c r="D126" s="44">
        <v>44531</v>
      </c>
    </row>
    <row r="127" spans="1:5" x14ac:dyDescent="0.2">
      <c r="A127" s="152" t="s">
        <v>108</v>
      </c>
      <c r="B127" s="184">
        <v>0</v>
      </c>
      <c r="D127" s="44">
        <v>44531</v>
      </c>
    </row>
    <row r="128" spans="1:5" x14ac:dyDescent="0.2">
      <c r="A128" s="152" t="s">
        <v>109</v>
      </c>
      <c r="B128" s="184">
        <v>0</v>
      </c>
      <c r="D128" s="44">
        <v>44531</v>
      </c>
    </row>
    <row r="130" spans="1:8" x14ac:dyDescent="0.2">
      <c r="A130" s="43" t="s">
        <v>78</v>
      </c>
      <c r="D130" s="44"/>
    </row>
    <row r="131" spans="1:8" x14ac:dyDescent="0.2">
      <c r="A131" s="152" t="s">
        <v>105</v>
      </c>
      <c r="B131" s="184">
        <v>0</v>
      </c>
      <c r="C131" s="184"/>
      <c r="D131" s="44">
        <v>44531</v>
      </c>
    </row>
    <row r="132" spans="1:8" x14ac:dyDescent="0.2">
      <c r="A132" s="152" t="s">
        <v>149</v>
      </c>
      <c r="B132" s="184">
        <v>0</v>
      </c>
      <c r="C132" s="184"/>
      <c r="D132" s="44">
        <v>44531</v>
      </c>
    </row>
    <row r="134" spans="1:8" x14ac:dyDescent="0.2">
      <c r="A134" s="43" t="s">
        <v>79</v>
      </c>
      <c r="D134" t="s">
        <v>166</v>
      </c>
    </row>
    <row r="136" spans="1:8" x14ac:dyDescent="0.2">
      <c r="A136" s="43" t="s">
        <v>167</v>
      </c>
      <c r="B136" s="201">
        <v>13.5</v>
      </c>
      <c r="C136" s="170">
        <v>4.9440999999999999E-2</v>
      </c>
      <c r="D136" s="315">
        <v>1.6486899999999999E-2</v>
      </c>
      <c r="E136" s="198"/>
      <c r="F136" s="198">
        <v>0</v>
      </c>
      <c r="G136" s="198">
        <v>0</v>
      </c>
      <c r="H136" s="44">
        <v>46122</v>
      </c>
    </row>
    <row r="138" spans="1:8" x14ac:dyDescent="0.2">
      <c r="A138" s="43" t="s">
        <v>168</v>
      </c>
      <c r="B138" s="201">
        <v>21</v>
      </c>
      <c r="C138" s="170">
        <v>2.6958200000000002E-2</v>
      </c>
      <c r="D138" s="201">
        <v>0</v>
      </c>
      <c r="E138" s="198">
        <v>0</v>
      </c>
      <c r="F138" s="198">
        <v>0</v>
      </c>
      <c r="G138" s="201">
        <v>0</v>
      </c>
      <c r="H138" s="44">
        <v>46122</v>
      </c>
    </row>
    <row r="139" spans="1:8" x14ac:dyDescent="0.2">
      <c r="A139" s="43" t="s">
        <v>169</v>
      </c>
      <c r="B139" s="201">
        <v>186.3</v>
      </c>
      <c r="C139" s="170">
        <v>1.8698800000000002E-2</v>
      </c>
      <c r="D139" s="201">
        <v>0</v>
      </c>
      <c r="E139" s="198">
        <v>0</v>
      </c>
      <c r="F139" s="198">
        <v>0</v>
      </c>
      <c r="G139" s="201">
        <v>0</v>
      </c>
      <c r="H139" s="44">
        <v>46122</v>
      </c>
    </row>
    <row r="140" spans="1:8" x14ac:dyDescent="0.2">
      <c r="A140" s="43" t="s">
        <v>170</v>
      </c>
      <c r="B140" s="201">
        <v>1102</v>
      </c>
      <c r="C140" s="170">
        <v>6.5699999999999998E-5</v>
      </c>
      <c r="D140" s="201">
        <v>0</v>
      </c>
      <c r="E140" s="198">
        <v>0</v>
      </c>
      <c r="F140" s="198">
        <v>0</v>
      </c>
      <c r="G140" s="201">
        <v>0</v>
      </c>
      <c r="H140" s="44">
        <v>46122</v>
      </c>
    </row>
    <row r="141" spans="1:8" x14ac:dyDescent="0.2">
      <c r="A141" s="43" t="s">
        <v>171</v>
      </c>
      <c r="B141" s="201">
        <v>6800</v>
      </c>
      <c r="C141" s="170">
        <v>6.5699999999999998E-5</v>
      </c>
      <c r="D141" s="201">
        <v>0</v>
      </c>
      <c r="E141" s="198">
        <v>0</v>
      </c>
      <c r="F141" s="198">
        <v>0</v>
      </c>
      <c r="G141" s="201">
        <v>0</v>
      </c>
      <c r="H141" s="44">
        <v>46122</v>
      </c>
    </row>
  </sheetData>
  <sheetProtection algorithmName="SHA-512" hashValue="UsgQcs7NKwg8POhPD3CjFGV//Gh76dmAgdq/IwsFbYl+qCiAQLthdhNFITPhguh28keoXsXuti8nWaX/New+MA==" saltValue="RT6m7wnkSy3KrbE4bHOEiQ==" spinCount="100000" sheet="1" objects="1" scenarios="1"/>
  <hyperlinks>
    <hyperlink ref="A31" r:id="rId1" display="GS-@ TOD (On-Peak)" xr:uid="{024127A0-CC6A-41DF-8C90-837BFFABCAA2}"/>
    <hyperlink ref="A32" r:id="rId2" display="GS-@ TOD (On-Peak)" xr:uid="{A1E106BC-9DA7-406C-8B18-D5479D5BA7A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DA91-382C-4716-B5C1-AF572699A0B0}">
  <sheetPr codeName="Sheet16"/>
  <dimension ref="A1:J150"/>
  <sheetViews>
    <sheetView topLeftCell="A9"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1.4672000000000001E-3</v>
      </c>
      <c r="D49" s="44">
        <v>45838</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0</v>
      </c>
      <c r="C52" s="192">
        <v>0</v>
      </c>
      <c r="D52" s="193">
        <f>SUM(B52:C52)</f>
        <v>0</v>
      </c>
      <c r="E52" s="166">
        <v>45883</v>
      </c>
    </row>
    <row r="53" spans="1:8" x14ac:dyDescent="0.2">
      <c r="A53" s="152" t="s">
        <v>132</v>
      </c>
      <c r="B53" s="194">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3.5317099999999997E-2</v>
      </c>
      <c r="D59" s="44">
        <v>45747</v>
      </c>
      <c r="F59" s="35" t="s">
        <v>134</v>
      </c>
      <c r="G59" s="173">
        <v>1.9706999999999999E-2</v>
      </c>
      <c r="H59" s="44">
        <v>45747</v>
      </c>
    </row>
    <row r="60" spans="1:8" x14ac:dyDescent="0.2">
      <c r="A60" s="152" t="s">
        <v>106</v>
      </c>
      <c r="B60" s="171">
        <v>1.9706999999999999E-2</v>
      </c>
      <c r="D60" s="44">
        <v>45747</v>
      </c>
      <c r="F60" s="35" t="s">
        <v>135</v>
      </c>
      <c r="G60" s="173">
        <v>2.7207599999999998E-2</v>
      </c>
      <c r="H60" s="44">
        <v>45747</v>
      </c>
    </row>
    <row r="61" spans="1:8" x14ac:dyDescent="0.2">
      <c r="A61" s="152" t="s">
        <v>107</v>
      </c>
      <c r="B61" s="171">
        <v>4.5750000000000001E-4</v>
      </c>
      <c r="D61" s="44">
        <v>45747</v>
      </c>
    </row>
    <row r="62" spans="1:8" x14ac:dyDescent="0.2">
      <c r="A62" s="152" t="s">
        <v>108</v>
      </c>
      <c r="B62" s="171">
        <v>4.4210000000000001E-4</v>
      </c>
      <c r="D62" s="44">
        <v>45747</v>
      </c>
    </row>
    <row r="63" spans="1:8" x14ac:dyDescent="0.2">
      <c r="A63" s="152" t="s">
        <v>109</v>
      </c>
      <c r="B63" s="171">
        <v>4.3409999999999998E-4</v>
      </c>
      <c r="D63" s="44">
        <v>45747</v>
      </c>
    </row>
    <row r="64" spans="1:8" x14ac:dyDescent="0.2">
      <c r="B64" s="154"/>
    </row>
    <row r="65" spans="1:4" x14ac:dyDescent="0.2">
      <c r="A65" s="142" t="s">
        <v>136</v>
      </c>
    </row>
    <row r="66" spans="1:4" x14ac:dyDescent="0.2">
      <c r="A66" s="152" t="s">
        <v>107</v>
      </c>
      <c r="B66" s="174">
        <v>6.95</v>
      </c>
      <c r="D66" s="44">
        <v>45747</v>
      </c>
    </row>
    <row r="67" spans="1:4" x14ac:dyDescent="0.2">
      <c r="A67" s="152" t="s">
        <v>108</v>
      </c>
      <c r="B67" s="174">
        <v>8.59</v>
      </c>
      <c r="D67" s="44">
        <v>45747</v>
      </c>
    </row>
    <row r="68" spans="1:4" x14ac:dyDescent="0.2">
      <c r="A68" s="152" t="s">
        <v>109</v>
      </c>
      <c r="B68" s="174">
        <v>7.72</v>
      </c>
      <c r="D68" s="44">
        <v>45747</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1.9512100000000001E-2</v>
      </c>
      <c r="C89" s="177"/>
      <c r="D89" s="44">
        <v>45747</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2.35</v>
      </c>
      <c r="C94" s="178"/>
      <c r="D94" s="44">
        <v>45838</v>
      </c>
    </row>
    <row r="95" spans="1:4" x14ac:dyDescent="0.2">
      <c r="A95" s="152" t="s">
        <v>149</v>
      </c>
      <c r="B95" s="178">
        <v>19.89</v>
      </c>
      <c r="C95" s="178"/>
      <c r="D95" s="44">
        <v>45838</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203">
        <v>0.24516379999999999</v>
      </c>
      <c r="C109" s="176"/>
      <c r="D109" s="44">
        <v>45897</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v>
      </c>
      <c r="C128" s="44"/>
      <c r="E128" s="44">
        <v>45883</v>
      </c>
    </row>
    <row r="129" spans="1:5" x14ac:dyDescent="0.2">
      <c r="A129" s="51" t="s">
        <v>91</v>
      </c>
      <c r="B129">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2lXWRghvnxQBt9rruT5JxMYeL2NqQWqWP8NwvlgWIRaSTXUNr5Hb1ImRFpL9GkYX4H5RrgpCVXIbRLgFi2JIQA==" saltValue="cJAbsBwsKlTcPr1xugJfvQ==" spinCount="100000" sheet="1" objects="1" scenarios="1"/>
  <mergeCells count="2">
    <mergeCell ref="B14:D14"/>
    <mergeCell ref="H14:J14"/>
  </mergeCells>
  <hyperlinks>
    <hyperlink ref="A40" r:id="rId1" display="GS-@ TOD (On-Peak)" xr:uid="{83665135-E5C0-4C6C-81AE-48EF3B35E6A6}"/>
    <hyperlink ref="A41" r:id="rId2" display="GS-@ TOD (On-Peak)" xr:uid="{F5257FC1-9E08-4156-A0F5-518D81BB831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E9F9-7220-4457-AE6D-26D8B7DE467F}">
  <sheetPr codeName="Sheet17"/>
  <dimension ref="A1:IE92"/>
  <sheetViews>
    <sheetView showGridLines="0" topLeftCell="A13"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22</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+'08142025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+'08142025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+'08142025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+'08142025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+'08142025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+'08142025 Rider'!B109</f>
        <v>0.23374229999999999</v>
      </c>
      <c r="J49" s="113">
        <f>SUM(G49:I49)</f>
        <v>0.23374229999999999</v>
      </c>
      <c r="K49" s="99"/>
      <c r="L49" s="72"/>
      <c r="M49" s="72"/>
      <c r="N49" s="72">
        <f>ROUND(D49*I49,2)</f>
        <v>2.34</v>
      </c>
      <c r="O49" s="72">
        <f t="shared" si="1"/>
        <v>2.34</v>
      </c>
      <c r="P49" s="74">
        <f>'032025 Rider  '!D109</f>
        <v>45716</v>
      </c>
      <c r="Q49" s="67"/>
      <c r="R49" s="103">
        <f>$T$27</f>
        <v>0</v>
      </c>
      <c r="S49" s="104">
        <f>I49</f>
        <v>0.23374229999999999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+'08142025 Rider'!B128</f>
        <v>0</v>
      </c>
      <c r="J53" s="105">
        <f>SUM(G53:I53)</f>
        <v>0</v>
      </c>
      <c r="K53" s="99"/>
      <c r="L53" s="72"/>
      <c r="M53" s="72"/>
      <c r="N53" s="72">
        <f>J53</f>
        <v>0</v>
      </c>
      <c r="O53" s="72">
        <f t="shared" si="1"/>
        <v>0</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81">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6.53</v>
      </c>
      <c r="O57" s="88">
        <f>SUM(O31:O56)</f>
        <v>6.53</v>
      </c>
      <c r="P57" s="128"/>
      <c r="Q57" s="67"/>
      <c r="R57" s="67"/>
      <c r="S57" s="67"/>
      <c r="T57" s="83">
        <f>SUM(T31:T51)</f>
        <v>2.35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16.53</v>
      </c>
      <c r="O59" s="133">
        <f>O27+O57</f>
        <v>16.53</v>
      </c>
      <c r="P59" s="133"/>
      <c r="Q59" s="67"/>
      <c r="R59" s="67"/>
      <c r="S59" s="67"/>
      <c r="T59" s="133">
        <f>T27+T57</f>
        <v>2.35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16.53</v>
      </c>
      <c r="P64" s="67"/>
      <c r="Q64" s="55"/>
      <c r="R64" s="55"/>
      <c r="S64" s="55"/>
      <c r="T64" s="134">
        <f>IF($D$17&lt;0,T59,IF(T59&gt;T62,T59,T62))</f>
        <v>2.35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Tfbn2PaSiEMfqA6IvUrr93saDSoTuImaEI8jOTcFQlPuuvaxIv8xH9VuuDbGp4pBgfGaxh5uFGu1EeqE3YJW7g==" saltValue="tM1gUmZG9HQHdFXlqtvHzA=="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3312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3312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33124"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A54C1-7DE8-40BE-8B25-2958DBBE63A1}">
  <sheetPr codeName="Sheet18"/>
  <dimension ref="A1:J150"/>
  <sheetViews>
    <sheetView topLeftCell="A117"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70">
        <v>1.4672000000000001E-3</v>
      </c>
      <c r="D49" s="44">
        <v>45838</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63">
        <v>0</v>
      </c>
      <c r="C52" s="192">
        <v>0</v>
      </c>
      <c r="D52" s="193">
        <f>SUM(B52:C52)</f>
        <v>0</v>
      </c>
      <c r="E52" s="166">
        <v>45883</v>
      </c>
    </row>
    <row r="53" spans="1:8" x14ac:dyDescent="0.2">
      <c r="A53" s="152" t="s">
        <v>132</v>
      </c>
      <c r="B53" s="167">
        <v>0</v>
      </c>
      <c r="C53" s="195">
        <v>0</v>
      </c>
      <c r="D53" s="196">
        <f>SUM(B53:C53)</f>
        <v>0</v>
      </c>
      <c r="E53" s="166">
        <v>45883</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3.5317099999999997E-2</v>
      </c>
      <c r="D59" s="44">
        <v>45747</v>
      </c>
      <c r="F59" s="35" t="s">
        <v>134</v>
      </c>
      <c r="G59" s="173">
        <v>1.9706999999999999E-2</v>
      </c>
      <c r="H59" s="44">
        <v>45747</v>
      </c>
    </row>
    <row r="60" spans="1:8" x14ac:dyDescent="0.2">
      <c r="A60" s="152" t="s">
        <v>106</v>
      </c>
      <c r="B60" s="171">
        <v>1.9706999999999999E-2</v>
      </c>
      <c r="D60" s="44">
        <v>45747</v>
      </c>
      <c r="F60" s="35" t="s">
        <v>135</v>
      </c>
      <c r="G60" s="173">
        <v>2.7207599999999998E-2</v>
      </c>
      <c r="H60" s="44">
        <v>45747</v>
      </c>
    </row>
    <row r="61" spans="1:8" x14ac:dyDescent="0.2">
      <c r="A61" s="152" t="s">
        <v>107</v>
      </c>
      <c r="B61" s="171">
        <v>4.5750000000000001E-4</v>
      </c>
      <c r="D61" s="44">
        <v>45747</v>
      </c>
    </row>
    <row r="62" spans="1:8" x14ac:dyDescent="0.2">
      <c r="A62" s="152" t="s">
        <v>108</v>
      </c>
      <c r="B62" s="171">
        <v>4.4210000000000001E-4</v>
      </c>
      <c r="D62" s="44">
        <v>45747</v>
      </c>
    </row>
    <row r="63" spans="1:8" x14ac:dyDescent="0.2">
      <c r="A63" s="152" t="s">
        <v>109</v>
      </c>
      <c r="B63" s="171">
        <v>4.3409999999999998E-4</v>
      </c>
      <c r="D63" s="44">
        <v>45747</v>
      </c>
    </row>
    <row r="64" spans="1:8" x14ac:dyDescent="0.2">
      <c r="B64" s="154"/>
    </row>
    <row r="65" spans="1:4" x14ac:dyDescent="0.2">
      <c r="A65" s="142" t="s">
        <v>136</v>
      </c>
    </row>
    <row r="66" spans="1:4" x14ac:dyDescent="0.2">
      <c r="A66" s="152" t="s">
        <v>107</v>
      </c>
      <c r="B66" s="174">
        <v>6.95</v>
      </c>
      <c r="D66" s="44">
        <v>45747</v>
      </c>
    </row>
    <row r="67" spans="1:4" x14ac:dyDescent="0.2">
      <c r="A67" s="152" t="s">
        <v>108</v>
      </c>
      <c r="B67" s="174">
        <v>8.59</v>
      </c>
      <c r="D67" s="44">
        <v>45747</v>
      </c>
    </row>
    <row r="68" spans="1:4" x14ac:dyDescent="0.2">
      <c r="A68" s="152" t="s">
        <v>109</v>
      </c>
      <c r="B68" s="174">
        <v>7.72</v>
      </c>
      <c r="D68" s="44">
        <v>45747</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1.9512100000000001E-2</v>
      </c>
      <c r="C89" s="177"/>
      <c r="D89" s="44">
        <v>45747</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2.35</v>
      </c>
      <c r="C94" s="178"/>
      <c r="D94" s="44">
        <v>45838</v>
      </c>
    </row>
    <row r="95" spans="1:4" x14ac:dyDescent="0.2">
      <c r="A95" s="152" t="s">
        <v>149</v>
      </c>
      <c r="B95" s="178">
        <v>19.89</v>
      </c>
      <c r="C95" s="178"/>
      <c r="D95" s="44">
        <v>45838</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76">
        <v>0.23374229999999999</v>
      </c>
      <c r="C109" s="176"/>
      <c r="D109" s="44">
        <v>45838</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s="206">
        <v>0</v>
      </c>
      <c r="C128" s="44"/>
      <c r="E128" s="44">
        <v>45883</v>
      </c>
    </row>
    <row r="129" spans="1:5" x14ac:dyDescent="0.2">
      <c r="A129" s="51" t="s">
        <v>91</v>
      </c>
      <c r="B129" s="206">
        <v>0</v>
      </c>
      <c r="C129" s="186">
        <v>242</v>
      </c>
      <c r="D129" t="s">
        <v>165</v>
      </c>
      <c r="E129" s="44">
        <v>45883</v>
      </c>
    </row>
    <row r="130" spans="1:5" x14ac:dyDescent="0.2">
      <c r="A130" s="51" t="s">
        <v>92</v>
      </c>
      <c r="B130">
        <v>0</v>
      </c>
      <c r="E130" s="44">
        <v>45883</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MHjPPjhHDPJ7PG4IX7GIzNbUOGkWCJHruLRpziToYD3U0kX2uEZ9Z6op8YgO9FNZnFBMd6FGtQPCC7A8fhoCrA==" saltValue="VOLOeLqpi7yUE2W8Rp+0TA==" spinCount="100000" sheet="1" objects="1" scenarios="1"/>
  <mergeCells count="2">
    <mergeCell ref="B14:D14"/>
    <mergeCell ref="H14:J14"/>
  </mergeCells>
  <hyperlinks>
    <hyperlink ref="A40" r:id="rId1" display="GS-@ TOD (On-Peak)" xr:uid="{E98287C7-5BBD-4C76-A7CA-E90A3FA5EBCF}"/>
    <hyperlink ref="A41" r:id="rId2" display="GS-@ TOD (On-Peak)" xr:uid="{23372B74-6FA2-4DD8-B42E-724AFF3CA20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EE3D1-32AB-4BF3-9B44-E573AEB97BC0}">
  <sheetPr codeName="Sheet19"/>
  <dimension ref="A1:IE92"/>
  <sheetViews>
    <sheetView showGridLines="0" topLeftCell="A14"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21</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+'072025 Rider'!B52</f>
        <v>0.88</v>
      </c>
      <c r="J36" s="73">
        <f t="shared" si="0"/>
        <v>0.88</v>
      </c>
      <c r="K36" s="99"/>
      <c r="L36" s="72"/>
      <c r="M36" s="72"/>
      <c r="N36" s="72">
        <f>J36</f>
        <v>0.88</v>
      </c>
      <c r="O36" s="72">
        <f>SUM(L36:N36)</f>
        <v>0.88</v>
      </c>
      <c r="P36" s="74">
        <f>'012025 Rider'!E52</f>
        <v>45658</v>
      </c>
      <c r="Q36" s="67"/>
      <c r="R36" s="67"/>
      <c r="S36" s="67"/>
      <c r="T36" s="83">
        <f t="shared" si="2"/>
        <v>0.88</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+'072025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+'072025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+'072025 Rider'!B49</f>
        <v>1.4672000000000001E-3</v>
      </c>
      <c r="H40" s="82"/>
      <c r="I40" s="82"/>
      <c r="J40" s="105">
        <f>SUM(G40:H40)</f>
        <v>1.4672000000000001E-3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+'072025 Rider'!B94</f>
        <v>2.35</v>
      </c>
      <c r="J47" s="112">
        <f t="shared" si="3"/>
        <v>2.35</v>
      </c>
      <c r="K47" s="99"/>
      <c r="L47" s="72"/>
      <c r="M47" s="72"/>
      <c r="N47" s="72">
        <f>I47</f>
        <v>2.35</v>
      </c>
      <c r="O47" s="72">
        <f>SUM(L47:N47)</f>
        <v>2.35</v>
      </c>
      <c r="P47" s="74">
        <f>'052025 Rider  '!D94</f>
        <v>45747</v>
      </c>
      <c r="Q47" s="67"/>
      <c r="R47" s="67"/>
      <c r="S47" s="67"/>
      <c r="T47" s="83">
        <f>O47</f>
        <v>2.35</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+'072025 Rider'!B109</f>
        <v>0.23374229999999999</v>
      </c>
      <c r="J49" s="113">
        <f>SUM(G49:I49)</f>
        <v>0.23374229999999999</v>
      </c>
      <c r="K49" s="99"/>
      <c r="L49" s="72"/>
      <c r="M49" s="72"/>
      <c r="N49" s="72">
        <f>ROUND(D49*I49,2)</f>
        <v>2.34</v>
      </c>
      <c r="O49" s="72">
        <f t="shared" si="1"/>
        <v>2.34</v>
      </c>
      <c r="P49" s="74">
        <f>'032025 Rider  '!D109</f>
        <v>45716</v>
      </c>
      <c r="Q49" s="67"/>
      <c r="R49" s="103">
        <f>$T$27</f>
        <v>0</v>
      </c>
      <c r="S49" s="104">
        <f>I49</f>
        <v>0.23374229999999999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7.5099999999999989</v>
      </c>
      <c r="O57" s="88">
        <f>SUM(O31:O56)</f>
        <v>7.5099999999999989</v>
      </c>
      <c r="P57" s="128"/>
      <c r="Q57" s="67"/>
      <c r="R57" s="67"/>
      <c r="S57" s="67"/>
      <c r="T57" s="83">
        <f>SUM(T31:T51)</f>
        <v>3.23</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17.509999999999998</v>
      </c>
      <c r="O59" s="133">
        <f>O27+O57</f>
        <v>17.509999999999998</v>
      </c>
      <c r="P59" s="133"/>
      <c r="Q59" s="67"/>
      <c r="R59" s="67"/>
      <c r="S59" s="67"/>
      <c r="T59" s="133">
        <f>T27+T57</f>
        <v>3.23</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17.509999999999998</v>
      </c>
      <c r="P64" s="67"/>
      <c r="Q64" s="55"/>
      <c r="R64" s="55"/>
      <c r="S64" s="55"/>
      <c r="T64" s="134">
        <f>IF($D$17&lt;0,T59,IF(T59&gt;T62,T59,T62))</f>
        <v>3.23</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row r="92" spans="1:1" x14ac:dyDescent="0.2">
      <c r="A92" s="307"/>
    </row>
  </sheetData>
  <sheetProtection algorithmName="SHA-512" hashValue="QLpFy3/ly7xhVcKK09jKovjmAmtiJqO0TIJstR7+JVxkWhFo/RN45FTgfoO/UFTX6CltYxVdPfT81QdnNhM5BA==" saltValue="f9ybsXFkibdN00XCzKL1Wg=="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0649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mc:AlternateContent xmlns:mc="http://schemas.openxmlformats.org/markup-compatibility/2006">
          <mc:Choice Requires="x14">
            <control shapeId="106499"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106500" r:id="rId7" name="Button 4">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1978A-A4F5-457C-BDA3-3DDCB391F5CA}">
  <sheetPr codeName="Sheet21"/>
  <dimension ref="A1:J150"/>
  <sheetViews>
    <sheetView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159">
        <v>2.298E-2</v>
      </c>
      <c r="C28" s="150"/>
      <c r="D28" s="44">
        <v>45809</v>
      </c>
    </row>
    <row r="29" spans="1:6" x14ac:dyDescent="0.2">
      <c r="A29" s="51" t="s">
        <v>112</v>
      </c>
      <c r="B29" s="154">
        <v>3.18762E-2</v>
      </c>
      <c r="C29" s="154">
        <v>3.18762E-2</v>
      </c>
      <c r="D29" s="44">
        <v>45809</v>
      </c>
    </row>
    <row r="30" spans="1:6" x14ac:dyDescent="0.2">
      <c r="A30" s="51" t="s">
        <v>113</v>
      </c>
      <c r="B30" s="154">
        <v>3.0280600000000001E-2</v>
      </c>
      <c r="C30" s="154">
        <v>1.72503E-2</v>
      </c>
      <c r="D30" s="44">
        <v>45809</v>
      </c>
    </row>
    <row r="31" spans="1:6" x14ac:dyDescent="0.2">
      <c r="A31" s="51" t="s">
        <v>114</v>
      </c>
      <c r="B31" s="154">
        <v>2.8333000000000001E-2</v>
      </c>
      <c r="C31" s="154">
        <v>2.0174299999999999E-2</v>
      </c>
      <c r="D31" s="44">
        <v>45809</v>
      </c>
    </row>
    <row r="32" spans="1:6" x14ac:dyDescent="0.2">
      <c r="A32" s="51" t="s">
        <v>115</v>
      </c>
      <c r="B32" s="154">
        <v>3.97676E-2</v>
      </c>
      <c r="C32" s="154"/>
      <c r="D32" s="44">
        <v>45809</v>
      </c>
    </row>
    <row r="33" spans="1:4" x14ac:dyDescent="0.2">
      <c r="A33" s="51" t="s">
        <v>116</v>
      </c>
      <c r="B33" s="154">
        <v>1.3643000000000001E-2</v>
      </c>
      <c r="C33" s="150"/>
      <c r="D33" s="44">
        <v>45809</v>
      </c>
    </row>
    <row r="34" spans="1:4" x14ac:dyDescent="0.2">
      <c r="A34" s="51" t="s">
        <v>117</v>
      </c>
      <c r="B34" s="154">
        <v>0.19200049999999999</v>
      </c>
      <c r="C34" s="150"/>
      <c r="D34" s="44">
        <v>45809</v>
      </c>
    </row>
    <row r="35" spans="1:4" x14ac:dyDescent="0.2">
      <c r="A35" s="51" t="s">
        <v>118</v>
      </c>
      <c r="B35" s="154">
        <v>0</v>
      </c>
      <c r="C35" s="150"/>
      <c r="D35" s="44">
        <v>45809</v>
      </c>
    </row>
    <row r="36" spans="1:4" x14ac:dyDescent="0.2">
      <c r="A36" s="51" t="s">
        <v>119</v>
      </c>
      <c r="B36" s="154">
        <v>1.8849999999999999E-2</v>
      </c>
      <c r="C36" s="154"/>
      <c r="D36" s="44">
        <v>45809</v>
      </c>
    </row>
    <row r="37" spans="1:4" x14ac:dyDescent="0.2">
      <c r="A37" s="152" t="s">
        <v>107</v>
      </c>
      <c r="B37" s="154">
        <v>1.8180000000000002E-2</v>
      </c>
      <c r="C37" s="150"/>
      <c r="D37" s="44">
        <v>45809</v>
      </c>
    </row>
    <row r="38" spans="1:4" x14ac:dyDescent="0.2">
      <c r="A38" s="152" t="s">
        <v>120</v>
      </c>
      <c r="B38" s="154">
        <v>0.15807350000000001</v>
      </c>
      <c r="C38" s="150"/>
      <c r="D38" s="44">
        <v>45809</v>
      </c>
    </row>
    <row r="39" spans="1:4" x14ac:dyDescent="0.2">
      <c r="A39" s="152" t="s">
        <v>121</v>
      </c>
      <c r="B39" s="154">
        <v>0</v>
      </c>
      <c r="C39" s="150"/>
      <c r="D39" s="44">
        <v>45809</v>
      </c>
    </row>
    <row r="40" spans="1:4" x14ac:dyDescent="0.2">
      <c r="A40" s="51" t="s">
        <v>122</v>
      </c>
      <c r="B40" s="154">
        <v>5.64179E-2</v>
      </c>
      <c r="D40" s="44">
        <v>45809</v>
      </c>
    </row>
    <row r="41" spans="1:4" x14ac:dyDescent="0.2">
      <c r="A41" s="51" t="s">
        <v>123</v>
      </c>
      <c r="B41" s="150">
        <v>1.928E-4</v>
      </c>
      <c r="D41" s="44">
        <v>45809</v>
      </c>
    </row>
    <row r="42" spans="1:4" x14ac:dyDescent="0.2">
      <c r="A42" s="152" t="s">
        <v>108</v>
      </c>
      <c r="B42" s="150">
        <v>1.3849999999999999E-2</v>
      </c>
      <c r="D42" s="44">
        <v>45809</v>
      </c>
    </row>
    <row r="43" spans="1:4" x14ac:dyDescent="0.2">
      <c r="A43" s="152" t="s">
        <v>109</v>
      </c>
      <c r="B43" s="150">
        <v>1.6299999999999999E-2</v>
      </c>
      <c r="D43" s="44">
        <v>45809</v>
      </c>
    </row>
    <row r="44" spans="1:4" x14ac:dyDescent="0.2">
      <c r="A44" s="152" t="s">
        <v>124</v>
      </c>
      <c r="B44" s="150">
        <v>2.10674E-2</v>
      </c>
      <c r="C44" s="160">
        <v>9.0900000000000009E-3</v>
      </c>
      <c r="D44" s="44">
        <v>45809</v>
      </c>
    </row>
    <row r="45" spans="1:4" x14ac:dyDescent="0.2">
      <c r="A45" s="152" t="s">
        <v>125</v>
      </c>
      <c r="B45" s="150">
        <v>1.6396899999999999E-2</v>
      </c>
      <c r="C45" s="160">
        <v>6.9249999999999997E-3</v>
      </c>
      <c r="D45" s="44">
        <v>45809</v>
      </c>
    </row>
    <row r="46" spans="1:4" x14ac:dyDescent="0.2">
      <c r="A46" s="152" t="s">
        <v>126</v>
      </c>
      <c r="B46" s="150">
        <v>1.9659699999999999E-2</v>
      </c>
      <c r="C46" s="160">
        <v>8.1499999999999993E-3</v>
      </c>
      <c r="D46" s="44">
        <v>45809</v>
      </c>
    </row>
    <row r="47" spans="1:4" x14ac:dyDescent="0.2">
      <c r="D47" s="44"/>
    </row>
    <row r="48" spans="1:4" x14ac:dyDescent="0.2">
      <c r="A48" s="51"/>
      <c r="D48" s="44"/>
    </row>
    <row r="49" spans="1:8" x14ac:dyDescent="0.2">
      <c r="A49" s="142" t="s">
        <v>127</v>
      </c>
      <c r="B49" s="161">
        <v>1.4672000000000001E-3</v>
      </c>
      <c r="D49" s="44">
        <v>45838</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63">
        <v>0.88</v>
      </c>
      <c r="C52" s="192">
        <v>0</v>
      </c>
      <c r="D52" s="193">
        <f>SUM(B52:C52)</f>
        <v>0.88</v>
      </c>
      <c r="E52" s="166">
        <v>45839</v>
      </c>
    </row>
    <row r="53" spans="1:8" x14ac:dyDescent="0.2">
      <c r="A53" s="152" t="s">
        <v>132</v>
      </c>
      <c r="B53" s="167">
        <v>1.64E-3</v>
      </c>
      <c r="C53" s="195">
        <v>0</v>
      </c>
      <c r="D53" s="196">
        <f>SUM(B53:C53)</f>
        <v>1.64E-3</v>
      </c>
      <c r="E53" s="166">
        <v>45839</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3.5317099999999997E-2</v>
      </c>
      <c r="D59" s="44">
        <v>45747</v>
      </c>
      <c r="F59" s="35" t="s">
        <v>134</v>
      </c>
      <c r="G59" s="173">
        <v>1.9706999999999999E-2</v>
      </c>
      <c r="H59" s="44">
        <v>45747</v>
      </c>
    </row>
    <row r="60" spans="1:8" x14ac:dyDescent="0.2">
      <c r="A60" s="152" t="s">
        <v>106</v>
      </c>
      <c r="B60" s="171">
        <v>1.9706999999999999E-2</v>
      </c>
      <c r="D60" s="44">
        <v>45747</v>
      </c>
      <c r="F60" s="35" t="s">
        <v>135</v>
      </c>
      <c r="G60" s="173">
        <v>2.7207599999999998E-2</v>
      </c>
      <c r="H60" s="44">
        <v>45747</v>
      </c>
    </row>
    <row r="61" spans="1:8" x14ac:dyDescent="0.2">
      <c r="A61" s="152" t="s">
        <v>107</v>
      </c>
      <c r="B61" s="171">
        <v>4.5750000000000001E-4</v>
      </c>
      <c r="D61" s="44">
        <v>45747</v>
      </c>
    </row>
    <row r="62" spans="1:8" x14ac:dyDescent="0.2">
      <c r="A62" s="152" t="s">
        <v>108</v>
      </c>
      <c r="B62" s="171">
        <v>4.4210000000000001E-4</v>
      </c>
      <c r="D62" s="44">
        <v>45747</v>
      </c>
    </row>
    <row r="63" spans="1:8" x14ac:dyDescent="0.2">
      <c r="A63" s="152" t="s">
        <v>109</v>
      </c>
      <c r="B63" s="171">
        <v>4.3409999999999998E-4</v>
      </c>
      <c r="D63" s="44">
        <v>45747</v>
      </c>
    </row>
    <row r="64" spans="1:8" x14ac:dyDescent="0.2">
      <c r="B64" s="154"/>
    </row>
    <row r="65" spans="1:4" x14ac:dyDescent="0.2">
      <c r="A65" s="142" t="s">
        <v>136</v>
      </c>
    </row>
    <row r="66" spans="1:4" x14ac:dyDescent="0.2">
      <c r="A66" s="152" t="s">
        <v>107</v>
      </c>
      <c r="B66" s="174">
        <v>6.95</v>
      </c>
      <c r="D66" s="44">
        <v>45747</v>
      </c>
    </row>
    <row r="67" spans="1:4" x14ac:dyDescent="0.2">
      <c r="A67" s="152" t="s">
        <v>108</v>
      </c>
      <c r="B67" s="174">
        <v>8.59</v>
      </c>
      <c r="D67" s="44">
        <v>45747</v>
      </c>
    </row>
    <row r="68" spans="1:4" x14ac:dyDescent="0.2">
      <c r="A68" s="152" t="s">
        <v>109</v>
      </c>
      <c r="B68" s="174">
        <v>7.72</v>
      </c>
      <c r="D68" s="44">
        <v>45747</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1.9512100000000001E-2</v>
      </c>
      <c r="C89" s="177"/>
      <c r="D89" s="44">
        <v>45747</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204">
        <v>2.35</v>
      </c>
      <c r="C94" s="178"/>
      <c r="D94" s="44">
        <v>45838</v>
      </c>
    </row>
    <row r="95" spans="1:4" x14ac:dyDescent="0.2">
      <c r="A95" s="152" t="s">
        <v>149</v>
      </c>
      <c r="B95" s="204">
        <v>19.89</v>
      </c>
      <c r="C95" s="178"/>
      <c r="D95" s="44">
        <v>45838</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203">
        <v>0.23374229999999999</v>
      </c>
      <c r="C109" s="176"/>
      <c r="D109" s="44">
        <v>45838</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0.1</v>
      </c>
      <c r="C128" s="44"/>
      <c r="E128" s="44">
        <v>45658</v>
      </c>
    </row>
    <row r="129" spans="1:5" x14ac:dyDescent="0.2">
      <c r="A129" s="51" t="s">
        <v>91</v>
      </c>
      <c r="B129">
        <v>2.9050000000000001E-4</v>
      </c>
      <c r="C129" s="186">
        <v>242</v>
      </c>
      <c r="D129" t="s">
        <v>165</v>
      </c>
      <c r="E129" s="44">
        <v>45658</v>
      </c>
    </row>
    <row r="130" spans="1:5" x14ac:dyDescent="0.2">
      <c r="A130" s="51" t="s">
        <v>92</v>
      </c>
      <c r="B130">
        <v>0</v>
      </c>
      <c r="E130" s="44">
        <v>45658</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sXbVojOT3HLAWAyL1tJ0MMlDHw4/WlW23k2GevBHBMLQ8HB+nb6iHU3iwStkIUNAT25x5+0Ca8OYrVuwbNRBLg==" saltValue="/QAVsHUh7zU0rL3/1w0rkg==" spinCount="100000" sheet="1" objects="1" scenarios="1"/>
  <mergeCells count="2">
    <mergeCell ref="B14:D14"/>
    <mergeCell ref="H14:J14"/>
  </mergeCells>
  <hyperlinks>
    <hyperlink ref="A40" r:id="rId1" display="GS-@ TOD (On-Peak)" xr:uid="{82DB67A2-FF38-484E-A58E-58997F4F6B90}"/>
    <hyperlink ref="A41" r:id="rId2" display="GS-@ TOD (On-Peak)" xr:uid="{37EC17A9-5E62-4AE2-BC90-0A97B3A0F4E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BCB02-B964-4E02-963A-69D75867347B}">
  <sheetPr codeName="Sheet24"/>
  <dimension ref="A1:IE92"/>
  <sheetViews>
    <sheetView showGridLines="0" topLeftCell="A13"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+'062025 Rider'!B21</f>
        <v>7.6880000000000004E-2</v>
      </c>
      <c r="H38" s="82"/>
      <c r="I38" s="82"/>
      <c r="J38" s="105">
        <f>SUM(G38:H38)</f>
        <v>7.6880000000000004E-2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+'062025 Rider'!B28</f>
        <v>2.298E-2</v>
      </c>
      <c r="H39" s="82"/>
      <c r="I39" s="82"/>
      <c r="J39" s="105">
        <f>SUM(G39:H39)</f>
        <v>2.298E-2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algorithmName="SHA-512" hashValue="o/i7czWKzi7eMxp5fHlfwzNEFsGhcZecxTbVPv5Hbt0iF+E5IWVT5Fubjqvm2f1GSvUl1Da3TekwdZlx2DbcHw==" saltValue="v0gr5cWWG4VCINy3SfHW9A==" spinCount="100000" sheet="1" objects="1" scenarios="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655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0BF3-1475-44C1-BB45-CF0FE32ED8DA}">
  <sheetPr codeName="Sheet42"/>
  <dimension ref="A1:J150"/>
  <sheetViews>
    <sheetView topLeftCell="A13"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v>7.6880000000000004E-2</v>
      </c>
      <c r="C21" s="219">
        <v>7.6880000000000004E-2</v>
      </c>
      <c r="D21" s="44">
        <v>45809</v>
      </c>
    </row>
    <row r="22" spans="1:6" x14ac:dyDescent="0.2">
      <c r="A22" s="152" t="s">
        <v>106</v>
      </c>
      <c r="B22" s="219">
        <v>7.6880000000000004E-2</v>
      </c>
      <c r="C22" s="219">
        <v>7.6880000000000004E-2</v>
      </c>
      <c r="D22" s="44">
        <v>45809</v>
      </c>
    </row>
    <row r="23" spans="1:6" x14ac:dyDescent="0.2">
      <c r="A23" s="152" t="s">
        <v>107</v>
      </c>
      <c r="B23" s="219">
        <v>7.6880000000000004E-2</v>
      </c>
      <c r="C23" s="219">
        <v>7.6880000000000004E-2</v>
      </c>
      <c r="D23" s="44">
        <v>45809</v>
      </c>
    </row>
    <row r="24" spans="1:6" x14ac:dyDescent="0.2">
      <c r="A24" s="152" t="s">
        <v>108</v>
      </c>
      <c r="B24" s="300">
        <v>7.4289999999999995E-2</v>
      </c>
      <c r="C24" s="300">
        <v>7.4289999999999995E-2</v>
      </c>
      <c r="D24" s="44">
        <v>45809</v>
      </c>
    </row>
    <row r="25" spans="1:6" x14ac:dyDescent="0.2">
      <c r="A25" s="152" t="s">
        <v>109</v>
      </c>
      <c r="B25" s="300">
        <v>7.2950000000000001E-2</v>
      </c>
      <c r="C25" s="300">
        <v>7.2950000000000001E-2</v>
      </c>
      <c r="D25" s="44">
        <v>45809</v>
      </c>
    </row>
    <row r="26" spans="1:6" x14ac:dyDescent="0.2">
      <c r="A26" s="51"/>
      <c r="B26" s="154"/>
      <c r="C26" s="154"/>
      <c r="D26" s="44"/>
    </row>
    <row r="27" spans="1:6" x14ac:dyDescent="0.2">
      <c r="A27" s="142" t="s">
        <v>110</v>
      </c>
      <c r="B27" s="158" t="s">
        <v>103</v>
      </c>
      <c r="C27" s="158" t="s">
        <v>104</v>
      </c>
      <c r="D27" s="44"/>
    </row>
    <row r="28" spans="1:6" x14ac:dyDescent="0.2">
      <c r="A28" s="152" t="s">
        <v>111</v>
      </c>
      <c r="B28" s="294">
        <v>2.298E-2</v>
      </c>
      <c r="C28" s="150"/>
      <c r="D28" s="44">
        <v>45809</v>
      </c>
    </row>
    <row r="29" spans="1:6" x14ac:dyDescent="0.2">
      <c r="A29" s="51" t="s">
        <v>112</v>
      </c>
      <c r="B29" s="119">
        <v>3.18762E-2</v>
      </c>
      <c r="C29" s="119">
        <v>3.18762E-2</v>
      </c>
      <c r="D29" s="44">
        <v>45809</v>
      </c>
    </row>
    <row r="30" spans="1:6" x14ac:dyDescent="0.2">
      <c r="A30" s="51" t="s">
        <v>113</v>
      </c>
      <c r="B30" s="119">
        <v>3.0280600000000001E-2</v>
      </c>
      <c r="C30" s="119">
        <v>1.72503E-2</v>
      </c>
      <c r="D30" s="44">
        <v>45809</v>
      </c>
    </row>
    <row r="31" spans="1:6" x14ac:dyDescent="0.2">
      <c r="A31" s="51" t="s">
        <v>114</v>
      </c>
      <c r="B31" s="119">
        <v>2.8333000000000001E-2</v>
      </c>
      <c r="C31" s="119">
        <v>2.0174299999999999E-2</v>
      </c>
      <c r="D31" s="44">
        <v>45809</v>
      </c>
    </row>
    <row r="32" spans="1:6" x14ac:dyDescent="0.2">
      <c r="A32" s="51" t="s">
        <v>115</v>
      </c>
      <c r="B32" s="119">
        <v>3.97676E-2</v>
      </c>
      <c r="C32" s="154"/>
      <c r="D32" s="44">
        <v>45809</v>
      </c>
    </row>
    <row r="33" spans="1:4" x14ac:dyDescent="0.2">
      <c r="A33" s="51" t="s">
        <v>116</v>
      </c>
      <c r="B33" s="119">
        <v>1.3643000000000001E-2</v>
      </c>
      <c r="C33" s="150"/>
      <c r="D33" s="44">
        <v>45809</v>
      </c>
    </row>
    <row r="34" spans="1:4" x14ac:dyDescent="0.2">
      <c r="A34" s="51" t="s">
        <v>117</v>
      </c>
      <c r="B34" s="119">
        <v>0.19200049999999999</v>
      </c>
      <c r="C34" s="150"/>
      <c r="D34" s="44">
        <v>45809</v>
      </c>
    </row>
    <row r="35" spans="1:4" x14ac:dyDescent="0.2">
      <c r="A35" s="51" t="s">
        <v>118</v>
      </c>
      <c r="B35" s="119">
        <v>0</v>
      </c>
      <c r="C35" s="150"/>
      <c r="D35" s="44">
        <v>45809</v>
      </c>
    </row>
    <row r="36" spans="1:4" x14ac:dyDescent="0.2">
      <c r="A36" s="51" t="s">
        <v>119</v>
      </c>
      <c r="B36" s="119">
        <v>1.8849999999999999E-2</v>
      </c>
      <c r="C36" s="154"/>
      <c r="D36" s="44">
        <v>45809</v>
      </c>
    </row>
    <row r="37" spans="1:4" x14ac:dyDescent="0.2">
      <c r="A37" s="152" t="s">
        <v>107</v>
      </c>
      <c r="B37" s="119">
        <v>1.8180000000000002E-2</v>
      </c>
      <c r="C37" s="150"/>
      <c r="D37" s="44">
        <v>45809</v>
      </c>
    </row>
    <row r="38" spans="1:4" x14ac:dyDescent="0.2">
      <c r="A38" s="152" t="s">
        <v>120</v>
      </c>
      <c r="B38" s="119">
        <v>0.15807350000000001</v>
      </c>
      <c r="C38" s="150"/>
      <c r="D38" s="44">
        <v>45809</v>
      </c>
    </row>
    <row r="39" spans="1:4" x14ac:dyDescent="0.2">
      <c r="A39" s="152" t="s">
        <v>121</v>
      </c>
      <c r="B39" s="119">
        <v>0</v>
      </c>
      <c r="C39" s="150"/>
      <c r="D39" s="44">
        <v>45809</v>
      </c>
    </row>
    <row r="40" spans="1:4" x14ac:dyDescent="0.2">
      <c r="A40" s="51" t="s">
        <v>122</v>
      </c>
      <c r="B40" s="119">
        <v>5.64179E-2</v>
      </c>
      <c r="D40" s="44">
        <v>45809</v>
      </c>
    </row>
    <row r="41" spans="1:4" x14ac:dyDescent="0.2">
      <c r="A41" s="51" t="s">
        <v>123</v>
      </c>
      <c r="B41" s="202">
        <v>1.928E-4</v>
      </c>
      <c r="D41" s="44">
        <v>45809</v>
      </c>
    </row>
    <row r="42" spans="1:4" x14ac:dyDescent="0.2">
      <c r="A42" s="152" t="s">
        <v>108</v>
      </c>
      <c r="B42" s="202">
        <v>1.3849999999999999E-2</v>
      </c>
      <c r="D42" s="44">
        <v>45809</v>
      </c>
    </row>
    <row r="43" spans="1:4" x14ac:dyDescent="0.2">
      <c r="A43" s="152" t="s">
        <v>109</v>
      </c>
      <c r="B43" s="202">
        <v>1.6299999999999999E-2</v>
      </c>
      <c r="D43" s="44">
        <v>45809</v>
      </c>
    </row>
    <row r="44" spans="1:4" x14ac:dyDescent="0.2">
      <c r="A44" s="152" t="s">
        <v>124</v>
      </c>
      <c r="B44" s="202">
        <v>2.10674E-2</v>
      </c>
      <c r="C44" s="299">
        <v>9.0900000000000009E-3</v>
      </c>
      <c r="D44" s="44">
        <v>45809</v>
      </c>
    </row>
    <row r="45" spans="1:4" x14ac:dyDescent="0.2">
      <c r="A45" s="152" t="s">
        <v>125</v>
      </c>
      <c r="B45" s="202">
        <v>1.6396899999999999E-2</v>
      </c>
      <c r="C45" s="299">
        <v>6.9249999999999997E-3</v>
      </c>
      <c r="D45" s="44">
        <v>45809</v>
      </c>
    </row>
    <row r="46" spans="1:4" x14ac:dyDescent="0.2">
      <c r="A46" s="152" t="s">
        <v>126</v>
      </c>
      <c r="B46" s="202">
        <v>1.9659699999999999E-2</v>
      </c>
      <c r="C46" s="299">
        <v>8.1499999999999993E-3</v>
      </c>
      <c r="D46" s="44">
        <v>45809</v>
      </c>
    </row>
    <row r="47" spans="1:4" x14ac:dyDescent="0.2">
      <c r="D47" s="44"/>
    </row>
    <row r="48" spans="1:4" x14ac:dyDescent="0.2">
      <c r="A48" s="51"/>
      <c r="D48" s="44"/>
    </row>
    <row r="49" spans="1:8" x14ac:dyDescent="0.2">
      <c r="A49" s="142" t="s">
        <v>127</v>
      </c>
      <c r="B49" s="170">
        <v>-4.1073000000000004E-3</v>
      </c>
      <c r="D49" s="44">
        <v>45747</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1.18</v>
      </c>
      <c r="C52" s="192">
        <v>-0.01</v>
      </c>
      <c r="D52" s="193">
        <f>SUM(B52:C52)</f>
        <v>1.17</v>
      </c>
      <c r="E52" s="166">
        <v>45658</v>
      </c>
    </row>
    <row r="53" spans="1:8" x14ac:dyDescent="0.2">
      <c r="A53" s="152" t="s">
        <v>132</v>
      </c>
      <c r="B53" s="194">
        <v>1.8006999999999999E-3</v>
      </c>
      <c r="C53" s="195">
        <v>0</v>
      </c>
      <c r="D53" s="196">
        <f>SUM(B53:C53)</f>
        <v>1.8006999999999999E-3</v>
      </c>
      <c r="E53" s="166">
        <v>45658</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3.5317099999999997E-2</v>
      </c>
      <c r="D59" s="44">
        <v>45747</v>
      </c>
      <c r="F59" s="35" t="s">
        <v>134</v>
      </c>
      <c r="G59" s="292">
        <v>1.9706999999999999E-2</v>
      </c>
      <c r="H59" s="44">
        <v>45747</v>
      </c>
    </row>
    <row r="60" spans="1:8" x14ac:dyDescent="0.2">
      <c r="A60" s="152" t="s">
        <v>106</v>
      </c>
      <c r="B60" s="171">
        <v>1.9706999999999999E-2</v>
      </c>
      <c r="D60" s="44">
        <v>45747</v>
      </c>
      <c r="F60" s="35" t="s">
        <v>135</v>
      </c>
      <c r="G60" s="292">
        <v>2.7207599999999998E-2</v>
      </c>
      <c r="H60" s="44">
        <v>45747</v>
      </c>
    </row>
    <row r="61" spans="1:8" x14ac:dyDescent="0.2">
      <c r="A61" s="152" t="s">
        <v>107</v>
      </c>
      <c r="B61" s="171">
        <v>4.5750000000000001E-4</v>
      </c>
      <c r="D61" s="44">
        <v>45747</v>
      </c>
    </row>
    <row r="62" spans="1:8" x14ac:dyDescent="0.2">
      <c r="A62" s="152" t="s">
        <v>108</v>
      </c>
      <c r="B62" s="171">
        <v>4.4210000000000001E-4</v>
      </c>
      <c r="D62" s="44">
        <v>45747</v>
      </c>
    </row>
    <row r="63" spans="1:8" x14ac:dyDescent="0.2">
      <c r="A63" s="152" t="s">
        <v>109</v>
      </c>
      <c r="B63" s="171">
        <v>4.3409999999999998E-4</v>
      </c>
      <c r="D63" s="44">
        <v>45747</v>
      </c>
    </row>
    <row r="64" spans="1:8" x14ac:dyDescent="0.2">
      <c r="B64" s="154"/>
    </row>
    <row r="65" spans="1:4" x14ac:dyDescent="0.2">
      <c r="A65" s="142" t="s">
        <v>136</v>
      </c>
    </row>
    <row r="66" spans="1:4" x14ac:dyDescent="0.2">
      <c r="A66" s="152" t="s">
        <v>107</v>
      </c>
      <c r="B66" s="174">
        <v>6.95</v>
      </c>
      <c r="D66" s="44">
        <v>45747</v>
      </c>
    </row>
    <row r="67" spans="1:4" x14ac:dyDescent="0.2">
      <c r="A67" s="152" t="s">
        <v>108</v>
      </c>
      <c r="B67" s="174">
        <v>8.59</v>
      </c>
      <c r="D67" s="44">
        <v>45747</v>
      </c>
    </row>
    <row r="68" spans="1:4" x14ac:dyDescent="0.2">
      <c r="A68" s="152" t="s">
        <v>109</v>
      </c>
      <c r="B68" s="174">
        <v>7.72</v>
      </c>
      <c r="D68" s="44">
        <v>45747</v>
      </c>
    </row>
    <row r="69" spans="1:4" x14ac:dyDescent="0.2">
      <c r="A69" s="51"/>
      <c r="D69" s="44"/>
    </row>
    <row r="70" spans="1:4" x14ac:dyDescent="0.2">
      <c r="A70" s="142" t="s">
        <v>172</v>
      </c>
      <c r="B70" s="150">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1.9512100000000001E-2</v>
      </c>
      <c r="C89" s="177"/>
      <c r="D89" s="44">
        <v>45747</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2.2200000000000002</v>
      </c>
      <c r="C94" s="178"/>
      <c r="D94" s="44">
        <v>45747</v>
      </c>
    </row>
    <row r="95" spans="1:4" x14ac:dyDescent="0.2">
      <c r="A95" s="152" t="s">
        <v>149</v>
      </c>
      <c r="B95" s="178">
        <v>18.72</v>
      </c>
      <c r="C95" s="178"/>
      <c r="D95" s="44">
        <v>45747</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0.24140039999999999</v>
      </c>
      <c r="C109" s="176"/>
      <c r="D109" s="44">
        <v>45716</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0.1</v>
      </c>
      <c r="C128" s="44"/>
      <c r="E128" s="44">
        <v>45658</v>
      </c>
    </row>
    <row r="129" spans="1:5" x14ac:dyDescent="0.2">
      <c r="A129" s="51" t="s">
        <v>91</v>
      </c>
      <c r="B129">
        <v>2.9050000000000001E-4</v>
      </c>
      <c r="C129" s="186">
        <v>242</v>
      </c>
      <c r="D129" t="s">
        <v>165</v>
      </c>
      <c r="E129" s="44">
        <v>45658</v>
      </c>
    </row>
    <row r="130" spans="1:5" x14ac:dyDescent="0.2">
      <c r="A130" s="51" t="s">
        <v>92</v>
      </c>
      <c r="B130">
        <v>0</v>
      </c>
      <c r="E130" s="44">
        <v>45658</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X0KaD5IknAriP4971Hkrgw5X3xPNM2Y+1Oc3q1Uz3mdOGYP6huIPFUoEQh8tUOutRxzXpEcKt0UYXbNfEDcCbQ==" saltValue="jWn7JEkjr6p+ArMqAIPZ9g==" spinCount="100000" sheet="1" objects="1" scenarios="1"/>
  <mergeCells count="2">
    <mergeCell ref="B14:D14"/>
    <mergeCell ref="H14:J14"/>
  </mergeCells>
  <hyperlinks>
    <hyperlink ref="A40" r:id="rId1" display="GS-@ TOD (On-Peak)" xr:uid="{5FE48F42-D40A-478A-A888-6D487B60C70A}"/>
    <hyperlink ref="A41" r:id="rId2" display="GS-@ TOD (On-Peak)" xr:uid="{28CD7476-2606-46E4-8C9F-82EF45280CB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D9697-D8C6-4872-869D-FF6C93B8369A}">
  <sheetPr codeName="Sheet43"/>
  <dimension ref="A1:IE92"/>
  <sheetViews>
    <sheetView showGridLines="0" topLeftCell="A16"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algorithmName="SHA-512" hashValue="NXR/Vk2OMTqfhfKURP2NYiy99Few2hQ9JhEZtOsJ4FKbrtu3RhAwXoFcF3+0DrUxuDyf4Fs7uHdecX5WgV8fGg==" saltValue="PCIxieprJXqFQFdNrdaLM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9113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F672-C104-469A-A444-505FD41A9605}">
  <sheetPr codeName="Sheet44"/>
  <dimension ref="A1:J150"/>
  <sheetViews>
    <sheetView workbookViewId="0">
      <selection sqref="A1:P1"/>
    </sheetView>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8">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61">
        <v>-4.1073000000000004E-3</v>
      </c>
      <c r="D49" s="44">
        <v>45747</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1.18</v>
      </c>
      <c r="C52" s="192">
        <v>-0.01</v>
      </c>
      <c r="D52" s="193">
        <f>SUM(B52:C52)</f>
        <v>1.17</v>
      </c>
      <c r="E52" s="166">
        <v>45658</v>
      </c>
    </row>
    <row r="53" spans="1:8" x14ac:dyDescent="0.2">
      <c r="A53" s="152" t="s">
        <v>132</v>
      </c>
      <c r="B53" s="194">
        <v>1.8006999999999999E-3</v>
      </c>
      <c r="C53" s="195">
        <v>0</v>
      </c>
      <c r="D53" s="196">
        <f>SUM(B53:C53)</f>
        <v>1.8006999999999999E-3</v>
      </c>
      <c r="E53" s="166">
        <v>45658</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291">
        <v>3.5317099999999997E-2</v>
      </c>
      <c r="D59" s="44">
        <v>45747</v>
      </c>
      <c r="F59" s="35" t="s">
        <v>134</v>
      </c>
      <c r="G59" s="292">
        <v>1.9706999999999999E-2</v>
      </c>
      <c r="H59" s="44">
        <v>45747</v>
      </c>
    </row>
    <row r="60" spans="1:8" x14ac:dyDescent="0.2">
      <c r="A60" s="152" t="s">
        <v>106</v>
      </c>
      <c r="B60" s="291">
        <v>1.9706999999999999E-2</v>
      </c>
      <c r="D60" s="44">
        <v>45747</v>
      </c>
      <c r="F60" s="35" t="s">
        <v>135</v>
      </c>
      <c r="G60" s="292">
        <v>2.7207599999999998E-2</v>
      </c>
      <c r="H60" s="44">
        <v>45747</v>
      </c>
    </row>
    <row r="61" spans="1:8" x14ac:dyDescent="0.2">
      <c r="A61" s="152" t="s">
        <v>107</v>
      </c>
      <c r="B61" s="291">
        <v>4.5750000000000001E-4</v>
      </c>
      <c r="D61" s="44">
        <v>45747</v>
      </c>
    </row>
    <row r="62" spans="1:8" x14ac:dyDescent="0.2">
      <c r="A62" s="152" t="s">
        <v>108</v>
      </c>
      <c r="B62" s="291">
        <v>4.4210000000000001E-4</v>
      </c>
      <c r="D62" s="44">
        <v>45747</v>
      </c>
    </row>
    <row r="63" spans="1:8" x14ac:dyDescent="0.2">
      <c r="A63" s="152" t="s">
        <v>109</v>
      </c>
      <c r="B63" s="291">
        <v>4.3409999999999998E-4</v>
      </c>
      <c r="D63" s="44">
        <v>45747</v>
      </c>
    </row>
    <row r="64" spans="1:8" x14ac:dyDescent="0.2">
      <c r="B64" s="154"/>
    </row>
    <row r="65" spans="1:4" x14ac:dyDescent="0.2">
      <c r="A65" s="142" t="s">
        <v>136</v>
      </c>
    </row>
    <row r="66" spans="1:4" x14ac:dyDescent="0.2">
      <c r="A66" s="152" t="s">
        <v>107</v>
      </c>
      <c r="B66" s="118">
        <v>6.95</v>
      </c>
      <c r="D66" s="44">
        <v>45747</v>
      </c>
    </row>
    <row r="67" spans="1:4" x14ac:dyDescent="0.2">
      <c r="A67" s="152" t="s">
        <v>108</v>
      </c>
      <c r="B67" s="118">
        <v>8.59</v>
      </c>
      <c r="D67" s="44">
        <v>45747</v>
      </c>
    </row>
    <row r="68" spans="1:4" x14ac:dyDescent="0.2">
      <c r="A68" s="152" t="s">
        <v>109</v>
      </c>
      <c r="B68" s="118">
        <v>7.72</v>
      </c>
      <c r="D68" s="44">
        <v>45747</v>
      </c>
    </row>
    <row r="69" spans="1:4" x14ac:dyDescent="0.2">
      <c r="A69" s="51"/>
      <c r="D69" s="44"/>
    </row>
    <row r="70" spans="1:4" x14ac:dyDescent="0.2">
      <c r="A70" s="142" t="s">
        <v>172</v>
      </c>
      <c r="B70" s="202">
        <v>7.3870000000000001E-4</v>
      </c>
      <c r="D70" s="44">
        <v>45747</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203">
        <v>1.9512100000000001E-2</v>
      </c>
      <c r="C89" s="177"/>
      <c r="D89" s="44">
        <v>45747</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204">
        <v>2.2200000000000002</v>
      </c>
      <c r="C94" s="178"/>
      <c r="D94" s="44">
        <v>45747</v>
      </c>
    </row>
    <row r="95" spans="1:4" x14ac:dyDescent="0.2">
      <c r="A95" s="152" t="s">
        <v>149</v>
      </c>
      <c r="B95" s="204">
        <v>18.72</v>
      </c>
      <c r="C95" s="178"/>
      <c r="D95" s="44">
        <v>45747</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0.24140039999999999</v>
      </c>
      <c r="C109" s="176"/>
      <c r="D109" s="44">
        <v>45716</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0.1</v>
      </c>
      <c r="C128" s="44"/>
      <c r="E128" s="44">
        <v>45658</v>
      </c>
    </row>
    <row r="129" spans="1:5" x14ac:dyDescent="0.2">
      <c r="A129" s="51" t="s">
        <v>91</v>
      </c>
      <c r="B129">
        <v>2.9050000000000001E-4</v>
      </c>
      <c r="C129" s="186">
        <v>242</v>
      </c>
      <c r="D129" t="s">
        <v>165</v>
      </c>
      <c r="E129" s="44">
        <v>45658</v>
      </c>
    </row>
    <row r="130" spans="1:5" x14ac:dyDescent="0.2">
      <c r="A130" s="51" t="s">
        <v>92</v>
      </c>
      <c r="B130">
        <v>0</v>
      </c>
      <c r="E130" s="44">
        <v>45658</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uWct69J76HckDYW67+w1QGTOttv6V3nRLdYli1ljnK4ceBV5pY1PJwspYhgmZEprZthF8jKI1PKlE9xfAjCHMg==" saltValue="JU+RB+wXZqwpM3DDmYrK0Q==" spinCount="100000" sheet="1"/>
  <mergeCells count="2">
    <mergeCell ref="B14:D14"/>
    <mergeCell ref="H14:J14"/>
  </mergeCells>
  <hyperlinks>
    <hyperlink ref="A40" r:id="rId1" display="GS-@ TOD (On-Peak)" xr:uid="{94627405-8F1B-430B-A3A1-B728F4A1AE3D}"/>
    <hyperlink ref="A41" r:id="rId2" display="GS-@ TOD (On-Peak)" xr:uid="{AB1D62BB-5DAF-45FE-B2DC-388467D20F17}"/>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A21C-6F3B-4548-BF83-9CC38EBA6419}">
  <sheetPr codeName="Sheet45"/>
  <dimension ref="A1:IE92"/>
  <sheetViews>
    <sheetView showGridLines="0" topLeftCell="A4"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'052025 Rider  '!B49</f>
        <v>-4.1073000000000004E-3</v>
      </c>
      <c r="H40" s="82"/>
      <c r="I40" s="82"/>
      <c r="J40" s="105">
        <f>SUM(G40:H40)</f>
        <v>-4.1073000000000004E-3</v>
      </c>
      <c r="K40" s="99" t="s">
        <v>53</v>
      </c>
      <c r="L40" s="72">
        <f>ROUND(D40*G40,2)</f>
        <v>0</v>
      </c>
      <c r="M40" s="72"/>
      <c r="N40" s="72"/>
      <c r="O40" s="72">
        <f t="shared" si="1"/>
        <v>0</v>
      </c>
      <c r="P40" s="74">
        <f>'052025 Rider  '!D49</f>
        <v>45747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'052025 Rider  '!B59</f>
        <v>3.5317099999999997E-2</v>
      </c>
      <c r="I42" s="82"/>
      <c r="J42" s="82">
        <f t="shared" si="3"/>
        <v>3.5317099999999997E-2</v>
      </c>
      <c r="K42" s="99" t="s">
        <v>53</v>
      </c>
      <c r="L42" s="72"/>
      <c r="M42" s="72">
        <f>ROUND(D42*H42,2)</f>
        <v>0</v>
      </c>
      <c r="N42" s="106"/>
      <c r="O42" s="72">
        <f t="shared" si="1"/>
        <v>0</v>
      </c>
      <c r="P42" s="74">
        <f>'052025 Rider  '!D59</f>
        <v>45747</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'052025 Rider  '!B70</f>
        <v>7.3870000000000001E-4</v>
      </c>
      <c r="J43" s="82">
        <f>SUM(G43:I43)</f>
        <v>7.3870000000000001E-4</v>
      </c>
      <c r="K43" s="99" t="s">
        <v>53</v>
      </c>
      <c r="L43" s="72"/>
      <c r="M43" s="72"/>
      <c r="N43" s="72">
        <f>J43*D43</f>
        <v>0</v>
      </c>
      <c r="O43" s="72">
        <f>SUM(L43:N43)</f>
        <v>0</v>
      </c>
      <c r="P43" s="74">
        <f>'052025 Rider  '!D70</f>
        <v>45747</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'052025 Rider  '!B89</f>
        <v>1.9512100000000001E-2</v>
      </c>
      <c r="J45" s="110">
        <f t="shared" si="3"/>
        <v>1.9512100000000001E-2</v>
      </c>
      <c r="K45" s="99"/>
      <c r="L45" s="72"/>
      <c r="M45" s="72"/>
      <c r="N45" s="72">
        <f>ROUND(D45*I45,2)</f>
        <v>0.2</v>
      </c>
      <c r="O45" s="72">
        <f t="shared" si="1"/>
        <v>0.2</v>
      </c>
      <c r="P45" s="74">
        <f>'052025 Rider  '!D89</f>
        <v>45747</v>
      </c>
      <c r="Q45" s="67"/>
      <c r="R45" s="103">
        <f>$T$27</f>
        <v>0</v>
      </c>
      <c r="S45" s="104">
        <f>I45</f>
        <v>1.9512100000000001E-2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'052025 Rider  '!B94</f>
        <v>2.2200000000000002</v>
      </c>
      <c r="J47" s="112">
        <f t="shared" si="3"/>
        <v>2.2200000000000002</v>
      </c>
      <c r="K47" s="99"/>
      <c r="L47" s="72"/>
      <c r="M47" s="72"/>
      <c r="N47" s="72">
        <f>I47</f>
        <v>2.2200000000000002</v>
      </c>
      <c r="O47" s="72">
        <f>SUM(L47:N47)</f>
        <v>2.2200000000000002</v>
      </c>
      <c r="P47" s="74">
        <f>'052025 Rider  '!D94</f>
        <v>45747</v>
      </c>
      <c r="Q47" s="67"/>
      <c r="R47" s="67"/>
      <c r="S47" s="67"/>
      <c r="T47" s="83">
        <f>O47</f>
        <v>2.2200000000000002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7.7399999999999993</v>
      </c>
      <c r="O57" s="88">
        <f>SUM(O31:O56)</f>
        <v>7.7399999999999993</v>
      </c>
      <c r="P57" s="128"/>
      <c r="Q57" s="67"/>
      <c r="R57" s="67"/>
      <c r="S57" s="67"/>
      <c r="T57" s="83">
        <f>SUM(T31:T51)</f>
        <v>3.39</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17.739999999999998</v>
      </c>
      <c r="O59" s="133">
        <f>O27+O57</f>
        <v>17.739999999999998</v>
      </c>
      <c r="P59" s="133"/>
      <c r="Q59" s="67"/>
      <c r="R59" s="67"/>
      <c r="S59" s="67"/>
      <c r="T59" s="133">
        <f>T27+T57</f>
        <v>3.39</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17.739999999999998</v>
      </c>
      <c r="P64" s="67"/>
      <c r="Q64" s="55"/>
      <c r="R64" s="55"/>
      <c r="S64" s="55"/>
      <c r="T64" s="134">
        <f>IF($D$17&lt;0,T59,IF(T59&gt;T62,T59,T62))</f>
        <v>3.39</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algorithmName="SHA-512" hashValue="r9CJUd7A6UZOXCivZwTYtBWLjkxM1lbed8JRHGXVF0psL/q4848+UkUi/v9aFN4+el8jeeAl9hciMNcKvDjQqg==" saltValue="uFPL9KMjwSveERh7rnxAR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5120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B66F-D66D-4FC0-A522-8E01A4FB165A}">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22</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+'06302026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+'06302026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+'06302026 Rider'!B40</f>
        <v>4.1209999999999997E-3</v>
      </c>
      <c r="H40" s="82"/>
      <c r="I40" s="82"/>
      <c r="J40" s="105">
        <f>SUM(G40:H40)</f>
        <v>4.1209999999999997E-3</v>
      </c>
      <c r="K40" s="99" t="s">
        <v>53</v>
      </c>
      <c r="L40" s="72">
        <f>ROUND(D40*G40,2)</f>
        <v>0</v>
      </c>
      <c r="M40" s="72"/>
      <c r="N40" s="72"/>
      <c r="O40" s="72">
        <f t="shared" si="1"/>
        <v>0</v>
      </c>
      <c r="P40" s="74">
        <f>+'06302026 Rider'!D40</f>
        <v>46203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+'06302026 Rider'!B50</f>
        <v>4.34364E-2</v>
      </c>
      <c r="I41" s="82"/>
      <c r="J41" s="82">
        <f t="shared" ref="J41:J46" si="3">SUM(G41:I41)</f>
        <v>4.34364E-2</v>
      </c>
      <c r="K41" s="99" t="s">
        <v>53</v>
      </c>
      <c r="L41" s="72"/>
      <c r="M41" s="72">
        <f>ROUND(D41*H41,2)</f>
        <v>0</v>
      </c>
      <c r="N41" s="106"/>
      <c r="O41" s="72">
        <f t="shared" si="1"/>
        <v>0</v>
      </c>
      <c r="P41" s="74">
        <f>+'06302026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+'06302026 Rider'!B61</f>
        <v>4.5409999999999998E-4</v>
      </c>
      <c r="J42" s="82">
        <f>SUM(G42:I42)</f>
        <v>4.5409999999999998E-4</v>
      </c>
      <c r="K42" s="99" t="s">
        <v>53</v>
      </c>
      <c r="L42" s="72"/>
      <c r="M42" s="72"/>
      <c r="N42" s="72">
        <f>J42*D42</f>
        <v>0</v>
      </c>
      <c r="O42" s="72">
        <f>SUM(L42:N42)</f>
        <v>0</v>
      </c>
      <c r="P42" s="74">
        <f>+'06302026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+'06302026 Rider'!B80</f>
        <v>1.8019E-2</v>
      </c>
      <c r="J44" s="110">
        <f t="shared" si="3"/>
        <v>1.8019E-2</v>
      </c>
      <c r="K44" s="99"/>
      <c r="L44" s="72"/>
      <c r="M44" s="72"/>
      <c r="N44" s="72">
        <f>ROUND(D44*I44,2)</f>
        <v>0.24</v>
      </c>
      <c r="O44" s="72">
        <f t="shared" si="1"/>
        <v>0.24</v>
      </c>
      <c r="P44" s="74">
        <f>+'06302026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+'06302026 Rider'!B82</f>
        <v>5.8023605956771022E-2</v>
      </c>
      <c r="J45" s="110">
        <f t="shared" si="3"/>
        <v>5.8023605956771022E-2</v>
      </c>
      <c r="K45" s="99"/>
      <c r="L45" s="72"/>
      <c r="M45" s="72"/>
      <c r="N45" s="72">
        <f>ROUND(D45*I45,2)</f>
        <v>0.78</v>
      </c>
      <c r="O45" s="72">
        <f t="shared" si="1"/>
        <v>0.78</v>
      </c>
      <c r="P45" s="74">
        <f>+'06302026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+'06302026 Rider'!B85</f>
        <v>2.65</v>
      </c>
      <c r="J46" s="112">
        <f t="shared" si="3"/>
        <v>2.65</v>
      </c>
      <c r="K46" s="99"/>
      <c r="L46" s="72"/>
      <c r="M46" s="72"/>
      <c r="N46" s="72">
        <f>I46</f>
        <v>2.65</v>
      </c>
      <c r="O46" s="72">
        <f>SUM(L46:N46)</f>
        <v>2.65</v>
      </c>
      <c r="P46" s="74">
        <f>+'06302026 Rider'!D85</f>
        <v>46203</v>
      </c>
      <c r="Q46" s="67"/>
      <c r="R46" s="67"/>
      <c r="S46" s="67"/>
      <c r="T46" s="83">
        <f>O46</f>
        <v>2.65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+'06302026 Rider'!B100</f>
        <v>4.08549E-2</v>
      </c>
      <c r="J48" s="113">
        <f>SUM(G48:I48)</f>
        <v>4.08549E-2</v>
      </c>
      <c r="K48" s="99"/>
      <c r="L48" s="72"/>
      <c r="M48" s="72"/>
      <c r="N48" s="72">
        <f>ROUND(D48*I48,2)</f>
        <v>0.55000000000000004</v>
      </c>
      <c r="O48" s="72">
        <f t="shared" si="1"/>
        <v>0.55000000000000004</v>
      </c>
      <c r="P48" s="74">
        <f>+'06302026 Rider'!D100</f>
        <v>46203</v>
      </c>
      <c r="Q48" s="67"/>
      <c r="R48" s="103">
        <f>$T$27</f>
        <v>0</v>
      </c>
      <c r="S48" s="104">
        <f>I48</f>
        <v>4.08549E-2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+'06302026 Rider'!B115</f>
        <v>0.19</v>
      </c>
      <c r="J49" s="112">
        <f>SUM(G49:I49)</f>
        <v>0.19</v>
      </c>
      <c r="K49" s="99"/>
      <c r="L49" s="72"/>
      <c r="M49" s="72"/>
      <c r="N49" s="72">
        <f>I49</f>
        <v>0.19</v>
      </c>
      <c r="O49" s="72">
        <f>SUM(L49:N49)</f>
        <v>0.19</v>
      </c>
      <c r="P49" s="74">
        <f>+'06302026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+'06302026 Rider'!B111</f>
        <v>-1.9059999999999999E-3</v>
      </c>
      <c r="J51" s="105">
        <f>SUM(G51:I51)</f>
        <v>-1.9059999999999999E-3</v>
      </c>
      <c r="K51" s="99" t="s">
        <v>53</v>
      </c>
      <c r="L51" s="72"/>
      <c r="M51" s="72"/>
      <c r="N51" s="72">
        <f t="shared" ref="N51" si="4">ROUND(D51*I51,2)</f>
        <v>0</v>
      </c>
      <c r="O51" s="72">
        <f t="shared" si="1"/>
        <v>0</v>
      </c>
      <c r="P51" s="74">
        <f>+'06302026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2.65</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2.65</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2.65</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sheetProtection algorithmName="SHA-512" hashValue="wj9IaIpzx9YTa5zAOVMR1yVuUtGuBShNSxBK5b//q40UNnlA9M02HzAK325Dn6dTK5ZdaCI97qrD92J2UHewBg==" saltValue="ldmkvwtBxpazgA/0PC22A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9281"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609282"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609283"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609284"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E6CB-0464-481F-86DD-DB55487E67F0}">
  <sheetPr codeName="Sheet46"/>
  <dimension ref="A1:IE92"/>
  <sheetViews>
    <sheetView showGridLines="0" topLeftCell="A22"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17</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'032025 Rider  '!B15</f>
        <v>0</v>
      </c>
      <c r="J41" s="297">
        <f t="shared" ref="J41:J47" si="3">SUM(G41:I41)</f>
        <v>0</v>
      </c>
      <c r="K41" s="99" t="s">
        <v>53</v>
      </c>
      <c r="L41" s="72"/>
      <c r="M41" s="72"/>
      <c r="N41" s="72">
        <f>J41*D41</f>
        <v>0</v>
      </c>
      <c r="O41" s="72">
        <f>SUM(L41:N41)</f>
        <v>0</v>
      </c>
      <c r="P41" s="74">
        <f>'032025 Rider  '!D15</f>
        <v>45716</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'032025 Rider  '!B109</f>
        <v>0.24140039999999999</v>
      </c>
      <c r="J49" s="113">
        <f>SUM(G49:I49)</f>
        <v>0.24140039999999999</v>
      </c>
      <c r="K49" s="99"/>
      <c r="L49" s="72"/>
      <c r="M49" s="72"/>
      <c r="N49" s="72">
        <f>ROUND(D49*I49,2)</f>
        <v>2.41</v>
      </c>
      <c r="O49" s="72">
        <f t="shared" si="1"/>
        <v>2.41</v>
      </c>
      <c r="P49" s="74">
        <f>'032025 Rider  '!D109</f>
        <v>45716</v>
      </c>
      <c r="Q49" s="67"/>
      <c r="R49" s="103">
        <f>$T$27</f>
        <v>0</v>
      </c>
      <c r="S49" s="104">
        <f>I49</f>
        <v>0.24140039999999999</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7.89</v>
      </c>
      <c r="O57" s="88">
        <f>SUM(O31:O56)</f>
        <v>7.89</v>
      </c>
      <c r="P57" s="128"/>
      <c r="Q57" s="67"/>
      <c r="R57" s="67"/>
      <c r="S57" s="67"/>
      <c r="T57" s="83">
        <f>SUM(T31:T51)</f>
        <v>3.25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17.89</v>
      </c>
      <c r="O59" s="133">
        <f>O27+O57</f>
        <v>17.89</v>
      </c>
      <c r="P59" s="133"/>
      <c r="Q59" s="67"/>
      <c r="R59" s="67"/>
      <c r="S59" s="67"/>
      <c r="T59" s="133">
        <f>T27+T57</f>
        <v>3.25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17.89</v>
      </c>
      <c r="P64" s="67"/>
      <c r="Q64" s="55"/>
      <c r="R64" s="55"/>
      <c r="S64" s="55"/>
      <c r="T64" s="134">
        <f>IF($D$17&lt;0,T59,IF(T59&gt;T62,T59,T62))</f>
        <v>3.25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algorithmName="SHA-512" hashValue="SdJxbphxt0mapTyHVenZFx9WpTnDdPH88jKcXwXPpORvjK6RpkBRzCxTFCGZztZcng/q23KAZwbvgix/a2WhLQ==" saltValue="0o58OrVmo97BL/5zK01vug=="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36866"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AE72F-3A1E-4B12-8BD6-75C5703A85D1}">
  <sheetPr codeName="Sheet47"/>
  <dimension ref="A1:J150"/>
  <sheetViews>
    <sheetView topLeftCell="A85"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6">
        <v>0</v>
      </c>
      <c r="C15" s="154"/>
      <c r="D15" s="44">
        <v>45716</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4.5009999999999999E-4</v>
      </c>
      <c r="D49" s="44">
        <v>45657</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1.18</v>
      </c>
      <c r="C52" s="192">
        <v>-0.01</v>
      </c>
      <c r="D52" s="193">
        <f>SUM(B52:C52)</f>
        <v>1.17</v>
      </c>
      <c r="E52" s="166">
        <v>45658</v>
      </c>
    </row>
    <row r="53" spans="1:8" x14ac:dyDescent="0.2">
      <c r="A53" s="152" t="s">
        <v>132</v>
      </c>
      <c r="B53" s="194">
        <v>1.8006999999999999E-3</v>
      </c>
      <c r="C53" s="195">
        <v>0</v>
      </c>
      <c r="D53" s="196">
        <f>SUM(B53:C53)</f>
        <v>1.8006999999999999E-3</v>
      </c>
      <c r="E53" s="166">
        <v>45658</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2.08</v>
      </c>
      <c r="C94" s="178"/>
      <c r="D94" s="44">
        <v>45657</v>
      </c>
    </row>
    <row r="95" spans="1:4" x14ac:dyDescent="0.2">
      <c r="A95" s="152" t="s">
        <v>149</v>
      </c>
      <c r="B95" s="178">
        <v>17.53</v>
      </c>
      <c r="C95" s="178"/>
      <c r="D95" s="44">
        <v>45657</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97">
        <v>0.24140039999999999</v>
      </c>
      <c r="C109" s="176"/>
      <c r="D109" s="44">
        <v>45716</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0.1</v>
      </c>
      <c r="C128" s="44"/>
      <c r="E128" s="44">
        <v>45658</v>
      </c>
    </row>
    <row r="129" spans="1:5" x14ac:dyDescent="0.2">
      <c r="A129" s="51" t="s">
        <v>91</v>
      </c>
      <c r="B129">
        <v>2.9050000000000001E-4</v>
      </c>
      <c r="C129" s="186">
        <v>242</v>
      </c>
      <c r="D129" t="s">
        <v>165</v>
      </c>
      <c r="E129" s="44">
        <v>45658</v>
      </c>
    </row>
    <row r="130" spans="1:5" x14ac:dyDescent="0.2">
      <c r="A130" s="51" t="s">
        <v>92</v>
      </c>
      <c r="B130">
        <v>0</v>
      </c>
      <c r="E130" s="44">
        <v>45658</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12I1zK8+zfAwUqBOZ+g0VNoqWlAvzVlnD064PTWzQMoFLOw69hELTyPFoK5+a/3fx3rw0YAldEsaJt5nKlBJJg==" saltValue="EeCayWCSgptVP+knpQimeg==" spinCount="100000" sheet="1"/>
  <mergeCells count="2">
    <mergeCell ref="B14:D14"/>
    <mergeCell ref="H14:J14"/>
  </mergeCells>
  <hyperlinks>
    <hyperlink ref="A40" r:id="rId1" display="GS-@ TOD (On-Peak)" xr:uid="{E04C91B5-C67C-41A1-8CB9-B09C70FB8A3C}"/>
    <hyperlink ref="A41" r:id="rId2" display="GS-@ TOD (On-Peak)" xr:uid="{8BE8994E-6DAD-4265-AF1C-FD6DFDA3B03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F2E1-3599-4139-9DDF-9593F369D152}">
  <sheetPr codeName="Sheet48"/>
  <dimension ref="A1:IE92"/>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16</v>
      </c>
      <c r="D11" s="47">
        <v>2025</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'012025 Rider'!B4</f>
        <v>4.6278999999999999E-3</v>
      </c>
      <c r="J31" s="82">
        <f t="shared" ref="J31:J37" si="0">SUM(G31:I31)</f>
        <v>4.6278999999999999E-3</v>
      </c>
      <c r="K31" s="99" t="s">
        <v>53</v>
      </c>
      <c r="L31" s="72"/>
      <c r="M31" s="72"/>
      <c r="N31" s="72">
        <f>ROUND(D31*I31,2)</f>
        <v>0</v>
      </c>
      <c r="O31" s="72">
        <f t="shared" ref="O31:O53" si="1">SUM(L31:N31)</f>
        <v>0</v>
      </c>
      <c r="P31" s="74">
        <f>'012025 Rider'!D4</f>
        <v>45657</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'012025 Rider'!D52</f>
        <v>1.17</v>
      </c>
      <c r="J36" s="73">
        <f t="shared" si="0"/>
        <v>1.17</v>
      </c>
      <c r="K36" s="99"/>
      <c r="L36" s="72"/>
      <c r="M36" s="72"/>
      <c r="N36" s="72">
        <f>J36</f>
        <v>1.17</v>
      </c>
      <c r="O36" s="72">
        <f>SUM(L36:N36)</f>
        <v>1.17</v>
      </c>
      <c r="P36" s="74">
        <f>'012025 Rider'!E52</f>
        <v>45658</v>
      </c>
      <c r="Q36" s="67"/>
      <c r="R36" s="67"/>
      <c r="S36" s="67"/>
      <c r="T36" s="83">
        <f t="shared" si="2"/>
        <v>1.17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'012025 Rider'!B49</f>
        <v>4.5009999999999999E-4</v>
      </c>
      <c r="H40" s="82"/>
      <c r="I40" s="82"/>
      <c r="J40" s="105">
        <f>SUM(G40:H40)</f>
        <v>4.5009999999999999E-4</v>
      </c>
      <c r="K40" s="99" t="s">
        <v>53</v>
      </c>
      <c r="L40" s="72">
        <f>ROUND(D40*G40,2)</f>
        <v>0</v>
      </c>
      <c r="M40" s="72"/>
      <c r="N40" s="72"/>
      <c r="O40" s="72">
        <f t="shared" si="1"/>
        <v>0</v>
      </c>
      <c r="P40" s="74">
        <f>'012025 Rider'!D49</f>
        <v>45657</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297">
        <f>'022025 Rider '!B15</f>
        <v>-1.8200000000000001E-4</v>
      </c>
      <c r="J41" s="297">
        <f t="shared" ref="J41:J47" si="3">SUM(G41:I41)</f>
        <v>-1.8200000000000001E-4</v>
      </c>
      <c r="K41" s="99" t="s">
        <v>53</v>
      </c>
      <c r="L41" s="72"/>
      <c r="M41" s="72"/>
      <c r="N41" s="72">
        <f>J41*D41</f>
        <v>0</v>
      </c>
      <c r="O41" s="72">
        <f>SUM(L41:N41)</f>
        <v>0</v>
      </c>
      <c r="P41" s="74">
        <f>'022025 Rider '!D15</f>
        <v>45687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96" t="s">
        <v>224</v>
      </c>
      <c r="D47" s="107"/>
      <c r="E47" s="98" t="s">
        <v>11</v>
      </c>
      <c r="F47" s="1"/>
      <c r="G47" s="111"/>
      <c r="H47" s="109"/>
      <c r="I47" s="112">
        <f>'012025 Rider'!B94</f>
        <v>2.08</v>
      </c>
      <c r="J47" s="112">
        <f t="shared" si="3"/>
        <v>2.08</v>
      </c>
      <c r="K47" s="99"/>
      <c r="L47" s="72"/>
      <c r="M47" s="72"/>
      <c r="N47" s="72">
        <f>I47</f>
        <v>2.08</v>
      </c>
      <c r="O47" s="72">
        <f>SUM(L47:N47)</f>
        <v>2.08</v>
      </c>
      <c r="P47" s="74">
        <f>'012025 Rider'!D94</f>
        <v>45657</v>
      </c>
      <c r="Q47" s="67"/>
      <c r="R47" s="67"/>
      <c r="S47" s="67"/>
      <c r="T47" s="83">
        <f>O47</f>
        <v>2.08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'112024 Riders'!B125</f>
        <v>0.97</v>
      </c>
      <c r="J50" s="112">
        <f>SUM(G50:I50)</f>
        <v>0.97</v>
      </c>
      <c r="K50" s="99"/>
      <c r="L50" s="72"/>
      <c r="M50" s="72"/>
      <c r="N50" s="115">
        <f>I50</f>
        <v>0.97</v>
      </c>
      <c r="O50" s="72">
        <f>SUM(L50:N50)</f>
        <v>0.97</v>
      </c>
      <c r="P50" s="74">
        <f>'112024 Riders'!D125</f>
        <v>45593</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'012025 Rider'!B121</f>
        <v>0</v>
      </c>
      <c r="J52" s="105">
        <f>SUM(G52:I52)</f>
        <v>0</v>
      </c>
      <c r="K52" s="99" t="s">
        <v>53</v>
      </c>
      <c r="L52" s="72"/>
      <c r="M52" s="72"/>
      <c r="N52" s="72">
        <f>J52*D52</f>
        <v>0</v>
      </c>
      <c r="O52" s="72">
        <f t="shared" si="1"/>
        <v>0</v>
      </c>
      <c r="P52" s="74">
        <f>'012025 Rider'!D121</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'012025 Rider'!B129</f>
        <v>0.1</v>
      </c>
      <c r="J53" s="105">
        <f>SUM(G53:I53)</f>
        <v>0.1</v>
      </c>
      <c r="K53" s="99"/>
      <c r="L53" s="72"/>
      <c r="M53" s="72"/>
      <c r="N53" s="72">
        <f>J53</f>
        <v>0.1</v>
      </c>
      <c r="O53" s="72">
        <f t="shared" si="1"/>
        <v>0.1</v>
      </c>
      <c r="P53" s="74">
        <f>'012025 Rider'!E129</f>
        <v>45658</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7.839999999999999</v>
      </c>
      <c r="O57" s="88">
        <f>SUM(O31:O56)</f>
        <v>7.839999999999999</v>
      </c>
      <c r="P57" s="128"/>
      <c r="Q57" s="67"/>
      <c r="R57" s="67"/>
      <c r="S57" s="67"/>
      <c r="T57" s="83">
        <f>SUM(T31:T51)</f>
        <v>3.25</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17.84</v>
      </c>
      <c r="O59" s="133">
        <f>O27+O57</f>
        <v>17.84</v>
      </c>
      <c r="P59" s="133"/>
      <c r="Q59" s="67"/>
      <c r="R59" s="67"/>
      <c r="S59" s="67"/>
      <c r="T59" s="133">
        <f>T27+T57</f>
        <v>3.25</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17.84</v>
      </c>
      <c r="P64" s="67"/>
      <c r="Q64" s="55"/>
      <c r="R64" s="55"/>
      <c r="S64" s="55"/>
      <c r="T64" s="134">
        <f>IF($D$17&lt;0,T59,IF(T59&gt;T62,T59,T62))</f>
        <v>3.25</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algorithmName="SHA-512" hashValue="gDyEeaQOLSN393ViPTd5kKumF6EngYKDA6UP4F2opUKYIeX1H9Y2BlKXhJtVrwxzWKJ929MqPeMCa1UxUXTUKQ==" saltValue="l3OmCJaPNnaEekGG493DhQ==" spinCount="100000"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2253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0CF8-ED20-4F84-BB75-C52F7DD16694}">
  <sheetPr codeName="Sheet50"/>
  <dimension ref="A1:J150"/>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4.6278999999999999E-3</v>
      </c>
      <c r="C4" s="150"/>
      <c r="D4" s="44">
        <v>45657</v>
      </c>
    </row>
    <row r="5" spans="1:10" x14ac:dyDescent="0.2">
      <c r="A5" s="51" t="s">
        <v>92</v>
      </c>
      <c r="B5">
        <v>1.7560000000000001E-4</v>
      </c>
      <c r="C5" s="150"/>
      <c r="D5" s="44">
        <v>45657</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296">
        <v>-1.8200000000000001E-4</v>
      </c>
      <c r="C15" s="154"/>
      <c r="D15" s="44">
        <v>45687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4.5009999999999999E-4</v>
      </c>
      <c r="D49" s="44">
        <v>45657</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1.18</v>
      </c>
      <c r="C52" s="192">
        <v>-0.01</v>
      </c>
      <c r="D52" s="193">
        <f>SUM(B52:C52)</f>
        <v>1.17</v>
      </c>
      <c r="E52" s="166">
        <v>45658</v>
      </c>
    </row>
    <row r="53" spans="1:8" x14ac:dyDescent="0.2">
      <c r="A53" s="152" t="s">
        <v>132</v>
      </c>
      <c r="B53" s="194">
        <v>1.8006999999999999E-3</v>
      </c>
      <c r="C53" s="195">
        <v>0</v>
      </c>
      <c r="D53" s="196">
        <f>SUM(B53:C53)</f>
        <v>1.8006999999999999E-3</v>
      </c>
      <c r="E53" s="166">
        <v>45658</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225</v>
      </c>
      <c r="D93" s="44"/>
    </row>
    <row r="94" spans="1:4" x14ac:dyDescent="0.2">
      <c r="A94" s="152" t="s">
        <v>105</v>
      </c>
      <c r="B94" s="178">
        <v>2.08</v>
      </c>
      <c r="C94" s="178"/>
      <c r="D94" s="44">
        <v>45657</v>
      </c>
    </row>
    <row r="95" spans="1:4" x14ac:dyDescent="0.2">
      <c r="A95" s="152" t="s">
        <v>149</v>
      </c>
      <c r="B95" s="178">
        <v>17.53</v>
      </c>
      <c r="C95" s="178"/>
      <c r="D95" s="44">
        <v>45657</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0.2363101</v>
      </c>
      <c r="C109" s="176"/>
      <c r="D109" s="44">
        <v>45622</v>
      </c>
    </row>
    <row r="111" spans="1:6" x14ac:dyDescent="0.2">
      <c r="A111" s="152" t="s">
        <v>105</v>
      </c>
      <c r="B111" s="178">
        <v>0</v>
      </c>
      <c r="C111" s="178"/>
      <c r="D111" s="44">
        <v>44894</v>
      </c>
    </row>
    <row r="112" spans="1:6" x14ac:dyDescent="0.2">
      <c r="A112" s="152" t="s">
        <v>149</v>
      </c>
      <c r="B112" s="178">
        <v>0</v>
      </c>
      <c r="C112" s="178"/>
      <c r="D112" s="44">
        <v>44894</v>
      </c>
    </row>
    <row r="114" spans="1:5" x14ac:dyDescent="0.2">
      <c r="A114" s="142" t="s">
        <v>160</v>
      </c>
      <c r="D114" s="44"/>
    </row>
    <row r="115" spans="1:5" x14ac:dyDescent="0.2">
      <c r="A115" s="51" t="s">
        <v>161</v>
      </c>
      <c r="B115" s="181">
        <v>3.8972999999999998E-3</v>
      </c>
      <c r="C115" s="154"/>
      <c r="D115" s="44">
        <v>44531</v>
      </c>
    </row>
    <row r="116" spans="1:5" x14ac:dyDescent="0.2">
      <c r="A116" s="51" t="s">
        <v>162</v>
      </c>
      <c r="B116" s="181">
        <v>3.7618E-3</v>
      </c>
      <c r="C116" s="154"/>
      <c r="D116" s="44">
        <v>44531</v>
      </c>
    </row>
    <row r="117" spans="1:5" x14ac:dyDescent="0.2">
      <c r="A117" s="51" t="s">
        <v>163</v>
      </c>
      <c r="B117" s="181">
        <v>3.6865999999999999E-3</v>
      </c>
      <c r="C117" s="154"/>
      <c r="D117" s="44">
        <v>44531</v>
      </c>
    </row>
    <row r="119" spans="1:5" x14ac:dyDescent="0.2">
      <c r="A119" s="142" t="s">
        <v>164</v>
      </c>
    </row>
    <row r="120" spans="1:5" x14ac:dyDescent="0.2">
      <c r="A120" s="51" t="s">
        <v>105</v>
      </c>
      <c r="B120" s="178">
        <v>0</v>
      </c>
      <c r="D120" s="44">
        <v>45658</v>
      </c>
    </row>
    <row r="121" spans="1:5" x14ac:dyDescent="0.2">
      <c r="A121" s="51" t="s">
        <v>149</v>
      </c>
      <c r="B121" s="178">
        <v>0</v>
      </c>
      <c r="D121" s="44">
        <v>45658</v>
      </c>
    </row>
    <row r="122" spans="1:5" x14ac:dyDescent="0.2">
      <c r="C122" s="35"/>
    </row>
    <row r="123" spans="1:5" x14ac:dyDescent="0.2">
      <c r="A123" s="43" t="s">
        <v>73</v>
      </c>
      <c r="D123" s="44"/>
    </row>
    <row r="124" spans="1:5" x14ac:dyDescent="0.2">
      <c r="A124" s="152" t="s">
        <v>105</v>
      </c>
      <c r="B124" s="183">
        <v>0.97</v>
      </c>
      <c r="C124" s="184"/>
      <c r="D124" s="172">
        <v>45593</v>
      </c>
    </row>
    <row r="125" spans="1:5" x14ac:dyDescent="0.2">
      <c r="A125" s="152" t="s">
        <v>149</v>
      </c>
      <c r="B125" s="183">
        <v>4.84</v>
      </c>
      <c r="C125" s="184"/>
      <c r="D125" s="172">
        <v>45593</v>
      </c>
    </row>
    <row r="127" spans="1:5" x14ac:dyDescent="0.2">
      <c r="A127" s="142" t="s">
        <v>76</v>
      </c>
      <c r="B127" s="185"/>
      <c r="E127" s="44"/>
    </row>
    <row r="128" spans="1:5" x14ac:dyDescent="0.2">
      <c r="A128" s="152" t="s">
        <v>105</v>
      </c>
      <c r="B128">
        <v>0.1</v>
      </c>
      <c r="C128" s="44"/>
      <c r="E128" s="44">
        <v>45658</v>
      </c>
    </row>
    <row r="129" spans="1:5" x14ac:dyDescent="0.2">
      <c r="A129" s="51" t="s">
        <v>91</v>
      </c>
      <c r="B129">
        <v>2.9050000000000001E-4</v>
      </c>
      <c r="C129" s="186">
        <v>242</v>
      </c>
      <c r="D129" t="s">
        <v>165</v>
      </c>
      <c r="E129" s="44">
        <v>45658</v>
      </c>
    </row>
    <row r="130" spans="1:5" x14ac:dyDescent="0.2">
      <c r="A130" s="51" t="s">
        <v>92</v>
      </c>
      <c r="B130">
        <v>0</v>
      </c>
      <c r="E130" s="44">
        <v>45658</v>
      </c>
    </row>
    <row r="132" spans="1:5" x14ac:dyDescent="0.2">
      <c r="A132" s="142" t="s">
        <v>77</v>
      </c>
    </row>
    <row r="133" spans="1:5" x14ac:dyDescent="0.2">
      <c r="A133" s="152" t="s">
        <v>105</v>
      </c>
      <c r="B133" s="186">
        <v>0</v>
      </c>
      <c r="D133" s="44">
        <v>44531</v>
      </c>
    </row>
    <row r="134" spans="1:5" x14ac:dyDescent="0.2">
      <c r="A134" s="152" t="s">
        <v>106</v>
      </c>
      <c r="B134" s="186">
        <v>0</v>
      </c>
      <c r="D134" s="44">
        <v>44531</v>
      </c>
    </row>
    <row r="135" spans="1:5" x14ac:dyDescent="0.2">
      <c r="A135" s="152" t="s">
        <v>107</v>
      </c>
      <c r="B135" s="186">
        <v>0</v>
      </c>
      <c r="D135" s="44">
        <v>44531</v>
      </c>
    </row>
    <row r="136" spans="1:5" x14ac:dyDescent="0.2">
      <c r="A136" s="152" t="s">
        <v>108</v>
      </c>
      <c r="B136" s="186">
        <v>0</v>
      </c>
      <c r="D136" s="44">
        <v>44531</v>
      </c>
    </row>
    <row r="137" spans="1:5" x14ac:dyDescent="0.2">
      <c r="A137" s="152" t="s">
        <v>109</v>
      </c>
      <c r="B137" s="186">
        <v>0</v>
      </c>
      <c r="D137" s="44">
        <v>44531</v>
      </c>
    </row>
    <row r="139" spans="1:5" x14ac:dyDescent="0.2">
      <c r="A139" s="43" t="s">
        <v>78</v>
      </c>
      <c r="D139" s="44"/>
    </row>
    <row r="140" spans="1:5" x14ac:dyDescent="0.2">
      <c r="A140" s="152" t="s">
        <v>105</v>
      </c>
      <c r="B140" s="184">
        <v>0</v>
      </c>
      <c r="C140" s="184"/>
      <c r="D140" s="44">
        <v>44531</v>
      </c>
    </row>
    <row r="141" spans="1:5" x14ac:dyDescent="0.2">
      <c r="A141" s="152" t="s">
        <v>149</v>
      </c>
      <c r="B141" s="184">
        <v>0</v>
      </c>
      <c r="C141" s="184"/>
      <c r="D141" s="44">
        <v>44531</v>
      </c>
    </row>
    <row r="143" spans="1:5" x14ac:dyDescent="0.2">
      <c r="A143" s="43" t="s">
        <v>79</v>
      </c>
      <c r="D143" t="s">
        <v>166</v>
      </c>
    </row>
    <row r="145" spans="1:8" x14ac:dyDescent="0.2">
      <c r="A145" s="43" t="s">
        <v>167</v>
      </c>
      <c r="B145" s="198">
        <v>10</v>
      </c>
      <c r="C145" s="199">
        <v>3.7427700000000001E-2</v>
      </c>
      <c r="D145" s="199">
        <v>1.5787499999999999E-2</v>
      </c>
      <c r="E145" s="198"/>
      <c r="F145" s="198">
        <v>0</v>
      </c>
      <c r="G145" s="198">
        <v>0</v>
      </c>
      <c r="H145" s="44">
        <v>45444</v>
      </c>
    </row>
    <row r="147" spans="1:8" x14ac:dyDescent="0.2">
      <c r="A147" s="43" t="s">
        <v>168</v>
      </c>
      <c r="B147" s="201">
        <v>9.4</v>
      </c>
      <c r="C147" s="170">
        <v>2.0634799999999998E-2</v>
      </c>
      <c r="D147" s="198">
        <v>0</v>
      </c>
      <c r="E147" s="198">
        <v>0</v>
      </c>
      <c r="F147" s="198">
        <v>0</v>
      </c>
      <c r="G147" s="201">
        <v>0</v>
      </c>
      <c r="H147" s="44">
        <v>45444</v>
      </c>
    </row>
    <row r="148" spans="1:8" x14ac:dyDescent="0.2">
      <c r="A148" s="43" t="s">
        <v>169</v>
      </c>
      <c r="B148" s="201">
        <v>138.5</v>
      </c>
      <c r="C148" s="170">
        <v>1.3832199999999999E-2</v>
      </c>
      <c r="D148" s="198">
        <v>0</v>
      </c>
      <c r="E148" s="198">
        <v>0</v>
      </c>
      <c r="F148" s="198">
        <v>0</v>
      </c>
      <c r="G148" s="201">
        <v>0</v>
      </c>
      <c r="H148" s="44">
        <v>45444</v>
      </c>
    </row>
    <row r="149" spans="1:8" x14ac:dyDescent="0.2">
      <c r="A149" s="43" t="s">
        <v>170</v>
      </c>
      <c r="B149" s="201">
        <v>825</v>
      </c>
      <c r="C149" s="170">
        <v>5.9799999999999997E-5</v>
      </c>
      <c r="D149" s="198">
        <v>0</v>
      </c>
      <c r="E149" s="198">
        <v>0</v>
      </c>
      <c r="F149" s="198">
        <v>0</v>
      </c>
      <c r="G149" s="201">
        <v>0</v>
      </c>
      <c r="H149" s="44">
        <v>45444</v>
      </c>
    </row>
    <row r="150" spans="1:8" x14ac:dyDescent="0.2">
      <c r="A150" s="43" t="s">
        <v>171</v>
      </c>
      <c r="B150" s="201">
        <v>3600</v>
      </c>
      <c r="C150" s="170">
        <v>5.9799999999999997E-5</v>
      </c>
      <c r="D150" s="198">
        <v>0</v>
      </c>
      <c r="E150" s="198">
        <v>0</v>
      </c>
      <c r="F150" s="198">
        <v>0</v>
      </c>
      <c r="G150" s="201">
        <v>0</v>
      </c>
      <c r="H150" s="44">
        <v>45444</v>
      </c>
    </row>
  </sheetData>
  <sheetProtection algorithmName="SHA-512" hashValue="42H75tGStf3t1P7n6H18UHXdxLuzH6GpsAnUbV1kbhlSIuggtujzOhkFZBY9jvZ0GYuHRm4iHTCmgy9pdFbPbg==" saltValue="MyAO123dhGgTEGbLYTognA==" spinCount="100000" sheet="1"/>
  <mergeCells count="2">
    <mergeCell ref="B14:D14"/>
    <mergeCell ref="H14:J14"/>
  </mergeCells>
  <hyperlinks>
    <hyperlink ref="A40" r:id="rId1" display="GS-@ TOD (On-Peak)" xr:uid="{4D9E26AF-B890-48A1-9C23-BAB891BB8E5C}"/>
    <hyperlink ref="A41" r:id="rId2" display="GS-@ TOD (On-Peak)" xr:uid="{FF914FA8-AFAD-4134-94A1-978756176EF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133F-F207-48DE-A7CB-BADD68D21B25}">
  <sheetPr codeName="Sheet157"/>
  <dimension ref="A1:IE93"/>
  <sheetViews>
    <sheetView showGridLines="0" topLeftCell="A9"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'122024 Riders'!B109</f>
        <v>0.2363101</v>
      </c>
      <c r="J49" s="113">
        <f>SUM(G49:I49)</f>
        <v>0.2363101</v>
      </c>
      <c r="K49" s="99"/>
      <c r="L49" s="72"/>
      <c r="M49" s="72"/>
      <c r="N49" s="72">
        <f>ROUND(D49*I49,2)</f>
        <v>2.36</v>
      </c>
      <c r="O49" s="72">
        <f t="shared" si="1"/>
        <v>2.36</v>
      </c>
      <c r="P49" s="74">
        <f>'122024 Riders'!D109</f>
        <v>45622</v>
      </c>
      <c r="Q49" s="67"/>
      <c r="R49" s="103">
        <f>$T$27</f>
        <v>0</v>
      </c>
      <c r="S49" s="104">
        <f>I49</f>
        <v>0.2363101</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23" t="s">
        <v>80</v>
      </c>
      <c r="B58" s="52"/>
      <c r="C58" s="52"/>
      <c r="D58" s="124"/>
      <c r="E58" s="125"/>
      <c r="F58" s="126"/>
      <c r="G58" s="126"/>
      <c r="H58" s="126"/>
      <c r="I58" s="126"/>
      <c r="J58" s="126"/>
      <c r="K58" s="127"/>
      <c r="L58" s="88">
        <f>SUM(L31:L57)</f>
        <v>0</v>
      </c>
      <c r="M58" s="88">
        <f>SUM(M31:M57)</f>
        <v>0</v>
      </c>
      <c r="N58" s="88">
        <f>SUM(N31:N57)</f>
        <v>8.01</v>
      </c>
      <c r="O58" s="88">
        <f>SUM(O31:O57)</f>
        <v>8.01</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131" t="s">
        <v>81</v>
      </c>
      <c r="B60" s="90"/>
      <c r="C60" s="90"/>
      <c r="D60" s="90"/>
      <c r="E60" s="90"/>
      <c r="F60" s="90"/>
      <c r="G60" s="90"/>
      <c r="H60" s="90"/>
      <c r="I60" s="90"/>
      <c r="J60" s="90"/>
      <c r="K60" s="90"/>
      <c r="L60" s="132">
        <f>L27+L58</f>
        <v>0</v>
      </c>
      <c r="M60" s="132">
        <f>M27+M58</f>
        <v>0</v>
      </c>
      <c r="N60" s="132">
        <f>N27+N58</f>
        <v>18.009999999999998</v>
      </c>
      <c r="O60" s="133">
        <f>O27+O58</f>
        <v>18.009999999999998</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t="s">
        <v>83</v>
      </c>
      <c r="B65" s="55"/>
      <c r="C65" s="55"/>
      <c r="D65" s="55"/>
      <c r="E65" s="55"/>
      <c r="F65" s="55"/>
      <c r="G65" s="55"/>
      <c r="H65" s="55"/>
      <c r="I65" s="55"/>
      <c r="J65" s="55"/>
      <c r="K65" s="55"/>
      <c r="L65" s="55"/>
      <c r="M65" s="55"/>
      <c r="N65" s="55"/>
      <c r="O65" s="134">
        <f>IF($D$17&lt;0,O60,IF(O60&gt;O63,O60,O63))</f>
        <v>18.009999999999998</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x14ac:dyDescent="0.2">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x14ac:dyDescent="0.2">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x14ac:dyDescent="0.2">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
      <c r="A71" s="55"/>
      <c r="D71" s="6"/>
      <c r="E71" s="98"/>
      <c r="F71" s="67"/>
      <c r="Q71" s="146"/>
      <c r="R71" s="146"/>
      <c r="S71" s="146"/>
      <c r="T71" s="146"/>
    </row>
    <row r="72" spans="1:239" x14ac:dyDescent="0.2">
      <c r="A72" s="147"/>
      <c r="D72" s="6"/>
      <c r="E72" s="98"/>
      <c r="F72" s="1"/>
      <c r="Q72" s="99"/>
      <c r="R72" s="99"/>
      <c r="S72" s="99"/>
      <c r="T72" s="99"/>
    </row>
    <row r="73" spans="1:239" x14ac:dyDescent="0.2">
      <c r="A73" s="147"/>
      <c r="D73" s="6"/>
      <c r="E73" s="98"/>
      <c r="F73" s="1"/>
      <c r="Q73" s="99"/>
      <c r="R73" s="99"/>
      <c r="S73" s="99"/>
      <c r="T73" s="99"/>
    </row>
    <row r="74" spans="1:239" x14ac:dyDescent="0.2">
      <c r="A74" s="148"/>
      <c r="B74" s="137"/>
      <c r="C74" s="137"/>
      <c r="D74" s="137"/>
      <c r="E74" s="137"/>
      <c r="F74" s="137"/>
    </row>
    <row r="75" spans="1:239" x14ac:dyDescent="0.2">
      <c r="B75" s="137"/>
      <c r="C75" s="137"/>
      <c r="D75" s="137"/>
      <c r="E75" s="137"/>
      <c r="F75" s="137"/>
      <c r="P75" s="137"/>
      <c r="Q75" s="137"/>
      <c r="R75" s="137"/>
      <c r="S75" s="137"/>
      <c r="T75" s="137"/>
    </row>
    <row r="76" spans="1:239" x14ac:dyDescent="0.2">
      <c r="B76" s="137"/>
      <c r="C76" s="137"/>
      <c r="D76" s="137"/>
      <c r="E76" s="137"/>
      <c r="F76" s="137"/>
      <c r="P76" s="43"/>
      <c r="Q76" s="43"/>
      <c r="R76" s="43"/>
      <c r="S76" s="43"/>
      <c r="T76" s="43"/>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row r="93" spans="1:1" x14ac:dyDescent="0.2">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7170"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A76AB-2B74-4CF3-B327-8B235F5DB478}">
  <sheetPr codeName="Sheet40"/>
  <dimension ref="A1:J151"/>
  <sheetViews>
    <sheetView topLeftCell="A91"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-1.2408E-3</v>
      </c>
      <c r="D49" s="44">
        <v>45562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1.38</v>
      </c>
      <c r="C52" s="192">
        <v>0.01</v>
      </c>
      <c r="D52" s="193">
        <f>SUM(B52:C52)</f>
        <v>1.39</v>
      </c>
      <c r="E52" s="166">
        <v>45474</v>
      </c>
    </row>
    <row r="53" spans="1:8" x14ac:dyDescent="0.2">
      <c r="A53" s="152" t="s">
        <v>132</v>
      </c>
      <c r="B53" s="194">
        <v>1.8006999999999999E-3</v>
      </c>
      <c r="C53" s="195">
        <v>0</v>
      </c>
      <c r="D53" s="196">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148</v>
      </c>
      <c r="D93" s="44"/>
    </row>
    <row r="94" spans="1:4" x14ac:dyDescent="0.2">
      <c r="A94" s="152" t="s">
        <v>105</v>
      </c>
      <c r="B94" s="178">
        <v>2.0299999999999998</v>
      </c>
      <c r="C94" s="178"/>
      <c r="D94" s="44">
        <v>45562</v>
      </c>
    </row>
    <row r="95" spans="1:4" x14ac:dyDescent="0.2">
      <c r="A95" s="152" t="s">
        <v>149</v>
      </c>
      <c r="B95" s="178">
        <v>17.12</v>
      </c>
      <c r="C95" s="178"/>
      <c r="D95" s="44">
        <v>45562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97">
        <v>0.2363101</v>
      </c>
      <c r="C109" s="176"/>
      <c r="D109" s="44">
        <v>45622</v>
      </c>
    </row>
    <row r="111" spans="1:6" x14ac:dyDescent="0.2">
      <c r="A111" s="43" t="s">
        <v>72</v>
      </c>
      <c r="D111" s="44"/>
    </row>
    <row r="112" spans="1:6" x14ac:dyDescent="0.2">
      <c r="A112" s="152" t="s">
        <v>105</v>
      </c>
      <c r="B112" s="178">
        <v>0</v>
      </c>
      <c r="C112" s="178"/>
      <c r="D112" s="44">
        <v>44894</v>
      </c>
    </row>
    <row r="113" spans="1:5" x14ac:dyDescent="0.2">
      <c r="A113" s="152" t="s">
        <v>149</v>
      </c>
      <c r="B113" s="178">
        <v>0</v>
      </c>
      <c r="C113" s="178"/>
      <c r="D113" s="44">
        <v>44894</v>
      </c>
    </row>
    <row r="115" spans="1:5" x14ac:dyDescent="0.2">
      <c r="A115" s="142" t="s">
        <v>160</v>
      </c>
      <c r="D115" s="44"/>
    </row>
    <row r="116" spans="1:5" x14ac:dyDescent="0.2">
      <c r="A116" s="51" t="s">
        <v>161</v>
      </c>
      <c r="B116" s="181">
        <v>3.8972999999999998E-3</v>
      </c>
      <c r="C116" s="154"/>
      <c r="D116" s="44">
        <v>44531</v>
      </c>
    </row>
    <row r="117" spans="1:5" x14ac:dyDescent="0.2">
      <c r="A117" s="51" t="s">
        <v>162</v>
      </c>
      <c r="B117" s="181">
        <v>3.7618E-3</v>
      </c>
      <c r="C117" s="154"/>
      <c r="D117" s="44">
        <v>44531</v>
      </c>
    </row>
    <row r="118" spans="1:5" x14ac:dyDescent="0.2">
      <c r="A118" s="51" t="s">
        <v>163</v>
      </c>
      <c r="B118" s="181">
        <v>3.6865999999999999E-3</v>
      </c>
      <c r="C118" s="154"/>
      <c r="D118" s="44">
        <v>44531</v>
      </c>
    </row>
    <row r="120" spans="1:5" x14ac:dyDescent="0.2">
      <c r="A120" s="142" t="s">
        <v>164</v>
      </c>
    </row>
    <row r="121" spans="1:5" x14ac:dyDescent="0.2">
      <c r="A121" s="51" t="s">
        <v>105</v>
      </c>
      <c r="B121" s="182">
        <v>-2.3000000000000001E-4</v>
      </c>
      <c r="D121" s="44">
        <v>44531</v>
      </c>
    </row>
    <row r="122" spans="1:5" x14ac:dyDescent="0.2">
      <c r="A122" s="51" t="s">
        <v>149</v>
      </c>
      <c r="B122" s="182">
        <v>-6.2E-4</v>
      </c>
      <c r="D122" s="44">
        <v>44531</v>
      </c>
    </row>
    <row r="123" spans="1:5" x14ac:dyDescent="0.2">
      <c r="C123" s="35"/>
    </row>
    <row r="124" spans="1:5" x14ac:dyDescent="0.2">
      <c r="A124" s="43" t="s">
        <v>73</v>
      </c>
      <c r="D124" s="44"/>
    </row>
    <row r="125" spans="1:5" x14ac:dyDescent="0.2">
      <c r="A125" s="152" t="s">
        <v>105</v>
      </c>
      <c r="B125" s="183">
        <v>0.97</v>
      </c>
      <c r="C125" s="184"/>
      <c r="D125" s="172">
        <v>45593</v>
      </c>
    </row>
    <row r="126" spans="1:5" x14ac:dyDescent="0.2">
      <c r="A126" s="152" t="s">
        <v>149</v>
      </c>
      <c r="B126" s="183">
        <v>4.84</v>
      </c>
      <c r="C126" s="184"/>
      <c r="D126" s="172">
        <v>45593</v>
      </c>
    </row>
    <row r="128" spans="1:5" x14ac:dyDescent="0.2">
      <c r="A128" s="142" t="s">
        <v>76</v>
      </c>
      <c r="B128" s="185"/>
      <c r="E128" s="44"/>
    </row>
    <row r="129" spans="1:5" x14ac:dyDescent="0.2">
      <c r="A129" s="152" t="s">
        <v>105</v>
      </c>
      <c r="B129">
        <v>0.1</v>
      </c>
      <c r="C129" s="44"/>
      <c r="E129" s="44">
        <v>44927</v>
      </c>
    </row>
    <row r="130" spans="1:5" x14ac:dyDescent="0.2">
      <c r="A130" s="51" t="s">
        <v>91</v>
      </c>
      <c r="B130">
        <v>2.9050000000000001E-4</v>
      </c>
      <c r="C130" s="186">
        <v>242</v>
      </c>
      <c r="D130" t="s">
        <v>165</v>
      </c>
      <c r="E130" s="44">
        <v>45292</v>
      </c>
    </row>
    <row r="131" spans="1:5" x14ac:dyDescent="0.2">
      <c r="A131" s="51" t="s">
        <v>92</v>
      </c>
      <c r="B131">
        <v>0</v>
      </c>
      <c r="E131" s="44">
        <v>44927</v>
      </c>
    </row>
    <row r="133" spans="1:5" x14ac:dyDescent="0.2">
      <c r="A133" s="142" t="s">
        <v>77</v>
      </c>
    </row>
    <row r="134" spans="1:5" x14ac:dyDescent="0.2">
      <c r="A134" s="152" t="s">
        <v>105</v>
      </c>
      <c r="B134" s="186">
        <v>0</v>
      </c>
      <c r="D134" s="44">
        <v>44531</v>
      </c>
    </row>
    <row r="135" spans="1:5" x14ac:dyDescent="0.2">
      <c r="A135" s="152" t="s">
        <v>106</v>
      </c>
      <c r="B135" s="186">
        <v>0</v>
      </c>
      <c r="D135" s="44">
        <v>44531</v>
      </c>
    </row>
    <row r="136" spans="1:5" x14ac:dyDescent="0.2">
      <c r="A136" s="152" t="s">
        <v>107</v>
      </c>
      <c r="B136" s="186">
        <v>0</v>
      </c>
      <c r="D136" s="44">
        <v>44531</v>
      </c>
    </row>
    <row r="137" spans="1:5" x14ac:dyDescent="0.2">
      <c r="A137" s="152" t="s">
        <v>108</v>
      </c>
      <c r="B137" s="186">
        <v>0</v>
      </c>
      <c r="D137" s="44">
        <v>44531</v>
      </c>
    </row>
    <row r="138" spans="1:5" x14ac:dyDescent="0.2">
      <c r="A138" s="152" t="s">
        <v>109</v>
      </c>
      <c r="B138" s="186">
        <v>0</v>
      </c>
      <c r="D138" s="44">
        <v>44531</v>
      </c>
    </row>
    <row r="140" spans="1:5" x14ac:dyDescent="0.2">
      <c r="A140" s="43" t="s">
        <v>78</v>
      </c>
      <c r="D140" s="44"/>
    </row>
    <row r="141" spans="1:5" x14ac:dyDescent="0.2">
      <c r="A141" s="152" t="s">
        <v>105</v>
      </c>
      <c r="B141" s="184">
        <v>0</v>
      </c>
      <c r="C141" s="184"/>
      <c r="D141" s="44">
        <v>44531</v>
      </c>
    </row>
    <row r="142" spans="1:5" x14ac:dyDescent="0.2">
      <c r="A142" s="152" t="s">
        <v>149</v>
      </c>
      <c r="B142" s="184">
        <v>0</v>
      </c>
      <c r="C142" s="184"/>
      <c r="D142" s="44">
        <v>44531</v>
      </c>
    </row>
    <row r="144" spans="1:5" x14ac:dyDescent="0.2">
      <c r="A144" s="43" t="s">
        <v>79</v>
      </c>
      <c r="D144" t="s">
        <v>166</v>
      </c>
    </row>
    <row r="146" spans="1:8" x14ac:dyDescent="0.2">
      <c r="A146" s="43" t="s">
        <v>167</v>
      </c>
      <c r="B146" s="198">
        <v>10</v>
      </c>
      <c r="C146" s="199">
        <v>3.7427700000000001E-2</v>
      </c>
      <c r="D146" s="199">
        <v>1.5787499999999999E-2</v>
      </c>
      <c r="E146" s="200"/>
      <c r="F146" s="187">
        <v>0</v>
      </c>
      <c r="G146" s="187">
        <v>0</v>
      </c>
      <c r="H146" s="189">
        <v>45444</v>
      </c>
    </row>
    <row r="148" spans="1:8" x14ac:dyDescent="0.2">
      <c r="A148" s="43" t="s">
        <v>168</v>
      </c>
      <c r="B148" s="201">
        <v>9.4</v>
      </c>
      <c r="C148" s="170">
        <v>2.0634799999999998E-2</v>
      </c>
      <c r="D148" s="198">
        <v>0</v>
      </c>
      <c r="E148" s="200">
        <v>0</v>
      </c>
      <c r="F148" s="187">
        <v>0</v>
      </c>
      <c r="G148" s="190">
        <v>0</v>
      </c>
      <c r="H148" s="189">
        <v>45444</v>
      </c>
    </row>
    <row r="149" spans="1:8" x14ac:dyDescent="0.2">
      <c r="A149" s="43" t="s">
        <v>169</v>
      </c>
      <c r="B149" s="201">
        <v>138.5</v>
      </c>
      <c r="C149" s="170">
        <v>1.3832199999999999E-2</v>
      </c>
      <c r="D149" s="198">
        <v>0</v>
      </c>
      <c r="E149" s="200">
        <v>0</v>
      </c>
      <c r="F149" s="187">
        <v>0</v>
      </c>
      <c r="G149" s="190">
        <v>0</v>
      </c>
      <c r="H149" s="189">
        <v>45444</v>
      </c>
    </row>
    <row r="150" spans="1:8" x14ac:dyDescent="0.2">
      <c r="A150" s="43" t="s">
        <v>170</v>
      </c>
      <c r="B150" s="201">
        <v>825</v>
      </c>
      <c r="C150" s="170">
        <v>5.9799999999999997E-5</v>
      </c>
      <c r="D150" s="198">
        <v>0</v>
      </c>
      <c r="E150" s="200">
        <v>0</v>
      </c>
      <c r="F150" s="187">
        <v>0</v>
      </c>
      <c r="G150" s="190">
        <v>0</v>
      </c>
      <c r="H150" s="189">
        <v>45444</v>
      </c>
    </row>
    <row r="151" spans="1:8" x14ac:dyDescent="0.2">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8574FD37-3E58-4B89-8D62-07D57CED5A2A}"/>
    <hyperlink ref="A41" r:id="rId2" display="GS-@ TOD (On-Peak)" xr:uid="{0E0097DB-97BC-4093-8717-2DFF195FC5B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076D-8138-461B-B71C-327C094BF062}">
  <sheetPr codeName="Sheet156"/>
  <dimension ref="A1:IE93"/>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73</v>
      </c>
      <c r="D51" s="107"/>
      <c r="E51" s="98" t="s">
        <v>11</v>
      </c>
      <c r="F51" s="1"/>
      <c r="G51" s="111"/>
      <c r="H51" s="109"/>
      <c r="I51" s="114">
        <f>'112024 Riders'!B125</f>
        <v>0.97</v>
      </c>
      <c r="J51" s="112">
        <f>SUM(G51:I51)</f>
        <v>0.97</v>
      </c>
      <c r="K51" s="99"/>
      <c r="L51" s="72"/>
      <c r="M51" s="72"/>
      <c r="N51" s="115">
        <f>I51</f>
        <v>0.97</v>
      </c>
      <c r="O51" s="72">
        <f>SUM(L51:N51)</f>
        <v>0.97</v>
      </c>
      <c r="P51" s="74">
        <f>'112024 Riders'!D125</f>
        <v>45593</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23" t="s">
        <v>80</v>
      </c>
      <c r="B58" s="52"/>
      <c r="C58" s="52"/>
      <c r="D58" s="124"/>
      <c r="E58" s="125"/>
      <c r="F58" s="126"/>
      <c r="G58" s="126"/>
      <c r="H58" s="126"/>
      <c r="I58" s="126"/>
      <c r="J58" s="126"/>
      <c r="K58" s="127"/>
      <c r="L58" s="88">
        <f>SUM(L31:L57)</f>
        <v>0</v>
      </c>
      <c r="M58" s="88">
        <f>SUM(M31:M57)</f>
        <v>0</v>
      </c>
      <c r="N58" s="88">
        <f>SUM(N31:N57)</f>
        <v>7.7599999999999989</v>
      </c>
      <c r="O58" s="88">
        <f>SUM(O31:O57)</f>
        <v>7.7599999999999989</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131" t="s">
        <v>81</v>
      </c>
      <c r="B60" s="90"/>
      <c r="C60" s="90"/>
      <c r="D60" s="90"/>
      <c r="E60" s="90"/>
      <c r="F60" s="90"/>
      <c r="G60" s="90"/>
      <c r="H60" s="90"/>
      <c r="I60" s="90"/>
      <c r="J60" s="90"/>
      <c r="K60" s="90"/>
      <c r="L60" s="132">
        <f>L27+L58</f>
        <v>0</v>
      </c>
      <c r="M60" s="132">
        <f>M27+M58</f>
        <v>0</v>
      </c>
      <c r="N60" s="132">
        <f>N27+N58</f>
        <v>17.759999999999998</v>
      </c>
      <c r="O60" s="133">
        <f>O27+O58</f>
        <v>17.759999999999998</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t="s">
        <v>83</v>
      </c>
      <c r="B65" s="55"/>
      <c r="C65" s="55"/>
      <c r="D65" s="55"/>
      <c r="E65" s="55"/>
      <c r="F65" s="55"/>
      <c r="G65" s="55"/>
      <c r="H65" s="55"/>
      <c r="I65" s="55"/>
      <c r="J65" s="55"/>
      <c r="K65" s="55"/>
      <c r="L65" s="55"/>
      <c r="M65" s="55"/>
      <c r="N65" s="55"/>
      <c r="O65" s="134">
        <f>IF($D$17&lt;0,O60,IF(O60&gt;O63,O60,O63))</f>
        <v>17.759999999999998</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x14ac:dyDescent="0.2">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x14ac:dyDescent="0.2">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x14ac:dyDescent="0.2">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
      <c r="A71" s="55"/>
      <c r="D71" s="6"/>
      <c r="E71" s="98"/>
      <c r="F71" s="67"/>
      <c r="Q71" s="146"/>
      <c r="R71" s="146"/>
      <c r="S71" s="146"/>
      <c r="T71" s="146"/>
    </row>
    <row r="72" spans="1:239" x14ac:dyDescent="0.2">
      <c r="A72" s="147"/>
      <c r="D72" s="6"/>
      <c r="E72" s="98"/>
      <c r="F72" s="1"/>
      <c r="Q72" s="99"/>
      <c r="R72" s="99"/>
      <c r="S72" s="99"/>
      <c r="T72" s="99"/>
    </row>
    <row r="73" spans="1:239" x14ac:dyDescent="0.2">
      <c r="A73" s="147"/>
      <c r="D73" s="6"/>
      <c r="E73" s="98"/>
      <c r="F73" s="1"/>
      <c r="Q73" s="99"/>
      <c r="R73" s="99"/>
      <c r="S73" s="99"/>
      <c r="T73" s="99"/>
    </row>
    <row r="74" spans="1:239" x14ac:dyDescent="0.2">
      <c r="A74" s="148"/>
      <c r="B74" s="137"/>
      <c r="C74" s="137"/>
      <c r="D74" s="137"/>
      <c r="E74" s="137"/>
      <c r="F74" s="137"/>
    </row>
    <row r="75" spans="1:239" x14ac:dyDescent="0.2">
      <c r="B75" s="137"/>
      <c r="C75" s="137"/>
      <c r="D75" s="137"/>
      <c r="E75" s="137"/>
      <c r="F75" s="137"/>
      <c r="P75" s="137"/>
      <c r="Q75" s="137"/>
      <c r="R75" s="137"/>
      <c r="S75" s="137"/>
      <c r="T75" s="137"/>
    </row>
    <row r="76" spans="1:239" x14ac:dyDescent="0.2">
      <c r="B76" s="137"/>
      <c r="C76" s="137"/>
      <c r="D76" s="137"/>
      <c r="E76" s="137"/>
      <c r="F76" s="137"/>
      <c r="P76" s="43"/>
      <c r="Q76" s="43"/>
      <c r="R76" s="43"/>
      <c r="S76" s="43"/>
      <c r="T76" s="43"/>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row r="93" spans="1:1" x14ac:dyDescent="0.2">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1]!Info">
                <anchor moveWithCells="1">
                  <from>
                    <xdr:col>0</xdr:col>
                    <xdr:colOff>104775</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6146"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559A-FA2C-4407-B1DD-D9D5E59A6E9C}">
  <sheetPr codeName="Sheet39"/>
  <dimension ref="A1:J151"/>
  <sheetViews>
    <sheetView topLeftCell="A79"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-1.2408E-3</v>
      </c>
      <c r="D49" s="44">
        <v>45562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1.38</v>
      </c>
      <c r="C52" s="192">
        <v>0.01</v>
      </c>
      <c r="D52" s="193">
        <f>SUM(B52:C52)</f>
        <v>1.39</v>
      </c>
      <c r="E52" s="166">
        <v>45474</v>
      </c>
    </row>
    <row r="53" spans="1:8" x14ac:dyDescent="0.2">
      <c r="A53" s="152" t="s">
        <v>132</v>
      </c>
      <c r="B53" s="194">
        <v>1.8006999999999999E-3</v>
      </c>
      <c r="C53" s="195">
        <v>0</v>
      </c>
      <c r="D53" s="196">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148</v>
      </c>
      <c r="D93" s="44"/>
    </row>
    <row r="94" spans="1:4" x14ac:dyDescent="0.2">
      <c r="A94" s="152" t="s">
        <v>105</v>
      </c>
      <c r="B94" s="178">
        <v>2.0299999999999998</v>
      </c>
      <c r="C94" s="178"/>
      <c r="D94" s="44">
        <v>45562</v>
      </c>
    </row>
    <row r="95" spans="1:4" x14ac:dyDescent="0.2">
      <c r="A95" s="152" t="s">
        <v>149</v>
      </c>
      <c r="B95" s="178">
        <v>17.12</v>
      </c>
      <c r="C95" s="178"/>
      <c r="D95" s="44">
        <v>45562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0.211176</v>
      </c>
      <c r="C109" s="176"/>
      <c r="D109" s="44">
        <v>45532</v>
      </c>
    </row>
    <row r="111" spans="1:6" x14ac:dyDescent="0.2">
      <c r="A111" s="43" t="s">
        <v>72</v>
      </c>
      <c r="D111" s="44"/>
    </row>
    <row r="112" spans="1:6" x14ac:dyDescent="0.2">
      <c r="A112" s="152" t="s">
        <v>105</v>
      </c>
      <c r="B112" s="178">
        <v>0</v>
      </c>
      <c r="C112" s="178"/>
      <c r="D112" s="44">
        <v>44894</v>
      </c>
    </row>
    <row r="113" spans="1:5" x14ac:dyDescent="0.2">
      <c r="A113" s="152" t="s">
        <v>149</v>
      </c>
      <c r="B113" s="178">
        <v>0</v>
      </c>
      <c r="C113" s="178"/>
      <c r="D113" s="44">
        <v>44894</v>
      </c>
    </row>
    <row r="115" spans="1:5" x14ac:dyDescent="0.2">
      <c r="A115" s="142" t="s">
        <v>160</v>
      </c>
      <c r="D115" s="44"/>
    </row>
    <row r="116" spans="1:5" x14ac:dyDescent="0.2">
      <c r="A116" s="51" t="s">
        <v>161</v>
      </c>
      <c r="B116" s="181">
        <v>3.8972999999999998E-3</v>
      </c>
      <c r="C116" s="154"/>
      <c r="D116" s="44">
        <v>44531</v>
      </c>
    </row>
    <row r="117" spans="1:5" x14ac:dyDescent="0.2">
      <c r="A117" s="51" t="s">
        <v>162</v>
      </c>
      <c r="B117" s="181">
        <v>3.7618E-3</v>
      </c>
      <c r="C117" s="154"/>
      <c r="D117" s="44">
        <v>44531</v>
      </c>
    </row>
    <row r="118" spans="1:5" x14ac:dyDescent="0.2">
      <c r="A118" s="51" t="s">
        <v>163</v>
      </c>
      <c r="B118" s="181">
        <v>3.6865999999999999E-3</v>
      </c>
      <c r="C118" s="154"/>
      <c r="D118" s="44">
        <v>44531</v>
      </c>
    </row>
    <row r="120" spans="1:5" x14ac:dyDescent="0.2">
      <c r="A120" s="142" t="s">
        <v>164</v>
      </c>
    </row>
    <row r="121" spans="1:5" x14ac:dyDescent="0.2">
      <c r="A121" s="51" t="s">
        <v>105</v>
      </c>
      <c r="B121" s="182">
        <v>-2.3000000000000001E-4</v>
      </c>
      <c r="D121" s="44">
        <v>44531</v>
      </c>
    </row>
    <row r="122" spans="1:5" x14ac:dyDescent="0.2">
      <c r="A122" s="51" t="s">
        <v>149</v>
      </c>
      <c r="B122" s="182">
        <v>-6.2E-4</v>
      </c>
      <c r="D122" s="44">
        <v>44531</v>
      </c>
    </row>
    <row r="123" spans="1:5" x14ac:dyDescent="0.2">
      <c r="C123" s="35"/>
    </row>
    <row r="124" spans="1:5" x14ac:dyDescent="0.2">
      <c r="A124" s="43" t="s">
        <v>73</v>
      </c>
      <c r="D124" s="44"/>
    </row>
    <row r="125" spans="1:5" x14ac:dyDescent="0.2">
      <c r="A125" s="152" t="s">
        <v>105</v>
      </c>
      <c r="B125" s="205">
        <v>0.97</v>
      </c>
      <c r="C125" s="184"/>
      <c r="D125" s="172">
        <v>45593</v>
      </c>
    </row>
    <row r="126" spans="1:5" x14ac:dyDescent="0.2">
      <c r="A126" s="152" t="s">
        <v>149</v>
      </c>
      <c r="B126" s="205">
        <v>4.84</v>
      </c>
      <c r="C126" s="184"/>
      <c r="D126" s="172">
        <v>45593</v>
      </c>
    </row>
    <row r="128" spans="1:5" x14ac:dyDescent="0.2">
      <c r="A128" s="142" t="s">
        <v>76</v>
      </c>
      <c r="B128" s="185"/>
      <c r="E128" s="44"/>
    </row>
    <row r="129" spans="1:5" x14ac:dyDescent="0.2">
      <c r="A129" s="152" t="s">
        <v>105</v>
      </c>
      <c r="B129">
        <v>0.1</v>
      </c>
      <c r="C129" s="44"/>
      <c r="E129" s="44">
        <v>44927</v>
      </c>
    </row>
    <row r="130" spans="1:5" x14ac:dyDescent="0.2">
      <c r="A130" s="51" t="s">
        <v>91</v>
      </c>
      <c r="B130">
        <v>2.9050000000000001E-4</v>
      </c>
      <c r="C130" s="186">
        <v>242</v>
      </c>
      <c r="D130" t="s">
        <v>165</v>
      </c>
      <c r="E130" s="44">
        <v>45292</v>
      </c>
    </row>
    <row r="131" spans="1:5" x14ac:dyDescent="0.2">
      <c r="A131" s="51" t="s">
        <v>92</v>
      </c>
      <c r="B131">
        <v>0</v>
      </c>
      <c r="E131" s="44">
        <v>44927</v>
      </c>
    </row>
    <row r="133" spans="1:5" x14ac:dyDescent="0.2">
      <c r="A133" s="142" t="s">
        <v>77</v>
      </c>
    </row>
    <row r="134" spans="1:5" x14ac:dyDescent="0.2">
      <c r="A134" s="152" t="s">
        <v>105</v>
      </c>
      <c r="B134" s="186">
        <v>0</v>
      </c>
      <c r="D134" s="44">
        <v>44531</v>
      </c>
    </row>
    <row r="135" spans="1:5" x14ac:dyDescent="0.2">
      <c r="A135" s="152" t="s">
        <v>106</v>
      </c>
      <c r="B135" s="186">
        <v>0</v>
      </c>
      <c r="D135" s="44">
        <v>44531</v>
      </c>
    </row>
    <row r="136" spans="1:5" x14ac:dyDescent="0.2">
      <c r="A136" s="152" t="s">
        <v>107</v>
      </c>
      <c r="B136" s="186">
        <v>0</v>
      </c>
      <c r="D136" s="44">
        <v>44531</v>
      </c>
    </row>
    <row r="137" spans="1:5" x14ac:dyDescent="0.2">
      <c r="A137" s="152" t="s">
        <v>108</v>
      </c>
      <c r="B137" s="186">
        <v>0</v>
      </c>
      <c r="D137" s="44">
        <v>44531</v>
      </c>
    </row>
    <row r="138" spans="1:5" x14ac:dyDescent="0.2">
      <c r="A138" s="152" t="s">
        <v>109</v>
      </c>
      <c r="B138" s="186">
        <v>0</v>
      </c>
      <c r="D138" s="44">
        <v>44531</v>
      </c>
    </row>
    <row r="140" spans="1:5" x14ac:dyDescent="0.2">
      <c r="A140" s="43" t="s">
        <v>78</v>
      </c>
      <c r="D140" s="44"/>
    </row>
    <row r="141" spans="1:5" x14ac:dyDescent="0.2">
      <c r="A141" s="152" t="s">
        <v>105</v>
      </c>
      <c r="B141" s="184">
        <v>0</v>
      </c>
      <c r="C141" s="184"/>
      <c r="D141" s="44">
        <v>44531</v>
      </c>
    </row>
    <row r="142" spans="1:5" x14ac:dyDescent="0.2">
      <c r="A142" s="152" t="s">
        <v>149</v>
      </c>
      <c r="B142" s="184">
        <v>0</v>
      </c>
      <c r="C142" s="184"/>
      <c r="D142" s="44">
        <v>44531</v>
      </c>
    </row>
    <row r="144" spans="1:5" x14ac:dyDescent="0.2">
      <c r="A144" s="43" t="s">
        <v>79</v>
      </c>
      <c r="D144" t="s">
        <v>166</v>
      </c>
    </row>
    <row r="146" spans="1:8" x14ac:dyDescent="0.2">
      <c r="A146" s="43" t="s">
        <v>167</v>
      </c>
      <c r="B146" s="198">
        <v>10</v>
      </c>
      <c r="C146" s="199">
        <v>3.7427700000000001E-2</v>
      </c>
      <c r="D146" s="199">
        <v>1.5787499999999999E-2</v>
      </c>
      <c r="E146" s="200"/>
      <c r="F146" s="187">
        <v>0</v>
      </c>
      <c r="G146" s="187">
        <v>0</v>
      </c>
      <c r="H146" s="189">
        <v>45444</v>
      </c>
    </row>
    <row r="148" spans="1:8" x14ac:dyDescent="0.2">
      <c r="A148" s="43" t="s">
        <v>168</v>
      </c>
      <c r="B148" s="201">
        <v>9.4</v>
      </c>
      <c r="C148" s="170">
        <v>2.0634799999999998E-2</v>
      </c>
      <c r="D148" s="198">
        <v>0</v>
      </c>
      <c r="E148" s="200">
        <v>0</v>
      </c>
      <c r="F148" s="187">
        <v>0</v>
      </c>
      <c r="G148" s="190">
        <v>0</v>
      </c>
      <c r="H148" s="189">
        <v>45444</v>
      </c>
    </row>
    <row r="149" spans="1:8" x14ac:dyDescent="0.2">
      <c r="A149" s="43" t="s">
        <v>169</v>
      </c>
      <c r="B149" s="201">
        <v>138.5</v>
      </c>
      <c r="C149" s="170">
        <v>1.3832199999999999E-2</v>
      </c>
      <c r="D149" s="198">
        <v>0</v>
      </c>
      <c r="E149" s="200">
        <v>0</v>
      </c>
      <c r="F149" s="187">
        <v>0</v>
      </c>
      <c r="G149" s="190">
        <v>0</v>
      </c>
      <c r="H149" s="189">
        <v>45444</v>
      </c>
    </row>
    <row r="150" spans="1:8" x14ac:dyDescent="0.2">
      <c r="A150" s="43" t="s">
        <v>170</v>
      </c>
      <c r="B150" s="201">
        <v>825</v>
      </c>
      <c r="C150" s="170">
        <v>5.9799999999999997E-5</v>
      </c>
      <c r="D150" s="198">
        <v>0</v>
      </c>
      <c r="E150" s="200">
        <v>0</v>
      </c>
      <c r="F150" s="187">
        <v>0</v>
      </c>
      <c r="G150" s="190">
        <v>0</v>
      </c>
      <c r="H150" s="189">
        <v>45444</v>
      </c>
    </row>
    <row r="151" spans="1:8" x14ac:dyDescent="0.2">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FD29BCB5-78E6-42D0-BC25-F56C8E38AE75}"/>
    <hyperlink ref="A41" r:id="rId2" display="GS-@ TOD (On-Peak)" xr:uid="{9DF2F7C2-9201-4184-B050-5C3407671EF4}"/>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8DF0-A8A5-4B4B-9875-80B4527CA0D5}">
  <sheetPr codeName="Sheet155"/>
  <dimension ref="A1:IE93"/>
  <sheetViews>
    <sheetView showGridLines="0" topLeftCell="A29"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'102024 Riders'!B49</f>
        <v>-1.2408E-3</v>
      </c>
      <c r="H40" s="82"/>
      <c r="I40" s="82"/>
      <c r="J40" s="105">
        <f>SUM(G40:H40)</f>
        <v>-1.2408E-3</v>
      </c>
      <c r="K40" s="99" t="s">
        <v>53</v>
      </c>
      <c r="L40" s="72">
        <f>ROUND(D40*G40,2)</f>
        <v>0</v>
      </c>
      <c r="M40" s="72"/>
      <c r="N40" s="72"/>
      <c r="O40" s="72">
        <f t="shared" si="1"/>
        <v>0</v>
      </c>
      <c r="P40" s="74">
        <f>'102024 Riders'!D49</f>
        <v>45562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'102024 Riders'!B89</f>
        <v>4.94232E-2</v>
      </c>
      <c r="J45" s="110">
        <f t="shared" si="3"/>
        <v>4.94232E-2</v>
      </c>
      <c r="K45" s="99"/>
      <c r="L45" s="72"/>
      <c r="M45" s="72"/>
      <c r="N45" s="72">
        <f>ROUND(D45*I45,2)</f>
        <v>0.49</v>
      </c>
      <c r="O45" s="72">
        <f t="shared" si="1"/>
        <v>0.49</v>
      </c>
      <c r="P45" s="74">
        <f>'102024 Riders'!D89</f>
        <v>45562</v>
      </c>
      <c r="Q45" s="67"/>
      <c r="R45" s="103">
        <f>$T$27</f>
        <v>0</v>
      </c>
      <c r="S45" s="104">
        <f>I45</f>
        <v>4.94232E-2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69</v>
      </c>
      <c r="D47" s="107"/>
      <c r="E47" s="98" t="s">
        <v>11</v>
      </c>
      <c r="F47" s="1"/>
      <c r="G47" s="111"/>
      <c r="H47" s="109"/>
      <c r="I47" s="112">
        <f>'102024 Riders'!B94</f>
        <v>2.0299999999999998</v>
      </c>
      <c r="J47" s="112">
        <f t="shared" si="3"/>
        <v>2.0299999999999998</v>
      </c>
      <c r="K47" s="99"/>
      <c r="L47" s="72"/>
      <c r="M47" s="72"/>
      <c r="N47" s="72">
        <f>I47</f>
        <v>2.0299999999999998</v>
      </c>
      <c r="O47" s="72">
        <f>SUM(L47:N47)</f>
        <v>2.0299999999999998</v>
      </c>
      <c r="P47" s="74">
        <f>'102024 Riders'!D94</f>
        <v>45562</v>
      </c>
      <c r="Q47" s="67"/>
      <c r="R47" s="67"/>
      <c r="S47" s="67"/>
      <c r="T47" s="83">
        <f>O47</f>
        <v>2.0299999999999998</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73</v>
      </c>
      <c r="D51" s="107"/>
      <c r="E51" s="98" t="s">
        <v>11</v>
      </c>
      <c r="F51" s="1"/>
      <c r="G51" s="111"/>
      <c r="H51" s="109"/>
      <c r="I51" s="114">
        <f>'082024 Riders'!B123</f>
        <v>1.26</v>
      </c>
      <c r="J51" s="112">
        <f>SUM(G51:I51)</f>
        <v>1.26</v>
      </c>
      <c r="K51" s="99"/>
      <c r="L51" s="72"/>
      <c r="M51" s="72"/>
      <c r="N51" s="115">
        <f>I51</f>
        <v>1.26</v>
      </c>
      <c r="O51" s="72">
        <f>SUM(L51:N51)</f>
        <v>1.26</v>
      </c>
      <c r="P51" s="74">
        <f>'1123 Riders  '!D120</f>
        <v>45226</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23" t="s">
        <v>80</v>
      </c>
      <c r="B58" s="52"/>
      <c r="C58" s="52"/>
      <c r="D58" s="124"/>
      <c r="E58" s="125"/>
      <c r="F58" s="126"/>
      <c r="G58" s="126"/>
      <c r="H58" s="126"/>
      <c r="I58" s="126"/>
      <c r="J58" s="126"/>
      <c r="K58" s="127"/>
      <c r="L58" s="88">
        <f>SUM(L31:L57)</f>
        <v>0</v>
      </c>
      <c r="M58" s="88">
        <f>SUM(M31:M57)</f>
        <v>0</v>
      </c>
      <c r="N58" s="88">
        <f>SUM(N31:N57)</f>
        <v>8.0499999999999989</v>
      </c>
      <c r="O58" s="88">
        <f>SUM(O31:O57)</f>
        <v>8.0499999999999989</v>
      </c>
      <c r="P58" s="128"/>
      <c r="Q58" s="67"/>
      <c r="R58" s="67"/>
      <c r="S58" s="67"/>
      <c r="T58" s="83">
        <f>SUM(T31:T52)</f>
        <v>3.42</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131" t="s">
        <v>81</v>
      </c>
      <c r="B60" s="90"/>
      <c r="C60" s="90"/>
      <c r="D60" s="90"/>
      <c r="E60" s="90"/>
      <c r="F60" s="90"/>
      <c r="G60" s="90"/>
      <c r="H60" s="90"/>
      <c r="I60" s="90"/>
      <c r="J60" s="90"/>
      <c r="K60" s="90"/>
      <c r="L60" s="132">
        <f>L27+L58</f>
        <v>0</v>
      </c>
      <c r="M60" s="132">
        <f>M27+M58</f>
        <v>0</v>
      </c>
      <c r="N60" s="132">
        <f>N27+N58</f>
        <v>18.049999999999997</v>
      </c>
      <c r="O60" s="133">
        <f>O27+O58</f>
        <v>18.049999999999997</v>
      </c>
      <c r="P60" s="133"/>
      <c r="Q60" s="67"/>
      <c r="R60" s="67"/>
      <c r="S60" s="67"/>
      <c r="T60" s="133">
        <f>T27+T58</f>
        <v>3.42</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t="s">
        <v>83</v>
      </c>
      <c r="B65" s="55"/>
      <c r="C65" s="55"/>
      <c r="D65" s="55"/>
      <c r="E65" s="55"/>
      <c r="F65" s="55"/>
      <c r="G65" s="55"/>
      <c r="H65" s="55"/>
      <c r="I65" s="55"/>
      <c r="J65" s="55"/>
      <c r="K65" s="55"/>
      <c r="L65" s="55"/>
      <c r="M65" s="55"/>
      <c r="N65" s="55"/>
      <c r="O65" s="134">
        <f>IF($D$17&lt;0,O60,IF(O60&gt;O63,O60,O63))</f>
        <v>18.049999999999997</v>
      </c>
      <c r="P65" s="67"/>
      <c r="Q65" s="55"/>
      <c r="R65" s="55"/>
      <c r="S65" s="55"/>
      <c r="T65" s="134">
        <f>IF($D$17&lt;0,T60,IF(T60&gt;T63,T60,T63))</f>
        <v>3.42</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x14ac:dyDescent="0.2">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x14ac:dyDescent="0.2">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x14ac:dyDescent="0.2">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
      <c r="A71" s="55"/>
      <c r="D71" s="6"/>
      <c r="E71" s="98"/>
      <c r="F71" s="67"/>
      <c r="Q71" s="146"/>
      <c r="R71" s="146"/>
      <c r="S71" s="146"/>
      <c r="T71" s="146"/>
    </row>
    <row r="72" spans="1:239" x14ac:dyDescent="0.2">
      <c r="A72" s="147"/>
      <c r="D72" s="6"/>
      <c r="E72" s="98"/>
      <c r="F72" s="1"/>
      <c r="Q72" s="99"/>
      <c r="R72" s="99"/>
      <c r="S72" s="99"/>
      <c r="T72" s="99"/>
    </row>
    <row r="73" spans="1:239" x14ac:dyDescent="0.2">
      <c r="A73" s="147"/>
      <c r="D73" s="6"/>
      <c r="E73" s="98"/>
      <c r="F73" s="1"/>
      <c r="Q73" s="99"/>
      <c r="R73" s="99"/>
      <c r="S73" s="99"/>
      <c r="T73" s="99"/>
    </row>
    <row r="74" spans="1:239" x14ac:dyDescent="0.2">
      <c r="A74" s="148"/>
      <c r="B74" s="137"/>
      <c r="C74" s="137"/>
      <c r="D74" s="137"/>
      <c r="E74" s="137"/>
      <c r="F74" s="137"/>
    </row>
    <row r="75" spans="1:239" x14ac:dyDescent="0.2">
      <c r="B75" s="137"/>
      <c r="C75" s="137"/>
      <c r="D75" s="137"/>
      <c r="E75" s="137"/>
      <c r="F75" s="137"/>
      <c r="P75" s="137"/>
      <c r="Q75" s="137"/>
      <c r="R75" s="137"/>
      <c r="S75" s="137"/>
      <c r="T75" s="137"/>
    </row>
    <row r="76" spans="1:239" x14ac:dyDescent="0.2">
      <c r="B76" s="137"/>
      <c r="C76" s="137"/>
      <c r="D76" s="137"/>
      <c r="E76" s="137"/>
      <c r="F76" s="137"/>
      <c r="P76" s="43"/>
      <c r="Q76" s="43"/>
      <c r="R76" s="43"/>
      <c r="S76" s="43"/>
      <c r="T76" s="43"/>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row r="93" spans="1:1" x14ac:dyDescent="0.2">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1]!Info">
                <anchor moveWithCells="1">
                  <from>
                    <xdr:col>0</xdr:col>
                    <xdr:colOff>104775</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5122"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EF4AF-445A-43C1-AD76-0089909F00C1}">
  <sheetPr codeName="Sheet38"/>
  <dimension ref="A1:J151"/>
  <sheetViews>
    <sheetView topLeftCell="A40"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61">
        <v>-1.2408E-3</v>
      </c>
      <c r="D49" s="44">
        <v>45562</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1.38</v>
      </c>
      <c r="C52" s="192">
        <v>0.01</v>
      </c>
      <c r="D52" s="193">
        <f>SUM(B52:C52)</f>
        <v>1.39</v>
      </c>
      <c r="E52" s="166">
        <v>45474</v>
      </c>
    </row>
    <row r="53" spans="1:8" x14ac:dyDescent="0.2">
      <c r="A53" s="152" t="s">
        <v>132</v>
      </c>
      <c r="B53" s="194">
        <v>1.8006999999999999E-3</v>
      </c>
      <c r="C53" s="195">
        <v>0</v>
      </c>
      <c r="D53" s="196">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150">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203">
        <v>4.94232E-2</v>
      </c>
      <c r="C89" s="177"/>
      <c r="D89" s="172">
        <v>45562</v>
      </c>
    </row>
    <row r="90" spans="1:4" x14ac:dyDescent="0.2">
      <c r="A90" s="51"/>
      <c r="D90" s="44"/>
    </row>
    <row r="91" spans="1:4" x14ac:dyDescent="0.2">
      <c r="A91" s="43" t="s">
        <v>147</v>
      </c>
      <c r="B91" s="176">
        <v>6.6985699999999995E-2</v>
      </c>
      <c r="C91" s="176"/>
      <c r="D91" s="44">
        <v>45167</v>
      </c>
    </row>
    <row r="93" spans="1:4" x14ac:dyDescent="0.2">
      <c r="A93" s="43" t="s">
        <v>148</v>
      </c>
      <c r="D93" s="44"/>
    </row>
    <row r="94" spans="1:4" x14ac:dyDescent="0.2">
      <c r="A94" s="152" t="s">
        <v>105</v>
      </c>
      <c r="B94" s="204">
        <v>2.0299999999999998</v>
      </c>
      <c r="C94" s="178"/>
      <c r="D94" s="44">
        <v>45562</v>
      </c>
    </row>
    <row r="95" spans="1:4" x14ac:dyDescent="0.2">
      <c r="A95" s="152" t="s">
        <v>149</v>
      </c>
      <c r="B95" s="204">
        <v>17.12</v>
      </c>
      <c r="C95" s="178"/>
      <c r="D95" s="44">
        <v>45562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80">
        <v>0.211176</v>
      </c>
      <c r="C109" s="176"/>
      <c r="D109" s="44">
        <v>45532</v>
      </c>
    </row>
    <row r="111" spans="1:6" x14ac:dyDescent="0.2">
      <c r="A111" s="43" t="s">
        <v>72</v>
      </c>
      <c r="D111" s="44"/>
    </row>
    <row r="112" spans="1:6" x14ac:dyDescent="0.2">
      <c r="A112" s="152" t="s">
        <v>105</v>
      </c>
      <c r="B112" s="178">
        <v>0</v>
      </c>
      <c r="C112" s="178"/>
      <c r="D112" s="44">
        <v>44894</v>
      </c>
    </row>
    <row r="113" spans="1:5" x14ac:dyDescent="0.2">
      <c r="A113" s="152" t="s">
        <v>149</v>
      </c>
      <c r="B113" s="178">
        <v>0</v>
      </c>
      <c r="C113" s="178"/>
      <c r="D113" s="44">
        <v>44894</v>
      </c>
    </row>
    <row r="115" spans="1:5" x14ac:dyDescent="0.2">
      <c r="A115" s="142" t="s">
        <v>160</v>
      </c>
      <c r="D115" s="44"/>
    </row>
    <row r="116" spans="1:5" x14ac:dyDescent="0.2">
      <c r="A116" s="51" t="s">
        <v>161</v>
      </c>
      <c r="B116" s="181">
        <v>3.8972999999999998E-3</v>
      </c>
      <c r="C116" s="154"/>
      <c r="D116" s="44">
        <v>44531</v>
      </c>
    </row>
    <row r="117" spans="1:5" x14ac:dyDescent="0.2">
      <c r="A117" s="51" t="s">
        <v>162</v>
      </c>
      <c r="B117" s="181">
        <v>3.7618E-3</v>
      </c>
      <c r="C117" s="154"/>
      <c r="D117" s="44">
        <v>44531</v>
      </c>
    </row>
    <row r="118" spans="1:5" x14ac:dyDescent="0.2">
      <c r="A118" s="51" t="s">
        <v>163</v>
      </c>
      <c r="B118" s="181">
        <v>3.6865999999999999E-3</v>
      </c>
      <c r="C118" s="154"/>
      <c r="D118" s="44">
        <v>44531</v>
      </c>
    </row>
    <row r="120" spans="1:5" x14ac:dyDescent="0.2">
      <c r="A120" s="142" t="s">
        <v>164</v>
      </c>
    </row>
    <row r="121" spans="1:5" x14ac:dyDescent="0.2">
      <c r="A121" s="51" t="s">
        <v>105</v>
      </c>
      <c r="B121" s="182">
        <v>-2.3000000000000001E-4</v>
      </c>
      <c r="D121" s="44">
        <v>44531</v>
      </c>
    </row>
    <row r="122" spans="1:5" x14ac:dyDescent="0.2">
      <c r="A122" s="51" t="s">
        <v>149</v>
      </c>
      <c r="B122" s="182">
        <v>-6.2E-4</v>
      </c>
      <c r="D122" s="44">
        <v>44531</v>
      </c>
    </row>
    <row r="123" spans="1:5" x14ac:dyDescent="0.2">
      <c r="C123" s="35"/>
    </row>
    <row r="124" spans="1:5" x14ac:dyDescent="0.2">
      <c r="A124" s="43" t="s">
        <v>73</v>
      </c>
      <c r="D124" s="44"/>
    </row>
    <row r="125" spans="1:5" x14ac:dyDescent="0.2">
      <c r="A125" s="152" t="s">
        <v>105</v>
      </c>
      <c r="B125" s="183">
        <v>1.26</v>
      </c>
      <c r="C125" s="184"/>
      <c r="D125" s="172">
        <v>45226</v>
      </c>
    </row>
    <row r="126" spans="1:5" x14ac:dyDescent="0.2">
      <c r="A126" s="152" t="s">
        <v>149</v>
      </c>
      <c r="B126" s="183">
        <v>8.5299999999999994</v>
      </c>
      <c r="C126" s="184"/>
      <c r="D126" s="172">
        <v>45226</v>
      </c>
    </row>
    <row r="128" spans="1:5" x14ac:dyDescent="0.2">
      <c r="A128" s="142" t="s">
        <v>76</v>
      </c>
      <c r="B128" s="185"/>
      <c r="E128" s="44"/>
    </row>
    <row r="129" spans="1:5" x14ac:dyDescent="0.2">
      <c r="A129" s="152" t="s">
        <v>105</v>
      </c>
      <c r="B129">
        <v>0.1</v>
      </c>
      <c r="C129" s="44"/>
      <c r="E129" s="44">
        <v>44927</v>
      </c>
    </row>
    <row r="130" spans="1:5" x14ac:dyDescent="0.2">
      <c r="A130" s="51" t="s">
        <v>91</v>
      </c>
      <c r="B130">
        <v>2.9050000000000001E-4</v>
      </c>
      <c r="C130" s="186">
        <v>242</v>
      </c>
      <c r="D130" t="s">
        <v>165</v>
      </c>
      <c r="E130" s="44">
        <v>45292</v>
      </c>
    </row>
    <row r="131" spans="1:5" x14ac:dyDescent="0.2">
      <c r="A131" s="51" t="s">
        <v>92</v>
      </c>
      <c r="B131">
        <v>0</v>
      </c>
      <c r="E131" s="44">
        <v>44927</v>
      </c>
    </row>
    <row r="133" spans="1:5" x14ac:dyDescent="0.2">
      <c r="A133" s="142" t="s">
        <v>77</v>
      </c>
    </row>
    <row r="134" spans="1:5" x14ac:dyDescent="0.2">
      <c r="A134" s="152" t="s">
        <v>105</v>
      </c>
      <c r="B134" s="186">
        <v>0</v>
      </c>
      <c r="D134" s="44">
        <v>44531</v>
      </c>
    </row>
    <row r="135" spans="1:5" x14ac:dyDescent="0.2">
      <c r="A135" s="152" t="s">
        <v>106</v>
      </c>
      <c r="B135" s="186">
        <v>0</v>
      </c>
      <c r="D135" s="44">
        <v>44531</v>
      </c>
    </row>
    <row r="136" spans="1:5" x14ac:dyDescent="0.2">
      <c r="A136" s="152" t="s">
        <v>107</v>
      </c>
      <c r="B136" s="186">
        <v>0</v>
      </c>
      <c r="D136" s="44">
        <v>44531</v>
      </c>
    </row>
    <row r="137" spans="1:5" x14ac:dyDescent="0.2">
      <c r="A137" s="152" t="s">
        <v>108</v>
      </c>
      <c r="B137" s="186">
        <v>0</v>
      </c>
      <c r="D137" s="44">
        <v>44531</v>
      </c>
    </row>
    <row r="138" spans="1:5" x14ac:dyDescent="0.2">
      <c r="A138" s="152" t="s">
        <v>109</v>
      </c>
      <c r="B138" s="186">
        <v>0</v>
      </c>
      <c r="D138" s="44">
        <v>44531</v>
      </c>
    </row>
    <row r="140" spans="1:5" x14ac:dyDescent="0.2">
      <c r="A140" s="43" t="s">
        <v>78</v>
      </c>
      <c r="D140" s="44"/>
    </row>
    <row r="141" spans="1:5" x14ac:dyDescent="0.2">
      <c r="A141" s="152" t="s">
        <v>105</v>
      </c>
      <c r="B141" s="184">
        <v>0</v>
      </c>
      <c r="C141" s="184"/>
      <c r="D141" s="44">
        <v>44531</v>
      </c>
    </row>
    <row r="142" spans="1:5" x14ac:dyDescent="0.2">
      <c r="A142" s="152" t="s">
        <v>149</v>
      </c>
      <c r="B142" s="184">
        <v>0</v>
      </c>
      <c r="C142" s="184"/>
      <c r="D142" s="44">
        <v>44531</v>
      </c>
    </row>
    <row r="144" spans="1:5" x14ac:dyDescent="0.2">
      <c r="A144" s="43" t="s">
        <v>79</v>
      </c>
      <c r="D144" t="s">
        <v>166</v>
      </c>
    </row>
    <row r="146" spans="1:8" x14ac:dyDescent="0.2">
      <c r="A146" s="43" t="s">
        <v>167</v>
      </c>
      <c r="B146" s="198">
        <v>10</v>
      </c>
      <c r="C146" s="199">
        <v>3.7427700000000001E-2</v>
      </c>
      <c r="D146" s="199">
        <v>1.5787499999999999E-2</v>
      </c>
      <c r="E146" s="200"/>
      <c r="F146" s="187">
        <v>0</v>
      </c>
      <c r="G146" s="187">
        <v>0</v>
      </c>
      <c r="H146" s="189">
        <v>45444</v>
      </c>
    </row>
    <row r="148" spans="1:8" x14ac:dyDescent="0.2">
      <c r="A148" s="43" t="s">
        <v>168</v>
      </c>
      <c r="B148" s="201">
        <v>9.4</v>
      </c>
      <c r="C148" s="170">
        <v>2.0634799999999998E-2</v>
      </c>
      <c r="D148" s="198">
        <v>0</v>
      </c>
      <c r="E148" s="200">
        <v>0</v>
      </c>
      <c r="F148" s="187">
        <v>0</v>
      </c>
      <c r="G148" s="190">
        <v>0</v>
      </c>
      <c r="H148" s="189">
        <v>45444</v>
      </c>
    </row>
    <row r="149" spans="1:8" x14ac:dyDescent="0.2">
      <c r="A149" s="43" t="s">
        <v>169</v>
      </c>
      <c r="B149" s="201">
        <v>138.5</v>
      </c>
      <c r="C149" s="170">
        <v>1.3832199999999999E-2</v>
      </c>
      <c r="D149" s="198">
        <v>0</v>
      </c>
      <c r="E149" s="200">
        <v>0</v>
      </c>
      <c r="F149" s="187">
        <v>0</v>
      </c>
      <c r="G149" s="190">
        <v>0</v>
      </c>
      <c r="H149" s="189">
        <v>45444</v>
      </c>
    </row>
    <row r="150" spans="1:8" x14ac:dyDescent="0.2">
      <c r="A150" s="43" t="s">
        <v>170</v>
      </c>
      <c r="B150" s="201">
        <v>825</v>
      </c>
      <c r="C150" s="170">
        <v>5.9799999999999997E-5</v>
      </c>
      <c r="D150" s="198">
        <v>0</v>
      </c>
      <c r="E150" s="200">
        <v>0</v>
      </c>
      <c r="F150" s="187">
        <v>0</v>
      </c>
      <c r="G150" s="190">
        <v>0</v>
      </c>
      <c r="H150" s="189">
        <v>45444</v>
      </c>
    </row>
    <row r="151" spans="1:8" x14ac:dyDescent="0.2">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CF60D5E7-6B60-4626-ABBB-1F640CD3F09B}"/>
    <hyperlink ref="A41" r:id="rId2" display="GS-@ TOD (On-Peak)" xr:uid="{7C552DB5-97E6-471D-BAD0-3675F43370B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A5240-D3E4-465A-AF88-FDD720B45595}">
  <dimension ref="A1:H141"/>
  <sheetViews>
    <sheetView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6" x14ac:dyDescent="0.2">
      <c r="A1" s="149" t="s">
        <v>87</v>
      </c>
      <c r="B1" s="149" t="s">
        <v>88</v>
      </c>
      <c r="C1" s="149"/>
      <c r="D1" s="149" t="s">
        <v>89</v>
      </c>
      <c r="E1" s="149" t="s">
        <v>88</v>
      </c>
      <c r="F1" s="149" t="s">
        <v>89</v>
      </c>
    </row>
    <row r="3" spans="1:6" x14ac:dyDescent="0.2">
      <c r="A3" s="43" t="s">
        <v>226</v>
      </c>
    </row>
    <row r="4" spans="1:6" x14ac:dyDescent="0.2">
      <c r="A4" s="51" t="s">
        <v>91</v>
      </c>
      <c r="B4">
        <v>5.5215000000000004E-3</v>
      </c>
      <c r="C4" s="150"/>
      <c r="D4" s="44">
        <v>46022</v>
      </c>
    </row>
    <row r="5" spans="1:6" x14ac:dyDescent="0.2">
      <c r="A5" s="51" t="s">
        <v>92</v>
      </c>
      <c r="B5">
        <v>1.7560000000000001E-4</v>
      </c>
      <c r="C5" s="150"/>
      <c r="D5" s="44">
        <v>45657</v>
      </c>
    </row>
    <row r="7" spans="1:6" x14ac:dyDescent="0.2">
      <c r="A7" s="43" t="s">
        <v>93</v>
      </c>
      <c r="D7" s="44">
        <v>44531</v>
      </c>
    </row>
    <row r="8" spans="1:6" x14ac:dyDescent="0.2">
      <c r="A8" s="51" t="s">
        <v>94</v>
      </c>
      <c r="B8" s="151">
        <v>4.6499999999999996E-3</v>
      </c>
      <c r="C8" s="151"/>
      <c r="D8" s="44"/>
    </row>
    <row r="9" spans="1:6" x14ac:dyDescent="0.2">
      <c r="A9" s="152" t="s">
        <v>95</v>
      </c>
      <c r="B9" s="151">
        <v>4.1900000000000001E-3</v>
      </c>
      <c r="C9" s="151"/>
      <c r="D9" s="44"/>
    </row>
    <row r="10" spans="1:6" x14ac:dyDescent="0.2">
      <c r="A10" s="51" t="s">
        <v>96</v>
      </c>
      <c r="B10" s="151">
        <v>3.63E-3</v>
      </c>
      <c r="C10" s="151"/>
      <c r="D10" s="44"/>
    </row>
    <row r="12" spans="1:6" x14ac:dyDescent="0.2">
      <c r="A12" s="142" t="s">
        <v>97</v>
      </c>
      <c r="B12" s="153">
        <v>0</v>
      </c>
      <c r="C12" s="153"/>
      <c r="D12" s="44">
        <v>44531</v>
      </c>
    </row>
    <row r="14" spans="1:6" x14ac:dyDescent="0.2">
      <c r="A14" s="43" t="s">
        <v>101</v>
      </c>
      <c r="B14" s="156">
        <v>0</v>
      </c>
      <c r="C14" s="44"/>
      <c r="D14" s="44">
        <v>44531</v>
      </c>
      <c r="E14" s="157">
        <v>0</v>
      </c>
      <c r="F14" s="44">
        <v>44531</v>
      </c>
    </row>
    <row r="16" spans="1:6" x14ac:dyDescent="0.2">
      <c r="A16" s="142" t="s">
        <v>102</v>
      </c>
      <c r="B16" s="158" t="s">
        <v>103</v>
      </c>
      <c r="C16" s="158" t="s">
        <v>104</v>
      </c>
    </row>
    <row r="17" spans="1:4" x14ac:dyDescent="0.2">
      <c r="A17" s="152" t="s">
        <v>105</v>
      </c>
      <c r="B17" s="219">
        <v>7.5079999999999994E-2</v>
      </c>
      <c r="C17" s="219">
        <v>7.5079999999999994E-2</v>
      </c>
      <c r="D17" s="44">
        <v>46174</v>
      </c>
    </row>
    <row r="18" spans="1:4" x14ac:dyDescent="0.2">
      <c r="A18" s="152" t="s">
        <v>106</v>
      </c>
      <c r="B18" s="219">
        <v>7.5079999999999994E-2</v>
      </c>
      <c r="C18" s="219">
        <v>7.5079999999999994E-2</v>
      </c>
      <c r="D18" s="44">
        <v>46174</v>
      </c>
    </row>
    <row r="19" spans="1:4" x14ac:dyDescent="0.2">
      <c r="A19" s="152" t="s">
        <v>107</v>
      </c>
      <c r="B19" s="219">
        <v>7.5079999999999994E-2</v>
      </c>
      <c r="C19" s="219">
        <v>7.5079999999999994E-2</v>
      </c>
      <c r="D19" s="44">
        <v>46174</v>
      </c>
    </row>
    <row r="20" spans="1:4" x14ac:dyDescent="0.2">
      <c r="A20" s="152" t="s">
        <v>108</v>
      </c>
      <c r="B20" s="300">
        <v>7.2859999999999994E-2</v>
      </c>
      <c r="C20" s="300">
        <v>7.2859999999999994E-2</v>
      </c>
      <c r="D20" s="44">
        <v>46174</v>
      </c>
    </row>
    <row r="21" spans="1:4" x14ac:dyDescent="0.2">
      <c r="A21" s="152" t="s">
        <v>109</v>
      </c>
      <c r="B21" s="300">
        <v>7.17E-2</v>
      </c>
      <c r="C21" s="300">
        <v>7.17E-2</v>
      </c>
      <c r="D21" s="44">
        <v>46174</v>
      </c>
    </row>
    <row r="22" spans="1:4" x14ac:dyDescent="0.2">
      <c r="A22" s="51"/>
      <c r="B22" s="154"/>
      <c r="C22" s="154"/>
      <c r="D22" s="44"/>
    </row>
    <row r="23" spans="1:4" x14ac:dyDescent="0.2">
      <c r="A23" s="142" t="s">
        <v>110</v>
      </c>
      <c r="B23" s="158" t="s">
        <v>103</v>
      </c>
      <c r="C23" s="158" t="s">
        <v>104</v>
      </c>
      <c r="D23" s="44"/>
    </row>
    <row r="24" spans="1:4" x14ac:dyDescent="0.2">
      <c r="A24" s="152" t="s">
        <v>111</v>
      </c>
      <c r="B24" s="159">
        <v>2.6589999999999999E-2</v>
      </c>
      <c r="C24" s="150"/>
      <c r="D24" s="44">
        <v>46174</v>
      </c>
    </row>
    <row r="25" spans="1:4" x14ac:dyDescent="0.2">
      <c r="A25" s="51" t="s">
        <v>117</v>
      </c>
      <c r="B25" s="154">
        <v>0.2221581</v>
      </c>
      <c r="C25" s="150"/>
      <c r="D25" s="44">
        <v>46174</v>
      </c>
    </row>
    <row r="26" spans="1:4" x14ac:dyDescent="0.2">
      <c r="A26" s="51" t="s">
        <v>118</v>
      </c>
      <c r="B26" s="154">
        <v>0</v>
      </c>
      <c r="C26" s="150"/>
      <c r="D26" s="44">
        <v>45809</v>
      </c>
    </row>
    <row r="27" spans="1:4" x14ac:dyDescent="0.2">
      <c r="A27" s="51" t="s">
        <v>119</v>
      </c>
      <c r="B27" s="154">
        <v>2.298E-2</v>
      </c>
      <c r="C27" s="154"/>
      <c r="D27" s="44">
        <v>45809</v>
      </c>
    </row>
    <row r="28" spans="1:4" x14ac:dyDescent="0.2">
      <c r="A28" s="152" t="s">
        <v>107</v>
      </c>
      <c r="B28" s="154">
        <v>2.2239999999999999E-2</v>
      </c>
      <c r="C28" s="150"/>
      <c r="D28" s="44">
        <v>46174</v>
      </c>
    </row>
    <row r="29" spans="1:4" x14ac:dyDescent="0.2">
      <c r="A29" s="152" t="s">
        <v>120</v>
      </c>
      <c r="B29" s="154">
        <v>0.19269620000000001</v>
      </c>
      <c r="C29" s="150"/>
      <c r="D29" s="44">
        <v>46174</v>
      </c>
    </row>
    <row r="30" spans="1:4" x14ac:dyDescent="0.2">
      <c r="A30" s="152" t="s">
        <v>121</v>
      </c>
      <c r="B30" s="154">
        <v>0</v>
      </c>
      <c r="C30" s="150"/>
      <c r="D30" s="44">
        <v>46174</v>
      </c>
    </row>
    <row r="31" spans="1:4" x14ac:dyDescent="0.2">
      <c r="A31" s="51" t="s">
        <v>122</v>
      </c>
      <c r="B31" s="154">
        <v>6.8778900000000004E-2</v>
      </c>
      <c r="D31" s="44">
        <v>46174</v>
      </c>
    </row>
    <row r="32" spans="1:4" x14ac:dyDescent="0.2">
      <c r="A32" s="51" t="s">
        <v>123</v>
      </c>
      <c r="B32" s="150">
        <v>2.3499999999999999E-4</v>
      </c>
      <c r="D32" s="44">
        <v>46174</v>
      </c>
    </row>
    <row r="33" spans="1:5" x14ac:dyDescent="0.2">
      <c r="A33" s="152" t="s">
        <v>108</v>
      </c>
      <c r="B33" s="150">
        <v>1.6070000000000001E-2</v>
      </c>
      <c r="D33" s="44">
        <v>46174</v>
      </c>
    </row>
    <row r="34" spans="1:5" x14ac:dyDescent="0.2">
      <c r="A34" s="152" t="s">
        <v>109</v>
      </c>
      <c r="B34" s="150">
        <v>1.5789999999999998E-2</v>
      </c>
      <c r="D34" s="44">
        <v>46174</v>
      </c>
    </row>
    <row r="35" spans="1:5" x14ac:dyDescent="0.2">
      <c r="A35" s="152" t="s">
        <v>124</v>
      </c>
      <c r="B35" s="150">
        <v>2.5772199999999999E-2</v>
      </c>
      <c r="C35" s="160">
        <v>1.112E-2</v>
      </c>
      <c r="D35" s="44">
        <v>46174</v>
      </c>
    </row>
    <row r="36" spans="1:5" x14ac:dyDescent="0.2">
      <c r="A36" s="152" t="s">
        <v>125</v>
      </c>
      <c r="B36" s="150">
        <v>1.9025199999999999E-2</v>
      </c>
      <c r="C36" s="160">
        <v>8.0350000000000005E-3</v>
      </c>
      <c r="D36" s="44">
        <v>46174</v>
      </c>
    </row>
    <row r="37" spans="1:5" x14ac:dyDescent="0.2">
      <c r="A37" s="152" t="s">
        <v>126</v>
      </c>
      <c r="B37" s="150">
        <v>1.9044599999999998E-2</v>
      </c>
      <c r="C37" s="160">
        <v>7.8949999999999992E-3</v>
      </c>
      <c r="D37" s="44">
        <v>46174</v>
      </c>
    </row>
    <row r="38" spans="1:5" x14ac:dyDescent="0.2">
      <c r="D38" s="44"/>
    </row>
    <row r="39" spans="1:5" x14ac:dyDescent="0.2">
      <c r="A39" s="51"/>
      <c r="D39" s="44"/>
    </row>
    <row r="40" spans="1:5" x14ac:dyDescent="0.2">
      <c r="A40" s="142" t="s">
        <v>127</v>
      </c>
      <c r="B40" s="161">
        <v>4.1209999999999997E-3</v>
      </c>
      <c r="D40" s="44">
        <v>46203</v>
      </c>
    </row>
    <row r="41" spans="1:5" x14ac:dyDescent="0.2">
      <c r="A41" s="51"/>
      <c r="D41" s="44"/>
    </row>
    <row r="42" spans="1:5" x14ac:dyDescent="0.2">
      <c r="A42" s="142" t="s">
        <v>58</v>
      </c>
      <c r="B42" s="162" t="s">
        <v>128</v>
      </c>
      <c r="C42" s="162" t="s">
        <v>129</v>
      </c>
      <c r="D42" s="162" t="s">
        <v>27</v>
      </c>
      <c r="E42" s="162" t="s">
        <v>130</v>
      </c>
    </row>
    <row r="43" spans="1:5" x14ac:dyDescent="0.2">
      <c r="A43" s="152" t="s">
        <v>131</v>
      </c>
      <c r="B43" s="191">
        <v>0</v>
      </c>
      <c r="C43" s="192">
        <v>0</v>
      </c>
      <c r="D43" s="193">
        <f>SUM(B43:C43)</f>
        <v>0</v>
      </c>
      <c r="E43" s="166">
        <v>45883</v>
      </c>
    </row>
    <row r="44" spans="1:5" x14ac:dyDescent="0.2">
      <c r="A44" s="152" t="s">
        <v>132</v>
      </c>
      <c r="B44" s="194">
        <v>0</v>
      </c>
      <c r="C44" s="195">
        <v>0</v>
      </c>
      <c r="D44" s="196">
        <f>SUM(B44:C44)</f>
        <v>0</v>
      </c>
      <c r="E44" s="166">
        <v>45883</v>
      </c>
    </row>
    <row r="45" spans="1:5" x14ac:dyDescent="0.2">
      <c r="A45" s="152"/>
      <c r="B45" s="170"/>
      <c r="D45" s="44"/>
    </row>
    <row r="46" spans="1:5" x14ac:dyDescent="0.2">
      <c r="A46" s="152"/>
      <c r="B46" s="170"/>
      <c r="D46" s="44"/>
    </row>
    <row r="47" spans="1:5" x14ac:dyDescent="0.2">
      <c r="A47" s="152"/>
      <c r="B47" s="170"/>
      <c r="D47" s="44"/>
    </row>
    <row r="48" spans="1:5" x14ac:dyDescent="0.2">
      <c r="A48" s="51"/>
      <c r="D48" s="44"/>
    </row>
    <row r="49" spans="1:8" x14ac:dyDescent="0.2">
      <c r="A49" s="142" t="s">
        <v>133</v>
      </c>
    </row>
    <row r="50" spans="1:8" x14ac:dyDescent="0.2">
      <c r="A50" s="152" t="s">
        <v>105</v>
      </c>
      <c r="B50" s="171">
        <v>4.34364E-2</v>
      </c>
      <c r="D50" s="44">
        <v>46112</v>
      </c>
      <c r="F50" s="35" t="s">
        <v>134</v>
      </c>
      <c r="G50" s="292">
        <v>3.1686899999999997E-2</v>
      </c>
      <c r="H50" s="44">
        <v>46112</v>
      </c>
    </row>
    <row r="51" spans="1:8" x14ac:dyDescent="0.2">
      <c r="A51" s="152" t="s">
        <v>106</v>
      </c>
      <c r="B51" s="171">
        <v>3.1686899999999997E-2</v>
      </c>
      <c r="D51" s="44">
        <v>46112</v>
      </c>
      <c r="F51" s="35" t="s">
        <v>135</v>
      </c>
      <c r="G51" s="292">
        <v>4.8264399999999999E-2</v>
      </c>
      <c r="H51" s="44">
        <v>46112</v>
      </c>
    </row>
    <row r="52" spans="1:8" x14ac:dyDescent="0.2">
      <c r="A52" s="152" t="s">
        <v>107</v>
      </c>
      <c r="B52" s="171">
        <v>4.4440000000000001E-4</v>
      </c>
      <c r="D52" s="44">
        <v>46112</v>
      </c>
    </row>
    <row r="53" spans="1:8" x14ac:dyDescent="0.2">
      <c r="A53" s="152" t="s">
        <v>108</v>
      </c>
      <c r="B53" s="171">
        <v>4.2949999999999998E-4</v>
      </c>
      <c r="D53" s="44">
        <v>46112</v>
      </c>
    </row>
    <row r="54" spans="1:8" x14ac:dyDescent="0.2">
      <c r="A54" s="152" t="s">
        <v>109</v>
      </c>
      <c r="B54" s="171">
        <v>4.2180000000000001E-4</v>
      </c>
      <c r="D54" s="44">
        <v>46112</v>
      </c>
    </row>
    <row r="55" spans="1:8" x14ac:dyDescent="0.2">
      <c r="B55" s="154"/>
    </row>
    <row r="56" spans="1:8" x14ac:dyDescent="0.2">
      <c r="A56" s="142" t="s">
        <v>136</v>
      </c>
    </row>
    <row r="57" spans="1:8" x14ac:dyDescent="0.2">
      <c r="A57" s="152" t="s">
        <v>107</v>
      </c>
      <c r="B57" s="174">
        <v>10.28</v>
      </c>
      <c r="D57" s="44">
        <v>46112</v>
      </c>
    </row>
    <row r="58" spans="1:8" x14ac:dyDescent="0.2">
      <c r="A58" s="152" t="s">
        <v>108</v>
      </c>
      <c r="B58" s="174">
        <v>10.79</v>
      </c>
      <c r="D58" s="44">
        <v>46112</v>
      </c>
    </row>
    <row r="59" spans="1:8" x14ac:dyDescent="0.2">
      <c r="A59" s="152" t="s">
        <v>109</v>
      </c>
      <c r="B59" s="174">
        <v>6.74</v>
      </c>
      <c r="D59" s="44">
        <v>46112</v>
      </c>
    </row>
    <row r="60" spans="1:8" x14ac:dyDescent="0.2">
      <c r="A60" s="51"/>
      <c r="D60" s="44"/>
    </row>
    <row r="61" spans="1:8" x14ac:dyDescent="0.2">
      <c r="A61" s="142" t="s">
        <v>172</v>
      </c>
      <c r="B61" s="150">
        <v>4.5409999999999998E-4</v>
      </c>
      <c r="D61" s="44">
        <v>46112</v>
      </c>
    </row>
    <row r="62" spans="1:8" x14ac:dyDescent="0.2">
      <c r="A62" s="51"/>
      <c r="D62" s="44"/>
    </row>
    <row r="63" spans="1:8" x14ac:dyDescent="0.2">
      <c r="A63" s="142" t="s">
        <v>137</v>
      </c>
      <c r="C63" s="175" t="s">
        <v>138</v>
      </c>
      <c r="D63" s="44"/>
    </row>
    <row r="64" spans="1:8" x14ac:dyDescent="0.2">
      <c r="A64" s="51" t="s">
        <v>139</v>
      </c>
      <c r="B64" s="150">
        <v>0</v>
      </c>
      <c r="C64" s="150">
        <v>0</v>
      </c>
      <c r="D64" s="44">
        <v>45444</v>
      </c>
    </row>
    <row r="65" spans="1:4" x14ac:dyDescent="0.2">
      <c r="A65" s="51" t="s">
        <v>119</v>
      </c>
      <c r="B65" s="150">
        <v>0</v>
      </c>
      <c r="C65" s="150">
        <v>0</v>
      </c>
      <c r="D65" s="44">
        <v>45444</v>
      </c>
    </row>
    <row r="66" spans="1:4" x14ac:dyDescent="0.2">
      <c r="A66" s="51" t="s">
        <v>140</v>
      </c>
      <c r="B66" s="150">
        <v>0</v>
      </c>
      <c r="C66" s="150">
        <v>0</v>
      </c>
      <c r="D66" s="44">
        <v>45444</v>
      </c>
    </row>
    <row r="67" spans="1:4" x14ac:dyDescent="0.2">
      <c r="A67" s="51" t="s">
        <v>141</v>
      </c>
      <c r="B67" s="150">
        <v>0</v>
      </c>
      <c r="C67" s="150">
        <v>0</v>
      </c>
      <c r="D67" s="44">
        <v>45444</v>
      </c>
    </row>
    <row r="68" spans="1:4" x14ac:dyDescent="0.2">
      <c r="A68" s="51" t="s">
        <v>142</v>
      </c>
      <c r="B68" s="150">
        <v>0</v>
      </c>
      <c r="C68" s="150">
        <v>0</v>
      </c>
      <c r="D68" s="44">
        <v>45444</v>
      </c>
    </row>
    <row r="69" spans="1:4" x14ac:dyDescent="0.2">
      <c r="A69" s="51" t="s">
        <v>143</v>
      </c>
      <c r="B69" s="150">
        <v>0</v>
      </c>
      <c r="C69" s="150">
        <v>0</v>
      </c>
      <c r="D69" s="44">
        <v>45444</v>
      </c>
    </row>
    <row r="70" spans="1:4" x14ac:dyDescent="0.2">
      <c r="A70" s="51"/>
      <c r="B70" s="154"/>
      <c r="C70" s="154"/>
      <c r="D70" s="44"/>
    </row>
    <row r="71" spans="1:4" x14ac:dyDescent="0.2">
      <c r="A71" s="142" t="s">
        <v>144</v>
      </c>
      <c r="D71" s="44"/>
    </row>
    <row r="72" spans="1:4" x14ac:dyDescent="0.2">
      <c r="A72" s="51" t="s">
        <v>119</v>
      </c>
      <c r="B72" s="174">
        <v>0</v>
      </c>
      <c r="C72" s="150"/>
      <c r="D72" s="44">
        <v>45444</v>
      </c>
    </row>
    <row r="73" spans="1:4" x14ac:dyDescent="0.2">
      <c r="A73" s="51" t="s">
        <v>141</v>
      </c>
      <c r="B73" s="174">
        <v>0</v>
      </c>
      <c r="C73" s="150"/>
      <c r="D73" s="44">
        <v>45444</v>
      </c>
    </row>
    <row r="74" spans="1:4" x14ac:dyDescent="0.2">
      <c r="A74" s="51"/>
      <c r="B74" s="154"/>
      <c r="C74" s="154"/>
      <c r="D74" s="44"/>
    </row>
    <row r="75" spans="1:4" x14ac:dyDescent="0.2">
      <c r="A75" s="142" t="s">
        <v>145</v>
      </c>
      <c r="D75" s="44"/>
    </row>
    <row r="76" spans="1:4" x14ac:dyDescent="0.2">
      <c r="A76" s="51" t="s">
        <v>140</v>
      </c>
      <c r="B76" s="174">
        <v>0</v>
      </c>
      <c r="C76" s="150"/>
      <c r="D76" s="44">
        <v>45444</v>
      </c>
    </row>
    <row r="77" spans="1:4" x14ac:dyDescent="0.2">
      <c r="A77" s="51" t="s">
        <v>142</v>
      </c>
      <c r="B77" s="174">
        <v>0</v>
      </c>
      <c r="C77" s="150"/>
      <c r="D77" s="44">
        <v>45444</v>
      </c>
    </row>
    <row r="78" spans="1:4" x14ac:dyDescent="0.2">
      <c r="A78" s="51" t="s">
        <v>143</v>
      </c>
      <c r="B78" s="174">
        <v>0</v>
      </c>
      <c r="C78" s="154"/>
      <c r="D78" s="44">
        <v>45444</v>
      </c>
    </row>
    <row r="79" spans="1:4" x14ac:dyDescent="0.2">
      <c r="A79" s="51"/>
      <c r="B79" s="154"/>
      <c r="C79" s="154"/>
      <c r="D79" s="44"/>
    </row>
    <row r="80" spans="1:4" x14ac:dyDescent="0.2">
      <c r="A80" s="142" t="s">
        <v>146</v>
      </c>
      <c r="B80" s="176">
        <v>1.8019E-2</v>
      </c>
      <c r="C80" s="177"/>
      <c r="D80" s="44">
        <v>46122</v>
      </c>
    </row>
    <row r="81" spans="1:6" x14ac:dyDescent="0.2">
      <c r="A81" s="51"/>
      <c r="D81" s="44"/>
    </row>
    <row r="82" spans="1:6" x14ac:dyDescent="0.2">
      <c r="A82" s="43" t="s">
        <v>147</v>
      </c>
      <c r="B82" s="176">
        <v>5.8023605956771022E-2</v>
      </c>
      <c r="C82" s="176"/>
      <c r="D82" s="44">
        <v>46122</v>
      </c>
    </row>
    <row r="84" spans="1:6" x14ac:dyDescent="0.2">
      <c r="A84" s="43" t="s">
        <v>225</v>
      </c>
      <c r="D84" s="44"/>
    </row>
    <row r="85" spans="1:6" x14ac:dyDescent="0.2">
      <c r="A85" s="152" t="s">
        <v>105</v>
      </c>
      <c r="B85" s="204">
        <v>2.65</v>
      </c>
      <c r="C85" s="178"/>
      <c r="D85" s="44">
        <v>46203</v>
      </c>
    </row>
    <row r="86" spans="1:6" x14ac:dyDescent="0.2">
      <c r="A86" s="152" t="s">
        <v>149</v>
      </c>
      <c r="B86" s="204">
        <v>22.68</v>
      </c>
      <c r="C86" s="178"/>
      <c r="D86" s="311">
        <v>46203</v>
      </c>
    </row>
    <row r="88" spans="1:6" x14ac:dyDescent="0.2">
      <c r="A88" s="43" t="s">
        <v>150</v>
      </c>
      <c r="B88" s="176"/>
      <c r="C88" s="176"/>
      <c r="D88" s="44"/>
    </row>
    <row r="89" spans="1:6" x14ac:dyDescent="0.2">
      <c r="A89" s="51" t="s">
        <v>139</v>
      </c>
      <c r="B89" s="150">
        <v>0</v>
      </c>
      <c r="C89" s="150"/>
      <c r="D89" s="44">
        <v>44531</v>
      </c>
      <c r="E89" s="179"/>
      <c r="F89" s="44"/>
    </row>
    <row r="90" spans="1:6" x14ac:dyDescent="0.2">
      <c r="A90" s="51" t="s">
        <v>119</v>
      </c>
      <c r="B90" s="150">
        <v>0</v>
      </c>
      <c r="C90" s="150"/>
      <c r="D90" s="44">
        <v>44531</v>
      </c>
      <c r="E90" s="179"/>
      <c r="F90" s="44"/>
    </row>
    <row r="91" spans="1:6" x14ac:dyDescent="0.2">
      <c r="A91" s="51" t="s">
        <v>151</v>
      </c>
      <c r="B91" s="150">
        <v>0</v>
      </c>
      <c r="C91" s="150"/>
      <c r="D91" s="44">
        <v>44531</v>
      </c>
      <c r="E91" s="179"/>
      <c r="F91" s="44"/>
    </row>
    <row r="92" spans="1:6" x14ac:dyDescent="0.2">
      <c r="A92" s="51" t="s">
        <v>152</v>
      </c>
      <c r="B92" s="150">
        <v>0</v>
      </c>
      <c r="C92" s="150"/>
      <c r="D92" s="44">
        <v>44531</v>
      </c>
      <c r="E92" s="179"/>
      <c r="F92" s="44"/>
    </row>
    <row r="93" spans="1:6" x14ac:dyDescent="0.2">
      <c r="A93" s="51" t="s">
        <v>153</v>
      </c>
      <c r="B93" s="150">
        <v>0</v>
      </c>
      <c r="C93" s="150"/>
      <c r="D93" s="44">
        <v>44531</v>
      </c>
      <c r="E93" s="179"/>
      <c r="F93" s="44"/>
    </row>
    <row r="94" spans="1:6" x14ac:dyDescent="0.2">
      <c r="A94" s="51" t="s">
        <v>154</v>
      </c>
      <c r="B94" s="150">
        <v>0</v>
      </c>
      <c r="C94" s="150"/>
      <c r="D94" s="44">
        <v>44531</v>
      </c>
      <c r="E94" s="179"/>
      <c r="F94" s="44"/>
    </row>
    <row r="95" spans="1:6" x14ac:dyDescent="0.2">
      <c r="A95" s="51" t="s">
        <v>155</v>
      </c>
      <c r="B95" s="150">
        <v>0</v>
      </c>
      <c r="C95" s="150"/>
      <c r="D95" s="44">
        <v>44531</v>
      </c>
      <c r="E95" s="179"/>
      <c r="F95" s="44"/>
    </row>
    <row r="96" spans="1:6" x14ac:dyDescent="0.2">
      <c r="A96" s="51" t="s">
        <v>156</v>
      </c>
      <c r="B96" s="150">
        <v>0</v>
      </c>
      <c r="C96" s="150"/>
      <c r="D96" s="44">
        <v>44531</v>
      </c>
      <c r="E96" s="179"/>
      <c r="F96" s="44"/>
    </row>
    <row r="97" spans="1:6" x14ac:dyDescent="0.2">
      <c r="A97" s="51" t="s">
        <v>157</v>
      </c>
      <c r="B97" s="150">
        <v>0</v>
      </c>
      <c r="C97" s="150"/>
      <c r="D97" s="44">
        <v>44531</v>
      </c>
      <c r="E97" s="179"/>
      <c r="F97" s="44"/>
    </row>
    <row r="98" spans="1:6" x14ac:dyDescent="0.2">
      <c r="A98" s="51" t="s">
        <v>158</v>
      </c>
      <c r="B98" s="150">
        <v>0</v>
      </c>
      <c r="C98" s="150"/>
      <c r="D98" s="44">
        <v>44531</v>
      </c>
      <c r="E98" s="179"/>
      <c r="F98" s="44"/>
    </row>
    <row r="100" spans="1:6" x14ac:dyDescent="0.2">
      <c r="A100" s="43" t="s">
        <v>159</v>
      </c>
      <c r="B100" s="203">
        <v>4.08549E-2</v>
      </c>
      <c r="C100" s="176"/>
      <c r="D100" s="44">
        <v>46203</v>
      </c>
    </row>
    <row r="102" spans="1:6" x14ac:dyDescent="0.2">
      <c r="A102" s="152" t="s">
        <v>105</v>
      </c>
      <c r="B102" s="178">
        <v>0</v>
      </c>
      <c r="C102" s="178"/>
      <c r="D102" s="44">
        <v>44894</v>
      </c>
    </row>
    <row r="103" spans="1:6" x14ac:dyDescent="0.2">
      <c r="A103" s="152" t="s">
        <v>149</v>
      </c>
      <c r="B103" s="178">
        <v>0</v>
      </c>
      <c r="C103" s="178"/>
      <c r="D103" s="44">
        <v>44894</v>
      </c>
    </row>
    <row r="105" spans="1:6" x14ac:dyDescent="0.2">
      <c r="A105" s="142" t="s">
        <v>160</v>
      </c>
      <c r="D105" s="44"/>
    </row>
    <row r="106" spans="1:6" x14ac:dyDescent="0.2">
      <c r="A106" s="51" t="s">
        <v>161</v>
      </c>
      <c r="B106" s="312">
        <v>3.8972999999999998E-3</v>
      </c>
      <c r="C106" s="154"/>
      <c r="D106" s="44">
        <v>44531</v>
      </c>
    </row>
    <row r="107" spans="1:6" x14ac:dyDescent="0.2">
      <c r="A107" s="51" t="s">
        <v>162</v>
      </c>
      <c r="B107" s="312">
        <v>3.7618E-3</v>
      </c>
      <c r="C107" s="154"/>
      <c r="D107" s="44">
        <v>44531</v>
      </c>
    </row>
    <row r="108" spans="1:6" x14ac:dyDescent="0.2">
      <c r="A108" s="51" t="s">
        <v>163</v>
      </c>
      <c r="B108" s="312">
        <v>3.6865999999999999E-3</v>
      </c>
      <c r="C108" s="154"/>
      <c r="D108" s="44">
        <v>44531</v>
      </c>
    </row>
    <row r="110" spans="1:6" x14ac:dyDescent="0.2">
      <c r="A110" s="142" t="s">
        <v>164</v>
      </c>
    </row>
    <row r="111" spans="1:6" x14ac:dyDescent="0.2">
      <c r="A111" s="51" t="s">
        <v>105</v>
      </c>
      <c r="B111" s="312">
        <v>-1.9059999999999999E-3</v>
      </c>
      <c r="D111" s="44">
        <v>46122</v>
      </c>
    </row>
    <row r="112" spans="1:6" x14ac:dyDescent="0.2">
      <c r="A112" s="51" t="s">
        <v>149</v>
      </c>
      <c r="B112" s="312">
        <v>-1.06E-3</v>
      </c>
      <c r="D112" s="44">
        <v>46122</v>
      </c>
    </row>
    <row r="113" spans="1:5" x14ac:dyDescent="0.2">
      <c r="C113" s="35"/>
    </row>
    <row r="114" spans="1:5" x14ac:dyDescent="0.2">
      <c r="A114" s="43" t="s">
        <v>73</v>
      </c>
      <c r="D114" s="44"/>
    </row>
    <row r="115" spans="1:5" x14ac:dyDescent="0.2">
      <c r="A115" s="152" t="s">
        <v>105</v>
      </c>
      <c r="B115" s="183">
        <v>0.19</v>
      </c>
      <c r="C115" s="184"/>
      <c r="D115" s="172">
        <v>46122</v>
      </c>
    </row>
    <row r="116" spans="1:5" x14ac:dyDescent="0.2">
      <c r="A116" s="152" t="s">
        <v>149</v>
      </c>
      <c r="B116" s="183">
        <v>1.02</v>
      </c>
      <c r="C116" s="184"/>
      <c r="D116" s="172">
        <v>46122</v>
      </c>
    </row>
    <row r="118" spans="1:5" x14ac:dyDescent="0.2">
      <c r="A118" s="142" t="s">
        <v>76</v>
      </c>
      <c r="B118" s="314"/>
      <c r="E118" s="44"/>
    </row>
    <row r="119" spans="1:5" x14ac:dyDescent="0.2">
      <c r="A119" s="152" t="s">
        <v>105</v>
      </c>
      <c r="B119">
        <v>0</v>
      </c>
      <c r="C119" s="44"/>
      <c r="E119" s="44">
        <v>45883</v>
      </c>
    </row>
    <row r="120" spans="1:5" x14ac:dyDescent="0.2">
      <c r="A120" s="51" t="s">
        <v>91</v>
      </c>
      <c r="B120">
        <v>0</v>
      </c>
      <c r="C120" s="184">
        <v>242</v>
      </c>
      <c r="D120" t="s">
        <v>165</v>
      </c>
      <c r="E120" s="44">
        <v>45883</v>
      </c>
    </row>
    <row r="121" spans="1:5" x14ac:dyDescent="0.2">
      <c r="A121" s="51" t="s">
        <v>92</v>
      </c>
      <c r="B121">
        <v>0</v>
      </c>
      <c r="E121" s="44">
        <v>45883</v>
      </c>
    </row>
    <row r="123" spans="1:5" x14ac:dyDescent="0.2">
      <c r="A123" s="142" t="s">
        <v>77</v>
      </c>
    </row>
    <row r="124" spans="1:5" x14ac:dyDescent="0.2">
      <c r="A124" s="152" t="s">
        <v>105</v>
      </c>
      <c r="B124" s="184">
        <v>0</v>
      </c>
      <c r="D124" s="44">
        <v>44531</v>
      </c>
    </row>
    <row r="125" spans="1:5" x14ac:dyDescent="0.2">
      <c r="A125" s="152" t="s">
        <v>106</v>
      </c>
      <c r="B125" s="184">
        <v>0</v>
      </c>
      <c r="D125" s="44">
        <v>44531</v>
      </c>
    </row>
    <row r="126" spans="1:5" x14ac:dyDescent="0.2">
      <c r="A126" s="152" t="s">
        <v>107</v>
      </c>
      <c r="B126" s="184">
        <v>0</v>
      </c>
      <c r="D126" s="44">
        <v>44531</v>
      </c>
    </row>
    <row r="127" spans="1:5" x14ac:dyDescent="0.2">
      <c r="A127" s="152" t="s">
        <v>108</v>
      </c>
      <c r="B127" s="184">
        <v>0</v>
      </c>
      <c r="D127" s="44">
        <v>44531</v>
      </c>
    </row>
    <row r="128" spans="1:5" x14ac:dyDescent="0.2">
      <c r="A128" s="152" t="s">
        <v>109</v>
      </c>
      <c r="B128" s="184">
        <v>0</v>
      </c>
      <c r="D128" s="44">
        <v>44531</v>
      </c>
    </row>
    <row r="130" spans="1:8" x14ac:dyDescent="0.2">
      <c r="A130" s="43" t="s">
        <v>78</v>
      </c>
      <c r="D130" s="44"/>
    </row>
    <row r="131" spans="1:8" x14ac:dyDescent="0.2">
      <c r="A131" s="152" t="s">
        <v>105</v>
      </c>
      <c r="B131" s="184">
        <v>0</v>
      </c>
      <c r="C131" s="184"/>
      <c r="D131" s="44">
        <v>44531</v>
      </c>
    </row>
    <row r="132" spans="1:8" x14ac:dyDescent="0.2">
      <c r="A132" s="152" t="s">
        <v>149</v>
      </c>
      <c r="B132" s="184">
        <v>0</v>
      </c>
      <c r="C132" s="184"/>
      <c r="D132" s="44">
        <v>44531</v>
      </c>
    </row>
    <row r="134" spans="1:8" x14ac:dyDescent="0.2">
      <c r="A134" s="43" t="s">
        <v>79</v>
      </c>
      <c r="D134" t="s">
        <v>166</v>
      </c>
    </row>
    <row r="136" spans="1:8" x14ac:dyDescent="0.2">
      <c r="A136" s="43" t="s">
        <v>167</v>
      </c>
      <c r="B136" s="201">
        <v>13.5</v>
      </c>
      <c r="C136" s="170">
        <v>4.9440999999999999E-2</v>
      </c>
      <c r="D136" s="315">
        <v>1.6486899999999999E-2</v>
      </c>
      <c r="E136" s="198"/>
      <c r="F136" s="198">
        <v>0</v>
      </c>
      <c r="G136" s="198">
        <v>0</v>
      </c>
      <c r="H136" s="44">
        <v>46122</v>
      </c>
    </row>
    <row r="138" spans="1:8" x14ac:dyDescent="0.2">
      <c r="A138" s="43" t="s">
        <v>168</v>
      </c>
      <c r="B138" s="201">
        <v>21</v>
      </c>
      <c r="C138" s="170">
        <v>2.6958200000000002E-2</v>
      </c>
      <c r="D138" s="201">
        <v>0</v>
      </c>
      <c r="E138" s="198">
        <v>0</v>
      </c>
      <c r="F138" s="198">
        <v>0</v>
      </c>
      <c r="G138" s="201">
        <v>0</v>
      </c>
      <c r="H138" s="44">
        <v>46122</v>
      </c>
    </row>
    <row r="139" spans="1:8" x14ac:dyDescent="0.2">
      <c r="A139" s="43" t="s">
        <v>169</v>
      </c>
      <c r="B139" s="201">
        <v>186.3</v>
      </c>
      <c r="C139" s="170">
        <v>1.8698800000000002E-2</v>
      </c>
      <c r="D139" s="201">
        <v>0</v>
      </c>
      <c r="E139" s="198">
        <v>0</v>
      </c>
      <c r="F139" s="198">
        <v>0</v>
      </c>
      <c r="G139" s="201">
        <v>0</v>
      </c>
      <c r="H139" s="44">
        <v>46122</v>
      </c>
    </row>
    <row r="140" spans="1:8" x14ac:dyDescent="0.2">
      <c r="A140" s="43" t="s">
        <v>170</v>
      </c>
      <c r="B140" s="201">
        <v>1102</v>
      </c>
      <c r="C140" s="170">
        <v>6.5699999999999998E-5</v>
      </c>
      <c r="D140" s="201">
        <v>0</v>
      </c>
      <c r="E140" s="198">
        <v>0</v>
      </c>
      <c r="F140" s="198">
        <v>0</v>
      </c>
      <c r="G140" s="201">
        <v>0</v>
      </c>
      <c r="H140" s="44">
        <v>46122</v>
      </c>
    </row>
    <row r="141" spans="1:8" x14ac:dyDescent="0.2">
      <c r="A141" s="43" t="s">
        <v>171</v>
      </c>
      <c r="B141" s="201">
        <v>6800</v>
      </c>
      <c r="C141" s="170">
        <v>6.5699999999999998E-5</v>
      </c>
      <c r="D141" s="201">
        <v>0</v>
      </c>
      <c r="E141" s="198">
        <v>0</v>
      </c>
      <c r="F141" s="198">
        <v>0</v>
      </c>
      <c r="G141" s="201">
        <v>0</v>
      </c>
      <c r="H141" s="44">
        <v>46122</v>
      </c>
    </row>
  </sheetData>
  <sheetProtection algorithmName="SHA-512" hashValue="ZleEadmDoXoIAKZ3gW2nx5j1NlJPVrfmmPvvVM46+hyK0yyYg/rxNKYY/r65M3Y/PfaBzdWgFaMHOkZf4J9GDg==" saltValue="WlGsAye2FdNkLcFWOwD/Dw==" spinCount="100000" sheet="1" objects="1" scenarios="1"/>
  <hyperlinks>
    <hyperlink ref="A31" r:id="rId1" display="GS-@ TOD (On-Peak)" xr:uid="{2BD7C5EB-953A-4B97-A4EC-2EA6189AF1EA}"/>
    <hyperlink ref="A32" r:id="rId2" display="GS-@ TOD (On-Peak)" xr:uid="{1C151B6A-297A-4F31-9223-3DE63097E69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4DC15-7C0E-473D-95E2-1A810F868E18}">
  <sheetPr codeName="Sheet154"/>
  <dimension ref="A1:IE93"/>
  <sheetViews>
    <sheetView showGridLines="0" topLeftCell="A42"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4" si="1">SUM(L31:N31)</f>
        <v>0</v>
      </c>
      <c r="P31" s="74">
        <f>'012024 Riders'!D4</f>
        <v>45293</v>
      </c>
      <c r="Q31" s="67"/>
      <c r="R31" s="67"/>
      <c r="S31" s="67"/>
      <c r="T31" s="83">
        <f t="shared" ref="T31:T44"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'082024 Riders'!B49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7"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t="s">
        <v>172</v>
      </c>
      <c r="D43" s="6">
        <f>IF($D$17&lt;0,0,$D$17)</f>
        <v>0</v>
      </c>
      <c r="E43" s="98" t="s">
        <v>13</v>
      </c>
      <c r="F43" s="1" t="s">
        <v>48</v>
      </c>
      <c r="G43" s="82"/>
      <c r="H43" s="82"/>
      <c r="I43" s="82">
        <f>'092024 Riders '!B70</f>
        <v>8.6240000000000004E-4</v>
      </c>
      <c r="J43" s="82">
        <f>SUM(G43:I43)</f>
        <v>8.6240000000000004E-4</v>
      </c>
      <c r="K43" s="99" t="s">
        <v>53</v>
      </c>
      <c r="L43" s="72"/>
      <c r="M43" s="72"/>
      <c r="N43" s="72">
        <f>J43*D43</f>
        <v>0</v>
      </c>
      <c r="O43" s="72">
        <f>SUM(L43:N43)</f>
        <v>0</v>
      </c>
      <c r="P43" s="74">
        <f>'092024 Riders '!D70</f>
        <v>45532</v>
      </c>
      <c r="Q43" s="67"/>
      <c r="R43" s="67"/>
      <c r="S43" s="67"/>
      <c r="T43" s="83">
        <f>O43</f>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66</v>
      </c>
      <c r="D44" s="6">
        <f>IF($D$17&lt;0,0,$D$17)</f>
        <v>0</v>
      </c>
      <c r="E44" s="98" t="s">
        <v>13</v>
      </c>
      <c r="F44" s="1" t="s">
        <v>48</v>
      </c>
      <c r="G44" s="82"/>
      <c r="H44" s="82"/>
      <c r="I44" s="82">
        <f>'092024 Riders '!B73+'092024 Riders '!C73</f>
        <v>0</v>
      </c>
      <c r="J44" s="82">
        <f t="shared" si="3"/>
        <v>0</v>
      </c>
      <c r="K44" s="99" t="s">
        <v>53</v>
      </c>
      <c r="L44" s="72"/>
      <c r="M44" s="72"/>
      <c r="N44" s="72">
        <f>J44*D44</f>
        <v>0</v>
      </c>
      <c r="O44" s="72">
        <f t="shared" si="1"/>
        <v>0</v>
      </c>
      <c r="P44" s="74">
        <f>'092024 Riders '!D73</f>
        <v>45444</v>
      </c>
      <c r="Q44" s="67"/>
      <c r="R44" s="67"/>
      <c r="S44" s="67"/>
      <c r="T44" s="83">
        <f t="shared" si="2"/>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67</v>
      </c>
      <c r="D45" s="107">
        <f>$N$27</f>
        <v>10</v>
      </c>
      <c r="E45" s="98" t="s">
        <v>60</v>
      </c>
      <c r="F45" s="1" t="s">
        <v>48</v>
      </c>
      <c r="G45" s="108"/>
      <c r="H45" s="109"/>
      <c r="I45" s="110">
        <f>'082024 Riders'!B87</f>
        <v>2.9347000000000002E-2</v>
      </c>
      <c r="J45" s="110">
        <f t="shared" si="3"/>
        <v>2.9347000000000002E-2</v>
      </c>
      <c r="K45" s="99"/>
      <c r="L45" s="72"/>
      <c r="M45" s="72"/>
      <c r="N45" s="72">
        <f>ROUND(D45*I45,2)</f>
        <v>0.28999999999999998</v>
      </c>
      <c r="O45" s="72">
        <f t="shared" si="1"/>
        <v>0.28999999999999998</v>
      </c>
      <c r="P45" s="74">
        <f>'042024 Riders  '!D84</f>
        <v>45383</v>
      </c>
      <c r="Q45" s="67"/>
      <c r="R45" s="103">
        <f>$T$27</f>
        <v>0</v>
      </c>
      <c r="S45" s="104">
        <f>I45</f>
        <v>2.9347000000000002E-2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68</v>
      </c>
      <c r="D46" s="107">
        <f>$N$27</f>
        <v>10</v>
      </c>
      <c r="E46" s="98" t="s">
        <v>60</v>
      </c>
      <c r="F46" s="1" t="s">
        <v>48</v>
      </c>
      <c r="G46" s="111"/>
      <c r="H46" s="109"/>
      <c r="I46" s="110">
        <f>'082024 Riders'!B89</f>
        <v>6.6985699999999995E-2</v>
      </c>
      <c r="J46" s="110">
        <f t="shared" si="3"/>
        <v>6.6985699999999995E-2</v>
      </c>
      <c r="K46" s="99"/>
      <c r="L46" s="72"/>
      <c r="M46" s="72"/>
      <c r="N46" s="72">
        <f>ROUND(D46*I46,2)</f>
        <v>0.67</v>
      </c>
      <c r="O46" s="72">
        <f t="shared" si="1"/>
        <v>0.67</v>
      </c>
      <c r="P46" s="74">
        <f>'1123 Riders  '!D86</f>
        <v>45167</v>
      </c>
      <c r="Q46" s="67"/>
      <c r="R46" s="103">
        <f>$T$27</f>
        <v>0</v>
      </c>
      <c r="S46" s="104">
        <f>I46</f>
        <v>6.6985699999999995E-2</v>
      </c>
      <c r="T46" s="83">
        <f>ROUND(R46*S46,2)</f>
        <v>0</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69</v>
      </c>
      <c r="D47" s="107"/>
      <c r="E47" s="98" t="s">
        <v>11</v>
      </c>
      <c r="F47" s="1"/>
      <c r="G47" s="111"/>
      <c r="H47" s="109"/>
      <c r="I47" s="112">
        <f>'082024 Riders'!B92</f>
        <v>1.42</v>
      </c>
      <c r="J47" s="112">
        <f t="shared" si="3"/>
        <v>1.42</v>
      </c>
      <c r="K47" s="99"/>
      <c r="L47" s="72"/>
      <c r="M47" s="72"/>
      <c r="N47" s="72">
        <f>I47</f>
        <v>1.42</v>
      </c>
      <c r="O47" s="72">
        <f>SUM(L47:N47)</f>
        <v>1.42</v>
      </c>
      <c r="P47" s="74">
        <f>'062024 Riders   '!D89</f>
        <v>45442</v>
      </c>
      <c r="Q47" s="67"/>
      <c r="R47" s="67"/>
      <c r="S47" s="67"/>
      <c r="T47" s="83">
        <f>O47</f>
        <v>1.42</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70</v>
      </c>
      <c r="D48" s="6">
        <f>IF($D$17&lt;0,0,$D$17)</f>
        <v>0</v>
      </c>
      <c r="E48" s="98" t="s">
        <v>13</v>
      </c>
      <c r="F48" s="1" t="s">
        <v>48</v>
      </c>
      <c r="G48" s="82"/>
      <c r="H48" s="82"/>
      <c r="I48" s="82">
        <f>'0923 Riders '!B93</f>
        <v>0</v>
      </c>
      <c r="J48" s="82">
        <f>I48</f>
        <v>0</v>
      </c>
      <c r="K48" s="99" t="s">
        <v>53</v>
      </c>
      <c r="L48" s="72"/>
      <c r="M48" s="72"/>
      <c r="N48" s="72"/>
      <c r="O48" s="72">
        <f>SUM(L48:N48)</f>
        <v>0</v>
      </c>
      <c r="P48" s="74">
        <f>'0923 Riders '!D93</f>
        <v>44531</v>
      </c>
      <c r="Q48" s="67"/>
      <c r="R48" s="67"/>
      <c r="S48" s="67"/>
      <c r="T48" s="83">
        <f>O48</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96" t="s">
        <v>71</v>
      </c>
      <c r="D49" s="107">
        <f>$N$27</f>
        <v>10</v>
      </c>
      <c r="E49" s="98" t="s">
        <v>60</v>
      </c>
      <c r="F49" s="1" t="s">
        <v>48</v>
      </c>
      <c r="G49" s="111"/>
      <c r="H49" s="109"/>
      <c r="I49" s="110">
        <f>'092024 Riders '!B109</f>
        <v>0.211176</v>
      </c>
      <c r="J49" s="113">
        <f>SUM(G49:I49)</f>
        <v>0.211176</v>
      </c>
      <c r="K49" s="99"/>
      <c r="L49" s="72"/>
      <c r="M49" s="72"/>
      <c r="N49" s="72">
        <f>ROUND(D49*I49,2)</f>
        <v>2.11</v>
      </c>
      <c r="O49" s="72">
        <f t="shared" si="1"/>
        <v>2.11</v>
      </c>
      <c r="P49" s="74">
        <f>'092024 Riders '!D109</f>
        <v>45532</v>
      </c>
      <c r="Q49" s="67"/>
      <c r="R49" s="103">
        <f>$T$27</f>
        <v>0</v>
      </c>
      <c r="S49" s="104">
        <f>I49</f>
        <v>0.211176</v>
      </c>
      <c r="T49" s="83">
        <f>ROUND(R49*S49,2)</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72</v>
      </c>
      <c r="D50" s="107"/>
      <c r="E50" s="98" t="s">
        <v>11</v>
      </c>
      <c r="F50" s="1"/>
      <c r="G50" s="111"/>
      <c r="H50" s="109"/>
      <c r="I50" s="112">
        <f>'0923 Riders '!B107</f>
        <v>0</v>
      </c>
      <c r="J50" s="112">
        <f>SUM(G50:I50)</f>
        <v>0</v>
      </c>
      <c r="K50" s="99"/>
      <c r="L50" s="72"/>
      <c r="M50" s="72"/>
      <c r="N50" s="72">
        <f>I50</f>
        <v>0</v>
      </c>
      <c r="O50" s="72">
        <f>SUM(L50:N50)</f>
        <v>0</v>
      </c>
      <c r="P50" s="74">
        <f>'0923 Riders '!D107</f>
        <v>44894</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73</v>
      </c>
      <c r="D51" s="107"/>
      <c r="E51" s="98" t="s">
        <v>11</v>
      </c>
      <c r="F51" s="1"/>
      <c r="G51" s="111"/>
      <c r="H51" s="109"/>
      <c r="I51" s="114">
        <f>'082024 Riders'!B123</f>
        <v>1.26</v>
      </c>
      <c r="J51" s="112">
        <f>SUM(G51:I51)</f>
        <v>1.26</v>
      </c>
      <c r="K51" s="99"/>
      <c r="L51" s="72"/>
      <c r="M51" s="72"/>
      <c r="N51" s="115">
        <f>I51</f>
        <v>1.26</v>
      </c>
      <c r="O51" s="72">
        <f>SUM(L51:N51)</f>
        <v>1.26</v>
      </c>
      <c r="P51" s="74">
        <f>'1123 Riders  '!D120</f>
        <v>45226</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s="96" t="s">
        <v>74</v>
      </c>
      <c r="D52" s="6">
        <f>$D$17</f>
        <v>0</v>
      </c>
      <c r="E52" s="98" t="s">
        <v>13</v>
      </c>
      <c r="F52" s="1" t="s">
        <v>48</v>
      </c>
      <c r="G52" s="82">
        <f>'082024 Riders'!B114</f>
        <v>3.8972999999999998E-3</v>
      </c>
      <c r="H52" s="82"/>
      <c r="I52" s="82"/>
      <c r="J52" s="105">
        <f>SUM(G52:H52)</f>
        <v>3.8972999999999998E-3</v>
      </c>
      <c r="K52" s="99" t="s">
        <v>53</v>
      </c>
      <c r="L52" s="72">
        <f>ROUND(D52*G52,2)</f>
        <v>0</v>
      </c>
      <c r="M52" s="72"/>
      <c r="N52" s="72"/>
      <c r="O52" s="72">
        <f t="shared" si="1"/>
        <v>0</v>
      </c>
      <c r="P52" s="74">
        <f>'0923 Riders '!D111</f>
        <v>44531</v>
      </c>
      <c r="Q52" s="67"/>
      <c r="R52" s="67"/>
      <c r="S52" s="67"/>
      <c r="T52" s="83">
        <f>O52</f>
        <v>0</v>
      </c>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75</v>
      </c>
      <c r="D53" s="6">
        <f>D17</f>
        <v>0</v>
      </c>
      <c r="E53" s="98" t="s">
        <v>13</v>
      </c>
      <c r="F53" s="1" t="s">
        <v>48</v>
      </c>
      <c r="G53" s="81"/>
      <c r="H53" s="81"/>
      <c r="I53" s="81">
        <f>'082024 Riders'!B119</f>
        <v>-2.3000000000000001E-4</v>
      </c>
      <c r="J53" s="105">
        <f>SUM(G53:I53)</f>
        <v>-2.3000000000000001E-4</v>
      </c>
      <c r="K53" s="99" t="s">
        <v>53</v>
      </c>
      <c r="L53" s="72"/>
      <c r="M53" s="72"/>
      <c r="N53" s="72">
        <f>J53*D53</f>
        <v>0</v>
      </c>
      <c r="O53" s="72">
        <f t="shared" si="1"/>
        <v>0</v>
      </c>
      <c r="P53" s="74">
        <f>'0923 Riders '!D116</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76</v>
      </c>
      <c r="D54" s="6"/>
      <c r="E54" s="98" t="s">
        <v>11</v>
      </c>
      <c r="F54" s="1" t="s">
        <v>48</v>
      </c>
      <c r="G54" s="81"/>
      <c r="H54" s="81"/>
      <c r="I54" s="81">
        <f>'082024 Riders'!B127</f>
        <v>0.1</v>
      </c>
      <c r="J54" s="105">
        <f>SUM(G54:I54)</f>
        <v>0.1</v>
      </c>
      <c r="K54" s="99"/>
      <c r="L54" s="72"/>
      <c r="M54" s="72"/>
      <c r="N54" s="72">
        <f>J54</f>
        <v>0.1</v>
      </c>
      <c r="O54" s="72">
        <f t="shared" si="1"/>
        <v>0.1</v>
      </c>
      <c r="P54" s="74">
        <f>'0923 Riders '!E124</f>
        <v>44927</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77</v>
      </c>
      <c r="D55" s="6">
        <f>D18</f>
        <v>0</v>
      </c>
      <c r="E55" s="98" t="s">
        <v>13</v>
      </c>
      <c r="F55" s="116" t="s">
        <v>48</v>
      </c>
      <c r="G55" s="117"/>
      <c r="H55" s="117"/>
      <c r="I55" s="117">
        <f>'0923 Riders '!B129</f>
        <v>0</v>
      </c>
      <c r="J55" s="105">
        <f>SUM(G55:I55)</f>
        <v>0</v>
      </c>
      <c r="K55" s="99" t="s">
        <v>53</v>
      </c>
      <c r="L55" s="118"/>
      <c r="M55" s="118"/>
      <c r="N55" s="118">
        <f>D55*J55</f>
        <v>0</v>
      </c>
      <c r="O55" s="118">
        <f>SUM(L55:N55)</f>
        <v>0</v>
      </c>
      <c r="P55" s="74">
        <f>'0923 Riders '!D129</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t="s">
        <v>78</v>
      </c>
      <c r="D56" s="6"/>
      <c r="E56" s="98" t="s">
        <v>11</v>
      </c>
      <c r="F56" s="1" t="s">
        <v>48</v>
      </c>
      <c r="G56" s="119"/>
      <c r="H56" s="119"/>
      <c r="I56" s="119">
        <f>'0923 Riders '!B136</f>
        <v>0</v>
      </c>
      <c r="J56" s="119">
        <f>SUM(G56:I56)</f>
        <v>0</v>
      </c>
      <c r="K56" s="99"/>
      <c r="L56" s="120"/>
      <c r="M56" s="120"/>
      <c r="N56" s="120">
        <f>J56</f>
        <v>0</v>
      </c>
      <c r="O56" s="120">
        <f>SUM(L56:N56)</f>
        <v>0</v>
      </c>
      <c r="P56" s="121">
        <f>'0923 Riders '!D136</f>
        <v>44531</v>
      </c>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t="s">
        <v>79</v>
      </c>
      <c r="B57" s="55"/>
      <c r="C57" s="55"/>
      <c r="D57" s="122"/>
      <c r="E57" s="79"/>
      <c r="F57" s="67"/>
      <c r="G57" s="119"/>
      <c r="H57" s="119"/>
      <c r="I57" s="119"/>
      <c r="J57" s="119"/>
      <c r="K57" s="76"/>
      <c r="L57" s="120"/>
      <c r="M57" s="120"/>
      <c r="N57" s="120"/>
      <c r="O57" s="120"/>
      <c r="P57" s="121"/>
      <c r="Q57" s="67"/>
      <c r="R57" s="67"/>
      <c r="S57" s="67"/>
      <c r="T57" s="83"/>
      <c r="U57" s="84"/>
      <c r="V57" s="76"/>
      <c r="W57" s="77"/>
      <c r="X57" s="55"/>
      <c r="Y57" s="78"/>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23" t="s">
        <v>80</v>
      </c>
      <c r="B58" s="52"/>
      <c r="C58" s="52"/>
      <c r="D58" s="124"/>
      <c r="E58" s="125"/>
      <c r="F58" s="126"/>
      <c r="G58" s="126"/>
      <c r="H58" s="126"/>
      <c r="I58" s="126"/>
      <c r="J58" s="126"/>
      <c r="K58" s="127"/>
      <c r="L58" s="88">
        <f>SUM(L31:L57)</f>
        <v>0</v>
      </c>
      <c r="M58" s="88">
        <f>SUM(M31:M57)</f>
        <v>0</v>
      </c>
      <c r="N58" s="88">
        <f>SUM(N31:N57)</f>
        <v>7.2399999999999993</v>
      </c>
      <c r="O58" s="88">
        <f>SUM(O31:O57)</f>
        <v>7.2399999999999993</v>
      </c>
      <c r="P58" s="128"/>
      <c r="Q58" s="67"/>
      <c r="R58" s="67"/>
      <c r="S58" s="67"/>
      <c r="T58" s="83">
        <f>SUM(T31:T52)</f>
        <v>2.8099999999999996</v>
      </c>
      <c r="U58" s="85"/>
      <c r="V58" s="85"/>
      <c r="W58" s="129"/>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122"/>
      <c r="E59" s="79"/>
      <c r="F59" s="67"/>
      <c r="G59" s="67"/>
      <c r="H59" s="67"/>
      <c r="I59" s="67"/>
      <c r="J59" s="84"/>
      <c r="K59" s="76"/>
      <c r="L59" s="67"/>
      <c r="M59" s="67"/>
      <c r="N59" s="67"/>
      <c r="O59" s="67"/>
      <c r="P59" s="130"/>
      <c r="Q59" s="67"/>
      <c r="R59" s="67"/>
      <c r="S59" s="67"/>
      <c r="T59" s="67"/>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131" t="s">
        <v>81</v>
      </c>
      <c r="B60" s="90"/>
      <c r="C60" s="90"/>
      <c r="D60" s="90"/>
      <c r="E60" s="90"/>
      <c r="F60" s="90"/>
      <c r="G60" s="90"/>
      <c r="H60" s="90"/>
      <c r="I60" s="90"/>
      <c r="J60" s="90"/>
      <c r="K60" s="90"/>
      <c r="L60" s="132">
        <f>L27+L58</f>
        <v>0</v>
      </c>
      <c r="M60" s="132">
        <f>M27+M58</f>
        <v>0</v>
      </c>
      <c r="N60" s="132">
        <f>N27+N58</f>
        <v>17.239999999999998</v>
      </c>
      <c r="O60" s="133">
        <f>O27+O58</f>
        <v>17.239999999999998</v>
      </c>
      <c r="P60" s="133"/>
      <c r="Q60" s="67"/>
      <c r="R60" s="67"/>
      <c r="S60" s="67"/>
      <c r="T60" s="133">
        <f>T27+T58</f>
        <v>2.8099999999999996</v>
      </c>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55"/>
      <c r="B62" s="55"/>
      <c r="C62" s="55"/>
      <c r="D62" s="55"/>
      <c r="E62" s="55"/>
      <c r="F62" s="55"/>
      <c r="G62" s="55"/>
      <c r="H62" s="55"/>
      <c r="I62" s="55"/>
      <c r="J62" s="55"/>
      <c r="K62" s="55"/>
      <c r="L62" s="55"/>
      <c r="M62" s="55"/>
      <c r="N62" s="55"/>
      <c r="O62" s="55"/>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82</v>
      </c>
      <c r="B63" s="55"/>
      <c r="C63" s="55"/>
      <c r="D63" s="55"/>
      <c r="E63" s="55"/>
      <c r="F63" s="55"/>
      <c r="G63" s="55"/>
      <c r="H63" s="55"/>
      <c r="I63" s="55"/>
      <c r="J63" s="55"/>
      <c r="K63" s="55"/>
      <c r="L63" s="55"/>
      <c r="M63" s="55"/>
      <c r="N63" s="55"/>
      <c r="O63" s="77">
        <f>IF(D17&lt;0,MIN(O25,O60),O25)</f>
        <v>10</v>
      </c>
      <c r="P63" s="55"/>
      <c r="Q63" s="85"/>
      <c r="R63" s="85"/>
      <c r="S63" s="85"/>
      <c r="T63" s="85"/>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85" t="s">
        <v>2</v>
      </c>
      <c r="B64" s="85"/>
      <c r="C64" s="85"/>
      <c r="D64" s="85"/>
      <c r="E64" s="85"/>
      <c r="F64" s="85"/>
      <c r="G64" s="85"/>
      <c r="H64" s="85"/>
      <c r="I64" s="55"/>
      <c r="J64" s="55"/>
      <c r="K64" s="55"/>
      <c r="L64" s="55"/>
      <c r="M64" s="55"/>
      <c r="N64" s="55"/>
      <c r="O64" s="55"/>
      <c r="P64" s="55"/>
      <c r="Q64" s="55"/>
      <c r="R64" s="55"/>
      <c r="S64" s="55"/>
      <c r="T64" s="55"/>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t="s">
        <v>83</v>
      </c>
      <c r="B65" s="55"/>
      <c r="C65" s="55"/>
      <c r="D65" s="55"/>
      <c r="E65" s="55"/>
      <c r="F65" s="55"/>
      <c r="G65" s="55"/>
      <c r="H65" s="55"/>
      <c r="I65" s="55"/>
      <c r="J65" s="55"/>
      <c r="K65" s="55"/>
      <c r="L65" s="55"/>
      <c r="M65" s="55"/>
      <c r="N65" s="55"/>
      <c r="O65" s="134">
        <f>IF($D$17&lt;0,O60,IF(O60&gt;O63,O60,O63))</f>
        <v>17.239999999999998</v>
      </c>
      <c r="P65" s="67"/>
      <c r="Q65" s="55"/>
      <c r="R65" s="55"/>
      <c r="S65" s="55"/>
      <c r="T65" s="134">
        <f>IF($D$17&lt;0,T60,IF(T60&gt;T63,T60,T63))</f>
        <v>2.8099999999999996</v>
      </c>
      <c r="U65" s="84"/>
      <c r="V65" s="76"/>
      <c r="W65" s="77"/>
      <c r="X65" s="55"/>
      <c r="Y65" s="78"/>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55"/>
      <c r="C66" s="55"/>
      <c r="D66" s="55"/>
      <c r="E66" s="55"/>
      <c r="F66" s="55"/>
      <c r="G66" s="55"/>
      <c r="H66" s="55"/>
      <c r="I66" s="55"/>
      <c r="J66" s="55"/>
      <c r="K66" s="55"/>
      <c r="L66" s="55"/>
      <c r="M66" s="55"/>
      <c r="N66" s="55"/>
      <c r="O66" s="135"/>
      <c r="P66" s="67"/>
      <c r="Q66" s="55"/>
      <c r="R66" s="55"/>
      <c r="S66" s="55"/>
      <c r="T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row>
    <row r="67" spans="1:239" x14ac:dyDescent="0.2">
      <c r="A67" s="52"/>
      <c r="B67" s="85"/>
      <c r="C67" s="85"/>
      <c r="D67" s="85"/>
      <c r="E67" s="85"/>
      <c r="F67" s="85"/>
      <c r="G67" s="85"/>
      <c r="H67" s="85"/>
      <c r="I67" s="85" t="s">
        <v>84</v>
      </c>
      <c r="J67" s="85"/>
      <c r="K67" s="85"/>
      <c r="L67" s="136"/>
      <c r="M67" s="136"/>
      <c r="N67" s="136"/>
      <c r="O67" s="136">
        <f>ROUND(IF($D$17&lt;1,0,O60/($D$17*100)*10000),2)</f>
        <v>0</v>
      </c>
      <c r="P67" s="137" t="s">
        <v>85</v>
      </c>
      <c r="Q67" s="55"/>
      <c r="R67" s="55"/>
      <c r="S67" s="55"/>
      <c r="T67" s="136">
        <f>ROUND(IF($D$17&lt;1,0,T60/($D$17*100)*10000),2)</f>
        <v>0</v>
      </c>
      <c r="U67" s="137" t="s">
        <v>85</v>
      </c>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c r="HQ67" s="55"/>
      <c r="HR67" s="55"/>
      <c r="HS67" s="55"/>
      <c r="HT67" s="55"/>
      <c r="HU67" s="55"/>
      <c r="HV67" s="55"/>
      <c r="HW67" s="55"/>
      <c r="HX67" s="55"/>
      <c r="HY67" s="55"/>
      <c r="HZ67" s="55"/>
      <c r="IA67" s="55"/>
      <c r="IB67" s="55"/>
      <c r="IC67" s="55"/>
      <c r="ID67" s="55"/>
      <c r="IE67" s="55"/>
    </row>
    <row r="68" spans="1:239" x14ac:dyDescent="0.2">
      <c r="A68" s="137"/>
      <c r="B68" s="55"/>
      <c r="C68" s="55"/>
      <c r="D68" s="55"/>
      <c r="E68" s="55"/>
      <c r="F68" s="55"/>
      <c r="G68" s="55"/>
      <c r="H68" s="138"/>
      <c r="I68" s="139" t="s">
        <v>86</v>
      </c>
      <c r="J68" s="55"/>
      <c r="K68" s="55"/>
      <c r="L68" s="55"/>
      <c r="M68" s="55"/>
      <c r="N68" s="55"/>
      <c r="O68" s="140">
        <f>ROUND(IF($D$17&lt;1,0,(L60)/($D$17*100)*10000),2)</f>
        <v>0</v>
      </c>
      <c r="P68" s="43" t="s">
        <v>85</v>
      </c>
      <c r="Q68" s="55"/>
      <c r="R68" s="55"/>
      <c r="S68" s="55"/>
      <c r="T68" s="55"/>
      <c r="AH68" s="55"/>
      <c r="AI68" s="55"/>
      <c r="AJ68" s="55"/>
      <c r="AK68" s="55"/>
      <c r="AL68" s="55"/>
      <c r="AM68" s="55"/>
      <c r="AN68" s="55"/>
      <c r="AO68" s="55"/>
      <c r="AP68" s="55"/>
      <c r="AQ68" s="55"/>
      <c r="AR68" s="55"/>
      <c r="AS68" s="55"/>
      <c r="AT68" s="55"/>
      <c r="AU68" s="55"/>
      <c r="AV68" s="55"/>
      <c r="AW68" s="55"/>
      <c r="HH68" s="55"/>
      <c r="HI68" s="55"/>
      <c r="HJ68" s="55"/>
      <c r="HK68" s="55"/>
      <c r="HL68" s="55"/>
      <c r="HM68" s="55"/>
      <c r="HN68" s="55"/>
      <c r="HO68" s="55"/>
      <c r="HP68" s="55"/>
      <c r="HQ68" s="55"/>
    </row>
    <row r="69" spans="1:239" x14ac:dyDescent="0.2">
      <c r="A69" s="141"/>
      <c r="B69" s="55"/>
      <c r="C69" s="55"/>
      <c r="D69" s="122"/>
      <c r="E69" s="79"/>
      <c r="F69" s="67"/>
      <c r="G69" s="142"/>
      <c r="H69" s="143"/>
      <c r="I69" s="142"/>
      <c r="J69" s="43"/>
      <c r="K69" s="43"/>
      <c r="L69" s="144"/>
      <c r="M69" s="144"/>
      <c r="N69" s="144"/>
      <c r="O69" s="145"/>
      <c r="Q69" s="146"/>
      <c r="R69" s="146"/>
      <c r="S69" s="146"/>
      <c r="T69" s="146"/>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141"/>
      <c r="B70" s="55"/>
      <c r="C70" s="55"/>
      <c r="D70" s="122"/>
      <c r="E70" s="79"/>
      <c r="F70" s="67"/>
      <c r="Q70" s="146"/>
      <c r="R70" s="146"/>
      <c r="S70" s="146"/>
      <c r="T70" s="146"/>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c r="HP70" s="55"/>
    </row>
    <row r="71" spans="1:239" x14ac:dyDescent="0.2">
      <c r="A71" s="55"/>
      <c r="D71" s="6"/>
      <c r="E71" s="98"/>
      <c r="F71" s="67"/>
      <c r="Q71" s="146"/>
      <c r="R71" s="146"/>
      <c r="S71" s="146"/>
      <c r="T71" s="146"/>
    </row>
    <row r="72" spans="1:239" x14ac:dyDescent="0.2">
      <c r="A72" s="147"/>
      <c r="D72" s="6"/>
      <c r="E72" s="98"/>
      <c r="F72" s="1"/>
      <c r="Q72" s="99"/>
      <c r="R72" s="99"/>
      <c r="S72" s="99"/>
      <c r="T72" s="99"/>
    </row>
    <row r="73" spans="1:239" x14ac:dyDescent="0.2">
      <c r="A73" s="147"/>
      <c r="D73" s="6"/>
      <c r="E73" s="98"/>
      <c r="F73" s="1"/>
      <c r="Q73" s="99"/>
      <c r="R73" s="99"/>
      <c r="S73" s="99"/>
      <c r="T73" s="99"/>
    </row>
    <row r="74" spans="1:239" x14ac:dyDescent="0.2">
      <c r="A74" s="148"/>
      <c r="B74" s="137"/>
      <c r="C74" s="137"/>
      <c r="D74" s="137"/>
      <c r="E74" s="137"/>
      <c r="F74" s="137"/>
    </row>
    <row r="75" spans="1:239" x14ac:dyDescent="0.2">
      <c r="B75" s="137"/>
      <c r="C75" s="137"/>
      <c r="D75" s="137"/>
      <c r="E75" s="137"/>
      <c r="F75" s="137"/>
      <c r="P75" s="137"/>
      <c r="Q75" s="137"/>
      <c r="R75" s="137"/>
      <c r="S75" s="137"/>
      <c r="T75" s="137"/>
    </row>
    <row r="76" spans="1:239" x14ac:dyDescent="0.2">
      <c r="B76" s="137"/>
      <c r="C76" s="137"/>
      <c r="D76" s="137"/>
      <c r="E76" s="137"/>
      <c r="F76" s="137"/>
      <c r="P76" s="43"/>
      <c r="Q76" s="43"/>
      <c r="R76" s="43"/>
      <c r="S76" s="43"/>
      <c r="T76" s="43"/>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row r="93" spans="1:1" x14ac:dyDescent="0.2">
      <c r="A93" s="334"/>
    </row>
  </sheetData>
  <sheetProtection password="D7A1" sheet="1"/>
  <mergeCells count="9">
    <mergeCell ref="G23:J23"/>
    <mergeCell ref="L23:O23"/>
    <mergeCell ref="A79:A93"/>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1]!Info">
                <anchor moveWithCells="1">
                  <from>
                    <xdr:col>0</xdr:col>
                    <xdr:colOff>104775</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4098" r:id="rId5" name="Button 2">
              <controlPr defaultSize="0" print="0" autoFill="0" autoPict="0" macro="[1]!Info">
                <anchor moveWithCells="1">
                  <from>
                    <xdr:col>16</xdr:col>
                    <xdr:colOff>0</xdr:colOff>
                    <xdr:row>86</xdr:row>
                    <xdr:rowOff>76200</xdr:rowOff>
                  </from>
                  <to>
                    <xdr:col>17</xdr:col>
                    <xdr:colOff>0</xdr:colOff>
                    <xdr:row>88</xdr:row>
                    <xdr:rowOff>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13B4A-821D-4701-A568-21B49AA50348}">
  <sheetPr codeName="Sheet37"/>
  <dimension ref="A1:J151"/>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-3.1569999999999998E-4</v>
      </c>
      <c r="D49" s="44">
        <v>45471</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1.38</v>
      </c>
      <c r="C52" s="192">
        <v>0.01</v>
      </c>
      <c r="D52" s="193">
        <f>SUM(B52:C52)</f>
        <v>1.39</v>
      </c>
      <c r="E52" s="166">
        <v>45474</v>
      </c>
    </row>
    <row r="53" spans="1:8" x14ac:dyDescent="0.2">
      <c r="A53" s="152" t="s">
        <v>132</v>
      </c>
      <c r="B53" s="194">
        <v>1.8006999999999999E-3</v>
      </c>
      <c r="C53" s="195">
        <v>0</v>
      </c>
      <c r="D53" s="196">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172</v>
      </c>
      <c r="B70" s="202">
        <v>8.6240000000000004E-4</v>
      </c>
      <c r="D70" s="44">
        <v>45532</v>
      </c>
    </row>
    <row r="71" spans="1:4" x14ac:dyDescent="0.2">
      <c r="A71" s="51"/>
      <c r="D71" s="44"/>
    </row>
    <row r="72" spans="1:4" x14ac:dyDescent="0.2">
      <c r="A72" s="142" t="s">
        <v>137</v>
      </c>
      <c r="C72" s="175" t="s">
        <v>138</v>
      </c>
      <c r="D72" s="44"/>
    </row>
    <row r="73" spans="1:4" x14ac:dyDescent="0.2">
      <c r="A73" s="51" t="s">
        <v>139</v>
      </c>
      <c r="B73" s="150">
        <v>0</v>
      </c>
      <c r="C73" s="150">
        <v>0</v>
      </c>
      <c r="D73" s="44">
        <v>45444</v>
      </c>
    </row>
    <row r="74" spans="1:4" x14ac:dyDescent="0.2">
      <c r="A74" s="51" t="s">
        <v>119</v>
      </c>
      <c r="B74" s="150">
        <v>0</v>
      </c>
      <c r="C74" s="150">
        <v>0</v>
      </c>
      <c r="D74" s="44">
        <v>45444</v>
      </c>
    </row>
    <row r="75" spans="1:4" x14ac:dyDescent="0.2">
      <c r="A75" s="51" t="s">
        <v>140</v>
      </c>
      <c r="B75" s="150">
        <v>0</v>
      </c>
      <c r="C75" s="150">
        <v>0</v>
      </c>
      <c r="D75" s="44">
        <v>45444</v>
      </c>
    </row>
    <row r="76" spans="1:4" x14ac:dyDescent="0.2">
      <c r="A76" s="51" t="s">
        <v>141</v>
      </c>
      <c r="B76" s="150">
        <v>0</v>
      </c>
      <c r="C76" s="150">
        <v>0</v>
      </c>
      <c r="D76" s="44">
        <v>45444</v>
      </c>
    </row>
    <row r="77" spans="1:4" x14ac:dyDescent="0.2">
      <c r="A77" s="51" t="s">
        <v>142</v>
      </c>
      <c r="B77" s="150">
        <v>0</v>
      </c>
      <c r="C77" s="150">
        <v>0</v>
      </c>
      <c r="D77" s="44">
        <v>45444</v>
      </c>
    </row>
    <row r="78" spans="1:4" x14ac:dyDescent="0.2">
      <c r="A78" s="51" t="s">
        <v>143</v>
      </c>
      <c r="B78" s="150">
        <v>0</v>
      </c>
      <c r="C78" s="150">
        <v>0</v>
      </c>
      <c r="D78" s="44">
        <v>45444</v>
      </c>
    </row>
    <row r="79" spans="1:4" x14ac:dyDescent="0.2">
      <c r="A79" s="51"/>
      <c r="B79" s="154"/>
      <c r="C79" s="154"/>
      <c r="D79" s="44"/>
    </row>
    <row r="80" spans="1:4" x14ac:dyDescent="0.2">
      <c r="A80" s="142" t="s">
        <v>144</v>
      </c>
      <c r="D80" s="44"/>
    </row>
    <row r="81" spans="1:4" x14ac:dyDescent="0.2">
      <c r="A81" s="51" t="s">
        <v>119</v>
      </c>
      <c r="B81" s="174">
        <v>0</v>
      </c>
      <c r="C81" s="150"/>
      <c r="D81" s="44">
        <v>45444</v>
      </c>
    </row>
    <row r="82" spans="1:4" x14ac:dyDescent="0.2">
      <c r="A82" s="51" t="s">
        <v>141</v>
      </c>
      <c r="B82" s="174">
        <v>0</v>
      </c>
      <c r="C82" s="150"/>
      <c r="D82" s="44">
        <v>45444</v>
      </c>
    </row>
    <row r="83" spans="1:4" x14ac:dyDescent="0.2">
      <c r="A83" s="51"/>
      <c r="B83" s="154"/>
      <c r="C83" s="154"/>
      <c r="D83" s="44"/>
    </row>
    <row r="84" spans="1:4" x14ac:dyDescent="0.2">
      <c r="A84" s="142" t="s">
        <v>145</v>
      </c>
      <c r="D84" s="44"/>
    </row>
    <row r="85" spans="1:4" x14ac:dyDescent="0.2">
      <c r="A85" s="51" t="s">
        <v>140</v>
      </c>
      <c r="B85" s="174">
        <v>0</v>
      </c>
      <c r="C85" s="150"/>
      <c r="D85" s="44">
        <v>45444</v>
      </c>
    </row>
    <row r="86" spans="1:4" x14ac:dyDescent="0.2">
      <c r="A86" s="51" t="s">
        <v>142</v>
      </c>
      <c r="B86" s="174">
        <v>0</v>
      </c>
      <c r="C86" s="150"/>
      <c r="D86" s="44">
        <v>45444</v>
      </c>
    </row>
    <row r="87" spans="1:4" x14ac:dyDescent="0.2">
      <c r="A87" s="51" t="s">
        <v>143</v>
      </c>
      <c r="B87" s="174">
        <v>0</v>
      </c>
      <c r="C87" s="154"/>
      <c r="D87" s="44">
        <v>45444</v>
      </c>
    </row>
    <row r="88" spans="1:4" x14ac:dyDescent="0.2">
      <c r="A88" s="51"/>
      <c r="B88" s="154"/>
      <c r="C88" s="154"/>
      <c r="D88" s="44"/>
    </row>
    <row r="89" spans="1:4" x14ac:dyDescent="0.2">
      <c r="A89" s="142" t="s">
        <v>146</v>
      </c>
      <c r="B89" s="176">
        <v>2.9347000000000002E-2</v>
      </c>
      <c r="C89" s="177"/>
      <c r="D89" s="172">
        <v>45383</v>
      </c>
    </row>
    <row r="90" spans="1:4" x14ac:dyDescent="0.2">
      <c r="A90" s="51"/>
      <c r="D90" s="44"/>
    </row>
    <row r="91" spans="1:4" x14ac:dyDescent="0.2">
      <c r="A91" s="43" t="s">
        <v>147</v>
      </c>
      <c r="B91" s="176">
        <v>6.6985699999999995E-2</v>
      </c>
      <c r="C91" s="176"/>
      <c r="D91" s="44">
        <v>45167</v>
      </c>
    </row>
    <row r="93" spans="1:4" x14ac:dyDescent="0.2">
      <c r="A93" s="43" t="s">
        <v>148</v>
      </c>
      <c r="D93" s="44"/>
    </row>
    <row r="94" spans="1:4" x14ac:dyDescent="0.2">
      <c r="A94" s="152" t="s">
        <v>105</v>
      </c>
      <c r="B94" s="178">
        <v>1.42</v>
      </c>
      <c r="C94" s="178"/>
      <c r="D94" s="44">
        <v>45442</v>
      </c>
    </row>
    <row r="95" spans="1:4" x14ac:dyDescent="0.2">
      <c r="A95" s="152" t="s">
        <v>149</v>
      </c>
      <c r="B95" s="178">
        <v>11.97</v>
      </c>
      <c r="C95" s="178"/>
      <c r="D95" s="44">
        <v>45442</v>
      </c>
    </row>
    <row r="97" spans="1:6" x14ac:dyDescent="0.2">
      <c r="A97" s="43" t="s">
        <v>150</v>
      </c>
      <c r="B97" s="176"/>
      <c r="C97" s="176"/>
      <c r="D97" s="44"/>
    </row>
    <row r="98" spans="1:6" x14ac:dyDescent="0.2">
      <c r="A98" s="51" t="s">
        <v>139</v>
      </c>
      <c r="B98" s="150">
        <v>0</v>
      </c>
      <c r="C98" s="150"/>
      <c r="D98" s="44">
        <v>44531</v>
      </c>
      <c r="E98" s="179"/>
      <c r="F98" s="44"/>
    </row>
    <row r="99" spans="1:6" x14ac:dyDescent="0.2">
      <c r="A99" s="51" t="s">
        <v>119</v>
      </c>
      <c r="B99" s="150">
        <v>0</v>
      </c>
      <c r="C99" s="150"/>
      <c r="D99" s="44">
        <v>44531</v>
      </c>
      <c r="E99" s="179"/>
      <c r="F99" s="44"/>
    </row>
    <row r="100" spans="1:6" x14ac:dyDescent="0.2">
      <c r="A100" s="51" t="s">
        <v>151</v>
      </c>
      <c r="B100" s="150">
        <v>0</v>
      </c>
      <c r="C100" s="150"/>
      <c r="D100" s="44">
        <v>44531</v>
      </c>
      <c r="E100" s="179"/>
      <c r="F100" s="44"/>
    </row>
    <row r="101" spans="1:6" x14ac:dyDescent="0.2">
      <c r="A101" s="51" t="s">
        <v>152</v>
      </c>
      <c r="B101" s="150">
        <v>0</v>
      </c>
      <c r="C101" s="150"/>
      <c r="D101" s="44">
        <v>44531</v>
      </c>
      <c r="E101" s="179"/>
      <c r="F101" s="44"/>
    </row>
    <row r="102" spans="1:6" x14ac:dyDescent="0.2">
      <c r="A102" s="51" t="s">
        <v>153</v>
      </c>
      <c r="B102" s="150">
        <v>0</v>
      </c>
      <c r="C102" s="150"/>
      <c r="D102" s="44">
        <v>44531</v>
      </c>
      <c r="E102" s="179"/>
      <c r="F102" s="44"/>
    </row>
    <row r="103" spans="1:6" x14ac:dyDescent="0.2">
      <c r="A103" s="51" t="s">
        <v>154</v>
      </c>
      <c r="B103" s="150">
        <v>0</v>
      </c>
      <c r="C103" s="150"/>
      <c r="D103" s="44">
        <v>44531</v>
      </c>
      <c r="E103" s="179"/>
      <c r="F103" s="44"/>
    </row>
    <row r="104" spans="1:6" x14ac:dyDescent="0.2">
      <c r="A104" s="51" t="s">
        <v>155</v>
      </c>
      <c r="B104" s="150">
        <v>0</v>
      </c>
      <c r="C104" s="150"/>
      <c r="D104" s="44">
        <v>44531</v>
      </c>
      <c r="E104" s="179"/>
      <c r="F104" s="44"/>
    </row>
    <row r="105" spans="1:6" x14ac:dyDescent="0.2">
      <c r="A105" s="51" t="s">
        <v>156</v>
      </c>
      <c r="B105" s="150">
        <v>0</v>
      </c>
      <c r="C105" s="150"/>
      <c r="D105" s="44">
        <v>44531</v>
      </c>
      <c r="E105" s="179"/>
      <c r="F105" s="44"/>
    </row>
    <row r="106" spans="1:6" x14ac:dyDescent="0.2">
      <c r="A106" s="51" t="s">
        <v>157</v>
      </c>
      <c r="B106" s="150">
        <v>0</v>
      </c>
      <c r="C106" s="150"/>
      <c r="D106" s="44">
        <v>44531</v>
      </c>
      <c r="E106" s="179"/>
      <c r="F106" s="44"/>
    </row>
    <row r="107" spans="1:6" x14ac:dyDescent="0.2">
      <c r="A107" s="51" t="s">
        <v>158</v>
      </c>
      <c r="B107" s="150">
        <v>0</v>
      </c>
      <c r="C107" s="150"/>
      <c r="D107" s="44">
        <v>44531</v>
      </c>
      <c r="E107" s="179"/>
      <c r="F107" s="44"/>
    </row>
    <row r="109" spans="1:6" x14ac:dyDescent="0.2">
      <c r="A109" s="43" t="s">
        <v>159</v>
      </c>
      <c r="B109" s="197">
        <v>0.211176</v>
      </c>
      <c r="C109" s="176"/>
      <c r="D109" s="44">
        <v>45532</v>
      </c>
    </row>
    <row r="111" spans="1:6" x14ac:dyDescent="0.2">
      <c r="A111" s="43" t="s">
        <v>72</v>
      </c>
      <c r="D111" s="44"/>
    </row>
    <row r="112" spans="1:6" x14ac:dyDescent="0.2">
      <c r="A112" s="152" t="s">
        <v>105</v>
      </c>
      <c r="B112" s="178">
        <v>0</v>
      </c>
      <c r="C112" s="178"/>
      <c r="D112" s="44">
        <v>44894</v>
      </c>
    </row>
    <row r="113" spans="1:5" x14ac:dyDescent="0.2">
      <c r="A113" s="152" t="s">
        <v>149</v>
      </c>
      <c r="B113" s="178">
        <v>0</v>
      </c>
      <c r="C113" s="178"/>
      <c r="D113" s="44">
        <v>44894</v>
      </c>
    </row>
    <row r="115" spans="1:5" x14ac:dyDescent="0.2">
      <c r="A115" s="142" t="s">
        <v>160</v>
      </c>
      <c r="D115" s="44"/>
    </row>
    <row r="116" spans="1:5" x14ac:dyDescent="0.2">
      <c r="A116" s="51" t="s">
        <v>161</v>
      </c>
      <c r="B116" s="181">
        <v>3.8972999999999998E-3</v>
      </c>
      <c r="C116" s="154"/>
      <c r="D116" s="44">
        <v>44531</v>
      </c>
    </row>
    <row r="117" spans="1:5" x14ac:dyDescent="0.2">
      <c r="A117" s="51" t="s">
        <v>162</v>
      </c>
      <c r="B117" s="181">
        <v>3.7618E-3</v>
      </c>
      <c r="C117" s="154"/>
      <c r="D117" s="44">
        <v>44531</v>
      </c>
    </row>
    <row r="118" spans="1:5" x14ac:dyDescent="0.2">
      <c r="A118" s="51" t="s">
        <v>163</v>
      </c>
      <c r="B118" s="181">
        <v>3.6865999999999999E-3</v>
      </c>
      <c r="C118" s="154"/>
      <c r="D118" s="44">
        <v>44531</v>
      </c>
    </row>
    <row r="120" spans="1:5" x14ac:dyDescent="0.2">
      <c r="A120" s="142" t="s">
        <v>164</v>
      </c>
    </row>
    <row r="121" spans="1:5" x14ac:dyDescent="0.2">
      <c r="A121" s="51" t="s">
        <v>105</v>
      </c>
      <c r="B121" s="182">
        <v>-2.3000000000000001E-4</v>
      </c>
      <c r="D121" s="44">
        <v>44531</v>
      </c>
    </row>
    <row r="122" spans="1:5" x14ac:dyDescent="0.2">
      <c r="A122" s="51" t="s">
        <v>149</v>
      </c>
      <c r="B122" s="182">
        <v>-6.2E-4</v>
      </c>
      <c r="D122" s="44">
        <v>44531</v>
      </c>
    </row>
    <row r="123" spans="1:5" x14ac:dyDescent="0.2">
      <c r="C123" s="35"/>
    </row>
    <row r="124" spans="1:5" x14ac:dyDescent="0.2">
      <c r="A124" s="43" t="s">
        <v>73</v>
      </c>
      <c r="D124" s="44"/>
    </row>
    <row r="125" spans="1:5" x14ac:dyDescent="0.2">
      <c r="A125" s="152" t="s">
        <v>105</v>
      </c>
      <c r="B125" s="183">
        <v>1.26</v>
      </c>
      <c r="C125" s="184"/>
      <c r="D125" s="172">
        <v>45226</v>
      </c>
    </row>
    <row r="126" spans="1:5" x14ac:dyDescent="0.2">
      <c r="A126" s="152" t="s">
        <v>149</v>
      </c>
      <c r="B126" s="183">
        <v>8.5299999999999994</v>
      </c>
      <c r="C126" s="184"/>
      <c r="D126" s="172">
        <v>45226</v>
      </c>
    </row>
    <row r="128" spans="1:5" x14ac:dyDescent="0.2">
      <c r="A128" s="142" t="s">
        <v>76</v>
      </c>
      <c r="B128" s="185"/>
      <c r="E128" s="44"/>
    </row>
    <row r="129" spans="1:5" x14ac:dyDescent="0.2">
      <c r="A129" s="152" t="s">
        <v>105</v>
      </c>
      <c r="B129">
        <v>0.1</v>
      </c>
      <c r="C129" s="44"/>
      <c r="E129" s="44">
        <v>44927</v>
      </c>
    </row>
    <row r="130" spans="1:5" x14ac:dyDescent="0.2">
      <c r="A130" s="51" t="s">
        <v>91</v>
      </c>
      <c r="B130">
        <v>2.9050000000000001E-4</v>
      </c>
      <c r="C130" s="186">
        <v>242</v>
      </c>
      <c r="D130" t="s">
        <v>165</v>
      </c>
      <c r="E130" s="44">
        <v>45292</v>
      </c>
    </row>
    <row r="131" spans="1:5" x14ac:dyDescent="0.2">
      <c r="A131" s="51" t="s">
        <v>92</v>
      </c>
      <c r="B131">
        <v>0</v>
      </c>
      <c r="E131" s="44">
        <v>44927</v>
      </c>
    </row>
    <row r="133" spans="1:5" x14ac:dyDescent="0.2">
      <c r="A133" s="142" t="s">
        <v>77</v>
      </c>
    </row>
    <row r="134" spans="1:5" x14ac:dyDescent="0.2">
      <c r="A134" s="152" t="s">
        <v>105</v>
      </c>
      <c r="B134" s="186">
        <v>0</v>
      </c>
      <c r="D134" s="44">
        <v>44531</v>
      </c>
    </row>
    <row r="135" spans="1:5" x14ac:dyDescent="0.2">
      <c r="A135" s="152" t="s">
        <v>106</v>
      </c>
      <c r="B135" s="186">
        <v>0</v>
      </c>
      <c r="D135" s="44">
        <v>44531</v>
      </c>
    </row>
    <row r="136" spans="1:5" x14ac:dyDescent="0.2">
      <c r="A136" s="152" t="s">
        <v>107</v>
      </c>
      <c r="B136" s="186">
        <v>0</v>
      </c>
      <c r="D136" s="44">
        <v>44531</v>
      </c>
    </row>
    <row r="137" spans="1:5" x14ac:dyDescent="0.2">
      <c r="A137" s="152" t="s">
        <v>108</v>
      </c>
      <c r="B137" s="186">
        <v>0</v>
      </c>
      <c r="D137" s="44">
        <v>44531</v>
      </c>
    </row>
    <row r="138" spans="1:5" x14ac:dyDescent="0.2">
      <c r="A138" s="152" t="s">
        <v>109</v>
      </c>
      <c r="B138" s="186">
        <v>0</v>
      </c>
      <c r="D138" s="44">
        <v>44531</v>
      </c>
    </row>
    <row r="140" spans="1:5" x14ac:dyDescent="0.2">
      <c r="A140" s="43" t="s">
        <v>78</v>
      </c>
      <c r="D140" s="44"/>
    </row>
    <row r="141" spans="1:5" x14ac:dyDescent="0.2">
      <c r="A141" s="152" t="s">
        <v>105</v>
      </c>
      <c r="B141" s="184">
        <v>0</v>
      </c>
      <c r="C141" s="184"/>
      <c r="D141" s="44">
        <v>44531</v>
      </c>
    </row>
    <row r="142" spans="1:5" x14ac:dyDescent="0.2">
      <c r="A142" s="152" t="s">
        <v>149</v>
      </c>
      <c r="B142" s="184">
        <v>0</v>
      </c>
      <c r="C142" s="184"/>
      <c r="D142" s="44">
        <v>44531</v>
      </c>
    </row>
    <row r="144" spans="1:5" x14ac:dyDescent="0.2">
      <c r="A144" s="43" t="s">
        <v>79</v>
      </c>
      <c r="D144" t="s">
        <v>166</v>
      </c>
    </row>
    <row r="146" spans="1:8" x14ac:dyDescent="0.2">
      <c r="A146" s="43" t="s">
        <v>167</v>
      </c>
      <c r="B146" s="198">
        <v>10</v>
      </c>
      <c r="C146" s="199">
        <v>3.7427700000000001E-2</v>
      </c>
      <c r="D146" s="199">
        <v>1.5787499999999999E-2</v>
      </c>
      <c r="E146" s="200"/>
      <c r="F146" s="187">
        <v>0</v>
      </c>
      <c r="G146" s="187">
        <v>0</v>
      </c>
      <c r="H146" s="189">
        <v>45444</v>
      </c>
    </row>
    <row r="148" spans="1:8" x14ac:dyDescent="0.2">
      <c r="A148" s="43" t="s">
        <v>168</v>
      </c>
      <c r="B148" s="201">
        <v>9.4</v>
      </c>
      <c r="C148" s="170">
        <v>2.0634799999999998E-2</v>
      </c>
      <c r="D148" s="198">
        <v>0</v>
      </c>
      <c r="E148" s="200">
        <v>0</v>
      </c>
      <c r="F148" s="187">
        <v>0</v>
      </c>
      <c r="G148" s="190">
        <v>0</v>
      </c>
      <c r="H148" s="189">
        <v>45444</v>
      </c>
    </row>
    <row r="149" spans="1:8" x14ac:dyDescent="0.2">
      <c r="A149" s="43" t="s">
        <v>169</v>
      </c>
      <c r="B149" s="201">
        <v>138.5</v>
      </c>
      <c r="C149" s="170">
        <v>1.3832199999999999E-2</v>
      </c>
      <c r="D149" s="198">
        <v>0</v>
      </c>
      <c r="E149" s="200">
        <v>0</v>
      </c>
      <c r="F149" s="187">
        <v>0</v>
      </c>
      <c r="G149" s="190">
        <v>0</v>
      </c>
      <c r="H149" s="189">
        <v>45444</v>
      </c>
    </row>
    <row r="150" spans="1:8" x14ac:dyDescent="0.2">
      <c r="A150" s="43" t="s">
        <v>170</v>
      </c>
      <c r="B150" s="201">
        <v>825</v>
      </c>
      <c r="C150" s="170">
        <v>5.9799999999999997E-5</v>
      </c>
      <c r="D150" s="198">
        <v>0</v>
      </c>
      <c r="E150" s="200">
        <v>0</v>
      </c>
      <c r="F150" s="187">
        <v>0</v>
      </c>
      <c r="G150" s="190">
        <v>0</v>
      </c>
      <c r="H150" s="189">
        <v>45444</v>
      </c>
    </row>
    <row r="151" spans="1:8" x14ac:dyDescent="0.2">
      <c r="A151" s="43" t="s">
        <v>171</v>
      </c>
      <c r="B151" s="201">
        <v>3600</v>
      </c>
      <c r="C151" s="170">
        <v>5.9799999999999997E-5</v>
      </c>
      <c r="D151" s="198">
        <v>0</v>
      </c>
      <c r="E151" s="200">
        <v>0</v>
      </c>
      <c r="F151" s="187">
        <v>0</v>
      </c>
      <c r="G151" s="190">
        <v>0</v>
      </c>
      <c r="H151" s="189">
        <v>45444</v>
      </c>
    </row>
  </sheetData>
  <sheetProtection password="D7A1" sheet="1"/>
  <mergeCells count="2">
    <mergeCell ref="B14:D14"/>
    <mergeCell ref="H14:J14"/>
  </mergeCells>
  <hyperlinks>
    <hyperlink ref="A40" r:id="rId1" display="GS-@ TOD (On-Peak)" xr:uid="{D588291C-8F3D-4C5C-82FE-B5BAFD845B07}"/>
    <hyperlink ref="A41" r:id="rId2" display="GS-@ TOD (On-Peak)" xr:uid="{EA72C334-78A6-431F-8527-0DBA1928C04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0406B-15AC-4260-9AE8-8F53F003C8FF}">
  <sheetPr codeName="Sheet153"/>
  <dimension ref="A1:IE92"/>
  <sheetViews>
    <sheetView showGridLines="0" topLeftCell="A26"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21</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Info'!D24</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'082024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'082024 Riders'!B8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'082024 Riders'!B9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'082024 Riders'!B10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'082024 Riders'!D52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'082024 Riders'!B21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'082024 Riders'!B28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'082024 Riders'!B49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'082024 Riders'!B15</f>
        <v>0</v>
      </c>
      <c r="J41" s="81">
        <f t="shared" ref="J41:J46" si="3">SUM(G41:I41)</f>
        <v>0</v>
      </c>
      <c r="K41" s="99" t="s">
        <v>53</v>
      </c>
      <c r="L41" s="72"/>
      <c r="M41" s="72"/>
      <c r="N41" s="72">
        <f>J41*D41</f>
        <v>0</v>
      </c>
      <c r="O41" s="72">
        <f>SUM(L41:N41)</f>
        <v>0</v>
      </c>
      <c r="P41" s="74">
        <f>'082024 Riders'!D15</f>
        <v>45505</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'082024 Riders'!B59</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'082024 Riders'!B71+'082024 Riders'!C72</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'082024 Riders'!B87</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'082024 Riders'!B89</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'082024 Riders'!B92</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'082024 Riders'!B107</f>
        <v>0.20491119999999999</v>
      </c>
      <c r="J48" s="113">
        <f>SUM(G48:I48)</f>
        <v>0.20491119999999999</v>
      </c>
      <c r="K48" s="99"/>
      <c r="L48" s="72"/>
      <c r="M48" s="72"/>
      <c r="N48" s="72">
        <f>ROUND(D48*I48,2)</f>
        <v>2.0499999999999998</v>
      </c>
      <c r="O48" s="72">
        <f t="shared" si="1"/>
        <v>2.0499999999999998</v>
      </c>
      <c r="P48" s="74">
        <f>'082024 Riders'!D107</f>
        <v>45503</v>
      </c>
      <c r="Q48" s="67"/>
      <c r="R48" s="103">
        <f>$T$27</f>
        <v>0</v>
      </c>
      <c r="S48" s="104">
        <f>I48</f>
        <v>0.20491119999999999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'082024 Riders'!B123</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'082024 Riders'!B114</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'082024 Riders'!B119</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'082024 Riders'!B127</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7.18</v>
      </c>
      <c r="O57" s="88">
        <f>SUM(O31:O56)</f>
        <v>7.18</v>
      </c>
      <c r="P57" s="128"/>
      <c r="Q57" s="67"/>
      <c r="R57" s="67"/>
      <c r="S57" s="67"/>
      <c r="T57" s="83">
        <f>SUM(T31:T51)</f>
        <v>2.8099999999999996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17.18</v>
      </c>
      <c r="O59" s="133">
        <f>O27+O57</f>
        <v>17.18</v>
      </c>
      <c r="P59" s="133"/>
      <c r="Q59" s="67"/>
      <c r="R59" s="67"/>
      <c r="S59" s="67"/>
      <c r="T59" s="133">
        <f>T27+T57</f>
        <v>2.8099999999999996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17.18</v>
      </c>
      <c r="P64" s="67"/>
      <c r="Q64" s="55"/>
      <c r="R64" s="55"/>
      <c r="S64" s="55"/>
      <c r="T64" s="134">
        <f>IF($D$17&lt;0,T59,IF(T59&gt;T62,T59,T62))</f>
        <v>2.8099999999999996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1]!Info">
                <anchor moveWithCells="1">
                  <from>
                    <xdr:col>0</xdr:col>
                    <xdr:colOff>104775</xdr:colOff>
                    <xdr:row>0</xdr:row>
                    <xdr:rowOff>114300</xdr:rowOff>
                  </from>
                  <to>
                    <xdr:col>0</xdr:col>
                    <xdr:colOff>895350</xdr:colOff>
                    <xdr:row>1</xdr:row>
                    <xdr:rowOff>114300</xdr:rowOff>
                  </to>
                </anchor>
              </controlPr>
            </control>
          </mc:Choice>
        </mc:AlternateContent>
        <mc:AlternateContent xmlns:mc="http://schemas.openxmlformats.org/markup-compatibility/2006">
          <mc:Choice Requires="x14">
            <control shapeId="307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2925E-507A-4D78-ABFF-077DAFE7F3C0}">
  <sheetPr codeName="Sheet36"/>
  <dimension ref="A1:J149"/>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19">
        <v>0</v>
      </c>
      <c r="C15" s="154"/>
      <c r="D15" s="44">
        <v>45505</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70">
        <v>-3.1569999999999998E-4</v>
      </c>
      <c r="D49" s="44">
        <v>45471</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91">
        <v>1.38</v>
      </c>
      <c r="C52" s="192">
        <v>0.01</v>
      </c>
      <c r="D52" s="193">
        <f>SUM(B52:C52)</f>
        <v>1.39</v>
      </c>
      <c r="E52" s="166">
        <v>45474</v>
      </c>
    </row>
    <row r="53" spans="1:8" x14ac:dyDescent="0.2">
      <c r="A53" s="152" t="s">
        <v>132</v>
      </c>
      <c r="B53" s="194">
        <v>1.8006999999999999E-3</v>
      </c>
      <c r="C53" s="195">
        <v>0</v>
      </c>
      <c r="D53" s="196">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137</v>
      </c>
      <c r="C70" s="175" t="s">
        <v>138</v>
      </c>
      <c r="D70" s="44"/>
    </row>
    <row r="71" spans="1:4" x14ac:dyDescent="0.2">
      <c r="A71" s="51" t="s">
        <v>139</v>
      </c>
      <c r="B71" s="150">
        <v>0</v>
      </c>
      <c r="C71" s="150">
        <v>0</v>
      </c>
      <c r="D71" s="44">
        <v>45444</v>
      </c>
    </row>
    <row r="72" spans="1:4" x14ac:dyDescent="0.2">
      <c r="A72" s="51" t="s">
        <v>119</v>
      </c>
      <c r="B72" s="150">
        <v>0</v>
      </c>
      <c r="C72" s="150">
        <v>0</v>
      </c>
      <c r="D72" s="44">
        <v>45444</v>
      </c>
    </row>
    <row r="73" spans="1:4" x14ac:dyDescent="0.2">
      <c r="A73" s="51" t="s">
        <v>140</v>
      </c>
      <c r="B73" s="150">
        <v>0</v>
      </c>
      <c r="C73" s="150">
        <v>0</v>
      </c>
      <c r="D73" s="44">
        <v>45444</v>
      </c>
    </row>
    <row r="74" spans="1:4" x14ac:dyDescent="0.2">
      <c r="A74" s="51" t="s">
        <v>141</v>
      </c>
      <c r="B74" s="150">
        <v>0</v>
      </c>
      <c r="C74" s="150">
        <v>0</v>
      </c>
      <c r="D74" s="44">
        <v>45444</v>
      </c>
    </row>
    <row r="75" spans="1:4" x14ac:dyDescent="0.2">
      <c r="A75" s="51" t="s">
        <v>142</v>
      </c>
      <c r="B75" s="150">
        <v>0</v>
      </c>
      <c r="C75" s="150">
        <v>0</v>
      </c>
      <c r="D75" s="44">
        <v>45444</v>
      </c>
    </row>
    <row r="76" spans="1:4" x14ac:dyDescent="0.2">
      <c r="A76" s="51" t="s">
        <v>143</v>
      </c>
      <c r="B76" s="150">
        <v>0</v>
      </c>
      <c r="C76" s="150">
        <v>0</v>
      </c>
      <c r="D76" s="44">
        <v>45444</v>
      </c>
    </row>
    <row r="77" spans="1:4" x14ac:dyDescent="0.2">
      <c r="A77" s="51"/>
      <c r="B77" s="154"/>
      <c r="C77" s="154"/>
      <c r="D77" s="44"/>
    </row>
    <row r="78" spans="1:4" x14ac:dyDescent="0.2">
      <c r="A78" s="142" t="s">
        <v>144</v>
      </c>
      <c r="D78" s="44"/>
    </row>
    <row r="79" spans="1:4" x14ac:dyDescent="0.2">
      <c r="A79" s="51" t="s">
        <v>119</v>
      </c>
      <c r="B79" s="174">
        <v>0</v>
      </c>
      <c r="C79" s="150"/>
      <c r="D79" s="44">
        <v>45444</v>
      </c>
    </row>
    <row r="80" spans="1:4" x14ac:dyDescent="0.2">
      <c r="A80" s="51" t="s">
        <v>141</v>
      </c>
      <c r="B80" s="174">
        <v>0</v>
      </c>
      <c r="C80" s="150"/>
      <c r="D80" s="44">
        <v>45444</v>
      </c>
    </row>
    <row r="81" spans="1:6" x14ac:dyDescent="0.2">
      <c r="A81" s="51"/>
      <c r="B81" s="154"/>
      <c r="C81" s="154"/>
      <c r="D81" s="44"/>
    </row>
    <row r="82" spans="1:6" x14ac:dyDescent="0.2">
      <c r="A82" s="142" t="s">
        <v>145</v>
      </c>
      <c r="D82" s="44"/>
    </row>
    <row r="83" spans="1:6" x14ac:dyDescent="0.2">
      <c r="A83" s="51" t="s">
        <v>140</v>
      </c>
      <c r="B83" s="174">
        <v>0</v>
      </c>
      <c r="C83" s="150"/>
      <c r="D83" s="44">
        <v>45444</v>
      </c>
    </row>
    <row r="84" spans="1:6" x14ac:dyDescent="0.2">
      <c r="A84" s="51" t="s">
        <v>142</v>
      </c>
      <c r="B84" s="174">
        <v>0</v>
      </c>
      <c r="C84" s="150"/>
      <c r="D84" s="44">
        <v>45444</v>
      </c>
    </row>
    <row r="85" spans="1:6" x14ac:dyDescent="0.2">
      <c r="A85" s="51" t="s">
        <v>143</v>
      </c>
      <c r="B85" s="174">
        <v>0</v>
      </c>
      <c r="C85" s="154"/>
      <c r="D85" s="44">
        <v>45444</v>
      </c>
    </row>
    <row r="86" spans="1:6" x14ac:dyDescent="0.2">
      <c r="A86" s="51"/>
      <c r="B86" s="154"/>
      <c r="C86" s="154"/>
      <c r="D86" s="44"/>
    </row>
    <row r="87" spans="1:6" x14ac:dyDescent="0.2">
      <c r="A87" s="142" t="s">
        <v>146</v>
      </c>
      <c r="B87" s="176">
        <v>2.9347000000000002E-2</v>
      </c>
      <c r="C87" s="177"/>
      <c r="D87" s="172">
        <v>45383</v>
      </c>
    </row>
    <row r="88" spans="1:6" x14ac:dyDescent="0.2">
      <c r="A88" s="51"/>
      <c r="D88" s="44"/>
    </row>
    <row r="89" spans="1:6" x14ac:dyDescent="0.2">
      <c r="A89" s="43" t="s">
        <v>147</v>
      </c>
      <c r="B89" s="176">
        <v>6.6985699999999995E-2</v>
      </c>
      <c r="C89" s="176"/>
      <c r="D89" s="44">
        <v>45167</v>
      </c>
    </row>
    <row r="91" spans="1:6" x14ac:dyDescent="0.2">
      <c r="A91" s="43" t="s">
        <v>148</v>
      </c>
      <c r="D91" s="44"/>
    </row>
    <row r="92" spans="1:6" x14ac:dyDescent="0.2">
      <c r="A92" s="152" t="s">
        <v>105</v>
      </c>
      <c r="B92" s="178">
        <v>1.42</v>
      </c>
      <c r="C92" s="178"/>
      <c r="D92" s="44">
        <v>45442</v>
      </c>
    </row>
    <row r="93" spans="1:6" x14ac:dyDescent="0.2">
      <c r="A93" s="152" t="s">
        <v>149</v>
      </c>
      <c r="B93" s="178">
        <v>11.97</v>
      </c>
      <c r="C93" s="178"/>
      <c r="D93" s="44">
        <v>45442</v>
      </c>
    </row>
    <row r="95" spans="1:6" x14ac:dyDescent="0.2">
      <c r="A95" s="43" t="s">
        <v>150</v>
      </c>
      <c r="B95" s="176"/>
      <c r="C95" s="176"/>
      <c r="D95" s="44"/>
    </row>
    <row r="96" spans="1:6" x14ac:dyDescent="0.2">
      <c r="A96" s="51" t="s">
        <v>139</v>
      </c>
      <c r="B96" s="150">
        <v>0</v>
      </c>
      <c r="C96" s="150"/>
      <c r="D96" s="44">
        <v>44531</v>
      </c>
      <c r="E96" s="179"/>
      <c r="F96" s="44"/>
    </row>
    <row r="97" spans="1:6" x14ac:dyDescent="0.2">
      <c r="A97" s="51" t="s">
        <v>119</v>
      </c>
      <c r="B97" s="150">
        <v>0</v>
      </c>
      <c r="C97" s="150"/>
      <c r="D97" s="44">
        <v>44531</v>
      </c>
      <c r="E97" s="179"/>
      <c r="F97" s="44"/>
    </row>
    <row r="98" spans="1:6" x14ac:dyDescent="0.2">
      <c r="A98" s="51" t="s">
        <v>151</v>
      </c>
      <c r="B98" s="150">
        <v>0</v>
      </c>
      <c r="C98" s="150"/>
      <c r="D98" s="44">
        <v>44531</v>
      </c>
      <c r="E98" s="179"/>
      <c r="F98" s="44"/>
    </row>
    <row r="99" spans="1:6" x14ac:dyDescent="0.2">
      <c r="A99" s="51" t="s">
        <v>152</v>
      </c>
      <c r="B99" s="150">
        <v>0</v>
      </c>
      <c r="C99" s="150"/>
      <c r="D99" s="44">
        <v>44531</v>
      </c>
      <c r="E99" s="179"/>
      <c r="F99" s="44"/>
    </row>
    <row r="100" spans="1:6" x14ac:dyDescent="0.2">
      <c r="A100" s="51" t="s">
        <v>153</v>
      </c>
      <c r="B100" s="150">
        <v>0</v>
      </c>
      <c r="C100" s="150"/>
      <c r="D100" s="44">
        <v>44531</v>
      </c>
      <c r="E100" s="179"/>
      <c r="F100" s="44"/>
    </row>
    <row r="101" spans="1:6" x14ac:dyDescent="0.2">
      <c r="A101" s="51" t="s">
        <v>154</v>
      </c>
      <c r="B101" s="150">
        <v>0</v>
      </c>
      <c r="C101" s="150"/>
      <c r="D101" s="44">
        <v>44531</v>
      </c>
      <c r="E101" s="179"/>
      <c r="F101" s="44"/>
    </row>
    <row r="102" spans="1:6" x14ac:dyDescent="0.2">
      <c r="A102" s="51" t="s">
        <v>155</v>
      </c>
      <c r="B102" s="150">
        <v>0</v>
      </c>
      <c r="C102" s="150"/>
      <c r="D102" s="44">
        <v>44531</v>
      </c>
      <c r="E102" s="179"/>
      <c r="F102" s="44"/>
    </row>
    <row r="103" spans="1:6" x14ac:dyDescent="0.2">
      <c r="A103" s="51" t="s">
        <v>156</v>
      </c>
      <c r="B103" s="150">
        <v>0</v>
      </c>
      <c r="C103" s="150"/>
      <c r="D103" s="44">
        <v>44531</v>
      </c>
      <c r="E103" s="179"/>
      <c r="F103" s="44"/>
    </row>
    <row r="104" spans="1:6" x14ac:dyDescent="0.2">
      <c r="A104" s="51" t="s">
        <v>157</v>
      </c>
      <c r="B104" s="150">
        <v>0</v>
      </c>
      <c r="C104" s="150"/>
      <c r="D104" s="44">
        <v>44531</v>
      </c>
      <c r="E104" s="179"/>
      <c r="F104" s="44"/>
    </row>
    <row r="105" spans="1:6" x14ac:dyDescent="0.2">
      <c r="A105" s="51" t="s">
        <v>158</v>
      </c>
      <c r="B105" s="150">
        <v>0</v>
      </c>
      <c r="C105" s="150"/>
      <c r="D105" s="44">
        <v>44531</v>
      </c>
      <c r="E105" s="179"/>
      <c r="F105" s="44"/>
    </row>
    <row r="107" spans="1:6" x14ac:dyDescent="0.2">
      <c r="A107" s="43" t="s">
        <v>159</v>
      </c>
      <c r="B107" s="197">
        <v>0.20491119999999999</v>
      </c>
      <c r="C107" s="176"/>
      <c r="D107" s="44">
        <v>45503</v>
      </c>
    </row>
    <row r="109" spans="1:6" x14ac:dyDescent="0.2">
      <c r="A109" s="43" t="s">
        <v>72</v>
      </c>
      <c r="D109" s="44"/>
    </row>
    <row r="110" spans="1:6" x14ac:dyDescent="0.2">
      <c r="A110" s="152" t="s">
        <v>105</v>
      </c>
      <c r="B110" s="178">
        <v>0</v>
      </c>
      <c r="C110" s="178"/>
      <c r="D110" s="44">
        <v>44894</v>
      </c>
    </row>
    <row r="111" spans="1:6" x14ac:dyDescent="0.2">
      <c r="A111" s="152" t="s">
        <v>149</v>
      </c>
      <c r="B111" s="178">
        <v>0</v>
      </c>
      <c r="C111" s="178"/>
      <c r="D111" s="44">
        <v>44894</v>
      </c>
    </row>
    <row r="113" spans="1:5" x14ac:dyDescent="0.2">
      <c r="A113" s="142" t="s">
        <v>160</v>
      </c>
      <c r="D113" s="44"/>
    </row>
    <row r="114" spans="1:5" x14ac:dyDescent="0.2">
      <c r="A114" s="51" t="s">
        <v>161</v>
      </c>
      <c r="B114" s="181">
        <v>3.8972999999999998E-3</v>
      </c>
      <c r="C114" s="154"/>
      <c r="D114" s="44">
        <v>44531</v>
      </c>
    </row>
    <row r="115" spans="1:5" x14ac:dyDescent="0.2">
      <c r="A115" s="51" t="s">
        <v>162</v>
      </c>
      <c r="B115" s="181">
        <v>3.7618E-3</v>
      </c>
      <c r="C115" s="154"/>
      <c r="D115" s="44">
        <v>44531</v>
      </c>
    </row>
    <row r="116" spans="1:5" x14ac:dyDescent="0.2">
      <c r="A116" s="51" t="s">
        <v>163</v>
      </c>
      <c r="B116" s="181">
        <v>3.6865999999999999E-3</v>
      </c>
      <c r="C116" s="154"/>
      <c r="D116" s="44">
        <v>44531</v>
      </c>
    </row>
    <row r="118" spans="1:5" x14ac:dyDescent="0.2">
      <c r="A118" s="142" t="s">
        <v>164</v>
      </c>
    </row>
    <row r="119" spans="1:5" x14ac:dyDescent="0.2">
      <c r="A119" s="51" t="s">
        <v>105</v>
      </c>
      <c r="B119" s="182">
        <v>-2.3000000000000001E-4</v>
      </c>
      <c r="D119" s="44">
        <v>44531</v>
      </c>
    </row>
    <row r="120" spans="1:5" x14ac:dyDescent="0.2">
      <c r="A120" s="51" t="s">
        <v>149</v>
      </c>
      <c r="B120" s="182">
        <v>-6.2E-4</v>
      </c>
      <c r="D120" s="44">
        <v>44531</v>
      </c>
    </row>
    <row r="121" spans="1:5" x14ac:dyDescent="0.2">
      <c r="C121" s="35"/>
    </row>
    <row r="122" spans="1:5" x14ac:dyDescent="0.2">
      <c r="A122" s="43" t="s">
        <v>73</v>
      </c>
      <c r="D122" s="44"/>
    </row>
    <row r="123" spans="1:5" x14ac:dyDescent="0.2">
      <c r="A123" s="152" t="s">
        <v>105</v>
      </c>
      <c r="B123" s="183">
        <v>1.26</v>
      </c>
      <c r="C123" s="184"/>
      <c r="D123" s="172">
        <v>45226</v>
      </c>
    </row>
    <row r="124" spans="1:5" x14ac:dyDescent="0.2">
      <c r="A124" s="152" t="s">
        <v>149</v>
      </c>
      <c r="B124" s="183">
        <v>8.5299999999999994</v>
      </c>
      <c r="C124" s="184"/>
      <c r="D124" s="172">
        <v>45226</v>
      </c>
    </row>
    <row r="126" spans="1:5" x14ac:dyDescent="0.2">
      <c r="A126" s="142" t="s">
        <v>76</v>
      </c>
      <c r="B126" s="185"/>
      <c r="E126" s="44"/>
    </row>
    <row r="127" spans="1:5" x14ac:dyDescent="0.2">
      <c r="A127" s="152" t="s">
        <v>105</v>
      </c>
      <c r="B127">
        <v>0.1</v>
      </c>
      <c r="C127" s="44"/>
      <c r="E127" s="44">
        <v>44927</v>
      </c>
    </row>
    <row r="128" spans="1:5" x14ac:dyDescent="0.2">
      <c r="A128" s="51" t="s">
        <v>91</v>
      </c>
      <c r="B128">
        <v>2.9050000000000001E-4</v>
      </c>
      <c r="C128" s="186">
        <v>242</v>
      </c>
      <c r="D128" t="s">
        <v>165</v>
      </c>
      <c r="E128" s="44">
        <v>45292</v>
      </c>
    </row>
    <row r="129" spans="1:8" x14ac:dyDescent="0.2">
      <c r="A129" s="51" t="s">
        <v>92</v>
      </c>
      <c r="B129">
        <v>0</v>
      </c>
      <c r="E129" s="44">
        <v>44927</v>
      </c>
    </row>
    <row r="131" spans="1:8" x14ac:dyDescent="0.2">
      <c r="A131" s="142" t="s">
        <v>77</v>
      </c>
    </row>
    <row r="132" spans="1:8" x14ac:dyDescent="0.2">
      <c r="A132" s="152" t="s">
        <v>105</v>
      </c>
      <c r="B132" s="186">
        <v>0</v>
      </c>
      <c r="D132" s="44">
        <v>44531</v>
      </c>
    </row>
    <row r="133" spans="1:8" x14ac:dyDescent="0.2">
      <c r="A133" s="152" t="s">
        <v>106</v>
      </c>
      <c r="B133" s="186">
        <v>0</v>
      </c>
      <c r="D133" s="44">
        <v>44531</v>
      </c>
    </row>
    <row r="134" spans="1:8" x14ac:dyDescent="0.2">
      <c r="A134" s="152" t="s">
        <v>107</v>
      </c>
      <c r="B134" s="186">
        <v>0</v>
      </c>
      <c r="D134" s="44">
        <v>44531</v>
      </c>
    </row>
    <row r="135" spans="1:8" x14ac:dyDescent="0.2">
      <c r="A135" s="152" t="s">
        <v>108</v>
      </c>
      <c r="B135" s="186">
        <v>0</v>
      </c>
      <c r="D135" s="44">
        <v>44531</v>
      </c>
    </row>
    <row r="136" spans="1:8" x14ac:dyDescent="0.2">
      <c r="A136" s="152" t="s">
        <v>109</v>
      </c>
      <c r="B136" s="186">
        <v>0</v>
      </c>
      <c r="D136" s="44">
        <v>44531</v>
      </c>
    </row>
    <row r="138" spans="1:8" x14ac:dyDescent="0.2">
      <c r="A138" s="43" t="s">
        <v>78</v>
      </c>
      <c r="D138" s="44"/>
    </row>
    <row r="139" spans="1:8" x14ac:dyDescent="0.2">
      <c r="A139" s="152" t="s">
        <v>105</v>
      </c>
      <c r="B139" s="184">
        <v>0</v>
      </c>
      <c r="C139" s="184"/>
      <c r="D139" s="44">
        <v>44531</v>
      </c>
    </row>
    <row r="140" spans="1:8" x14ac:dyDescent="0.2">
      <c r="A140" s="152" t="s">
        <v>149</v>
      </c>
      <c r="B140" s="184">
        <v>0</v>
      </c>
      <c r="C140" s="184"/>
      <c r="D140" s="44">
        <v>44531</v>
      </c>
    </row>
    <row r="142" spans="1:8" x14ac:dyDescent="0.2">
      <c r="A142" s="43" t="s">
        <v>79</v>
      </c>
      <c r="D142" t="s">
        <v>166</v>
      </c>
    </row>
    <row r="144" spans="1:8" x14ac:dyDescent="0.2">
      <c r="A144" s="43" t="s">
        <v>167</v>
      </c>
      <c r="B144" s="198">
        <v>10</v>
      </c>
      <c r="C144" s="199">
        <v>3.7427700000000001E-2</v>
      </c>
      <c r="D144" s="199">
        <v>1.5787499999999999E-2</v>
      </c>
      <c r="E144" s="200"/>
      <c r="F144" s="187">
        <v>0</v>
      </c>
      <c r="G144" s="187">
        <v>0</v>
      </c>
      <c r="H144" s="189">
        <v>45444</v>
      </c>
    </row>
    <row r="146" spans="1:8" x14ac:dyDescent="0.2">
      <c r="A146" s="43" t="s">
        <v>168</v>
      </c>
      <c r="B146" s="201">
        <v>9.4</v>
      </c>
      <c r="C146" s="170">
        <v>2.0634799999999998E-2</v>
      </c>
      <c r="D146" s="198">
        <v>0</v>
      </c>
      <c r="E146" s="200">
        <v>0</v>
      </c>
      <c r="F146" s="187">
        <v>0</v>
      </c>
      <c r="G146" s="190">
        <v>0</v>
      </c>
      <c r="H146" s="189">
        <v>45444</v>
      </c>
    </row>
    <row r="147" spans="1:8" x14ac:dyDescent="0.2">
      <c r="A147" s="43" t="s">
        <v>169</v>
      </c>
      <c r="B147" s="201">
        <v>138.5</v>
      </c>
      <c r="C147" s="170">
        <v>1.3832199999999999E-2</v>
      </c>
      <c r="D147" s="198">
        <v>0</v>
      </c>
      <c r="E147" s="200">
        <v>0</v>
      </c>
      <c r="F147" s="187">
        <v>0</v>
      </c>
      <c r="G147" s="190">
        <v>0</v>
      </c>
      <c r="H147" s="189">
        <v>45444</v>
      </c>
    </row>
    <row r="148" spans="1:8" x14ac:dyDescent="0.2">
      <c r="A148" s="43" t="s">
        <v>170</v>
      </c>
      <c r="B148" s="201">
        <v>825</v>
      </c>
      <c r="C148" s="170">
        <v>5.9799999999999997E-5</v>
      </c>
      <c r="D148" s="198">
        <v>0</v>
      </c>
      <c r="E148" s="200">
        <v>0</v>
      </c>
      <c r="F148" s="187">
        <v>0</v>
      </c>
      <c r="G148" s="190">
        <v>0</v>
      </c>
      <c r="H148" s="189">
        <v>45444</v>
      </c>
    </row>
    <row r="149" spans="1:8" x14ac:dyDescent="0.2">
      <c r="A149" s="43" t="s">
        <v>171</v>
      </c>
      <c r="B149" s="201">
        <v>3600</v>
      </c>
      <c r="C149" s="170">
        <v>5.9799999999999997E-5</v>
      </c>
      <c r="D149" s="198">
        <v>0</v>
      </c>
      <c r="E149" s="200">
        <v>0</v>
      </c>
      <c r="F149" s="187">
        <v>0</v>
      </c>
      <c r="G149" s="190">
        <v>0</v>
      </c>
      <c r="H149" s="189">
        <v>45444</v>
      </c>
    </row>
  </sheetData>
  <sheetProtection password="D7A1" sheet="1"/>
  <mergeCells count="2">
    <mergeCell ref="B14:D14"/>
    <mergeCell ref="H14:J14"/>
  </mergeCells>
  <hyperlinks>
    <hyperlink ref="A40" r:id="rId1" display="GS-@ TOD (On-Peak)" xr:uid="{CCBD5BA5-FB96-4E07-8EF8-D1858B14B96A}"/>
    <hyperlink ref="A41" r:id="rId2" display="GS-@ TOD (On-Peak)" xr:uid="{925DE57D-42F3-4C01-AA1B-10D85415411A}"/>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072AB-40AA-4AA8-9393-CBD2FA0084E2}">
  <sheetPr codeName="Sheet152"/>
  <dimension ref="A1:IE92"/>
  <sheetViews>
    <sheetView showGridLines="0" topLeftCell="A10"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21</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'072024 Riders    '!D52</f>
        <v>1.39</v>
      </c>
      <c r="J36" s="73">
        <f t="shared" si="0"/>
        <v>1.39</v>
      </c>
      <c r="K36" s="99"/>
      <c r="L36" s="72"/>
      <c r="M36" s="72"/>
      <c r="N36" s="72">
        <f>J36</f>
        <v>1.39</v>
      </c>
      <c r="O36" s="72">
        <f>SUM(L36:N36)</f>
        <v>1.39</v>
      </c>
      <c r="P36" s="74">
        <f>'072024 Riders    '!E52</f>
        <v>45474</v>
      </c>
      <c r="Q36" s="67"/>
      <c r="R36" s="67"/>
      <c r="S36" s="67"/>
      <c r="T36" s="83">
        <f t="shared" si="2"/>
        <v>1.39</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'062024 Riders   '!B21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'062024 Riders   '!B28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'072024 Riders    '!B49</f>
        <v>-3.1569999999999998E-4</v>
      </c>
      <c r="H40" s="82"/>
      <c r="I40" s="82"/>
      <c r="J40" s="105">
        <f>SUM(G40:H40)</f>
        <v>-3.1569999999999998E-4</v>
      </c>
      <c r="K40" s="99" t="s">
        <v>53</v>
      </c>
      <c r="L40" s="72">
        <f>ROUND(D40*G40,2)</f>
        <v>0</v>
      </c>
      <c r="M40" s="72"/>
      <c r="N40" s="72"/>
      <c r="O40" s="72">
        <f t="shared" si="1"/>
        <v>0</v>
      </c>
      <c r="P40" s="74">
        <f>'072024 Riders    '!D49</f>
        <v>45471</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'072024 Riders    '!B15</f>
        <v>-5.4199999999999995E-4</v>
      </c>
      <c r="J41" s="81">
        <f t="shared" ref="J41:J46" si="3">SUM(G41:I41)</f>
        <v>-5.4199999999999995E-4</v>
      </c>
      <c r="K41" s="99" t="s">
        <v>53</v>
      </c>
      <c r="L41" s="72"/>
      <c r="M41" s="72"/>
      <c r="N41" s="72">
        <f>J41*D41</f>
        <v>0</v>
      </c>
      <c r="O41" s="72">
        <f>SUM(L41:N41)</f>
        <v>0</v>
      </c>
      <c r="P41" s="74">
        <f>'072024 Riders    '!D15</f>
        <v>45471</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'062024 Riders   '!B68+'062024 Riders   '!C68</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'062024 Riders   '!B89</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7.27</v>
      </c>
      <c r="O57" s="88">
        <f>SUM(O31:O56)</f>
        <v>7.27</v>
      </c>
      <c r="P57" s="128"/>
      <c r="Q57" s="67"/>
      <c r="R57" s="67"/>
      <c r="S57" s="67"/>
      <c r="T57" s="83">
        <f>SUM(T31:T51)</f>
        <v>2.8099999999999996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17.27</v>
      </c>
      <c r="O59" s="133">
        <f>O27+O57</f>
        <v>17.27</v>
      </c>
      <c r="P59" s="133"/>
      <c r="Q59" s="67"/>
      <c r="R59" s="67"/>
      <c r="S59" s="67"/>
      <c r="T59" s="133">
        <f>T27+T57</f>
        <v>2.8099999999999996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17.27</v>
      </c>
      <c r="P64" s="67"/>
      <c r="Q64" s="55"/>
      <c r="R64" s="55"/>
      <c r="S64" s="55"/>
      <c r="T64" s="134">
        <f>IF($D$17&lt;0,T59,IF(T59&gt;T62,T59,T62))</f>
        <v>2.8099999999999996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205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DFAE6-872E-43C2-8546-284DC46D6F27}">
  <sheetPr codeName="Sheet35"/>
  <dimension ref="A1:J149"/>
  <sheetViews>
    <sheetView topLeftCell="A6"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19">
        <v>-5.4199999999999995E-4</v>
      </c>
      <c r="C15" s="154"/>
      <c r="D15" s="44">
        <v>45471</v>
      </c>
      <c r="G15" s="152"/>
      <c r="H15" s="154"/>
      <c r="I15" s="154"/>
      <c r="J15" s="44"/>
    </row>
    <row r="16" spans="1:10" x14ac:dyDescent="0.2">
      <c r="A16" s="155" t="s">
        <v>100</v>
      </c>
      <c r="B16" s="119">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7.0209999999999995E-2</v>
      </c>
      <c r="C21" s="151">
        <v>7.0209999999999995E-2</v>
      </c>
      <c r="D21" s="44">
        <v>45444</v>
      </c>
    </row>
    <row r="22" spans="1:6" x14ac:dyDescent="0.2">
      <c r="A22" s="152" t="s">
        <v>106</v>
      </c>
      <c r="B22" s="151">
        <v>7.0209999999999995E-2</v>
      </c>
      <c r="C22" s="151">
        <v>7.0209999999999995E-2</v>
      </c>
      <c r="D22" s="44">
        <v>45444</v>
      </c>
    </row>
    <row r="23" spans="1:6" x14ac:dyDescent="0.2">
      <c r="A23" s="152" t="s">
        <v>107</v>
      </c>
      <c r="B23" s="151">
        <v>7.0209999999999995E-2</v>
      </c>
      <c r="C23" s="151">
        <v>7.0209999999999995E-2</v>
      </c>
      <c r="D23" s="44">
        <v>45444</v>
      </c>
    </row>
    <row r="24" spans="1:6" x14ac:dyDescent="0.2">
      <c r="A24" s="152" t="s">
        <v>108</v>
      </c>
      <c r="B24" s="151">
        <v>6.7849999999999994E-2</v>
      </c>
      <c r="C24" s="151">
        <v>6.7849999999999994E-2</v>
      </c>
      <c r="D24" s="44">
        <v>45444</v>
      </c>
    </row>
    <row r="25" spans="1:6" x14ac:dyDescent="0.2">
      <c r="A25" s="152" t="s">
        <v>109</v>
      </c>
      <c r="B25" s="151">
        <v>6.6629999999999995E-2</v>
      </c>
      <c r="C25" s="151">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159">
        <v>3.2000000000000002E-3</v>
      </c>
      <c r="C28" s="150"/>
      <c r="D28" s="44">
        <v>45444</v>
      </c>
    </row>
    <row r="29" spans="1:6" x14ac:dyDescent="0.2">
      <c r="A29" s="51" t="s">
        <v>112</v>
      </c>
      <c r="B29" s="154">
        <v>4.4387999999999997E-3</v>
      </c>
      <c r="C29" s="154">
        <v>4.4387999999999997E-3</v>
      </c>
      <c r="D29" s="44">
        <v>45444</v>
      </c>
    </row>
    <row r="30" spans="1:6" x14ac:dyDescent="0.2">
      <c r="A30" s="51" t="s">
        <v>113</v>
      </c>
      <c r="B30" s="154">
        <v>4.2166E-3</v>
      </c>
      <c r="C30" s="154">
        <v>2.4020999999999999E-3</v>
      </c>
      <c r="D30" s="44">
        <v>45444</v>
      </c>
    </row>
    <row r="31" spans="1:6" x14ac:dyDescent="0.2">
      <c r="A31" s="51" t="s">
        <v>114</v>
      </c>
      <c r="B31" s="154">
        <v>3.9453999999999999E-3</v>
      </c>
      <c r="C31" s="154">
        <v>2.8092999999999998E-3</v>
      </c>
      <c r="D31" s="44">
        <v>45444</v>
      </c>
    </row>
    <row r="32" spans="1:6" x14ac:dyDescent="0.2">
      <c r="A32" s="51" t="s">
        <v>115</v>
      </c>
      <c r="B32" s="154">
        <v>5.5376999999999996E-3</v>
      </c>
      <c r="C32" s="154"/>
      <c r="D32" s="44">
        <v>45444</v>
      </c>
    </row>
    <row r="33" spans="1:4" x14ac:dyDescent="0.2">
      <c r="A33" s="51" t="s">
        <v>116</v>
      </c>
      <c r="B33" s="154">
        <v>1.8998000000000001E-3</v>
      </c>
      <c r="C33" s="150"/>
      <c r="D33" s="44">
        <v>45444</v>
      </c>
    </row>
    <row r="34" spans="1:4" x14ac:dyDescent="0.2">
      <c r="A34" s="51" t="s">
        <v>117</v>
      </c>
      <c r="B34" s="154">
        <v>2.6738299999999999E-3</v>
      </c>
      <c r="C34" s="150"/>
      <c r="D34" s="44">
        <v>45444</v>
      </c>
    </row>
    <row r="35" spans="1:4" x14ac:dyDescent="0.2">
      <c r="A35" s="51" t="s">
        <v>118</v>
      </c>
      <c r="B35" s="154">
        <v>0</v>
      </c>
      <c r="C35" s="150"/>
      <c r="D35" s="44">
        <v>45444</v>
      </c>
    </row>
    <row r="36" spans="1:4" x14ac:dyDescent="0.2">
      <c r="A36" s="51" t="s">
        <v>119</v>
      </c>
      <c r="B36" s="154">
        <v>2.7299999999999998E-3</v>
      </c>
      <c r="C36" s="154"/>
      <c r="D36" s="44">
        <v>45444</v>
      </c>
    </row>
    <row r="37" spans="1:4" x14ac:dyDescent="0.2">
      <c r="A37" s="152" t="s">
        <v>107</v>
      </c>
      <c r="B37" s="154">
        <v>2.65E-3</v>
      </c>
      <c r="C37" s="150"/>
      <c r="D37" s="44">
        <v>45444</v>
      </c>
    </row>
    <row r="38" spans="1:4" x14ac:dyDescent="0.2">
      <c r="A38" s="152" t="s">
        <v>120</v>
      </c>
      <c r="B38" s="154">
        <v>2.28907E-2</v>
      </c>
      <c r="C38" s="150"/>
      <c r="D38" s="44">
        <v>45444</v>
      </c>
    </row>
    <row r="39" spans="1:4" x14ac:dyDescent="0.2">
      <c r="A39" s="152" t="s">
        <v>121</v>
      </c>
      <c r="B39" s="154">
        <v>0</v>
      </c>
      <c r="C39" s="150"/>
      <c r="D39" s="44">
        <v>45444</v>
      </c>
    </row>
    <row r="40" spans="1:4" x14ac:dyDescent="0.2">
      <c r="A40" s="51" t="s">
        <v>122</v>
      </c>
      <c r="B40" s="154">
        <v>8.1709E-3</v>
      </c>
      <c r="D40" s="44">
        <v>45444</v>
      </c>
    </row>
    <row r="41" spans="1:4" x14ac:dyDescent="0.2">
      <c r="A41" s="51" t="s">
        <v>123</v>
      </c>
      <c r="B41" s="150">
        <v>2.7900000000000001E-5</v>
      </c>
      <c r="D41" s="44">
        <v>45444</v>
      </c>
    </row>
    <row r="42" spans="1:4" x14ac:dyDescent="0.2">
      <c r="A42" s="152" t="s">
        <v>108</v>
      </c>
      <c r="B42" s="150">
        <v>2.14E-3</v>
      </c>
      <c r="D42" s="44">
        <v>45444</v>
      </c>
    </row>
    <row r="43" spans="1:4" x14ac:dyDescent="0.2">
      <c r="A43" s="152" t="s">
        <v>109</v>
      </c>
      <c r="B43" s="150">
        <v>1.66E-3</v>
      </c>
      <c r="D43" s="44">
        <v>45444</v>
      </c>
    </row>
    <row r="44" spans="1:4" x14ac:dyDescent="0.2">
      <c r="A44" s="152" t="s">
        <v>124</v>
      </c>
      <c r="B44" s="150">
        <v>3.0709000000000001E-3</v>
      </c>
      <c r="C44" s="160">
        <v>1.325E-3</v>
      </c>
      <c r="D44" s="44">
        <v>45444</v>
      </c>
    </row>
    <row r="45" spans="1:4" x14ac:dyDescent="0.2">
      <c r="A45" s="152" t="s">
        <v>125</v>
      </c>
      <c r="B45" s="150">
        <v>2.5335000000000002E-3</v>
      </c>
      <c r="C45" s="160">
        <v>1.07E-3</v>
      </c>
      <c r="D45" s="44">
        <v>45444</v>
      </c>
    </row>
    <row r="46" spans="1:4" x14ac:dyDescent="0.2">
      <c r="A46" s="152" t="s">
        <v>126</v>
      </c>
      <c r="B46" s="150">
        <v>2.0022E-3</v>
      </c>
      <c r="C46" s="160">
        <v>8.3000000000000001E-4</v>
      </c>
      <c r="D46" s="44">
        <v>45444</v>
      </c>
    </row>
    <row r="47" spans="1:4" x14ac:dyDescent="0.2">
      <c r="D47" s="44"/>
    </row>
    <row r="48" spans="1:4" x14ac:dyDescent="0.2">
      <c r="A48" s="51"/>
      <c r="D48" s="44"/>
    </row>
    <row r="49" spans="1:8" x14ac:dyDescent="0.2">
      <c r="A49" s="142" t="s">
        <v>127</v>
      </c>
      <c r="B49" s="161">
        <v>-3.1569999999999998E-4</v>
      </c>
      <c r="D49" s="44">
        <v>45471</v>
      </c>
    </row>
    <row r="50" spans="1:8" x14ac:dyDescent="0.2">
      <c r="A50" s="51"/>
      <c r="D50" s="44"/>
    </row>
    <row r="51" spans="1:8" x14ac:dyDescent="0.2">
      <c r="A51" s="142" t="s">
        <v>58</v>
      </c>
      <c r="B51" s="162" t="s">
        <v>128</v>
      </c>
      <c r="C51" s="162" t="s">
        <v>129</v>
      </c>
      <c r="D51" s="162" t="s">
        <v>27</v>
      </c>
      <c r="E51" s="162" t="s">
        <v>130</v>
      </c>
    </row>
    <row r="52" spans="1:8" x14ac:dyDescent="0.2">
      <c r="A52" s="152" t="s">
        <v>131</v>
      </c>
      <c r="B52" s="163">
        <v>1.38</v>
      </c>
      <c r="C52" s="164">
        <v>0.01</v>
      </c>
      <c r="D52" s="165">
        <f>SUM(B52:C52)</f>
        <v>1.39</v>
      </c>
      <c r="E52" s="166">
        <v>45474</v>
      </c>
    </row>
    <row r="53" spans="1:8" x14ac:dyDescent="0.2">
      <c r="A53" s="152" t="s">
        <v>132</v>
      </c>
      <c r="B53" s="167">
        <v>1.8006999999999999E-3</v>
      </c>
      <c r="C53" s="168">
        <v>0</v>
      </c>
      <c r="D53" s="169">
        <f>SUM(B53:C53)</f>
        <v>1.8006999999999999E-3</v>
      </c>
      <c r="E53" s="166">
        <v>45474</v>
      </c>
    </row>
    <row r="54" spans="1:8" x14ac:dyDescent="0.2">
      <c r="A54" s="152"/>
      <c r="B54" s="170"/>
      <c r="D54" s="44"/>
    </row>
    <row r="55" spans="1:8" x14ac:dyDescent="0.2">
      <c r="A55" s="152"/>
      <c r="B55" s="170"/>
      <c r="D55" s="44"/>
    </row>
    <row r="56" spans="1:8" x14ac:dyDescent="0.2">
      <c r="A56" s="152"/>
      <c r="B56" s="170"/>
      <c r="D56" s="44"/>
    </row>
    <row r="57" spans="1:8" x14ac:dyDescent="0.2">
      <c r="A57" s="51"/>
      <c r="D57" s="44"/>
    </row>
    <row r="58" spans="1:8" x14ac:dyDescent="0.2">
      <c r="A58" s="142" t="s">
        <v>133</v>
      </c>
    </row>
    <row r="59" spans="1:8" x14ac:dyDescent="0.2">
      <c r="A59" s="152" t="s">
        <v>105</v>
      </c>
      <c r="B59" s="171">
        <v>4.3837099999999997E-2</v>
      </c>
      <c r="D59" s="172">
        <v>45383</v>
      </c>
      <c r="F59" s="35" t="s">
        <v>134</v>
      </c>
      <c r="G59" s="173">
        <v>2.3467399999999999E-2</v>
      </c>
      <c r="H59" s="172">
        <v>45383</v>
      </c>
    </row>
    <row r="60" spans="1:8" x14ac:dyDescent="0.2">
      <c r="A60" s="152" t="s">
        <v>106</v>
      </c>
      <c r="B60" s="171">
        <v>2.3467399999999999E-2</v>
      </c>
      <c r="D60" s="172">
        <v>45383</v>
      </c>
      <c r="F60" s="35" t="s">
        <v>135</v>
      </c>
      <c r="G60" s="173">
        <v>0.32699</v>
      </c>
      <c r="H60" s="172">
        <v>45383</v>
      </c>
    </row>
    <row r="61" spans="1:8" x14ac:dyDescent="0.2">
      <c r="A61" s="152" t="s">
        <v>107</v>
      </c>
      <c r="B61" s="171">
        <v>6.0079999999999997E-4</v>
      </c>
      <c r="D61" s="172">
        <v>45383</v>
      </c>
    </row>
    <row r="62" spans="1:8" x14ac:dyDescent="0.2">
      <c r="A62" s="152" t="s">
        <v>108</v>
      </c>
      <c r="B62" s="171">
        <v>5.8060000000000002E-4</v>
      </c>
      <c r="D62" s="172">
        <v>45383</v>
      </c>
    </row>
    <row r="63" spans="1:8" x14ac:dyDescent="0.2">
      <c r="A63" s="152" t="s">
        <v>109</v>
      </c>
      <c r="B63" s="171">
        <v>5.7019999999999998E-4</v>
      </c>
      <c r="D63" s="172">
        <v>45383</v>
      </c>
    </row>
    <row r="64" spans="1:8" x14ac:dyDescent="0.2">
      <c r="B64" s="154"/>
    </row>
    <row r="65" spans="1:4" x14ac:dyDescent="0.2">
      <c r="A65" s="142" t="s">
        <v>136</v>
      </c>
    </row>
    <row r="66" spans="1:4" x14ac:dyDescent="0.2">
      <c r="A66" s="152" t="s">
        <v>107</v>
      </c>
      <c r="B66" s="174">
        <v>6.73</v>
      </c>
      <c r="D66" s="172">
        <v>45383</v>
      </c>
    </row>
    <row r="67" spans="1:4" x14ac:dyDescent="0.2">
      <c r="A67" s="152" t="s">
        <v>108</v>
      </c>
      <c r="B67" s="174">
        <v>6.76</v>
      </c>
      <c r="D67" s="172">
        <v>45383</v>
      </c>
    </row>
    <row r="68" spans="1:4" x14ac:dyDescent="0.2">
      <c r="A68" s="152" t="s">
        <v>109</v>
      </c>
      <c r="B68" s="174">
        <v>7.45</v>
      </c>
      <c r="D68" s="172">
        <v>45383</v>
      </c>
    </row>
    <row r="69" spans="1:4" x14ac:dyDescent="0.2">
      <c r="A69" s="51"/>
      <c r="D69" s="44"/>
    </row>
    <row r="70" spans="1:4" x14ac:dyDescent="0.2">
      <c r="A70" s="142" t="s">
        <v>137</v>
      </c>
      <c r="C70" s="175" t="s">
        <v>138</v>
      </c>
      <c r="D70" s="44"/>
    </row>
    <row r="71" spans="1:4" x14ac:dyDescent="0.2">
      <c r="A71" s="51" t="s">
        <v>139</v>
      </c>
      <c r="B71" s="150">
        <v>0</v>
      </c>
      <c r="C71" s="150">
        <v>0</v>
      </c>
      <c r="D71" s="44">
        <v>45444</v>
      </c>
    </row>
    <row r="72" spans="1:4" x14ac:dyDescent="0.2">
      <c r="A72" s="51" t="s">
        <v>119</v>
      </c>
      <c r="B72" s="150">
        <v>0</v>
      </c>
      <c r="C72" s="150">
        <v>0</v>
      </c>
      <c r="D72" s="44">
        <v>45444</v>
      </c>
    </row>
    <row r="73" spans="1:4" x14ac:dyDescent="0.2">
      <c r="A73" s="51" t="s">
        <v>140</v>
      </c>
      <c r="B73" s="150">
        <v>0</v>
      </c>
      <c r="C73" s="150">
        <v>0</v>
      </c>
      <c r="D73" s="44">
        <v>45444</v>
      </c>
    </row>
    <row r="74" spans="1:4" x14ac:dyDescent="0.2">
      <c r="A74" s="51" t="s">
        <v>141</v>
      </c>
      <c r="B74" s="150">
        <v>0</v>
      </c>
      <c r="C74" s="150">
        <v>0</v>
      </c>
      <c r="D74" s="44">
        <v>45444</v>
      </c>
    </row>
    <row r="75" spans="1:4" x14ac:dyDescent="0.2">
      <c r="A75" s="51" t="s">
        <v>142</v>
      </c>
      <c r="B75" s="150">
        <v>0</v>
      </c>
      <c r="C75" s="150">
        <v>0</v>
      </c>
      <c r="D75" s="44">
        <v>45444</v>
      </c>
    </row>
    <row r="76" spans="1:4" x14ac:dyDescent="0.2">
      <c r="A76" s="51" t="s">
        <v>143</v>
      </c>
      <c r="B76" s="150">
        <v>0</v>
      </c>
      <c r="C76" s="150">
        <v>0</v>
      </c>
      <c r="D76" s="44">
        <v>45444</v>
      </c>
    </row>
    <row r="77" spans="1:4" x14ac:dyDescent="0.2">
      <c r="A77" s="51"/>
      <c r="B77" s="154"/>
      <c r="C77" s="154"/>
      <c r="D77" s="44"/>
    </row>
    <row r="78" spans="1:4" x14ac:dyDescent="0.2">
      <c r="A78" s="142" t="s">
        <v>144</v>
      </c>
      <c r="D78" s="44"/>
    </row>
    <row r="79" spans="1:4" x14ac:dyDescent="0.2">
      <c r="A79" s="51" t="s">
        <v>119</v>
      </c>
      <c r="B79" s="174">
        <v>0</v>
      </c>
      <c r="C79" s="150"/>
      <c r="D79" s="44">
        <v>45444</v>
      </c>
    </row>
    <row r="80" spans="1:4" x14ac:dyDescent="0.2">
      <c r="A80" s="51" t="s">
        <v>141</v>
      </c>
      <c r="B80" s="174">
        <v>0</v>
      </c>
      <c r="C80" s="150"/>
      <c r="D80" s="44">
        <v>45444</v>
      </c>
    </row>
    <row r="81" spans="1:6" x14ac:dyDescent="0.2">
      <c r="A81" s="51"/>
      <c r="B81" s="154"/>
      <c r="C81" s="154"/>
      <c r="D81" s="44"/>
    </row>
    <row r="82" spans="1:6" x14ac:dyDescent="0.2">
      <c r="A82" s="142" t="s">
        <v>145</v>
      </c>
      <c r="D82" s="44"/>
    </row>
    <row r="83" spans="1:6" x14ac:dyDescent="0.2">
      <c r="A83" s="51" t="s">
        <v>140</v>
      </c>
      <c r="B83" s="174">
        <v>0</v>
      </c>
      <c r="C83" s="150"/>
      <c r="D83" s="44">
        <v>45444</v>
      </c>
    </row>
    <row r="84" spans="1:6" x14ac:dyDescent="0.2">
      <c r="A84" s="51" t="s">
        <v>142</v>
      </c>
      <c r="B84" s="174">
        <v>0</v>
      </c>
      <c r="C84" s="150"/>
      <c r="D84" s="44">
        <v>45444</v>
      </c>
    </row>
    <row r="85" spans="1:6" x14ac:dyDescent="0.2">
      <c r="A85" s="51" t="s">
        <v>143</v>
      </c>
      <c r="B85" s="174">
        <v>0</v>
      </c>
      <c r="C85" s="154"/>
      <c r="D85" s="44">
        <v>45444</v>
      </c>
    </row>
    <row r="86" spans="1:6" x14ac:dyDescent="0.2">
      <c r="A86" s="51"/>
      <c r="B86" s="154"/>
      <c r="C86" s="154"/>
      <c r="D86" s="44"/>
    </row>
    <row r="87" spans="1:6" x14ac:dyDescent="0.2">
      <c r="A87" s="142" t="s">
        <v>146</v>
      </c>
      <c r="B87" s="176">
        <v>2.9347000000000002E-2</v>
      </c>
      <c r="C87" s="177"/>
      <c r="D87" s="172">
        <v>45383</v>
      </c>
    </row>
    <row r="88" spans="1:6" x14ac:dyDescent="0.2">
      <c r="A88" s="51"/>
      <c r="D88" s="44"/>
    </row>
    <row r="89" spans="1:6" x14ac:dyDescent="0.2">
      <c r="A89" s="43" t="s">
        <v>147</v>
      </c>
      <c r="B89" s="176">
        <v>6.6985699999999995E-2</v>
      </c>
      <c r="C89" s="176"/>
      <c r="D89" s="44">
        <v>45167</v>
      </c>
    </row>
    <row r="91" spans="1:6" x14ac:dyDescent="0.2">
      <c r="A91" s="43" t="s">
        <v>148</v>
      </c>
      <c r="D91" s="44"/>
    </row>
    <row r="92" spans="1:6" x14ac:dyDescent="0.2">
      <c r="A92" s="152" t="s">
        <v>105</v>
      </c>
      <c r="B92" s="178">
        <v>1.42</v>
      </c>
      <c r="C92" s="178"/>
      <c r="D92" s="44">
        <v>45442</v>
      </c>
    </row>
    <row r="93" spans="1:6" x14ac:dyDescent="0.2">
      <c r="A93" s="152" t="s">
        <v>149</v>
      </c>
      <c r="B93" s="178">
        <v>11.97</v>
      </c>
      <c r="C93" s="178"/>
      <c r="D93" s="44">
        <v>45442</v>
      </c>
    </row>
    <row r="95" spans="1:6" x14ac:dyDescent="0.2">
      <c r="A95" s="43" t="s">
        <v>150</v>
      </c>
      <c r="B95" s="176"/>
      <c r="C95" s="176"/>
      <c r="D95" s="44"/>
    </row>
    <row r="96" spans="1:6" x14ac:dyDescent="0.2">
      <c r="A96" s="51" t="s">
        <v>139</v>
      </c>
      <c r="B96" s="150">
        <v>0</v>
      </c>
      <c r="C96" s="150"/>
      <c r="D96" s="44">
        <v>44531</v>
      </c>
      <c r="E96" s="179"/>
      <c r="F96" s="44"/>
    </row>
    <row r="97" spans="1:6" x14ac:dyDescent="0.2">
      <c r="A97" s="51" t="s">
        <v>119</v>
      </c>
      <c r="B97" s="150">
        <v>0</v>
      </c>
      <c r="C97" s="150"/>
      <c r="D97" s="44">
        <v>44531</v>
      </c>
      <c r="E97" s="179"/>
      <c r="F97" s="44"/>
    </row>
    <row r="98" spans="1:6" x14ac:dyDescent="0.2">
      <c r="A98" s="51" t="s">
        <v>151</v>
      </c>
      <c r="B98" s="150">
        <v>0</v>
      </c>
      <c r="C98" s="150"/>
      <c r="D98" s="44">
        <v>44531</v>
      </c>
      <c r="E98" s="179"/>
      <c r="F98" s="44"/>
    </row>
    <row r="99" spans="1:6" x14ac:dyDescent="0.2">
      <c r="A99" s="51" t="s">
        <v>152</v>
      </c>
      <c r="B99" s="150">
        <v>0</v>
      </c>
      <c r="C99" s="150"/>
      <c r="D99" s="44">
        <v>44531</v>
      </c>
      <c r="E99" s="179"/>
      <c r="F99" s="44"/>
    </row>
    <row r="100" spans="1:6" x14ac:dyDescent="0.2">
      <c r="A100" s="51" t="s">
        <v>153</v>
      </c>
      <c r="B100" s="150">
        <v>0</v>
      </c>
      <c r="C100" s="150"/>
      <c r="D100" s="44">
        <v>44531</v>
      </c>
      <c r="E100" s="179"/>
      <c r="F100" s="44"/>
    </row>
    <row r="101" spans="1:6" x14ac:dyDescent="0.2">
      <c r="A101" s="51" t="s">
        <v>154</v>
      </c>
      <c r="B101" s="150">
        <v>0</v>
      </c>
      <c r="C101" s="150"/>
      <c r="D101" s="44">
        <v>44531</v>
      </c>
      <c r="E101" s="179"/>
      <c r="F101" s="44"/>
    </row>
    <row r="102" spans="1:6" x14ac:dyDescent="0.2">
      <c r="A102" s="51" t="s">
        <v>155</v>
      </c>
      <c r="B102" s="150">
        <v>0</v>
      </c>
      <c r="C102" s="150"/>
      <c r="D102" s="44">
        <v>44531</v>
      </c>
      <c r="E102" s="179"/>
      <c r="F102" s="44"/>
    </row>
    <row r="103" spans="1:6" x14ac:dyDescent="0.2">
      <c r="A103" s="51" t="s">
        <v>156</v>
      </c>
      <c r="B103" s="150">
        <v>0</v>
      </c>
      <c r="C103" s="150"/>
      <c r="D103" s="44">
        <v>44531</v>
      </c>
      <c r="E103" s="179"/>
      <c r="F103" s="44"/>
    </row>
    <row r="104" spans="1:6" x14ac:dyDescent="0.2">
      <c r="A104" s="51" t="s">
        <v>157</v>
      </c>
      <c r="B104" s="150">
        <v>0</v>
      </c>
      <c r="C104" s="150"/>
      <c r="D104" s="44">
        <v>44531</v>
      </c>
      <c r="E104" s="179"/>
      <c r="F104" s="44"/>
    </row>
    <row r="105" spans="1:6" x14ac:dyDescent="0.2">
      <c r="A105" s="51" t="s">
        <v>158</v>
      </c>
      <c r="B105" s="150">
        <v>0</v>
      </c>
      <c r="C105" s="150"/>
      <c r="D105" s="44">
        <v>44531</v>
      </c>
      <c r="E105" s="179"/>
      <c r="F105" s="44"/>
    </row>
    <row r="107" spans="1:6" x14ac:dyDescent="0.2">
      <c r="A107" s="43" t="s">
        <v>159</v>
      </c>
      <c r="B107" s="180">
        <v>0.21398439999999999</v>
      </c>
      <c r="C107" s="176"/>
      <c r="D107" s="44">
        <v>45351</v>
      </c>
    </row>
    <row r="109" spans="1:6" x14ac:dyDescent="0.2">
      <c r="A109" s="43" t="s">
        <v>72</v>
      </c>
      <c r="D109" s="44"/>
    </row>
    <row r="110" spans="1:6" x14ac:dyDescent="0.2">
      <c r="A110" s="152" t="s">
        <v>105</v>
      </c>
      <c r="B110" s="178">
        <v>0</v>
      </c>
      <c r="C110" s="178"/>
      <c r="D110" s="44">
        <v>44894</v>
      </c>
    </row>
    <row r="111" spans="1:6" x14ac:dyDescent="0.2">
      <c r="A111" s="152" t="s">
        <v>149</v>
      </c>
      <c r="B111" s="178">
        <v>0</v>
      </c>
      <c r="C111" s="178"/>
      <c r="D111" s="44">
        <v>44894</v>
      </c>
    </row>
    <row r="113" spans="1:5" x14ac:dyDescent="0.2">
      <c r="A113" s="142" t="s">
        <v>160</v>
      </c>
      <c r="D113" s="44"/>
    </row>
    <row r="114" spans="1:5" x14ac:dyDescent="0.2">
      <c r="A114" s="51" t="s">
        <v>161</v>
      </c>
      <c r="B114" s="181">
        <v>3.8972999999999998E-3</v>
      </c>
      <c r="C114" s="154"/>
      <c r="D114" s="44">
        <v>44531</v>
      </c>
    </row>
    <row r="115" spans="1:5" x14ac:dyDescent="0.2">
      <c r="A115" s="51" t="s">
        <v>162</v>
      </c>
      <c r="B115" s="181">
        <v>3.7618E-3</v>
      </c>
      <c r="C115" s="154"/>
      <c r="D115" s="44">
        <v>44531</v>
      </c>
    </row>
    <row r="116" spans="1:5" x14ac:dyDescent="0.2">
      <c r="A116" s="51" t="s">
        <v>163</v>
      </c>
      <c r="B116" s="181">
        <v>3.6865999999999999E-3</v>
      </c>
      <c r="C116" s="154"/>
      <c r="D116" s="44">
        <v>44531</v>
      </c>
    </row>
    <row r="118" spans="1:5" x14ac:dyDescent="0.2">
      <c r="A118" s="142" t="s">
        <v>164</v>
      </c>
    </row>
    <row r="119" spans="1:5" x14ac:dyDescent="0.2">
      <c r="A119" s="51" t="s">
        <v>105</v>
      </c>
      <c r="B119" s="182">
        <v>-2.3000000000000001E-4</v>
      </c>
      <c r="D119" s="44">
        <v>44531</v>
      </c>
    </row>
    <row r="120" spans="1:5" x14ac:dyDescent="0.2">
      <c r="A120" s="51" t="s">
        <v>149</v>
      </c>
      <c r="B120" s="182">
        <v>-6.2E-4</v>
      </c>
      <c r="D120" s="44">
        <v>44531</v>
      </c>
    </row>
    <row r="121" spans="1:5" x14ac:dyDescent="0.2">
      <c r="C121" s="35"/>
    </row>
    <row r="122" spans="1:5" x14ac:dyDescent="0.2">
      <c r="A122" s="43" t="s">
        <v>73</v>
      </c>
      <c r="D122" s="44"/>
    </row>
    <row r="123" spans="1:5" x14ac:dyDescent="0.2">
      <c r="A123" s="152" t="s">
        <v>105</v>
      </c>
      <c r="B123" s="183">
        <v>1.26</v>
      </c>
      <c r="C123" s="184"/>
      <c r="D123" s="172">
        <v>45226</v>
      </c>
    </row>
    <row r="124" spans="1:5" x14ac:dyDescent="0.2">
      <c r="A124" s="152" t="s">
        <v>149</v>
      </c>
      <c r="B124" s="183">
        <v>8.5299999999999994</v>
      </c>
      <c r="C124" s="184"/>
      <c r="D124" s="172">
        <v>45226</v>
      </c>
    </row>
    <row r="126" spans="1:5" x14ac:dyDescent="0.2">
      <c r="A126" s="142" t="s">
        <v>76</v>
      </c>
      <c r="B126" s="185"/>
      <c r="E126" s="44"/>
    </row>
    <row r="127" spans="1:5" x14ac:dyDescent="0.2">
      <c r="A127" s="152" t="s">
        <v>105</v>
      </c>
      <c r="B127">
        <v>0.1</v>
      </c>
      <c r="C127" s="44"/>
      <c r="E127" s="44">
        <v>44927</v>
      </c>
    </row>
    <row r="128" spans="1:5" x14ac:dyDescent="0.2">
      <c r="A128" s="51" t="s">
        <v>91</v>
      </c>
      <c r="B128">
        <v>2.9050000000000001E-4</v>
      </c>
      <c r="C128" s="186">
        <v>242</v>
      </c>
      <c r="D128" t="s">
        <v>165</v>
      </c>
      <c r="E128" s="44">
        <v>45292</v>
      </c>
    </row>
    <row r="129" spans="1:8" x14ac:dyDescent="0.2">
      <c r="A129" s="51" t="s">
        <v>92</v>
      </c>
      <c r="B129">
        <v>0</v>
      </c>
      <c r="E129" s="44">
        <v>44927</v>
      </c>
    </row>
    <row r="131" spans="1:8" x14ac:dyDescent="0.2">
      <c r="A131" s="142" t="s">
        <v>77</v>
      </c>
    </row>
    <row r="132" spans="1:8" x14ac:dyDescent="0.2">
      <c r="A132" s="152" t="s">
        <v>105</v>
      </c>
      <c r="B132" s="186">
        <v>0</v>
      </c>
      <c r="D132" s="44">
        <v>44531</v>
      </c>
    </row>
    <row r="133" spans="1:8" x14ac:dyDescent="0.2">
      <c r="A133" s="152" t="s">
        <v>106</v>
      </c>
      <c r="B133" s="186">
        <v>0</v>
      </c>
      <c r="D133" s="44">
        <v>44531</v>
      </c>
    </row>
    <row r="134" spans="1:8" x14ac:dyDescent="0.2">
      <c r="A134" s="152" t="s">
        <v>107</v>
      </c>
      <c r="B134" s="186">
        <v>0</v>
      </c>
      <c r="D134" s="44">
        <v>44531</v>
      </c>
    </row>
    <row r="135" spans="1:8" x14ac:dyDescent="0.2">
      <c r="A135" s="152" t="s">
        <v>108</v>
      </c>
      <c r="B135" s="186">
        <v>0</v>
      </c>
      <c r="D135" s="44">
        <v>44531</v>
      </c>
    </row>
    <row r="136" spans="1:8" x14ac:dyDescent="0.2">
      <c r="A136" s="152" t="s">
        <v>109</v>
      </c>
      <c r="B136" s="186">
        <v>0</v>
      </c>
      <c r="D136" s="44">
        <v>44531</v>
      </c>
    </row>
    <row r="138" spans="1:8" x14ac:dyDescent="0.2">
      <c r="A138" s="43" t="s">
        <v>78</v>
      </c>
      <c r="D138" s="44"/>
    </row>
    <row r="139" spans="1:8" x14ac:dyDescent="0.2">
      <c r="A139" s="152" t="s">
        <v>105</v>
      </c>
      <c r="B139" s="184">
        <v>0</v>
      </c>
      <c r="C139" s="184"/>
      <c r="D139" s="44">
        <v>44531</v>
      </c>
    </row>
    <row r="140" spans="1:8" x14ac:dyDescent="0.2">
      <c r="A140" s="152" t="s">
        <v>149</v>
      </c>
      <c r="B140" s="184">
        <v>0</v>
      </c>
      <c r="C140" s="184"/>
      <c r="D140" s="44">
        <v>44531</v>
      </c>
    </row>
    <row r="142" spans="1:8" x14ac:dyDescent="0.2">
      <c r="A142" s="43" t="s">
        <v>79</v>
      </c>
      <c r="D142" t="s">
        <v>166</v>
      </c>
    </row>
    <row r="144" spans="1:8" x14ac:dyDescent="0.2">
      <c r="A144" s="43" t="s">
        <v>167</v>
      </c>
      <c r="B144" s="187">
        <v>10</v>
      </c>
      <c r="C144" s="188">
        <v>3.7427700000000001E-2</v>
      </c>
      <c r="D144" s="188">
        <v>1.5787499999999999E-2</v>
      </c>
      <c r="E144" s="187"/>
      <c r="F144" s="187">
        <v>0</v>
      </c>
      <c r="G144" s="187">
        <v>0</v>
      </c>
      <c r="H144" s="189">
        <v>45444</v>
      </c>
    </row>
    <row r="146" spans="1:8" x14ac:dyDescent="0.2">
      <c r="A146" s="43" t="s">
        <v>168</v>
      </c>
      <c r="B146" s="190">
        <v>9.4</v>
      </c>
      <c r="C146" s="161">
        <v>2.0634799999999998E-2</v>
      </c>
      <c r="D146" s="187">
        <v>0</v>
      </c>
      <c r="E146" s="187">
        <v>0</v>
      </c>
      <c r="F146" s="187">
        <v>0</v>
      </c>
      <c r="G146" s="190">
        <v>0</v>
      </c>
      <c r="H146" s="189">
        <v>45444</v>
      </c>
    </row>
    <row r="147" spans="1:8" x14ac:dyDescent="0.2">
      <c r="A147" s="43" t="s">
        <v>169</v>
      </c>
      <c r="B147" s="190">
        <v>138.5</v>
      </c>
      <c r="C147" s="161">
        <v>1.3832199999999999E-2</v>
      </c>
      <c r="D147" s="187">
        <v>0</v>
      </c>
      <c r="E147" s="187">
        <v>0</v>
      </c>
      <c r="F147" s="187">
        <v>0</v>
      </c>
      <c r="G147" s="190">
        <v>0</v>
      </c>
      <c r="H147" s="189">
        <v>45444</v>
      </c>
    </row>
    <row r="148" spans="1:8" x14ac:dyDescent="0.2">
      <c r="A148" s="43" t="s">
        <v>170</v>
      </c>
      <c r="B148" s="190">
        <v>825</v>
      </c>
      <c r="C148" s="161">
        <v>5.9799999999999997E-5</v>
      </c>
      <c r="D148" s="187">
        <v>0</v>
      </c>
      <c r="E148" s="187">
        <v>0</v>
      </c>
      <c r="F148" s="187">
        <v>0</v>
      </c>
      <c r="G148" s="190">
        <v>0</v>
      </c>
      <c r="H148" s="189">
        <v>45444</v>
      </c>
    </row>
    <row r="149" spans="1:8" x14ac:dyDescent="0.2">
      <c r="A149" s="43" t="s">
        <v>171</v>
      </c>
      <c r="B149" s="190">
        <v>3600</v>
      </c>
      <c r="C149" s="161">
        <v>5.9799999999999997E-5</v>
      </c>
      <c r="D149" s="187">
        <v>0</v>
      </c>
      <c r="E149" s="187">
        <v>0</v>
      </c>
      <c r="F149" s="187">
        <v>0</v>
      </c>
      <c r="G149" s="190">
        <v>0</v>
      </c>
      <c r="H149" s="189">
        <v>45444</v>
      </c>
    </row>
  </sheetData>
  <sheetProtection password="D7A1" sheet="1"/>
  <mergeCells count="2">
    <mergeCell ref="B14:D14"/>
    <mergeCell ref="H14:J14"/>
  </mergeCells>
  <hyperlinks>
    <hyperlink ref="A40" r:id="rId1" display="GS-@ TOD (On-Peak)" xr:uid="{C89319B4-25A2-450B-9EA5-8E477AE6F34E}"/>
    <hyperlink ref="A41" r:id="rId2" display="GS-@ TOD (On-Peak)" xr:uid="{B207C788-7E67-40C9-A99A-16E6F859BEA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2820-2D39-45F3-A2FD-7C00955DE024}">
  <sheetPr codeName="Sheet151"/>
  <dimension ref="A1:IE92"/>
  <sheetViews>
    <sheetView showGridLines="0" topLeftCell="A21"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20</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'062024 Riders   '!B21</f>
        <v>7.0209999999999995E-2</v>
      </c>
      <c r="H38" s="82"/>
      <c r="I38" s="82"/>
      <c r="J38" s="105">
        <f>SUM(G38:H38)</f>
        <v>7.0209999999999995E-2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'062024 Riders   '!B28</f>
        <v>3.2000000000000002E-3</v>
      </c>
      <c r="H39" s="82"/>
      <c r="I39" s="82"/>
      <c r="J39" s="105">
        <f>SUM(G39:H39)</f>
        <v>3.2000000000000002E-3</v>
      </c>
      <c r="K39" s="99" t="s">
        <v>53</v>
      </c>
      <c r="L39" s="73">
        <f>IF($D$39&lt;=800,ROUND($D$39*$G$39,2),(ROUND(800*$G$39,2)+(ROUND(($D$39-800)*$G$39,2))))</f>
        <v>0</v>
      </c>
      <c r="M39" s="72"/>
      <c r="N39" s="72"/>
      <c r="O39" s="72">
        <f>SUM(L39:N39)</f>
        <v>0</v>
      </c>
      <c r="P39" s="74">
        <f>'062024 Riders   '!D28</f>
        <v>45444</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'062024 Riders   '!B68+'062024 Riders   '!C68</f>
        <v>0</v>
      </c>
      <c r="J43" s="82">
        <f t="shared" si="3"/>
        <v>0</v>
      </c>
      <c r="K43" s="99" t="s">
        <v>53</v>
      </c>
      <c r="L43" s="72"/>
      <c r="M43" s="72"/>
      <c r="N43" s="72">
        <f>J43*D43</f>
        <v>0</v>
      </c>
      <c r="O43" s="72">
        <f t="shared" si="1"/>
        <v>0</v>
      </c>
      <c r="P43" s="74">
        <f>'062024 Riders   '!D68</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'062024 Riders   '!B89</f>
        <v>1.42</v>
      </c>
      <c r="J46" s="112">
        <f t="shared" si="3"/>
        <v>1.42</v>
      </c>
      <c r="K46" s="99"/>
      <c r="L46" s="72"/>
      <c r="M46" s="72"/>
      <c r="N46" s="72">
        <f>I46</f>
        <v>1.42</v>
      </c>
      <c r="O46" s="72">
        <f>SUM(L46:N46)</f>
        <v>1.42</v>
      </c>
      <c r="P46" s="74">
        <f>'062024 Riders   '!D89</f>
        <v>45442</v>
      </c>
      <c r="Q46" s="67"/>
      <c r="R46" s="67"/>
      <c r="S46" s="67"/>
      <c r="T46" s="83">
        <f>O46</f>
        <v>1.42</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7.35</v>
      </c>
      <c r="O57" s="88">
        <f>SUM(O31:O56)</f>
        <v>7.35</v>
      </c>
      <c r="P57" s="128"/>
      <c r="Q57" s="67"/>
      <c r="R57" s="67"/>
      <c r="S57" s="67"/>
      <c r="T57" s="83">
        <f>SUM(T31:T51)</f>
        <v>2.8899999999999997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17.350000000000001</v>
      </c>
      <c r="O59" s="133">
        <f>O27+O57</f>
        <v>17.350000000000001</v>
      </c>
      <c r="P59" s="133"/>
      <c r="Q59" s="67"/>
      <c r="R59" s="67"/>
      <c r="S59" s="67"/>
      <c r="T59" s="133">
        <f>T27+T57</f>
        <v>2.8899999999999997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17.350000000000001</v>
      </c>
      <c r="P64" s="67"/>
      <c r="Q64" s="55"/>
      <c r="R64" s="55"/>
      <c r="S64" s="55"/>
      <c r="T64" s="134">
        <f>IF($D$17&lt;0,T59,IF(T59&gt;T62,T59,T62))</f>
        <v>2.8899999999999997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21506"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0DB2B-043A-40B6-A3CF-126301A7E958}">
  <sheetPr codeName="Sheet34"/>
  <dimension ref="A1:J139"/>
  <sheetViews>
    <sheetView topLeftCell="A4"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93">
        <v>7.0209999999999995E-2</v>
      </c>
      <c r="C21" s="293">
        <v>7.0209999999999995E-2</v>
      </c>
      <c r="D21" s="44">
        <v>45444</v>
      </c>
    </row>
    <row r="22" spans="1:6" x14ac:dyDescent="0.2">
      <c r="A22" s="152" t="s">
        <v>106</v>
      </c>
      <c r="B22" s="293">
        <v>7.0209999999999995E-2</v>
      </c>
      <c r="C22" s="293">
        <v>7.0209999999999995E-2</v>
      </c>
      <c r="D22" s="44">
        <v>45444</v>
      </c>
    </row>
    <row r="23" spans="1:6" x14ac:dyDescent="0.2">
      <c r="A23" s="152" t="s">
        <v>107</v>
      </c>
      <c r="B23" s="293">
        <v>7.0209999999999995E-2</v>
      </c>
      <c r="C23" s="293">
        <v>7.0209999999999995E-2</v>
      </c>
      <c r="D23" s="44">
        <v>45444</v>
      </c>
    </row>
    <row r="24" spans="1:6" x14ac:dyDescent="0.2">
      <c r="A24" s="152" t="s">
        <v>108</v>
      </c>
      <c r="B24" s="293">
        <v>6.7849999999999994E-2</v>
      </c>
      <c r="C24" s="293">
        <v>6.7849999999999994E-2</v>
      </c>
      <c r="D24" s="44">
        <v>45444</v>
      </c>
    </row>
    <row r="25" spans="1:6" x14ac:dyDescent="0.2">
      <c r="A25" s="152" t="s">
        <v>109</v>
      </c>
      <c r="B25" s="293">
        <v>6.6629999999999995E-2</v>
      </c>
      <c r="C25" s="293">
        <v>6.6629999999999995E-2</v>
      </c>
      <c r="D25" s="44">
        <v>45444</v>
      </c>
    </row>
    <row r="26" spans="1:6" x14ac:dyDescent="0.2">
      <c r="A26" s="51"/>
      <c r="B26" s="154"/>
      <c r="C26" s="154"/>
      <c r="D26" s="44"/>
    </row>
    <row r="27" spans="1:6" x14ac:dyDescent="0.2">
      <c r="A27" s="142" t="s">
        <v>110</v>
      </c>
      <c r="B27" s="158" t="s">
        <v>103</v>
      </c>
      <c r="C27" s="158" t="s">
        <v>104</v>
      </c>
      <c r="D27" s="44"/>
    </row>
    <row r="28" spans="1:6" x14ac:dyDescent="0.2">
      <c r="A28" s="152" t="s">
        <v>111</v>
      </c>
      <c r="B28" s="294">
        <v>3.2000000000000002E-3</v>
      </c>
      <c r="C28" s="150"/>
      <c r="D28" s="44">
        <v>45444</v>
      </c>
    </row>
    <row r="29" spans="1:6" x14ac:dyDescent="0.2">
      <c r="A29" s="51" t="s">
        <v>112</v>
      </c>
      <c r="B29" s="119">
        <v>4.4387999999999997E-3</v>
      </c>
      <c r="C29" s="119">
        <v>4.4387999999999997E-3</v>
      </c>
      <c r="D29" s="44">
        <v>45444</v>
      </c>
    </row>
    <row r="30" spans="1:6" x14ac:dyDescent="0.2">
      <c r="A30" s="51" t="s">
        <v>113</v>
      </c>
      <c r="B30" s="119">
        <v>4.2166E-3</v>
      </c>
      <c r="C30" s="119">
        <v>2.4020999999999999E-3</v>
      </c>
      <c r="D30" s="44">
        <v>45444</v>
      </c>
    </row>
    <row r="31" spans="1:6" x14ac:dyDescent="0.2">
      <c r="A31" s="51" t="s">
        <v>114</v>
      </c>
      <c r="B31" s="119">
        <v>3.9453999999999999E-3</v>
      </c>
      <c r="C31" s="119">
        <v>2.8092999999999998E-3</v>
      </c>
      <c r="D31" s="44">
        <v>45444</v>
      </c>
    </row>
    <row r="32" spans="1:6" x14ac:dyDescent="0.2">
      <c r="A32" s="51" t="s">
        <v>115</v>
      </c>
      <c r="B32" s="119">
        <v>5.5376999999999996E-3</v>
      </c>
      <c r="C32" s="154"/>
      <c r="D32" s="44">
        <v>45444</v>
      </c>
    </row>
    <row r="33" spans="1:5" x14ac:dyDescent="0.2">
      <c r="A33" s="51" t="s">
        <v>116</v>
      </c>
      <c r="B33" s="119">
        <v>1.8998000000000001E-3</v>
      </c>
      <c r="C33" s="150"/>
      <c r="D33" s="44">
        <v>45444</v>
      </c>
    </row>
    <row r="34" spans="1:5" x14ac:dyDescent="0.2">
      <c r="A34" s="51" t="s">
        <v>117</v>
      </c>
      <c r="B34" s="119">
        <v>2.6738299999999999E-3</v>
      </c>
      <c r="C34" s="150"/>
      <c r="D34" s="44">
        <v>45444</v>
      </c>
    </row>
    <row r="35" spans="1:5" x14ac:dyDescent="0.2">
      <c r="A35" s="51" t="s">
        <v>118</v>
      </c>
      <c r="B35" s="119">
        <v>0</v>
      </c>
      <c r="C35" s="150"/>
      <c r="D35" s="44">
        <v>45444</v>
      </c>
    </row>
    <row r="36" spans="1:5" x14ac:dyDescent="0.2">
      <c r="A36" s="51" t="s">
        <v>119</v>
      </c>
      <c r="B36" s="119">
        <v>2.7299999999999998E-3</v>
      </c>
      <c r="C36" s="154"/>
      <c r="D36" s="44">
        <v>45444</v>
      </c>
    </row>
    <row r="37" spans="1:5" x14ac:dyDescent="0.2">
      <c r="A37" s="152" t="s">
        <v>107</v>
      </c>
      <c r="B37" s="119">
        <v>2.65E-3</v>
      </c>
      <c r="C37" s="150"/>
      <c r="D37" s="44">
        <v>45444</v>
      </c>
    </row>
    <row r="38" spans="1:5" x14ac:dyDescent="0.2">
      <c r="A38" s="152" t="s">
        <v>120</v>
      </c>
      <c r="B38" s="119">
        <v>2.28907E-2</v>
      </c>
      <c r="C38" s="150"/>
      <c r="D38" s="44">
        <v>45444</v>
      </c>
    </row>
    <row r="39" spans="1:5" x14ac:dyDescent="0.2">
      <c r="A39" s="152" t="s">
        <v>121</v>
      </c>
      <c r="B39" s="119">
        <v>0</v>
      </c>
      <c r="C39" s="150"/>
      <c r="D39" s="44">
        <v>45444</v>
      </c>
    </row>
    <row r="40" spans="1:5" x14ac:dyDescent="0.2">
      <c r="A40" s="51" t="s">
        <v>122</v>
      </c>
      <c r="B40" s="119">
        <v>8.1709E-3</v>
      </c>
      <c r="D40" s="44">
        <v>45444</v>
      </c>
    </row>
    <row r="41" spans="1:5" x14ac:dyDescent="0.2">
      <c r="A41" s="51" t="s">
        <v>123</v>
      </c>
      <c r="B41" s="202">
        <v>2.7900000000000001E-5</v>
      </c>
      <c r="D41" s="44">
        <v>45444</v>
      </c>
    </row>
    <row r="42" spans="1:5" x14ac:dyDescent="0.2">
      <c r="A42" s="152" t="s">
        <v>108</v>
      </c>
      <c r="B42" s="202">
        <v>2.14E-3</v>
      </c>
      <c r="D42" s="44">
        <v>45444</v>
      </c>
    </row>
    <row r="43" spans="1:5" x14ac:dyDescent="0.2">
      <c r="A43" s="152" t="s">
        <v>109</v>
      </c>
      <c r="B43" s="202">
        <v>1.66E-3</v>
      </c>
      <c r="D43" s="44">
        <v>45444</v>
      </c>
    </row>
    <row r="44" spans="1:5" x14ac:dyDescent="0.2">
      <c r="D44" s="44"/>
    </row>
    <row r="45" spans="1:5" x14ac:dyDescent="0.2">
      <c r="A45" s="51"/>
      <c r="D45" s="44"/>
    </row>
    <row r="46" spans="1:5" x14ac:dyDescent="0.2">
      <c r="A46" s="142" t="s">
        <v>127</v>
      </c>
      <c r="B46" s="170">
        <v>-4.8640000000000001E-4</v>
      </c>
      <c r="D46" s="44">
        <v>45383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1.47</v>
      </c>
      <c r="C49" s="195">
        <v>0</v>
      </c>
      <c r="D49" s="196">
        <f>SUM(B49:C49)</f>
        <v>1.47</v>
      </c>
      <c r="E49" s="166">
        <v>45292</v>
      </c>
    </row>
    <row r="50" spans="1:8" x14ac:dyDescent="0.2">
      <c r="A50" s="152" t="s">
        <v>132</v>
      </c>
      <c r="B50" s="194">
        <v>1.8006999999999999E-3</v>
      </c>
      <c r="C50" s="195">
        <v>-1.8E-5</v>
      </c>
      <c r="D50" s="290">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4.3837099999999997E-2</v>
      </c>
      <c r="D56" s="172">
        <v>45383</v>
      </c>
      <c r="F56" s="35" t="s">
        <v>134</v>
      </c>
      <c r="G56" s="173">
        <v>2.3467399999999999E-2</v>
      </c>
      <c r="H56" s="172">
        <v>45383</v>
      </c>
    </row>
    <row r="57" spans="1:8" x14ac:dyDescent="0.2">
      <c r="A57" s="152" t="s">
        <v>106</v>
      </c>
      <c r="B57" s="171">
        <v>2.3467399999999999E-2</v>
      </c>
      <c r="D57" s="172">
        <v>45383</v>
      </c>
      <c r="F57" s="35" t="s">
        <v>135</v>
      </c>
      <c r="G57" s="173">
        <v>0.32699</v>
      </c>
      <c r="H57" s="172">
        <v>45383</v>
      </c>
    </row>
    <row r="58" spans="1:8" x14ac:dyDescent="0.2">
      <c r="A58" s="152" t="s">
        <v>107</v>
      </c>
      <c r="B58" s="171">
        <v>6.0079999999999997E-4</v>
      </c>
      <c r="D58" s="172">
        <v>45383</v>
      </c>
    </row>
    <row r="59" spans="1:8" x14ac:dyDescent="0.2">
      <c r="A59" s="152" t="s">
        <v>108</v>
      </c>
      <c r="B59" s="171">
        <v>5.8060000000000002E-4</v>
      </c>
      <c r="D59" s="172">
        <v>45383</v>
      </c>
    </row>
    <row r="60" spans="1:8" x14ac:dyDescent="0.2">
      <c r="A60" s="152" t="s">
        <v>109</v>
      </c>
      <c r="B60" s="171">
        <v>5.7019999999999998E-4</v>
      </c>
      <c r="D60" s="172">
        <v>45383</v>
      </c>
    </row>
    <row r="61" spans="1:8" x14ac:dyDescent="0.2">
      <c r="B61" s="154"/>
    </row>
    <row r="62" spans="1:8" x14ac:dyDescent="0.2">
      <c r="A62" s="142" t="s">
        <v>136</v>
      </c>
    </row>
    <row r="63" spans="1:8" x14ac:dyDescent="0.2">
      <c r="A63" s="152" t="s">
        <v>107</v>
      </c>
      <c r="B63" s="174">
        <v>6.73</v>
      </c>
      <c r="D63" s="172">
        <v>45383</v>
      </c>
    </row>
    <row r="64" spans="1:8" x14ac:dyDescent="0.2">
      <c r="A64" s="152" t="s">
        <v>108</v>
      </c>
      <c r="B64" s="174">
        <v>6.76</v>
      </c>
      <c r="D64" s="172">
        <v>45383</v>
      </c>
    </row>
    <row r="65" spans="1:4" x14ac:dyDescent="0.2">
      <c r="A65" s="152" t="s">
        <v>109</v>
      </c>
      <c r="B65" s="174">
        <v>7.45</v>
      </c>
      <c r="D65" s="172">
        <v>45383</v>
      </c>
    </row>
    <row r="66" spans="1:4" x14ac:dyDescent="0.2">
      <c r="A66" s="51"/>
      <c r="D66" s="44"/>
    </row>
    <row r="67" spans="1:4" x14ac:dyDescent="0.2">
      <c r="A67" s="142" t="s">
        <v>137</v>
      </c>
      <c r="C67" s="175" t="s">
        <v>138</v>
      </c>
      <c r="D67" s="44"/>
    </row>
    <row r="68" spans="1:4" x14ac:dyDescent="0.2">
      <c r="A68" s="51" t="s">
        <v>139</v>
      </c>
      <c r="B68" s="150">
        <v>0</v>
      </c>
      <c r="C68" s="150">
        <v>0</v>
      </c>
      <c r="D68" s="44">
        <v>45444</v>
      </c>
    </row>
    <row r="69" spans="1:4" x14ac:dyDescent="0.2">
      <c r="A69" s="51" t="s">
        <v>119</v>
      </c>
      <c r="B69" s="150">
        <v>0</v>
      </c>
      <c r="C69" s="150">
        <v>0</v>
      </c>
      <c r="D69" s="44">
        <v>45444</v>
      </c>
    </row>
    <row r="70" spans="1:4" x14ac:dyDescent="0.2">
      <c r="A70" s="51" t="s">
        <v>140</v>
      </c>
      <c r="B70" s="150">
        <v>0</v>
      </c>
      <c r="C70" s="150">
        <v>0</v>
      </c>
      <c r="D70" s="44">
        <v>45444</v>
      </c>
    </row>
    <row r="71" spans="1:4" x14ac:dyDescent="0.2">
      <c r="A71" s="51" t="s">
        <v>141</v>
      </c>
      <c r="B71" s="150">
        <v>0</v>
      </c>
      <c r="C71" s="150">
        <v>0</v>
      </c>
      <c r="D71" s="44">
        <v>45444</v>
      </c>
    </row>
    <row r="72" spans="1:4" x14ac:dyDescent="0.2">
      <c r="A72" s="51" t="s">
        <v>142</v>
      </c>
      <c r="B72" s="150">
        <v>0</v>
      </c>
      <c r="C72" s="150">
        <v>0</v>
      </c>
      <c r="D72" s="44">
        <v>45444</v>
      </c>
    </row>
    <row r="73" spans="1:4" x14ac:dyDescent="0.2">
      <c r="A73" s="51" t="s">
        <v>143</v>
      </c>
      <c r="B73" s="150">
        <v>0</v>
      </c>
      <c r="C73" s="150">
        <v>0</v>
      </c>
      <c r="D73" s="44">
        <v>45444</v>
      </c>
    </row>
    <row r="74" spans="1:4" x14ac:dyDescent="0.2">
      <c r="A74" s="51"/>
      <c r="B74" s="154"/>
      <c r="C74" s="154"/>
      <c r="D74" s="44"/>
    </row>
    <row r="75" spans="1:4" x14ac:dyDescent="0.2">
      <c r="A75" s="142" t="s">
        <v>144</v>
      </c>
      <c r="D75" s="44"/>
    </row>
    <row r="76" spans="1:4" x14ac:dyDescent="0.2">
      <c r="A76" s="51" t="s">
        <v>119</v>
      </c>
      <c r="B76" s="174">
        <v>0</v>
      </c>
      <c r="C76" s="150"/>
      <c r="D76" s="44">
        <v>45444</v>
      </c>
    </row>
    <row r="77" spans="1:4" x14ac:dyDescent="0.2">
      <c r="A77" s="51" t="s">
        <v>141</v>
      </c>
      <c r="B77" s="174">
        <v>0</v>
      </c>
      <c r="C77" s="150"/>
      <c r="D77" s="44">
        <v>45444</v>
      </c>
    </row>
    <row r="78" spans="1:4" x14ac:dyDescent="0.2">
      <c r="A78" s="51"/>
      <c r="B78" s="154"/>
      <c r="C78" s="154"/>
      <c r="D78" s="44"/>
    </row>
    <row r="79" spans="1:4" x14ac:dyDescent="0.2">
      <c r="A79" s="142" t="s">
        <v>145</v>
      </c>
      <c r="D79" s="44"/>
    </row>
    <row r="80" spans="1:4" x14ac:dyDescent="0.2">
      <c r="A80" s="51" t="s">
        <v>140</v>
      </c>
      <c r="B80" s="174">
        <v>0</v>
      </c>
      <c r="C80" s="150"/>
      <c r="D80" s="44">
        <v>45444</v>
      </c>
    </row>
    <row r="81" spans="1:6" x14ac:dyDescent="0.2">
      <c r="A81" s="51" t="s">
        <v>142</v>
      </c>
      <c r="B81" s="174">
        <v>0</v>
      </c>
      <c r="C81" s="150"/>
      <c r="D81" s="44">
        <v>45444</v>
      </c>
    </row>
    <row r="82" spans="1:6" x14ac:dyDescent="0.2">
      <c r="A82" s="51" t="s">
        <v>143</v>
      </c>
      <c r="B82" s="174">
        <v>0</v>
      </c>
      <c r="C82" s="154"/>
      <c r="D82" s="44">
        <v>45444</v>
      </c>
    </row>
    <row r="83" spans="1:6" x14ac:dyDescent="0.2">
      <c r="A83" s="51"/>
      <c r="B83" s="154"/>
      <c r="C83" s="154"/>
      <c r="D83" s="44"/>
    </row>
    <row r="84" spans="1:6" x14ac:dyDescent="0.2">
      <c r="A84" s="142" t="s">
        <v>146</v>
      </c>
      <c r="B84" s="176">
        <v>2.9347000000000002E-2</v>
      </c>
      <c r="C84" s="288"/>
      <c r="D84" s="172">
        <v>45383</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204">
        <v>1.42</v>
      </c>
      <c r="C89" s="178"/>
      <c r="D89" s="44">
        <v>45442</v>
      </c>
    </row>
    <row r="90" spans="1:6" x14ac:dyDescent="0.2">
      <c r="A90" s="152" t="s">
        <v>149</v>
      </c>
      <c r="B90" s="204">
        <v>11.97</v>
      </c>
      <c r="C90" s="178"/>
      <c r="D90" s="44">
        <v>45442</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0.21398439999999999</v>
      </c>
      <c r="C104" s="176"/>
      <c r="D104" s="44">
        <v>45351</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A9BC92A2-6C0A-443C-905A-22DEB890BC92}"/>
    <hyperlink ref="A41" r:id="rId2" display="GS-@ TOD (On-Peak)" xr:uid="{135D0ADF-2E50-45F1-8F68-E8BA06CEDCC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A3346-F50A-4CD6-B906-2DED84A6EB30}">
  <sheetPr codeName="Sheet150"/>
  <dimension ref="A1:IE92"/>
  <sheetViews>
    <sheetView showGridLines="0"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19</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Info'!D21</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7.879999999999999</v>
      </c>
      <c r="O57" s="88">
        <f>SUM(O31:O56)</f>
        <v>7.879999999999999</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17.88</v>
      </c>
      <c r="O59" s="133">
        <f>O27+O57</f>
        <v>17.88</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17.88</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20482"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9998-ED86-4858-9A63-9BD5BF11F9D4}">
  <sheetPr codeName="Sheet33"/>
  <dimension ref="A1:J139"/>
  <sheetViews>
    <sheetView topLeftCell="A18"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61">
        <v>-4.8640000000000001E-4</v>
      </c>
      <c r="D46" s="44">
        <v>45383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1.47</v>
      </c>
      <c r="C49" s="195">
        <v>0</v>
      </c>
      <c r="D49" s="196">
        <f>SUM(B49:C49)</f>
        <v>1.47</v>
      </c>
      <c r="E49" s="166">
        <v>45292</v>
      </c>
    </row>
    <row r="50" spans="1:8" x14ac:dyDescent="0.2">
      <c r="A50" s="152" t="s">
        <v>132</v>
      </c>
      <c r="B50" s="194">
        <v>1.8006999999999999E-3</v>
      </c>
      <c r="C50" s="195">
        <v>-1.8E-5</v>
      </c>
      <c r="D50" s="290">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291">
        <v>4.3837099999999997E-2</v>
      </c>
      <c r="D56" s="172">
        <v>45383</v>
      </c>
      <c r="F56" s="35" t="s">
        <v>134</v>
      </c>
      <c r="G56" s="292">
        <v>2.3467399999999999E-2</v>
      </c>
      <c r="H56" s="172">
        <v>45383</v>
      </c>
    </row>
    <row r="57" spans="1:8" x14ac:dyDescent="0.2">
      <c r="A57" s="152" t="s">
        <v>106</v>
      </c>
      <c r="B57" s="291">
        <v>2.3467399999999999E-2</v>
      </c>
      <c r="D57" s="172">
        <v>45383</v>
      </c>
      <c r="F57" s="35" t="s">
        <v>135</v>
      </c>
      <c r="G57" s="292">
        <v>0.32699</v>
      </c>
      <c r="H57" s="172">
        <v>45383</v>
      </c>
    </row>
    <row r="58" spans="1:8" x14ac:dyDescent="0.2">
      <c r="A58" s="152" t="s">
        <v>107</v>
      </c>
      <c r="B58" s="291">
        <v>6.0079999999999997E-4</v>
      </c>
      <c r="D58" s="172">
        <v>45383</v>
      </c>
    </row>
    <row r="59" spans="1:8" x14ac:dyDescent="0.2">
      <c r="A59" s="152" t="s">
        <v>108</v>
      </c>
      <c r="B59" s="291">
        <v>5.8060000000000002E-4</v>
      </c>
      <c r="D59" s="172">
        <v>45383</v>
      </c>
    </row>
    <row r="60" spans="1:8" x14ac:dyDescent="0.2">
      <c r="A60" s="152" t="s">
        <v>109</v>
      </c>
      <c r="B60" s="291">
        <v>5.7019999999999998E-4</v>
      </c>
      <c r="D60" s="172">
        <v>45383</v>
      </c>
    </row>
    <row r="61" spans="1:8" x14ac:dyDescent="0.2">
      <c r="B61" s="154"/>
    </row>
    <row r="62" spans="1:8" x14ac:dyDescent="0.2">
      <c r="A62" s="142" t="s">
        <v>136</v>
      </c>
    </row>
    <row r="63" spans="1:8" x14ac:dyDescent="0.2">
      <c r="A63" s="152" t="s">
        <v>107</v>
      </c>
      <c r="B63" s="118">
        <v>6.73</v>
      </c>
      <c r="D63" s="172">
        <v>45383</v>
      </c>
    </row>
    <row r="64" spans="1:8" x14ac:dyDescent="0.2">
      <c r="A64" s="152" t="s">
        <v>108</v>
      </c>
      <c r="B64" s="118">
        <v>6.76</v>
      </c>
      <c r="D64" s="172">
        <v>45383</v>
      </c>
    </row>
    <row r="65" spans="1:4" x14ac:dyDescent="0.2">
      <c r="A65" s="152" t="s">
        <v>109</v>
      </c>
      <c r="B65" s="118">
        <v>7.45</v>
      </c>
      <c r="D65" s="172">
        <v>45383</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203">
        <v>2.9347000000000002E-2</v>
      </c>
      <c r="C84" s="288"/>
      <c r="D84" s="172">
        <v>45383</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1.95</v>
      </c>
      <c r="C89" s="178"/>
      <c r="D89" s="44">
        <v>45259</v>
      </c>
    </row>
    <row r="90" spans="1:6" x14ac:dyDescent="0.2">
      <c r="A90" s="152" t="s">
        <v>149</v>
      </c>
      <c r="B90" s="178">
        <v>15.91</v>
      </c>
      <c r="C90" s="178"/>
      <c r="D90" s="44">
        <v>45351</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0.21398439999999999</v>
      </c>
      <c r="C104" s="176"/>
      <c r="D104" s="44">
        <v>45351</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D5750CEE-400C-4BAA-8C37-CB7371C9DAD0}"/>
    <hyperlink ref="A41" r:id="rId2" display="GS-@ TOD (On-Peak)" xr:uid="{E936F0CB-FE55-409B-8B2F-BC3ECB26C54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FDA1-E5A8-49FC-AAFF-CC5AA5502F9A}">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21</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+'06302026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+'06302026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+'06302026 Rider'!B40</f>
        <v>4.1209999999999997E-3</v>
      </c>
      <c r="H40" s="82"/>
      <c r="I40" s="82"/>
      <c r="J40" s="105">
        <f>SUM(G40:H40)</f>
        <v>4.1209999999999997E-3</v>
      </c>
      <c r="K40" s="99" t="s">
        <v>53</v>
      </c>
      <c r="L40" s="72">
        <f>ROUND(D40*G40,2)</f>
        <v>0</v>
      </c>
      <c r="M40" s="72"/>
      <c r="N40" s="72"/>
      <c r="O40" s="72">
        <f t="shared" si="1"/>
        <v>0</v>
      </c>
      <c r="P40" s="74">
        <f>+'06302026 Rider'!D40</f>
        <v>46203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+'06302026 Rider'!B50</f>
        <v>4.34364E-2</v>
      </c>
      <c r="I41" s="82"/>
      <c r="J41" s="82">
        <f t="shared" ref="J41:J46" si="3">SUM(G41:I41)</f>
        <v>4.34364E-2</v>
      </c>
      <c r="K41" s="99" t="s">
        <v>53</v>
      </c>
      <c r="L41" s="72"/>
      <c r="M41" s="72">
        <f>ROUND(D41*H41,2)</f>
        <v>0</v>
      </c>
      <c r="N41" s="106"/>
      <c r="O41" s="72">
        <f t="shared" si="1"/>
        <v>0</v>
      </c>
      <c r="P41" s="74">
        <f>+'06302026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+'06302026 Rider'!B61</f>
        <v>4.5409999999999998E-4</v>
      </c>
      <c r="J42" s="82">
        <f>SUM(G42:I42)</f>
        <v>4.5409999999999998E-4</v>
      </c>
      <c r="K42" s="99" t="s">
        <v>53</v>
      </c>
      <c r="L42" s="72"/>
      <c r="M42" s="72"/>
      <c r="N42" s="72">
        <f>J42*D42</f>
        <v>0</v>
      </c>
      <c r="O42" s="72">
        <f>SUM(L42:N42)</f>
        <v>0</v>
      </c>
      <c r="P42" s="74">
        <f>+'06302026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+'06302026 Rider'!B80</f>
        <v>1.8019E-2</v>
      </c>
      <c r="J44" s="110">
        <f t="shared" si="3"/>
        <v>1.8019E-2</v>
      </c>
      <c r="K44" s="99"/>
      <c r="L44" s="72"/>
      <c r="M44" s="72"/>
      <c r="N44" s="72">
        <f>ROUND(D44*I44,2)</f>
        <v>0.24</v>
      </c>
      <c r="O44" s="72">
        <f t="shared" si="1"/>
        <v>0.24</v>
      </c>
      <c r="P44" s="74">
        <f>+'06302026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+'06302026 Rider'!B82</f>
        <v>5.8023605956771022E-2</v>
      </c>
      <c r="J45" s="110">
        <f t="shared" si="3"/>
        <v>5.8023605956771022E-2</v>
      </c>
      <c r="K45" s="99"/>
      <c r="L45" s="72"/>
      <c r="M45" s="72"/>
      <c r="N45" s="72">
        <f>ROUND(D45*I45,2)</f>
        <v>0.78</v>
      </c>
      <c r="O45" s="72">
        <f t="shared" si="1"/>
        <v>0.78</v>
      </c>
      <c r="P45" s="74">
        <f>+'06302026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+'06302026 Rider'!B85</f>
        <v>2.65</v>
      </c>
      <c r="J46" s="112">
        <f t="shared" si="3"/>
        <v>2.65</v>
      </c>
      <c r="K46" s="99"/>
      <c r="L46" s="72"/>
      <c r="M46" s="72"/>
      <c r="N46" s="72">
        <f>I46</f>
        <v>2.65</v>
      </c>
      <c r="O46" s="72">
        <f>SUM(L46:N46)</f>
        <v>2.65</v>
      </c>
      <c r="P46" s="74">
        <f>+'06302026 Rider'!D85</f>
        <v>46203</v>
      </c>
      <c r="Q46" s="67"/>
      <c r="R46" s="67"/>
      <c r="S46" s="67"/>
      <c r="T46" s="83">
        <f>O46</f>
        <v>2.65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+'06302026 Rider'!B100</f>
        <v>4.08549E-2</v>
      </c>
      <c r="J48" s="113">
        <f>SUM(G48:I48)</f>
        <v>4.08549E-2</v>
      </c>
      <c r="K48" s="99"/>
      <c r="L48" s="72"/>
      <c r="M48" s="72"/>
      <c r="N48" s="72">
        <f>ROUND(D48*I48,2)</f>
        <v>0.55000000000000004</v>
      </c>
      <c r="O48" s="72">
        <f t="shared" si="1"/>
        <v>0.55000000000000004</v>
      </c>
      <c r="P48" s="74">
        <f>+'06302026 Rider'!D100</f>
        <v>46203</v>
      </c>
      <c r="Q48" s="67"/>
      <c r="R48" s="103">
        <f>$T$27</f>
        <v>0</v>
      </c>
      <c r="S48" s="104">
        <f>I48</f>
        <v>4.08549E-2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+'06302026 Rider'!B115</f>
        <v>0.19</v>
      </c>
      <c r="J49" s="112">
        <f>SUM(G49:I49)</f>
        <v>0.19</v>
      </c>
      <c r="K49" s="99"/>
      <c r="L49" s="72"/>
      <c r="M49" s="72"/>
      <c r="N49" s="72">
        <f>I49</f>
        <v>0.19</v>
      </c>
      <c r="O49" s="72">
        <f>SUM(L49:N49)</f>
        <v>0.19</v>
      </c>
      <c r="P49" s="74">
        <f>+'06302026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+'06302026 Rider'!B111</f>
        <v>-1.9059999999999999E-3</v>
      </c>
      <c r="J51" s="105">
        <f>SUM(G51:I51)</f>
        <v>-1.9059999999999999E-3</v>
      </c>
      <c r="K51" s="99" t="s">
        <v>53</v>
      </c>
      <c r="L51" s="72"/>
      <c r="M51" s="72"/>
      <c r="N51" s="72">
        <f t="shared" ref="N51" si="4">ROUND(D51*I51,2)</f>
        <v>0</v>
      </c>
      <c r="O51" s="72">
        <f t="shared" si="1"/>
        <v>0</v>
      </c>
      <c r="P51" s="74">
        <f>+'06302026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2.65</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2.65</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2.65</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sheetProtection algorithmName="SHA-512" hashValue="eawu9fxJJB/USlbqAxgFX4Jn1bv1zQKmGWnxH+14L3mrfv2ibL0ItHx2INgksxhRlFo12O9qA6WBIcB88N/LsA==" saltValue="aiJLfKvR/1KJAyLTpk/6Jw==" spinCount="100000" sheet="1" objects="1" scenarios="1"/>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69345"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569346"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569347"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569348"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3268-875C-47C5-9F58-CCE5810D32AF}">
  <sheetPr codeName="Sheet149"/>
  <dimension ref="A1:IE92"/>
  <sheetViews>
    <sheetView showGridLines="0" topLeftCell="A10"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18</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Info'!D20</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'042024 Riders  '!B46</f>
        <v>-4.8640000000000001E-4</v>
      </c>
      <c r="H40" s="82"/>
      <c r="I40" s="82"/>
      <c r="J40" s="105">
        <f>SUM(G40:H40)</f>
        <v>-4.8640000000000001E-4</v>
      </c>
      <c r="K40" s="99" t="s">
        <v>53</v>
      </c>
      <c r="L40" s="72">
        <f>ROUND(D40*G40,2)</f>
        <v>0</v>
      </c>
      <c r="M40" s="72"/>
      <c r="N40" s="72"/>
      <c r="O40" s="72">
        <f t="shared" si="1"/>
        <v>0</v>
      </c>
      <c r="P40" s="74">
        <f>'042024 Riders  '!D46</f>
        <v>45383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'042024 Riders  '!B56</f>
        <v>4.3837099999999997E-2</v>
      </c>
      <c r="I42" s="82"/>
      <c r="J42" s="82">
        <f t="shared" si="3"/>
        <v>4.3837099999999997E-2</v>
      </c>
      <c r="K42" s="99" t="s">
        <v>53</v>
      </c>
      <c r="L42" s="72"/>
      <c r="M42" s="72">
        <f>ROUND(D42*H42,2)</f>
        <v>0</v>
      </c>
      <c r="N42" s="106"/>
      <c r="O42" s="72">
        <f t="shared" si="1"/>
        <v>0</v>
      </c>
      <c r="P42" s="74">
        <f>'042024 Riders  '!D56</f>
        <v>45383</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'042024 Riders  '!B84</f>
        <v>2.9347000000000002E-2</v>
      </c>
      <c r="J44" s="110">
        <f t="shared" si="3"/>
        <v>2.9347000000000002E-2</v>
      </c>
      <c r="K44" s="99"/>
      <c r="L44" s="72"/>
      <c r="M44" s="72"/>
      <c r="N44" s="72">
        <f>ROUND(D44*I44,2)</f>
        <v>0.28999999999999998</v>
      </c>
      <c r="O44" s="72">
        <f t="shared" si="1"/>
        <v>0.28999999999999998</v>
      </c>
      <c r="P44" s="74">
        <f>'042024 Riders  '!D84</f>
        <v>45383</v>
      </c>
      <c r="Q44" s="67"/>
      <c r="R44" s="103">
        <f>$T$27</f>
        <v>0</v>
      </c>
      <c r="S44" s="104">
        <f>I44</f>
        <v>2.9347000000000002E-2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7.879999999999999</v>
      </c>
      <c r="O57" s="88">
        <f>SUM(O31:O56)</f>
        <v>7.879999999999999</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17.88</v>
      </c>
      <c r="O59" s="133">
        <f>O27+O57</f>
        <v>17.88</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17.88</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9458"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349-DB3A-4F0D-803B-A51156091126}">
  <sheetPr codeName="Sheet32"/>
  <dimension ref="A1:J139"/>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61">
        <v>-4.8640000000000001E-4</v>
      </c>
      <c r="D46" s="44">
        <v>45383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1.47</v>
      </c>
      <c r="C49" s="195">
        <v>0</v>
      </c>
      <c r="D49" s="196">
        <f>SUM(B49:C49)</f>
        <v>1.47</v>
      </c>
      <c r="E49" s="166">
        <v>45292</v>
      </c>
    </row>
    <row r="50" spans="1:8" x14ac:dyDescent="0.2">
      <c r="A50" s="152" t="s">
        <v>132</v>
      </c>
      <c r="B50" s="194">
        <v>1.8006999999999999E-3</v>
      </c>
      <c r="C50" s="195">
        <v>-1.8E-5</v>
      </c>
      <c r="D50" s="290">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291">
        <v>4.3837099999999997E-2</v>
      </c>
      <c r="D56" s="172">
        <v>45383</v>
      </c>
      <c r="F56" s="35" t="s">
        <v>134</v>
      </c>
      <c r="G56" s="292">
        <v>2.3467399999999999E-2</v>
      </c>
      <c r="H56" s="172">
        <v>45383</v>
      </c>
    </row>
    <row r="57" spans="1:8" x14ac:dyDescent="0.2">
      <c r="A57" s="152" t="s">
        <v>106</v>
      </c>
      <c r="B57" s="291">
        <v>2.3467399999999999E-2</v>
      </c>
      <c r="D57" s="172">
        <v>45383</v>
      </c>
      <c r="F57" s="35" t="s">
        <v>135</v>
      </c>
      <c r="G57" s="292">
        <v>0.32699</v>
      </c>
      <c r="H57" s="172">
        <v>45383</v>
      </c>
    </row>
    <row r="58" spans="1:8" x14ac:dyDescent="0.2">
      <c r="A58" s="152" t="s">
        <v>107</v>
      </c>
      <c r="B58" s="291">
        <v>6.0079999999999997E-4</v>
      </c>
      <c r="D58" s="172">
        <v>45383</v>
      </c>
    </row>
    <row r="59" spans="1:8" x14ac:dyDescent="0.2">
      <c r="A59" s="152" t="s">
        <v>108</v>
      </c>
      <c r="B59" s="291">
        <v>5.8060000000000002E-4</v>
      </c>
      <c r="D59" s="172">
        <v>45383</v>
      </c>
    </row>
    <row r="60" spans="1:8" x14ac:dyDescent="0.2">
      <c r="A60" s="152" t="s">
        <v>109</v>
      </c>
      <c r="B60" s="291">
        <v>5.7019999999999998E-4</v>
      </c>
      <c r="D60" s="172">
        <v>45383</v>
      </c>
    </row>
    <row r="61" spans="1:8" x14ac:dyDescent="0.2">
      <c r="B61" s="154"/>
    </row>
    <row r="62" spans="1:8" x14ac:dyDescent="0.2">
      <c r="A62" s="142" t="s">
        <v>136</v>
      </c>
    </row>
    <row r="63" spans="1:8" x14ac:dyDescent="0.2">
      <c r="A63" s="152" t="s">
        <v>107</v>
      </c>
      <c r="B63" s="118">
        <v>6.73</v>
      </c>
      <c r="D63" s="172">
        <v>45383</v>
      </c>
    </row>
    <row r="64" spans="1:8" x14ac:dyDescent="0.2">
      <c r="A64" s="152" t="s">
        <v>108</v>
      </c>
      <c r="B64" s="118">
        <v>6.76</v>
      </c>
      <c r="D64" s="172">
        <v>45383</v>
      </c>
    </row>
    <row r="65" spans="1:4" x14ac:dyDescent="0.2">
      <c r="A65" s="152" t="s">
        <v>109</v>
      </c>
      <c r="B65" s="118">
        <v>7.45</v>
      </c>
      <c r="D65" s="172">
        <v>45383</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203">
        <v>2.9347000000000002E-2</v>
      </c>
      <c r="C84" s="288"/>
      <c r="D84" s="172">
        <v>45383</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1.95</v>
      </c>
      <c r="C89" s="178"/>
      <c r="D89" s="44">
        <v>45259</v>
      </c>
    </row>
    <row r="90" spans="1:6" x14ac:dyDescent="0.2">
      <c r="A90" s="152" t="s">
        <v>149</v>
      </c>
      <c r="B90" s="178">
        <v>15.91</v>
      </c>
      <c r="C90" s="178"/>
      <c r="D90" s="44">
        <v>45351</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0.21398439999999999</v>
      </c>
      <c r="C104" s="176"/>
      <c r="D104" s="44">
        <v>45351</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B5BE2419-E392-49F7-87BD-4A29D2C547E1}"/>
    <hyperlink ref="A41" r:id="rId2" display="GS-@ TOD (On-Peak)" xr:uid="{FD6CD60E-FA77-4EEB-BCE5-E081F12469D6}"/>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3CC5-9713-4218-A2E9-60DE12403F9E}">
  <sheetPr codeName="Sheet148"/>
  <dimension ref="A1:IE92"/>
  <sheetViews>
    <sheetView showGridLines="0" topLeftCell="A2"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17</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Info'!D19</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'032024 Riders  '!B104</f>
        <v>0.21398439999999999</v>
      </c>
      <c r="J48" s="113">
        <f>SUM(G48:I48)</f>
        <v>0.21398439999999999</v>
      </c>
      <c r="K48" s="99"/>
      <c r="L48" s="72"/>
      <c r="M48" s="72"/>
      <c r="N48" s="72">
        <f>ROUND(D48*I48,2)</f>
        <v>2.14</v>
      </c>
      <c r="O48" s="72">
        <f t="shared" si="1"/>
        <v>2.14</v>
      </c>
      <c r="P48" s="74">
        <f>'032024 Riders  '!D104</f>
        <v>45351</v>
      </c>
      <c r="Q48" s="67"/>
      <c r="R48" s="103">
        <f>$T$27</f>
        <v>0</v>
      </c>
      <c r="S48" s="104">
        <f>I48</f>
        <v>0.21398439999999999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7.82</v>
      </c>
      <c r="O57" s="88">
        <f>SUM(O31:O56)</f>
        <v>7.82</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17.82</v>
      </c>
      <c r="O59" s="133">
        <f>O27+O57</f>
        <v>17.82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17.82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8434"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1E63-ACF4-409E-904D-ABF195AB106F}">
  <sheetPr codeName="Sheet31"/>
  <dimension ref="A1:J139"/>
  <sheetViews>
    <sheetView topLeftCell="A16"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70">
        <v>-4.9450000000000004E-4</v>
      </c>
      <c r="D46" s="44">
        <v>45293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1.47</v>
      </c>
      <c r="C49" s="195">
        <v>0</v>
      </c>
      <c r="D49" s="196">
        <f>SUM(B49:C49)</f>
        <v>1.47</v>
      </c>
      <c r="E49" s="166">
        <v>45292</v>
      </c>
    </row>
    <row r="50" spans="1:8" x14ac:dyDescent="0.2">
      <c r="A50" s="152" t="s">
        <v>132</v>
      </c>
      <c r="B50" s="194">
        <v>1.8006999999999999E-3</v>
      </c>
      <c r="C50" s="195">
        <v>-1.8E-5</v>
      </c>
      <c r="D50" s="290">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2.2515899999999998E-2</v>
      </c>
      <c r="C84" s="288"/>
      <c r="D84" s="172">
        <v>45226</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1.95</v>
      </c>
      <c r="C89" s="178"/>
      <c r="D89" s="44">
        <v>45259</v>
      </c>
    </row>
    <row r="90" spans="1:6" x14ac:dyDescent="0.2">
      <c r="A90" s="152" t="s">
        <v>149</v>
      </c>
      <c r="B90" s="204">
        <v>15.91</v>
      </c>
      <c r="C90" s="178"/>
      <c r="D90" s="44">
        <v>45351</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97">
        <v>0.21398439999999999</v>
      </c>
      <c r="C104" s="176"/>
      <c r="D104" s="44">
        <v>45351</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C9C69FBF-FC4B-4288-A54C-A027F3AB0B77}"/>
    <hyperlink ref="A41" r:id="rId2" display="GS-@ TOD (On-Peak)" xr:uid="{F0F755BC-1469-418E-A21C-BB8319DDE011}"/>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D26F-CA76-4669-8247-8BC0C7469152}">
  <sheetPr codeName="Sheet147"/>
  <dimension ref="A1:IE92"/>
  <sheetViews>
    <sheetView showGridLines="0"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16</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7.67</v>
      </c>
      <c r="O57" s="88">
        <f>SUM(O31:O56)</f>
        <v>7.67</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17.670000000000002</v>
      </c>
      <c r="O59" s="133">
        <f>O27+O57</f>
        <v>17.670000000000002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17.670000000000002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7410" r:id="rId5" name="Button 2">
              <controlPr defaultSize="0" print="0" autoFill="0" autoPict="0" macro="[1]!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DAA28-031F-4DA6-AA60-6A573AA0BAA1}">
  <sheetPr codeName="Sheet30"/>
  <dimension ref="A1:J139"/>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70">
        <v>-4.9450000000000004E-4</v>
      </c>
      <c r="D46" s="44">
        <v>45293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1.47</v>
      </c>
      <c r="C49" s="195">
        <v>0</v>
      </c>
      <c r="D49" s="196">
        <f>SUM(B49:C49)</f>
        <v>1.47</v>
      </c>
      <c r="E49" s="166">
        <v>45292</v>
      </c>
    </row>
    <row r="50" spans="1:8" x14ac:dyDescent="0.2">
      <c r="A50" s="152" t="s">
        <v>132</v>
      </c>
      <c r="B50" s="194">
        <v>1.8006999999999999E-3</v>
      </c>
      <c r="C50" s="195">
        <v>-1.8E-5</v>
      </c>
      <c r="D50" s="290">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2.2515899999999998E-2</v>
      </c>
      <c r="C84" s="288"/>
      <c r="D84" s="172">
        <v>45226</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1.95</v>
      </c>
      <c r="C89" s="178"/>
      <c r="D89" s="44">
        <v>45259</v>
      </c>
    </row>
    <row r="90" spans="1:6" x14ac:dyDescent="0.2">
      <c r="A90" s="152" t="s">
        <v>149</v>
      </c>
      <c r="B90" s="178">
        <v>15.9</v>
      </c>
      <c r="C90" s="178"/>
      <c r="D90" s="44">
        <v>45259</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0.19883429999999999</v>
      </c>
      <c r="C104" s="176"/>
      <c r="D104" s="221">
        <v>45259</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0F527B89-5772-4100-9EC7-74478E5BA659}"/>
    <hyperlink ref="A41" r:id="rId2" display="GS-@ TOD (On-Peak)" xr:uid="{1AF63F49-B87A-4604-BE91-50F8BE820F73}"/>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2CC7-F5C5-4436-9469-E764C17E1323}">
  <sheetPr codeName="Sheet146"/>
  <dimension ref="A1:IE92"/>
  <sheetViews>
    <sheetView showGridLines="0" topLeftCell="A42"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15</v>
      </c>
      <c r="D11" s="47">
        <v>2024</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Info'!D17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'012024 Riders'!B4</f>
        <v>5.9216E-3</v>
      </c>
      <c r="J31" s="82">
        <f t="shared" ref="J31:J37" si="0">SUM(G31:I31)</f>
        <v>5.9216E-3</v>
      </c>
      <c r="K31" s="99" t="s">
        <v>53</v>
      </c>
      <c r="L31" s="72"/>
      <c r="M31" s="72"/>
      <c r="N31" s="72">
        <f>ROUND(D31*I31,2)</f>
        <v>0</v>
      </c>
      <c r="O31" s="72">
        <f t="shared" ref="O31:O53" si="1">SUM(L31:N31)</f>
        <v>0</v>
      </c>
      <c r="P31" s="74">
        <f>'012024 Riders'!D4</f>
        <v>45293</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'012024 Riders'!B49</f>
        <v>1.47</v>
      </c>
      <c r="J36" s="82">
        <f t="shared" si="0"/>
        <v>1.47</v>
      </c>
      <c r="K36" s="99"/>
      <c r="L36" s="72"/>
      <c r="M36" s="72"/>
      <c r="N36" s="72">
        <f>J36</f>
        <v>1.47</v>
      </c>
      <c r="O36" s="72">
        <f>SUM(L36:N36)</f>
        <v>1.47</v>
      </c>
      <c r="P36" s="74">
        <f>'012024 Riders'!E49</f>
        <v>45292</v>
      </c>
      <c r="Q36" s="67"/>
      <c r="R36" s="67"/>
      <c r="S36" s="67"/>
      <c r="T36" s="83">
        <f t="shared" si="2"/>
        <v>1.47</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'012024 Riders'!B46</f>
        <v>-4.9450000000000004E-4</v>
      </c>
      <c r="H40" s="82"/>
      <c r="I40" s="82"/>
      <c r="J40" s="105">
        <f>SUM(G40:H40)</f>
        <v>-4.9450000000000004E-4</v>
      </c>
      <c r="K40" s="99" t="s">
        <v>53</v>
      </c>
      <c r="L40" s="72">
        <f>ROUND(D40*G40,2)</f>
        <v>0</v>
      </c>
      <c r="M40" s="72"/>
      <c r="N40" s="72"/>
      <c r="O40" s="72">
        <f t="shared" si="1"/>
        <v>0</v>
      </c>
      <c r="P40" s="74">
        <f>'012024 Riders'!D46</f>
        <v>45293</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7.67</v>
      </c>
      <c r="O57" s="88">
        <f>SUM(O31:O56)</f>
        <v>7.67</v>
      </c>
      <c r="P57" s="128"/>
      <c r="Q57" s="67"/>
      <c r="R57" s="67"/>
      <c r="S57" s="67"/>
      <c r="T57" s="83">
        <f>SUM(T31:T51)</f>
        <v>3.42</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17.670000000000002</v>
      </c>
      <c r="O59" s="133">
        <f>O27+O57</f>
        <v>17.670000000000002</v>
      </c>
      <c r="P59" s="133"/>
      <c r="Q59" s="67"/>
      <c r="R59" s="67"/>
      <c r="S59" s="67"/>
      <c r="T59" s="133">
        <f>T27+T57</f>
        <v>3.42</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17.670000000000002</v>
      </c>
      <c r="P64" s="67"/>
      <c r="Q64" s="55"/>
      <c r="R64" s="55"/>
      <c r="S64" s="55"/>
      <c r="T64" s="134">
        <f>IF($D$17&lt;0,T59,IF(T59&gt;T62,T59,T62))</f>
        <v>3.42</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6386"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8085-C4B4-45A3-B6A6-4E35FA4AFD4B}">
  <sheetPr codeName="Sheet29"/>
  <dimension ref="A1:J139"/>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06">
        <v>5.9216E-3</v>
      </c>
      <c r="C4" s="150"/>
      <c r="D4" s="44">
        <v>45293</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61">
        <v>-4.9450000000000004E-4</v>
      </c>
      <c r="D46" s="44">
        <v>45293</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67">
        <v>1.47</v>
      </c>
      <c r="C49" s="195">
        <v>0</v>
      </c>
      <c r="D49" s="169">
        <f>SUM(B49:C49)</f>
        <v>1.47</v>
      </c>
      <c r="E49" s="166">
        <v>45292</v>
      </c>
    </row>
    <row r="50" spans="1:8" x14ac:dyDescent="0.2">
      <c r="A50" s="152" t="s">
        <v>132</v>
      </c>
      <c r="B50" s="167">
        <v>1.8006999999999999E-3</v>
      </c>
      <c r="C50" s="168">
        <v>-1.8E-5</v>
      </c>
      <c r="D50" s="289">
        <f>SUM(B50:C50)</f>
        <v>1.7826999999999999E-3</v>
      </c>
      <c r="E50" s="166">
        <v>45292</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2.2515899999999998E-2</v>
      </c>
      <c r="C84" s="288"/>
      <c r="D84" s="172">
        <v>45226</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1.95</v>
      </c>
      <c r="C89" s="178"/>
      <c r="D89" s="44">
        <v>45259</v>
      </c>
    </row>
    <row r="90" spans="1:6" x14ac:dyDescent="0.2">
      <c r="A90" s="152" t="s">
        <v>149</v>
      </c>
      <c r="B90" s="178">
        <v>15.9</v>
      </c>
      <c r="C90" s="178"/>
      <c r="D90" s="44">
        <v>45259</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0.19883429999999999</v>
      </c>
      <c r="C104" s="176"/>
      <c r="D104" s="221">
        <v>45259</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s="206">
        <v>2.9050000000000001E-4</v>
      </c>
      <c r="C125" s="186">
        <v>242</v>
      </c>
      <c r="D125" t="s">
        <v>165</v>
      </c>
      <c r="E125" s="44">
        <v>45292</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3987884F-63A1-413D-A537-612EA3290632}"/>
    <hyperlink ref="A41" r:id="rId2" display="GS-@ TOD (On-Peak)" xr:uid="{0DE0E179-8361-4551-B6CB-6BA7E894A76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37DBE-E533-4109-8911-97E07167BD97}">
  <sheetPr codeName="Sheet145"/>
  <dimension ref="A1:IE92"/>
  <sheetViews>
    <sheetView showGridLines="0" topLeftCell="A30"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26</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Info'!D28</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'1023 Riders  '!B4</f>
        <v>6.2781E-3</v>
      </c>
      <c r="J31" s="82">
        <f t="shared" ref="J31:J37" si="0">SUM(G31:I31)</f>
        <v>6.2781E-3</v>
      </c>
      <c r="K31" s="99" t="s">
        <v>53</v>
      </c>
      <c r="L31" s="72"/>
      <c r="M31" s="72"/>
      <c r="N31" s="72">
        <f>ROUND(D31*I31,2)</f>
        <v>0</v>
      </c>
      <c r="O31" s="72">
        <f t="shared" ref="O31:O53" si="1">SUM(L31:N31)</f>
        <v>0</v>
      </c>
      <c r="P31" s="74" t="e">
        <f>#REF!</f>
        <v>#REF!</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'1023 Riders  '!B46</f>
        <v>-4.5815999999999999E-3</v>
      </c>
      <c r="H40" s="82"/>
      <c r="I40" s="82"/>
      <c r="J40" s="105">
        <f>SUM(G40:H40)</f>
        <v>-4.5815999999999999E-3</v>
      </c>
      <c r="K40" s="99" t="s">
        <v>53</v>
      </c>
      <c r="L40" s="72">
        <f>ROUND(D40*G40,2)</f>
        <v>0</v>
      </c>
      <c r="M40" s="72"/>
      <c r="N40" s="72"/>
      <c r="O40" s="72">
        <f t="shared" si="1"/>
        <v>0</v>
      </c>
      <c r="P40" s="74" t="e">
        <f>#REF!</f>
        <v>#REF!</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'1223 Riders   '!B89</f>
        <v>1.95</v>
      </c>
      <c r="J46" s="112">
        <f t="shared" si="3"/>
        <v>1.95</v>
      </c>
      <c r="K46" s="99"/>
      <c r="L46" s="72"/>
      <c r="M46" s="72"/>
      <c r="N46" s="72">
        <f>I46</f>
        <v>1.95</v>
      </c>
      <c r="O46" s="72">
        <f>SUM(L46:N46)</f>
        <v>1.95</v>
      </c>
      <c r="P46" s="74">
        <f>'1223 Riders   '!D89</f>
        <v>45259</v>
      </c>
      <c r="Q46" s="67"/>
      <c r="R46" s="67"/>
      <c r="S46" s="67"/>
      <c r="T46" s="83">
        <f>O46</f>
        <v>1.95</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'1223 Riders   '!B104</f>
        <v>0.19883429999999999</v>
      </c>
      <c r="J48" s="113">
        <f>SUM(G48:I48)</f>
        <v>0.19883429999999999</v>
      </c>
      <c r="K48" s="99"/>
      <c r="L48" s="72"/>
      <c r="M48" s="72"/>
      <c r="N48" s="72">
        <f>ROUND(D48*I48,2)</f>
        <v>1.99</v>
      </c>
      <c r="O48" s="72">
        <f t="shared" si="1"/>
        <v>1.99</v>
      </c>
      <c r="P48" s="74">
        <f>'1223 Riders   '!D104</f>
        <v>45259</v>
      </c>
      <c r="Q48" s="67"/>
      <c r="R48" s="103">
        <f>$T$27</f>
        <v>0</v>
      </c>
      <c r="S48" s="104">
        <f>I48</f>
        <v>0.19883429999999999</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6.35</v>
      </c>
      <c r="O57" s="88">
        <f>SUM(O31:O56)</f>
        <v>6.35</v>
      </c>
      <c r="P57" s="128"/>
      <c r="Q57" s="67"/>
      <c r="R57" s="67"/>
      <c r="S57" s="67"/>
      <c r="T57" s="83">
        <f>SUM(T31:T51)</f>
        <v>2.1</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16.350000000000001</v>
      </c>
      <c r="O59" s="133">
        <f>O27+O57</f>
        <v>16.350000000000001</v>
      </c>
      <c r="P59" s="133"/>
      <c r="Q59" s="67"/>
      <c r="R59" s="67"/>
      <c r="S59" s="67"/>
      <c r="T59" s="133">
        <f>T27+T57</f>
        <v>2.1</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16.350000000000001</v>
      </c>
      <c r="P64" s="67"/>
      <c r="Q64" s="55"/>
      <c r="R64" s="55"/>
      <c r="S64" s="55"/>
      <c r="T64" s="134">
        <f>IF($D$17&lt;0,T59,IF(T59&gt;T62,T59,T62))</f>
        <v>2.1</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5362"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A894A-B76A-4072-8CC6-E303B005C403}">
  <sheetPr codeName="Sheet28"/>
  <dimension ref="A1:J139"/>
  <sheetViews>
    <sheetView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6.2781E-3</v>
      </c>
      <c r="C4" s="150"/>
      <c r="D4" s="44">
        <v>45197</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70">
        <v>-4.5815999999999999E-3</v>
      </c>
      <c r="D46" s="44">
        <v>45197</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0.15</v>
      </c>
      <c r="C49" s="195">
        <v>0</v>
      </c>
      <c r="D49" s="196">
        <f>SUM(B49:C49)</f>
        <v>0.15</v>
      </c>
      <c r="E49" s="166">
        <v>45108</v>
      </c>
    </row>
    <row r="50" spans="1:8" x14ac:dyDescent="0.2">
      <c r="A50" s="152" t="s">
        <v>132</v>
      </c>
      <c r="B50" s="194">
        <v>2.24E-4</v>
      </c>
      <c r="C50" s="195">
        <v>7.8999999999999996E-5</v>
      </c>
      <c r="D50" s="196">
        <f>SUM(B50:C50)</f>
        <v>3.0299999999999999E-4</v>
      </c>
      <c r="E50" s="166">
        <v>45108</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2.2515899999999998E-2</v>
      </c>
      <c r="C84" s="288"/>
      <c r="D84" s="172">
        <v>45226</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204">
        <v>1.95</v>
      </c>
      <c r="C89" s="178"/>
      <c r="D89" s="44">
        <v>45259</v>
      </c>
    </row>
    <row r="90" spans="1:6" x14ac:dyDescent="0.2">
      <c r="A90" s="152" t="s">
        <v>149</v>
      </c>
      <c r="B90" s="204">
        <v>15.9</v>
      </c>
      <c r="C90" s="178"/>
      <c r="D90" s="44">
        <v>45259</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97">
        <v>0.19883429999999999</v>
      </c>
      <c r="C104" s="176"/>
      <c r="D104" s="221">
        <v>45259</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1.26</v>
      </c>
      <c r="C120" s="184"/>
      <c r="D120" s="172">
        <v>45226</v>
      </c>
    </row>
    <row r="121" spans="1:5" x14ac:dyDescent="0.2">
      <c r="A121" s="152" t="s">
        <v>149</v>
      </c>
      <c r="B121" s="183">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2.8499999999999999E-4</v>
      </c>
      <c r="C125" s="186">
        <v>242</v>
      </c>
      <c r="D125" t="s">
        <v>165</v>
      </c>
      <c r="E125" s="44">
        <v>44927</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F5C142A1-4460-43B2-8FC5-3F379191CF39}"/>
    <hyperlink ref="A41" r:id="rId2" display="GS-@ TOD (On-Peak)" xr:uid="{C3155DDB-3BC3-4634-BD14-605C1ADC84A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23591-12C2-4039-B80C-7C8D659FD7FD}">
  <dimension ref="A1:H141"/>
  <sheetViews>
    <sheetView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6" x14ac:dyDescent="0.2">
      <c r="A1" s="149" t="s">
        <v>87</v>
      </c>
      <c r="B1" s="149" t="s">
        <v>88</v>
      </c>
      <c r="C1" s="149"/>
      <c r="D1" s="149" t="s">
        <v>89</v>
      </c>
      <c r="E1" s="149" t="s">
        <v>88</v>
      </c>
      <c r="F1" s="149" t="s">
        <v>89</v>
      </c>
    </row>
    <row r="3" spans="1:6" x14ac:dyDescent="0.2">
      <c r="A3" s="43" t="s">
        <v>226</v>
      </c>
    </row>
    <row r="4" spans="1:6" x14ac:dyDescent="0.2">
      <c r="A4" s="51" t="s">
        <v>91</v>
      </c>
      <c r="B4">
        <v>5.5215000000000004E-3</v>
      </c>
      <c r="C4" s="150"/>
      <c r="D4" s="44">
        <v>46022</v>
      </c>
    </row>
    <row r="5" spans="1:6" x14ac:dyDescent="0.2">
      <c r="A5" s="51" t="s">
        <v>92</v>
      </c>
      <c r="B5">
        <v>1.7560000000000001E-4</v>
      </c>
      <c r="C5" s="150"/>
      <c r="D5" s="44">
        <v>45657</v>
      </c>
    </row>
    <row r="7" spans="1:6" x14ac:dyDescent="0.2">
      <c r="A7" s="43" t="s">
        <v>93</v>
      </c>
      <c r="D7" s="44">
        <v>44531</v>
      </c>
    </row>
    <row r="8" spans="1:6" x14ac:dyDescent="0.2">
      <c r="A8" s="51" t="s">
        <v>94</v>
      </c>
      <c r="B8" s="151">
        <v>4.6499999999999996E-3</v>
      </c>
      <c r="C8" s="151"/>
      <c r="D8" s="44"/>
    </row>
    <row r="9" spans="1:6" x14ac:dyDescent="0.2">
      <c r="A9" s="152" t="s">
        <v>95</v>
      </c>
      <c r="B9" s="151">
        <v>4.1900000000000001E-3</v>
      </c>
      <c r="C9" s="151"/>
      <c r="D9" s="44"/>
    </row>
    <row r="10" spans="1:6" x14ac:dyDescent="0.2">
      <c r="A10" s="51" t="s">
        <v>96</v>
      </c>
      <c r="B10" s="151">
        <v>3.63E-3</v>
      </c>
      <c r="C10" s="151"/>
      <c r="D10" s="44"/>
    </row>
    <row r="12" spans="1:6" x14ac:dyDescent="0.2">
      <c r="A12" s="142" t="s">
        <v>97</v>
      </c>
      <c r="B12" s="153">
        <v>0</v>
      </c>
      <c r="C12" s="153"/>
      <c r="D12" s="44">
        <v>44531</v>
      </c>
    </row>
    <row r="14" spans="1:6" x14ac:dyDescent="0.2">
      <c r="A14" s="43" t="s">
        <v>101</v>
      </c>
      <c r="B14" s="156">
        <v>0</v>
      </c>
      <c r="C14" s="44"/>
      <c r="D14" s="44">
        <v>44531</v>
      </c>
      <c r="E14" s="157">
        <v>0</v>
      </c>
      <c r="F14" s="44">
        <v>44531</v>
      </c>
    </row>
    <row r="16" spans="1:6" x14ac:dyDescent="0.2">
      <c r="A16" s="142" t="s">
        <v>102</v>
      </c>
      <c r="B16" s="158" t="s">
        <v>103</v>
      </c>
      <c r="C16" s="158" t="s">
        <v>104</v>
      </c>
    </row>
    <row r="17" spans="1:4" x14ac:dyDescent="0.2">
      <c r="A17" s="152" t="s">
        <v>105</v>
      </c>
      <c r="B17" s="219">
        <v>7.5079999999999994E-2</v>
      </c>
      <c r="C17" s="219">
        <v>7.5079999999999994E-2</v>
      </c>
      <c r="D17" s="44">
        <v>46174</v>
      </c>
    </row>
    <row r="18" spans="1:4" x14ac:dyDescent="0.2">
      <c r="A18" s="152" t="s">
        <v>106</v>
      </c>
      <c r="B18" s="219">
        <v>7.5079999999999994E-2</v>
      </c>
      <c r="C18" s="219">
        <v>7.5079999999999994E-2</v>
      </c>
      <c r="D18" s="44">
        <v>46174</v>
      </c>
    </row>
    <row r="19" spans="1:4" x14ac:dyDescent="0.2">
      <c r="A19" s="152" t="s">
        <v>107</v>
      </c>
      <c r="B19" s="219">
        <v>7.5079999999999994E-2</v>
      </c>
      <c r="C19" s="219">
        <v>7.5079999999999994E-2</v>
      </c>
      <c r="D19" s="44">
        <v>46174</v>
      </c>
    </row>
    <row r="20" spans="1:4" x14ac:dyDescent="0.2">
      <c r="A20" s="152" t="s">
        <v>108</v>
      </c>
      <c r="B20" s="300">
        <v>7.2859999999999994E-2</v>
      </c>
      <c r="C20" s="300">
        <v>7.2859999999999994E-2</v>
      </c>
      <c r="D20" s="44">
        <v>46174</v>
      </c>
    </row>
    <row r="21" spans="1:4" x14ac:dyDescent="0.2">
      <c r="A21" s="152" t="s">
        <v>109</v>
      </c>
      <c r="B21" s="300">
        <v>7.17E-2</v>
      </c>
      <c r="C21" s="300">
        <v>7.17E-2</v>
      </c>
      <c r="D21" s="44">
        <v>46174</v>
      </c>
    </row>
    <row r="22" spans="1:4" x14ac:dyDescent="0.2">
      <c r="A22" s="51"/>
      <c r="B22" s="154"/>
      <c r="C22" s="154"/>
      <c r="D22" s="44"/>
    </row>
    <row r="23" spans="1:4" x14ac:dyDescent="0.2">
      <c r="A23" s="142" t="s">
        <v>110</v>
      </c>
      <c r="B23" s="158" t="s">
        <v>103</v>
      </c>
      <c r="C23" s="158" t="s">
        <v>104</v>
      </c>
      <c r="D23" s="44"/>
    </row>
    <row r="24" spans="1:4" x14ac:dyDescent="0.2">
      <c r="A24" s="152" t="s">
        <v>111</v>
      </c>
      <c r="B24" s="159">
        <v>2.6589999999999999E-2</v>
      </c>
      <c r="C24" s="150"/>
      <c r="D24" s="44">
        <v>46174</v>
      </c>
    </row>
    <row r="25" spans="1:4" x14ac:dyDescent="0.2">
      <c r="A25" s="51" t="s">
        <v>117</v>
      </c>
      <c r="B25" s="154">
        <v>0.2221581</v>
      </c>
      <c r="C25" s="150"/>
      <c r="D25" s="44">
        <v>46174</v>
      </c>
    </row>
    <row r="26" spans="1:4" x14ac:dyDescent="0.2">
      <c r="A26" s="51" t="s">
        <v>118</v>
      </c>
      <c r="B26" s="154">
        <v>0</v>
      </c>
      <c r="C26" s="150"/>
      <c r="D26" s="44">
        <v>45809</v>
      </c>
    </row>
    <row r="27" spans="1:4" x14ac:dyDescent="0.2">
      <c r="A27" s="51" t="s">
        <v>119</v>
      </c>
      <c r="B27" s="154">
        <v>2.298E-2</v>
      </c>
      <c r="C27" s="154"/>
      <c r="D27" s="44">
        <v>45809</v>
      </c>
    </row>
    <row r="28" spans="1:4" x14ac:dyDescent="0.2">
      <c r="A28" s="152" t="s">
        <v>107</v>
      </c>
      <c r="B28" s="154">
        <v>2.2239999999999999E-2</v>
      </c>
      <c r="C28" s="150"/>
      <c r="D28" s="44">
        <v>46174</v>
      </c>
    </row>
    <row r="29" spans="1:4" x14ac:dyDescent="0.2">
      <c r="A29" s="152" t="s">
        <v>120</v>
      </c>
      <c r="B29" s="154">
        <v>0.19269620000000001</v>
      </c>
      <c r="C29" s="150"/>
      <c r="D29" s="44">
        <v>46174</v>
      </c>
    </row>
    <row r="30" spans="1:4" x14ac:dyDescent="0.2">
      <c r="A30" s="152" t="s">
        <v>121</v>
      </c>
      <c r="B30" s="154">
        <v>0</v>
      </c>
      <c r="C30" s="150"/>
      <c r="D30" s="44">
        <v>46174</v>
      </c>
    </row>
    <row r="31" spans="1:4" x14ac:dyDescent="0.2">
      <c r="A31" s="51" t="s">
        <v>122</v>
      </c>
      <c r="B31" s="154">
        <v>6.8778900000000004E-2</v>
      </c>
      <c r="D31" s="44">
        <v>46174</v>
      </c>
    </row>
    <row r="32" spans="1:4" x14ac:dyDescent="0.2">
      <c r="A32" s="51" t="s">
        <v>123</v>
      </c>
      <c r="B32" s="150">
        <v>2.3499999999999999E-4</v>
      </c>
      <c r="D32" s="44">
        <v>46174</v>
      </c>
    </row>
    <row r="33" spans="1:5" x14ac:dyDescent="0.2">
      <c r="A33" s="152" t="s">
        <v>108</v>
      </c>
      <c r="B33" s="150">
        <v>1.6070000000000001E-2</v>
      </c>
      <c r="D33" s="44">
        <v>46174</v>
      </c>
    </row>
    <row r="34" spans="1:5" x14ac:dyDescent="0.2">
      <c r="A34" s="152" t="s">
        <v>109</v>
      </c>
      <c r="B34" s="150">
        <v>1.5789999999999998E-2</v>
      </c>
      <c r="D34" s="44">
        <v>46174</v>
      </c>
    </row>
    <row r="35" spans="1:5" x14ac:dyDescent="0.2">
      <c r="A35" s="152" t="s">
        <v>124</v>
      </c>
      <c r="B35" s="150">
        <v>2.5772199999999999E-2</v>
      </c>
      <c r="C35" s="160">
        <v>1.112E-2</v>
      </c>
      <c r="D35" s="44">
        <v>46174</v>
      </c>
    </row>
    <row r="36" spans="1:5" x14ac:dyDescent="0.2">
      <c r="A36" s="152" t="s">
        <v>125</v>
      </c>
      <c r="B36" s="150">
        <v>1.9025199999999999E-2</v>
      </c>
      <c r="C36" s="160">
        <v>8.0350000000000005E-3</v>
      </c>
      <c r="D36" s="44">
        <v>46174</v>
      </c>
    </row>
    <row r="37" spans="1:5" x14ac:dyDescent="0.2">
      <c r="A37" s="152" t="s">
        <v>126</v>
      </c>
      <c r="B37" s="150">
        <v>1.9044599999999998E-2</v>
      </c>
      <c r="C37" s="160">
        <v>7.8949999999999992E-3</v>
      </c>
      <c r="D37" s="44">
        <v>46174</v>
      </c>
    </row>
    <row r="38" spans="1:5" x14ac:dyDescent="0.2">
      <c r="D38" s="44"/>
    </row>
    <row r="39" spans="1:5" x14ac:dyDescent="0.2">
      <c r="A39" s="51"/>
      <c r="D39" s="44"/>
    </row>
    <row r="40" spans="1:5" x14ac:dyDescent="0.2">
      <c r="A40" s="142" t="s">
        <v>127</v>
      </c>
      <c r="B40" s="161">
        <v>4.1209999999999997E-3</v>
      </c>
      <c r="D40" s="44">
        <v>46203</v>
      </c>
    </row>
    <row r="41" spans="1:5" x14ac:dyDescent="0.2">
      <c r="A41" s="51"/>
      <c r="D41" s="44"/>
    </row>
    <row r="42" spans="1:5" x14ac:dyDescent="0.2">
      <c r="A42" s="142" t="s">
        <v>58</v>
      </c>
      <c r="B42" s="162" t="s">
        <v>128</v>
      </c>
      <c r="C42" s="162" t="s">
        <v>129</v>
      </c>
      <c r="D42" s="162" t="s">
        <v>27</v>
      </c>
      <c r="E42" s="162" t="s">
        <v>130</v>
      </c>
    </row>
    <row r="43" spans="1:5" x14ac:dyDescent="0.2">
      <c r="A43" s="152" t="s">
        <v>131</v>
      </c>
      <c r="B43" s="191">
        <v>0</v>
      </c>
      <c r="C43" s="192">
        <v>0</v>
      </c>
      <c r="D43" s="193">
        <f>SUM(B43:C43)</f>
        <v>0</v>
      </c>
      <c r="E43" s="166">
        <v>45883</v>
      </c>
    </row>
    <row r="44" spans="1:5" x14ac:dyDescent="0.2">
      <c r="A44" s="152" t="s">
        <v>132</v>
      </c>
      <c r="B44" s="194">
        <v>0</v>
      </c>
      <c r="C44" s="195">
        <v>0</v>
      </c>
      <c r="D44" s="196">
        <f>SUM(B44:C44)</f>
        <v>0</v>
      </c>
      <c r="E44" s="166">
        <v>45883</v>
      </c>
    </row>
    <row r="45" spans="1:5" x14ac:dyDescent="0.2">
      <c r="A45" s="152"/>
      <c r="B45" s="170"/>
      <c r="D45" s="44"/>
    </row>
    <row r="46" spans="1:5" x14ac:dyDescent="0.2">
      <c r="A46" s="152"/>
      <c r="B46" s="170"/>
      <c r="D46" s="44"/>
    </row>
    <row r="47" spans="1:5" x14ac:dyDescent="0.2">
      <c r="A47" s="152"/>
      <c r="B47" s="170"/>
      <c r="D47" s="44"/>
    </row>
    <row r="48" spans="1:5" x14ac:dyDescent="0.2">
      <c r="A48" s="51"/>
      <c r="D48" s="44"/>
    </row>
    <row r="49" spans="1:8" x14ac:dyDescent="0.2">
      <c r="A49" s="142" t="s">
        <v>133</v>
      </c>
    </row>
    <row r="50" spans="1:8" x14ac:dyDescent="0.2">
      <c r="A50" s="152" t="s">
        <v>105</v>
      </c>
      <c r="B50" s="171">
        <v>4.34364E-2</v>
      </c>
      <c r="D50" s="44">
        <v>46112</v>
      </c>
      <c r="F50" s="35" t="s">
        <v>134</v>
      </c>
      <c r="G50" s="292">
        <v>3.1686899999999997E-2</v>
      </c>
      <c r="H50" s="44">
        <v>46112</v>
      </c>
    </row>
    <row r="51" spans="1:8" x14ac:dyDescent="0.2">
      <c r="A51" s="152" t="s">
        <v>106</v>
      </c>
      <c r="B51" s="171">
        <v>3.1686899999999997E-2</v>
      </c>
      <c r="D51" s="44">
        <v>46112</v>
      </c>
      <c r="F51" s="35" t="s">
        <v>135</v>
      </c>
      <c r="G51" s="292">
        <v>4.8264399999999999E-2</v>
      </c>
      <c r="H51" s="44">
        <v>46112</v>
      </c>
    </row>
    <row r="52" spans="1:8" x14ac:dyDescent="0.2">
      <c r="A52" s="152" t="s">
        <v>107</v>
      </c>
      <c r="B52" s="171">
        <v>4.4440000000000001E-4</v>
      </c>
      <c r="D52" s="44">
        <v>46112</v>
      </c>
    </row>
    <row r="53" spans="1:8" x14ac:dyDescent="0.2">
      <c r="A53" s="152" t="s">
        <v>108</v>
      </c>
      <c r="B53" s="171">
        <v>4.2949999999999998E-4</v>
      </c>
      <c r="D53" s="44">
        <v>46112</v>
      </c>
    </row>
    <row r="54" spans="1:8" x14ac:dyDescent="0.2">
      <c r="A54" s="152" t="s">
        <v>109</v>
      </c>
      <c r="B54" s="171">
        <v>4.2180000000000001E-4</v>
      </c>
      <c r="D54" s="44">
        <v>46112</v>
      </c>
    </row>
    <row r="55" spans="1:8" x14ac:dyDescent="0.2">
      <c r="B55" s="154"/>
    </row>
    <row r="56" spans="1:8" x14ac:dyDescent="0.2">
      <c r="A56" s="142" t="s">
        <v>136</v>
      </c>
    </row>
    <row r="57" spans="1:8" x14ac:dyDescent="0.2">
      <c r="A57" s="152" t="s">
        <v>107</v>
      </c>
      <c r="B57" s="174">
        <v>10.28</v>
      </c>
      <c r="D57" s="44">
        <v>46112</v>
      </c>
    </row>
    <row r="58" spans="1:8" x14ac:dyDescent="0.2">
      <c r="A58" s="152" t="s">
        <v>108</v>
      </c>
      <c r="B58" s="174">
        <v>10.79</v>
      </c>
      <c r="D58" s="44">
        <v>46112</v>
      </c>
    </row>
    <row r="59" spans="1:8" x14ac:dyDescent="0.2">
      <c r="A59" s="152" t="s">
        <v>109</v>
      </c>
      <c r="B59" s="174">
        <v>6.74</v>
      </c>
      <c r="D59" s="44">
        <v>46112</v>
      </c>
    </row>
    <row r="60" spans="1:8" x14ac:dyDescent="0.2">
      <c r="A60" s="51"/>
      <c r="D60" s="44"/>
    </row>
    <row r="61" spans="1:8" x14ac:dyDescent="0.2">
      <c r="A61" s="142" t="s">
        <v>172</v>
      </c>
      <c r="B61" s="150">
        <v>4.5409999999999998E-4</v>
      </c>
      <c r="D61" s="44">
        <v>46112</v>
      </c>
    </row>
    <row r="62" spans="1:8" x14ac:dyDescent="0.2">
      <c r="A62" s="51"/>
      <c r="D62" s="44"/>
    </row>
    <row r="63" spans="1:8" x14ac:dyDescent="0.2">
      <c r="A63" s="142" t="s">
        <v>137</v>
      </c>
      <c r="C63" s="175" t="s">
        <v>138</v>
      </c>
      <c r="D63" s="44"/>
    </row>
    <row r="64" spans="1:8" x14ac:dyDescent="0.2">
      <c r="A64" s="51" t="s">
        <v>139</v>
      </c>
      <c r="B64" s="150">
        <v>0</v>
      </c>
      <c r="C64" s="150">
        <v>0</v>
      </c>
      <c r="D64" s="44">
        <v>45444</v>
      </c>
    </row>
    <row r="65" spans="1:4" x14ac:dyDescent="0.2">
      <c r="A65" s="51" t="s">
        <v>119</v>
      </c>
      <c r="B65" s="150">
        <v>0</v>
      </c>
      <c r="C65" s="150">
        <v>0</v>
      </c>
      <c r="D65" s="44">
        <v>45444</v>
      </c>
    </row>
    <row r="66" spans="1:4" x14ac:dyDescent="0.2">
      <c r="A66" s="51" t="s">
        <v>140</v>
      </c>
      <c r="B66" s="150">
        <v>0</v>
      </c>
      <c r="C66" s="150">
        <v>0</v>
      </c>
      <c r="D66" s="44">
        <v>45444</v>
      </c>
    </row>
    <row r="67" spans="1:4" x14ac:dyDescent="0.2">
      <c r="A67" s="51" t="s">
        <v>141</v>
      </c>
      <c r="B67" s="150">
        <v>0</v>
      </c>
      <c r="C67" s="150">
        <v>0</v>
      </c>
      <c r="D67" s="44">
        <v>45444</v>
      </c>
    </row>
    <row r="68" spans="1:4" x14ac:dyDescent="0.2">
      <c r="A68" s="51" t="s">
        <v>142</v>
      </c>
      <c r="B68" s="150">
        <v>0</v>
      </c>
      <c r="C68" s="150">
        <v>0</v>
      </c>
      <c r="D68" s="44">
        <v>45444</v>
      </c>
    </row>
    <row r="69" spans="1:4" x14ac:dyDescent="0.2">
      <c r="A69" s="51" t="s">
        <v>143</v>
      </c>
      <c r="B69" s="150">
        <v>0</v>
      </c>
      <c r="C69" s="150">
        <v>0</v>
      </c>
      <c r="D69" s="44">
        <v>45444</v>
      </c>
    </row>
    <row r="70" spans="1:4" x14ac:dyDescent="0.2">
      <c r="A70" s="51"/>
      <c r="B70" s="154"/>
      <c r="C70" s="154"/>
      <c r="D70" s="44"/>
    </row>
    <row r="71" spans="1:4" x14ac:dyDescent="0.2">
      <c r="A71" s="142" t="s">
        <v>144</v>
      </c>
      <c r="D71" s="44"/>
    </row>
    <row r="72" spans="1:4" x14ac:dyDescent="0.2">
      <c r="A72" s="51" t="s">
        <v>119</v>
      </c>
      <c r="B72" s="174">
        <v>0</v>
      </c>
      <c r="C72" s="150"/>
      <c r="D72" s="44">
        <v>45444</v>
      </c>
    </row>
    <row r="73" spans="1:4" x14ac:dyDescent="0.2">
      <c r="A73" s="51" t="s">
        <v>141</v>
      </c>
      <c r="B73" s="174">
        <v>0</v>
      </c>
      <c r="C73" s="150"/>
      <c r="D73" s="44">
        <v>45444</v>
      </c>
    </row>
    <row r="74" spans="1:4" x14ac:dyDescent="0.2">
      <c r="A74" s="51"/>
      <c r="B74" s="154"/>
      <c r="C74" s="154"/>
      <c r="D74" s="44"/>
    </row>
    <row r="75" spans="1:4" x14ac:dyDescent="0.2">
      <c r="A75" s="142" t="s">
        <v>145</v>
      </c>
      <c r="D75" s="44"/>
    </row>
    <row r="76" spans="1:4" x14ac:dyDescent="0.2">
      <c r="A76" s="51" t="s">
        <v>140</v>
      </c>
      <c r="B76" s="174">
        <v>0</v>
      </c>
      <c r="C76" s="150"/>
      <c r="D76" s="44">
        <v>45444</v>
      </c>
    </row>
    <row r="77" spans="1:4" x14ac:dyDescent="0.2">
      <c r="A77" s="51" t="s">
        <v>142</v>
      </c>
      <c r="B77" s="174">
        <v>0</v>
      </c>
      <c r="C77" s="150"/>
      <c r="D77" s="44">
        <v>45444</v>
      </c>
    </row>
    <row r="78" spans="1:4" x14ac:dyDescent="0.2">
      <c r="A78" s="51" t="s">
        <v>143</v>
      </c>
      <c r="B78" s="174">
        <v>0</v>
      </c>
      <c r="C78" s="154"/>
      <c r="D78" s="44">
        <v>45444</v>
      </c>
    </row>
    <row r="79" spans="1:4" x14ac:dyDescent="0.2">
      <c r="A79" s="51"/>
      <c r="B79" s="154"/>
      <c r="C79" s="154"/>
      <c r="D79" s="44"/>
    </row>
    <row r="80" spans="1:4" x14ac:dyDescent="0.2">
      <c r="A80" s="142" t="s">
        <v>146</v>
      </c>
      <c r="B80" s="176">
        <v>1.8019E-2</v>
      </c>
      <c r="C80" s="177"/>
      <c r="D80" s="44">
        <v>46122</v>
      </c>
    </row>
    <row r="81" spans="1:6" x14ac:dyDescent="0.2">
      <c r="A81" s="51"/>
      <c r="D81" s="44"/>
    </row>
    <row r="82" spans="1:6" x14ac:dyDescent="0.2">
      <c r="A82" s="43" t="s">
        <v>147</v>
      </c>
      <c r="B82" s="176">
        <v>5.8023605956771022E-2</v>
      </c>
      <c r="C82" s="176"/>
      <c r="D82" s="44">
        <v>46122</v>
      </c>
    </row>
    <row r="84" spans="1:6" x14ac:dyDescent="0.2">
      <c r="A84" s="43" t="s">
        <v>225</v>
      </c>
      <c r="D84" s="44"/>
    </row>
    <row r="85" spans="1:6" x14ac:dyDescent="0.2">
      <c r="A85" s="152" t="s">
        <v>105</v>
      </c>
      <c r="B85" s="204">
        <v>2.65</v>
      </c>
      <c r="C85" s="178"/>
      <c r="D85" s="44">
        <v>46203</v>
      </c>
    </row>
    <row r="86" spans="1:6" x14ac:dyDescent="0.2">
      <c r="A86" s="152" t="s">
        <v>149</v>
      </c>
      <c r="B86" s="204">
        <v>22.68</v>
      </c>
      <c r="C86" s="178"/>
      <c r="D86" s="311">
        <v>46203</v>
      </c>
    </row>
    <row r="88" spans="1:6" x14ac:dyDescent="0.2">
      <c r="A88" s="43" t="s">
        <v>150</v>
      </c>
      <c r="B88" s="176"/>
      <c r="C88" s="176"/>
      <c r="D88" s="44"/>
    </row>
    <row r="89" spans="1:6" x14ac:dyDescent="0.2">
      <c r="A89" s="51" t="s">
        <v>139</v>
      </c>
      <c r="B89" s="150">
        <v>0</v>
      </c>
      <c r="C89" s="150"/>
      <c r="D89" s="44">
        <v>44531</v>
      </c>
      <c r="E89" s="179"/>
      <c r="F89" s="44"/>
    </row>
    <row r="90" spans="1:6" x14ac:dyDescent="0.2">
      <c r="A90" s="51" t="s">
        <v>119</v>
      </c>
      <c r="B90" s="150">
        <v>0</v>
      </c>
      <c r="C90" s="150"/>
      <c r="D90" s="44">
        <v>44531</v>
      </c>
      <c r="E90" s="179"/>
      <c r="F90" s="44"/>
    </row>
    <row r="91" spans="1:6" x14ac:dyDescent="0.2">
      <c r="A91" s="51" t="s">
        <v>151</v>
      </c>
      <c r="B91" s="150">
        <v>0</v>
      </c>
      <c r="C91" s="150"/>
      <c r="D91" s="44">
        <v>44531</v>
      </c>
      <c r="E91" s="179"/>
      <c r="F91" s="44"/>
    </row>
    <row r="92" spans="1:6" x14ac:dyDescent="0.2">
      <c r="A92" s="51" t="s">
        <v>152</v>
      </c>
      <c r="B92" s="150">
        <v>0</v>
      </c>
      <c r="C92" s="150"/>
      <c r="D92" s="44">
        <v>44531</v>
      </c>
      <c r="E92" s="179"/>
      <c r="F92" s="44"/>
    </row>
    <row r="93" spans="1:6" x14ac:dyDescent="0.2">
      <c r="A93" s="51" t="s">
        <v>153</v>
      </c>
      <c r="B93" s="150">
        <v>0</v>
      </c>
      <c r="C93" s="150"/>
      <c r="D93" s="44">
        <v>44531</v>
      </c>
      <c r="E93" s="179"/>
      <c r="F93" s="44"/>
    </row>
    <row r="94" spans="1:6" x14ac:dyDescent="0.2">
      <c r="A94" s="51" t="s">
        <v>154</v>
      </c>
      <c r="B94" s="150">
        <v>0</v>
      </c>
      <c r="C94" s="150"/>
      <c r="D94" s="44">
        <v>44531</v>
      </c>
      <c r="E94" s="179"/>
      <c r="F94" s="44"/>
    </row>
    <row r="95" spans="1:6" x14ac:dyDescent="0.2">
      <c r="A95" s="51" t="s">
        <v>155</v>
      </c>
      <c r="B95" s="150">
        <v>0</v>
      </c>
      <c r="C95" s="150"/>
      <c r="D95" s="44">
        <v>44531</v>
      </c>
      <c r="E95" s="179"/>
      <c r="F95" s="44"/>
    </row>
    <row r="96" spans="1:6" x14ac:dyDescent="0.2">
      <c r="A96" s="51" t="s">
        <v>156</v>
      </c>
      <c r="B96" s="150">
        <v>0</v>
      </c>
      <c r="C96" s="150"/>
      <c r="D96" s="44">
        <v>44531</v>
      </c>
      <c r="E96" s="179"/>
      <c r="F96" s="44"/>
    </row>
    <row r="97" spans="1:6" x14ac:dyDescent="0.2">
      <c r="A97" s="51" t="s">
        <v>157</v>
      </c>
      <c r="B97" s="150">
        <v>0</v>
      </c>
      <c r="C97" s="150"/>
      <c r="D97" s="44">
        <v>44531</v>
      </c>
      <c r="E97" s="179"/>
      <c r="F97" s="44"/>
    </row>
    <row r="98" spans="1:6" x14ac:dyDescent="0.2">
      <c r="A98" s="51" t="s">
        <v>158</v>
      </c>
      <c r="B98" s="150">
        <v>0</v>
      </c>
      <c r="C98" s="150"/>
      <c r="D98" s="44">
        <v>44531</v>
      </c>
      <c r="E98" s="179"/>
      <c r="F98" s="44"/>
    </row>
    <row r="100" spans="1:6" x14ac:dyDescent="0.2">
      <c r="A100" s="43" t="s">
        <v>159</v>
      </c>
      <c r="B100" s="203">
        <v>4.08549E-2</v>
      </c>
      <c r="C100" s="176"/>
      <c r="D100" s="44">
        <v>46203</v>
      </c>
    </row>
    <row r="102" spans="1:6" x14ac:dyDescent="0.2">
      <c r="A102" s="152" t="s">
        <v>105</v>
      </c>
      <c r="B102" s="178">
        <v>0</v>
      </c>
      <c r="C102" s="178"/>
      <c r="D102" s="44">
        <v>44894</v>
      </c>
    </row>
    <row r="103" spans="1:6" x14ac:dyDescent="0.2">
      <c r="A103" s="152" t="s">
        <v>149</v>
      </c>
      <c r="B103" s="178">
        <v>0</v>
      </c>
      <c r="C103" s="178"/>
      <c r="D103" s="44">
        <v>44894</v>
      </c>
    </row>
    <row r="105" spans="1:6" x14ac:dyDescent="0.2">
      <c r="A105" s="142" t="s">
        <v>160</v>
      </c>
      <c r="D105" s="44"/>
    </row>
    <row r="106" spans="1:6" x14ac:dyDescent="0.2">
      <c r="A106" s="51" t="s">
        <v>161</v>
      </c>
      <c r="B106" s="312">
        <v>3.8972999999999998E-3</v>
      </c>
      <c r="C106" s="154"/>
      <c r="D106" s="44">
        <v>44531</v>
      </c>
    </row>
    <row r="107" spans="1:6" x14ac:dyDescent="0.2">
      <c r="A107" s="51" t="s">
        <v>162</v>
      </c>
      <c r="B107" s="312">
        <v>3.7618E-3</v>
      </c>
      <c r="C107" s="154"/>
      <c r="D107" s="44">
        <v>44531</v>
      </c>
    </row>
    <row r="108" spans="1:6" x14ac:dyDescent="0.2">
      <c r="A108" s="51" t="s">
        <v>163</v>
      </c>
      <c r="B108" s="312">
        <v>3.6865999999999999E-3</v>
      </c>
      <c r="C108" s="154"/>
      <c r="D108" s="44">
        <v>44531</v>
      </c>
    </row>
    <row r="110" spans="1:6" x14ac:dyDescent="0.2">
      <c r="A110" s="142" t="s">
        <v>164</v>
      </c>
    </row>
    <row r="111" spans="1:6" x14ac:dyDescent="0.2">
      <c r="A111" s="51" t="s">
        <v>105</v>
      </c>
      <c r="B111" s="312">
        <v>-1.9059999999999999E-3</v>
      </c>
      <c r="D111" s="44">
        <v>46122</v>
      </c>
    </row>
    <row r="112" spans="1:6" x14ac:dyDescent="0.2">
      <c r="A112" s="51" t="s">
        <v>149</v>
      </c>
      <c r="B112" s="312">
        <v>-1.06E-3</v>
      </c>
      <c r="D112" s="44">
        <v>46122</v>
      </c>
    </row>
    <row r="113" spans="1:5" x14ac:dyDescent="0.2">
      <c r="C113" s="35"/>
    </row>
    <row r="114" spans="1:5" x14ac:dyDescent="0.2">
      <c r="A114" s="43" t="s">
        <v>73</v>
      </c>
      <c r="D114" s="44"/>
    </row>
    <row r="115" spans="1:5" x14ac:dyDescent="0.2">
      <c r="A115" s="152" t="s">
        <v>105</v>
      </c>
      <c r="B115" s="183">
        <v>0.19</v>
      </c>
      <c r="C115" s="184"/>
      <c r="D115" s="172">
        <v>46122</v>
      </c>
    </row>
    <row r="116" spans="1:5" x14ac:dyDescent="0.2">
      <c r="A116" s="152" t="s">
        <v>149</v>
      </c>
      <c r="B116" s="183">
        <v>1.02</v>
      </c>
      <c r="C116" s="184"/>
      <c r="D116" s="172">
        <v>46122</v>
      </c>
    </row>
    <row r="118" spans="1:5" x14ac:dyDescent="0.2">
      <c r="A118" s="142" t="s">
        <v>76</v>
      </c>
      <c r="B118" s="314"/>
      <c r="E118" s="44"/>
    </row>
    <row r="119" spans="1:5" x14ac:dyDescent="0.2">
      <c r="A119" s="152" t="s">
        <v>105</v>
      </c>
      <c r="B119">
        <v>0</v>
      </c>
      <c r="C119" s="44"/>
      <c r="E119" s="44">
        <v>45883</v>
      </c>
    </row>
    <row r="120" spans="1:5" x14ac:dyDescent="0.2">
      <c r="A120" s="51" t="s">
        <v>91</v>
      </c>
      <c r="B120">
        <v>0</v>
      </c>
      <c r="C120" s="184">
        <v>242</v>
      </c>
      <c r="D120" t="s">
        <v>165</v>
      </c>
      <c r="E120" s="44">
        <v>45883</v>
      </c>
    </row>
    <row r="121" spans="1:5" x14ac:dyDescent="0.2">
      <c r="A121" s="51" t="s">
        <v>92</v>
      </c>
      <c r="B121">
        <v>0</v>
      </c>
      <c r="E121" s="44">
        <v>45883</v>
      </c>
    </row>
    <row r="123" spans="1:5" x14ac:dyDescent="0.2">
      <c r="A123" s="142" t="s">
        <v>77</v>
      </c>
    </row>
    <row r="124" spans="1:5" x14ac:dyDescent="0.2">
      <c r="A124" s="152" t="s">
        <v>105</v>
      </c>
      <c r="B124" s="184">
        <v>0</v>
      </c>
      <c r="D124" s="44">
        <v>44531</v>
      </c>
    </row>
    <row r="125" spans="1:5" x14ac:dyDescent="0.2">
      <c r="A125" s="152" t="s">
        <v>106</v>
      </c>
      <c r="B125" s="184">
        <v>0</v>
      </c>
      <c r="D125" s="44">
        <v>44531</v>
      </c>
    </row>
    <row r="126" spans="1:5" x14ac:dyDescent="0.2">
      <c r="A126" s="152" t="s">
        <v>107</v>
      </c>
      <c r="B126" s="184">
        <v>0</v>
      </c>
      <c r="D126" s="44">
        <v>44531</v>
      </c>
    </row>
    <row r="127" spans="1:5" x14ac:dyDescent="0.2">
      <c r="A127" s="152" t="s">
        <v>108</v>
      </c>
      <c r="B127" s="184">
        <v>0</v>
      </c>
      <c r="D127" s="44">
        <v>44531</v>
      </c>
    </row>
    <row r="128" spans="1:5" x14ac:dyDescent="0.2">
      <c r="A128" s="152" t="s">
        <v>109</v>
      </c>
      <c r="B128" s="184">
        <v>0</v>
      </c>
      <c r="D128" s="44">
        <v>44531</v>
      </c>
    </row>
    <row r="130" spans="1:8" x14ac:dyDescent="0.2">
      <c r="A130" s="43" t="s">
        <v>78</v>
      </c>
      <c r="D130" s="44"/>
    </row>
    <row r="131" spans="1:8" x14ac:dyDescent="0.2">
      <c r="A131" s="152" t="s">
        <v>105</v>
      </c>
      <c r="B131" s="184">
        <v>0</v>
      </c>
      <c r="C131" s="184"/>
      <c r="D131" s="44">
        <v>44531</v>
      </c>
    </row>
    <row r="132" spans="1:8" x14ac:dyDescent="0.2">
      <c r="A132" s="152" t="s">
        <v>149</v>
      </c>
      <c r="B132" s="184">
        <v>0</v>
      </c>
      <c r="C132" s="184"/>
      <c r="D132" s="44">
        <v>44531</v>
      </c>
    </row>
    <row r="134" spans="1:8" x14ac:dyDescent="0.2">
      <c r="A134" s="43" t="s">
        <v>79</v>
      </c>
      <c r="D134" t="s">
        <v>166</v>
      </c>
    </row>
    <row r="136" spans="1:8" x14ac:dyDescent="0.2">
      <c r="A136" s="43" t="s">
        <v>167</v>
      </c>
      <c r="B136" s="201">
        <v>13.5</v>
      </c>
      <c r="C136" s="170">
        <v>4.9440999999999999E-2</v>
      </c>
      <c r="D136" s="315">
        <v>1.6486899999999999E-2</v>
      </c>
      <c r="E136" s="198"/>
      <c r="F136" s="198">
        <v>0</v>
      </c>
      <c r="G136" s="198">
        <v>0</v>
      </c>
      <c r="H136" s="44">
        <v>46122</v>
      </c>
    </row>
    <row r="138" spans="1:8" x14ac:dyDescent="0.2">
      <c r="A138" s="43" t="s">
        <v>168</v>
      </c>
      <c r="B138" s="201">
        <v>21</v>
      </c>
      <c r="C138" s="170">
        <v>2.6958200000000002E-2</v>
      </c>
      <c r="D138" s="201">
        <v>0</v>
      </c>
      <c r="E138" s="198">
        <v>0</v>
      </c>
      <c r="F138" s="198">
        <v>0</v>
      </c>
      <c r="G138" s="201">
        <v>0</v>
      </c>
      <c r="H138" s="44">
        <v>46122</v>
      </c>
    </row>
    <row r="139" spans="1:8" x14ac:dyDescent="0.2">
      <c r="A139" s="43" t="s">
        <v>169</v>
      </c>
      <c r="B139" s="201">
        <v>186.3</v>
      </c>
      <c r="C139" s="170">
        <v>1.8698800000000002E-2</v>
      </c>
      <c r="D139" s="201">
        <v>0</v>
      </c>
      <c r="E139" s="198">
        <v>0</v>
      </c>
      <c r="F139" s="198">
        <v>0</v>
      </c>
      <c r="G139" s="201">
        <v>0</v>
      </c>
      <c r="H139" s="44">
        <v>46122</v>
      </c>
    </row>
    <row r="140" spans="1:8" x14ac:dyDescent="0.2">
      <c r="A140" s="43" t="s">
        <v>170</v>
      </c>
      <c r="B140" s="201">
        <v>1102</v>
      </c>
      <c r="C140" s="170">
        <v>6.5699999999999998E-5</v>
      </c>
      <c r="D140" s="201">
        <v>0</v>
      </c>
      <c r="E140" s="198">
        <v>0</v>
      </c>
      <c r="F140" s="198">
        <v>0</v>
      </c>
      <c r="G140" s="201">
        <v>0</v>
      </c>
      <c r="H140" s="44">
        <v>46122</v>
      </c>
    </row>
    <row r="141" spans="1:8" x14ac:dyDescent="0.2">
      <c r="A141" s="43" t="s">
        <v>171</v>
      </c>
      <c r="B141" s="201">
        <v>6800</v>
      </c>
      <c r="C141" s="170">
        <v>6.5699999999999998E-5</v>
      </c>
      <c r="D141" s="201">
        <v>0</v>
      </c>
      <c r="E141" s="198">
        <v>0</v>
      </c>
      <c r="F141" s="198">
        <v>0</v>
      </c>
      <c r="G141" s="201">
        <v>0</v>
      </c>
      <c r="H141" s="44">
        <v>46122</v>
      </c>
    </row>
  </sheetData>
  <sheetProtection algorithmName="SHA-512" hashValue="ZleEadmDoXoIAKZ3gW2nx5j1NlJPVrfmmPvvVM46+hyK0yyYg/rxNKYY/r65M3Y/PfaBzdWgFaMHOkZf4J9GDg==" saltValue="WlGsAye2FdNkLcFWOwD/Dw==" spinCount="100000" sheet="1" objects="1" scenarios="1"/>
  <hyperlinks>
    <hyperlink ref="A31" r:id="rId1" display="GS-@ TOD (On-Peak)" xr:uid="{F1CF7EBF-0E30-45DE-8624-4693734C61FE}"/>
    <hyperlink ref="A32" r:id="rId2" display="GS-@ TOD (On-Peak)" xr:uid="{DBFEEE0D-134E-43A3-B662-BC9675D99E4D}"/>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E88E-661D-4258-A2FC-9EE3C9FDB008}">
  <sheetPr codeName="Sheet144"/>
  <dimension ref="A1:IE92"/>
  <sheetViews>
    <sheetView showGridLines="0" topLeftCell="A31" zoomScale="80" zoomScaleNormal="8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25</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Info'!D27</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'1023 Riders  '!B4</f>
        <v>6.2781E-3</v>
      </c>
      <c r="J31" s="82">
        <f t="shared" ref="J31:J37" si="0">SUM(G31:I31)</f>
        <v>6.2781E-3</v>
      </c>
      <c r="K31" s="99" t="s">
        <v>53</v>
      </c>
      <c r="L31" s="72"/>
      <c r="M31" s="72"/>
      <c r="N31" s="72">
        <f>ROUND(D31*I31,2)</f>
        <v>0</v>
      </c>
      <c r="O31" s="72">
        <f t="shared" ref="O31:O53" si="1">SUM(L31:N31)</f>
        <v>0</v>
      </c>
      <c r="P31" s="74" t="e">
        <f>#REF!</f>
        <v>#REF!</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'1023 Riders  '!B46</f>
        <v>-4.5815999999999999E-3</v>
      </c>
      <c r="H40" s="82"/>
      <c r="I40" s="82"/>
      <c r="J40" s="105">
        <f>SUM(G40:H40)</f>
        <v>-4.5815999999999999E-3</v>
      </c>
      <c r="K40" s="99" t="s">
        <v>53</v>
      </c>
      <c r="L40" s="72">
        <f>ROUND(D40*G40,2)</f>
        <v>0</v>
      </c>
      <c r="M40" s="72"/>
      <c r="N40" s="72"/>
      <c r="O40" s="72">
        <f t="shared" si="1"/>
        <v>0</v>
      </c>
      <c r="P40" s="74" t="e">
        <f>#REF!</f>
        <v>#REF!</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'1123 Riders  '!B84</f>
        <v>2.2515899999999998E-2</v>
      </c>
      <c r="J44" s="110">
        <f t="shared" si="3"/>
        <v>2.2515899999999998E-2</v>
      </c>
      <c r="K44" s="99"/>
      <c r="L44" s="72"/>
      <c r="M44" s="72"/>
      <c r="N44" s="72">
        <f>ROUND(D44*I44,2)</f>
        <v>0.23</v>
      </c>
      <c r="O44" s="72">
        <f t="shared" si="1"/>
        <v>0.23</v>
      </c>
      <c r="P44" s="74">
        <f>'1123 Riders  '!D84</f>
        <v>45226</v>
      </c>
      <c r="Q44" s="67"/>
      <c r="R44" s="103">
        <f>$T$27</f>
        <v>0</v>
      </c>
      <c r="S44" s="104">
        <f>I44</f>
        <v>2.2515899999999998E-2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'1123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'0923 Riders '!B89</f>
        <v>2.0099999999999998</v>
      </c>
      <c r="J46" s="112">
        <f t="shared" si="3"/>
        <v>2.0099999999999998</v>
      </c>
      <c r="K46" s="99"/>
      <c r="L46" s="72"/>
      <c r="M46" s="72"/>
      <c r="N46" s="72">
        <f>I46</f>
        <v>2.0099999999999998</v>
      </c>
      <c r="O46" s="72">
        <f>SUM(L46:N46)</f>
        <v>2.0099999999999998</v>
      </c>
      <c r="P46" s="74">
        <f>'0923 Riders '!D89</f>
        <v>45167</v>
      </c>
      <c r="Q46" s="67"/>
      <c r="R46" s="67"/>
      <c r="S46" s="67"/>
      <c r="T46" s="83">
        <f>O46</f>
        <v>2.0099999999999998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'0923 Riders '!B104</f>
        <v>0.13004940000000001</v>
      </c>
      <c r="J48" s="113">
        <f>SUM(G48:I48)</f>
        <v>0.13004940000000001</v>
      </c>
      <c r="K48" s="99"/>
      <c r="L48" s="72"/>
      <c r="M48" s="72"/>
      <c r="N48" s="72">
        <f>ROUND(D48*I48,2)</f>
        <v>1.3</v>
      </c>
      <c r="O48" s="72">
        <f t="shared" si="1"/>
        <v>1.3</v>
      </c>
      <c r="P48" s="74">
        <f>'0923 Riders '!D104</f>
        <v>45167</v>
      </c>
      <c r="Q48" s="67"/>
      <c r="R48" s="103">
        <f>$T$27</f>
        <v>0</v>
      </c>
      <c r="S48" s="104">
        <f>I48</f>
        <v>0.13004940000000001</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'1123 Riders  '!B120</f>
        <v>1.26</v>
      </c>
      <c r="J50" s="112">
        <f>SUM(G50:I50)</f>
        <v>1.26</v>
      </c>
      <c r="K50" s="99"/>
      <c r="L50" s="72"/>
      <c r="M50" s="72"/>
      <c r="N50" s="115">
        <f>I50</f>
        <v>1.26</v>
      </c>
      <c r="O50" s="72">
        <f>SUM(L50:N50)</f>
        <v>1.26</v>
      </c>
      <c r="P50" s="74">
        <f>'1123 Riders  '!D120</f>
        <v>45226</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5.7199999999999989</v>
      </c>
      <c r="O57" s="88">
        <f>SUM(O31:O56)</f>
        <v>5.7199999999999989</v>
      </c>
      <c r="P57" s="128"/>
      <c r="Q57" s="67"/>
      <c r="R57" s="67"/>
      <c r="S57" s="67"/>
      <c r="T57" s="83">
        <f>SUM(T31:T51)</f>
        <v>2.1599999999999997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15.719999999999999</v>
      </c>
      <c r="O59" s="133">
        <f>O27+O57</f>
        <v>15.719999999999999</v>
      </c>
      <c r="P59" s="133"/>
      <c r="Q59" s="67"/>
      <c r="R59" s="67"/>
      <c r="S59" s="67"/>
      <c r="T59" s="133">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15.719999999999999</v>
      </c>
      <c r="P64" s="67"/>
      <c r="Q64" s="55"/>
      <c r="R64" s="55"/>
      <c r="S64" s="55"/>
      <c r="T64" s="134">
        <f>IF($D$17&lt;0,T59,IF(T59&gt;T62,T59,T62))</f>
        <v>2.1599999999999997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3314"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EC9A8-B3A4-41FE-95B7-B4A7E591F59F}">
  <sheetPr codeName="Sheet27"/>
  <dimension ref="A1:J139"/>
  <sheetViews>
    <sheetView topLeftCell="A108"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6.2781E-3</v>
      </c>
      <c r="C4" s="150"/>
      <c r="D4" s="44">
        <v>45197</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54">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70">
        <v>-4.5815999999999999E-3</v>
      </c>
      <c r="D46" s="44">
        <v>45197</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0.15</v>
      </c>
      <c r="C49" s="195">
        <v>0</v>
      </c>
      <c r="D49" s="196">
        <f>SUM(B49:C49)</f>
        <v>0.15</v>
      </c>
      <c r="E49" s="166">
        <v>45108</v>
      </c>
    </row>
    <row r="50" spans="1:8" x14ac:dyDescent="0.2">
      <c r="A50" s="152" t="s">
        <v>132</v>
      </c>
      <c r="B50" s="194">
        <v>2.24E-4</v>
      </c>
      <c r="C50" s="195">
        <v>7.8999999999999996E-5</v>
      </c>
      <c r="D50" s="196">
        <f>SUM(B50:C50)</f>
        <v>3.0299999999999999E-4</v>
      </c>
      <c r="E50" s="166">
        <v>45108</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203">
        <v>2.2515899999999998E-2</v>
      </c>
      <c r="C84" s="288"/>
      <c r="D84" s="172">
        <v>45226</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2.0099999999999998</v>
      </c>
      <c r="C89" s="178"/>
      <c r="D89" s="44">
        <v>45167</v>
      </c>
    </row>
    <row r="90" spans="1:6" x14ac:dyDescent="0.2">
      <c r="A90" s="152" t="s">
        <v>149</v>
      </c>
      <c r="B90" s="178">
        <v>16.41</v>
      </c>
      <c r="C90" s="178"/>
      <c r="D90" s="44">
        <v>45167</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0.13004940000000001</v>
      </c>
      <c r="C104" s="176"/>
      <c r="D104" s="44">
        <v>45167</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205">
        <v>1.26</v>
      </c>
      <c r="C120" s="184"/>
      <c r="D120" s="172">
        <v>45226</v>
      </c>
    </row>
    <row r="121" spans="1:5" x14ac:dyDescent="0.2">
      <c r="A121" s="152" t="s">
        <v>149</v>
      </c>
      <c r="B121" s="205">
        <v>8.5299999999999994</v>
      </c>
      <c r="C121" s="184"/>
      <c r="D121" s="172">
        <v>45226</v>
      </c>
    </row>
    <row r="123" spans="1:5" x14ac:dyDescent="0.2">
      <c r="A123" s="142" t="s">
        <v>76</v>
      </c>
      <c r="B123" s="185"/>
      <c r="E123" s="44"/>
    </row>
    <row r="124" spans="1:5" x14ac:dyDescent="0.2">
      <c r="A124" s="152" t="s">
        <v>105</v>
      </c>
      <c r="B124">
        <v>0.1</v>
      </c>
      <c r="C124" s="44"/>
      <c r="E124" s="44">
        <v>44927</v>
      </c>
    </row>
    <row r="125" spans="1:5" x14ac:dyDescent="0.2">
      <c r="A125" s="51" t="s">
        <v>91</v>
      </c>
      <c r="B125">
        <v>2.8499999999999999E-4</v>
      </c>
      <c r="C125" s="186">
        <v>242</v>
      </c>
      <c r="D125" t="s">
        <v>165</v>
      </c>
      <c r="E125" s="44">
        <v>44927</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1C2F7F42-4C11-4AEB-B960-4582A65A50C2}"/>
    <hyperlink ref="A41" r:id="rId2" display="GS-@ TOD (On-Peak)" xr:uid="{4067E9E1-247D-4089-A3A3-874036A71946}"/>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FD7D-BE27-4C7F-82D0-9D65CF7080A9}">
  <sheetPr codeName="Sheet143"/>
  <dimension ref="A1:IE92"/>
  <sheetViews>
    <sheetView showGridLines="0" topLeftCell="A28" zoomScale="90" zoomScaleNormal="9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'[2]Customer Info'!B7</f>
        <v>0</v>
      </c>
      <c r="I9" s="44"/>
    </row>
    <row r="10" spans="1:62" ht="15" x14ac:dyDescent="0.2">
      <c r="A10" s="45" t="s">
        <v>32</v>
      </c>
      <c r="B10" s="42"/>
      <c r="C10" s="43">
        <f>'[2]Customer Info'!B8</f>
        <v>0</v>
      </c>
    </row>
    <row r="11" spans="1:62" x14ac:dyDescent="0.2">
      <c r="A11" s="41" t="s">
        <v>33</v>
      </c>
      <c r="B11" s="46">
        <f>'[2]Customer Info'!B28</f>
        <v>12</v>
      </c>
      <c r="C11" s="47" t="s">
        <v>24</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260"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'[2]Customer Info'!D26</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261"/>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262"/>
      <c r="H25" s="263"/>
      <c r="I25" s="263">
        <v>10</v>
      </c>
      <c r="J25" s="264">
        <f>SUM(G25:I25)</f>
        <v>10</v>
      </c>
      <c r="K25" s="55"/>
      <c r="L25" s="263"/>
      <c r="M25" s="263"/>
      <c r="N25" s="263">
        <f>I25</f>
        <v>10</v>
      </c>
      <c r="O25" s="263">
        <f>SUM(L25:N25)</f>
        <v>10</v>
      </c>
      <c r="P25" s="74">
        <v>42005</v>
      </c>
      <c r="Q25" s="55"/>
      <c r="R25" s="55"/>
      <c r="S25" s="55"/>
      <c r="T25" s="55"/>
      <c r="U25" s="265"/>
      <c r="V25" s="76"/>
      <c r="W25" s="266"/>
      <c r="X25" s="55"/>
      <c r="Y25" s="267"/>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202"/>
      <c r="H26" s="263"/>
      <c r="I26" s="268">
        <v>2.6312499999999999E-2</v>
      </c>
      <c r="J26" s="269">
        <f>SUM(G26:I26)</f>
        <v>2.6312499999999999E-2</v>
      </c>
      <c r="K26" s="76" t="s">
        <v>49</v>
      </c>
      <c r="L26" s="263"/>
      <c r="M26" s="263"/>
      <c r="N26" s="263">
        <f>ROUND($D26*I26,2)</f>
        <v>0</v>
      </c>
      <c r="O26" s="263">
        <f>SUM(L26:N26)</f>
        <v>0</v>
      </c>
      <c r="P26" s="74">
        <v>42005</v>
      </c>
      <c r="Q26" s="55"/>
      <c r="T26" s="83">
        <f>O26</f>
        <v>0</v>
      </c>
      <c r="U26" s="270"/>
      <c r="V26" s="76"/>
      <c r="W26" s="266"/>
      <c r="X26" s="55"/>
      <c r="Y26" s="267"/>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270"/>
      <c r="V27" s="76"/>
      <c r="W27" s="266"/>
      <c r="X27" s="55"/>
      <c r="Y27" s="267"/>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270"/>
      <c r="V28" s="76"/>
      <c r="W28" s="266"/>
      <c r="X28" s="55"/>
      <c r="Y28" s="267"/>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270"/>
      <c r="V29" s="76"/>
      <c r="W29" s="266"/>
      <c r="X29" s="55"/>
      <c r="Y29" s="267"/>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270"/>
      <c r="V30" s="76"/>
      <c r="W30" s="266"/>
      <c r="X30" s="55"/>
      <c r="Y30" s="267"/>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35" t="s">
        <v>52</v>
      </c>
      <c r="B31" s="97"/>
      <c r="C31" s="97"/>
      <c r="D31" s="6">
        <f>IF($D$17&lt;0,0,IF($D$17&gt;833000,833000,$D$17))</f>
        <v>0</v>
      </c>
      <c r="E31" s="98" t="s">
        <v>13</v>
      </c>
      <c r="F31" s="1" t="s">
        <v>48</v>
      </c>
      <c r="G31" s="269"/>
      <c r="H31" s="269"/>
      <c r="I31" s="269">
        <f>'[2]1023 Riders  '!B4</f>
        <v>6.2781E-3</v>
      </c>
      <c r="J31" s="269">
        <f t="shared" ref="J31:J37" si="0">SUM(G31:I31)</f>
        <v>6.2781E-3</v>
      </c>
      <c r="K31" s="99" t="s">
        <v>53</v>
      </c>
      <c r="L31" s="263"/>
      <c r="M31" s="263"/>
      <c r="N31" s="263">
        <f>ROUND(D31*I31,2)</f>
        <v>0</v>
      </c>
      <c r="O31" s="263">
        <f t="shared" ref="O31:O53" si="1">SUM(L31:N31)</f>
        <v>0</v>
      </c>
      <c r="P31" s="74">
        <f>'[2]1023 Riders  '!D4</f>
        <v>45197</v>
      </c>
      <c r="Q31" s="67"/>
      <c r="R31" s="67"/>
      <c r="S31" s="67"/>
      <c r="T31" s="83">
        <f t="shared" ref="T31:T43" si="2">O31</f>
        <v>0</v>
      </c>
      <c r="U31" s="270"/>
      <c r="V31" s="76"/>
      <c r="W31" s="266"/>
      <c r="X31" s="55"/>
      <c r="Y31" s="267"/>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35" t="s">
        <v>54</v>
      </c>
      <c r="D32" s="6">
        <f>IF($D$17&gt;833000,$D$17-833000,0)</f>
        <v>0</v>
      </c>
      <c r="E32" s="98" t="s">
        <v>13</v>
      </c>
      <c r="F32" s="1" t="s">
        <v>48</v>
      </c>
      <c r="G32" s="269"/>
      <c r="H32" s="269"/>
      <c r="I32" s="269">
        <f>'[2]0923 Riders '!B5</f>
        <v>1.7560000000000001E-4</v>
      </c>
      <c r="J32" s="269">
        <f t="shared" si="0"/>
        <v>1.7560000000000001E-4</v>
      </c>
      <c r="K32" s="99" t="s">
        <v>53</v>
      </c>
      <c r="L32" s="263"/>
      <c r="M32" s="263"/>
      <c r="N32" s="263">
        <f>ROUND(D32*I32,2)</f>
        <v>0</v>
      </c>
      <c r="O32" s="263">
        <f t="shared" si="1"/>
        <v>0</v>
      </c>
      <c r="P32" s="74">
        <f>'[2]0923 Riders '!D5</f>
        <v>44925</v>
      </c>
      <c r="Q32" s="67"/>
      <c r="R32" s="67"/>
      <c r="S32" s="67"/>
      <c r="T32" s="83">
        <f t="shared" si="2"/>
        <v>0</v>
      </c>
      <c r="U32" s="270"/>
      <c r="V32" s="76"/>
      <c r="W32" s="266"/>
      <c r="X32" s="55"/>
      <c r="Y32" s="267"/>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35" t="s">
        <v>55</v>
      </c>
      <c r="D33" s="6">
        <f>IF($D$17&lt;0,0,IF($D$17&gt;2000,2000,$D$17))</f>
        <v>0</v>
      </c>
      <c r="E33" s="98" t="s">
        <v>13</v>
      </c>
      <c r="F33" s="1" t="s">
        <v>48</v>
      </c>
      <c r="G33" s="269"/>
      <c r="H33" s="269"/>
      <c r="I33" s="271">
        <f>'[2]0923 Riders '!B8</f>
        <v>4.6499999999999996E-3</v>
      </c>
      <c r="J33" s="271">
        <f t="shared" si="0"/>
        <v>4.6499999999999996E-3</v>
      </c>
      <c r="K33" s="99" t="s">
        <v>53</v>
      </c>
      <c r="L33" s="263"/>
      <c r="M33" s="263"/>
      <c r="N33" s="263">
        <f>ROUND(D33*I33,2)</f>
        <v>0</v>
      </c>
      <c r="O33" s="263">
        <f t="shared" si="1"/>
        <v>0</v>
      </c>
      <c r="P33" s="74">
        <f>'[2]0923 Riders '!D7</f>
        <v>44531</v>
      </c>
      <c r="Q33" s="67"/>
      <c r="R33" s="67"/>
      <c r="S33" s="67"/>
      <c r="T33" s="83">
        <f t="shared" si="2"/>
        <v>0</v>
      </c>
      <c r="U33" s="270"/>
      <c r="V33" s="76"/>
      <c r="W33" s="266"/>
      <c r="X33" s="55"/>
      <c r="Y33" s="267"/>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35" t="s">
        <v>56</v>
      </c>
      <c r="D34" s="6">
        <f>IF($D$17&lt;=2000,0,IF($D$17=0,0,IF($D$17-2000&gt;13000,13000,$D$17-2000)))</f>
        <v>0</v>
      </c>
      <c r="E34" s="98" t="s">
        <v>13</v>
      </c>
      <c r="F34" s="1" t="s">
        <v>48</v>
      </c>
      <c r="G34" s="269"/>
      <c r="H34" s="269"/>
      <c r="I34" s="271">
        <f>'[2]0923 Riders '!B9</f>
        <v>4.1900000000000001E-3</v>
      </c>
      <c r="J34" s="271">
        <f t="shared" si="0"/>
        <v>4.1900000000000001E-3</v>
      </c>
      <c r="K34" s="99" t="s">
        <v>53</v>
      </c>
      <c r="L34" s="263"/>
      <c r="M34" s="263"/>
      <c r="N34" s="263">
        <f>ROUND(D34*I34,2)</f>
        <v>0</v>
      </c>
      <c r="O34" s="263">
        <f t="shared" si="1"/>
        <v>0</v>
      </c>
      <c r="P34" s="74">
        <f>'[2]0923 Riders '!D7</f>
        <v>44531</v>
      </c>
      <c r="Q34" s="67"/>
      <c r="R34" s="67"/>
      <c r="S34" s="67"/>
      <c r="T34" s="83">
        <f t="shared" si="2"/>
        <v>0</v>
      </c>
      <c r="U34" s="270"/>
      <c r="V34" s="76"/>
      <c r="W34" s="266"/>
      <c r="X34" s="55"/>
      <c r="Y34" s="267"/>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35" t="s">
        <v>57</v>
      </c>
      <c r="D35" s="6">
        <f>IF($D$17=0,0,IF($D$17-15000&gt;=0,$D$17-15000,0))</f>
        <v>0</v>
      </c>
      <c r="E35" s="98" t="s">
        <v>13</v>
      </c>
      <c r="F35" s="1" t="s">
        <v>48</v>
      </c>
      <c r="G35" s="269"/>
      <c r="H35" s="269"/>
      <c r="I35" s="271">
        <f>'[2]0923 Riders '!B10</f>
        <v>3.63E-3</v>
      </c>
      <c r="J35" s="271">
        <f t="shared" si="0"/>
        <v>3.63E-3</v>
      </c>
      <c r="K35" s="99" t="s">
        <v>53</v>
      </c>
      <c r="L35" s="263"/>
      <c r="M35" s="263"/>
      <c r="N35" s="263">
        <f>ROUND(D35*I35,2)</f>
        <v>0</v>
      </c>
      <c r="O35" s="263">
        <f t="shared" si="1"/>
        <v>0</v>
      </c>
      <c r="P35" s="74">
        <f>'[2]0923 Riders '!D7</f>
        <v>44531</v>
      </c>
      <c r="Q35" s="67"/>
      <c r="R35" s="67"/>
      <c r="S35" s="67"/>
      <c r="T35" s="83">
        <f t="shared" si="2"/>
        <v>0</v>
      </c>
      <c r="U35" s="270"/>
      <c r="V35" s="76"/>
      <c r="W35" s="266"/>
      <c r="X35" s="55"/>
      <c r="Y35" s="267"/>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269"/>
      <c r="H36" s="269"/>
      <c r="I36" s="269">
        <f>'[2]0923 Riders '!D49</f>
        <v>0.15</v>
      </c>
      <c r="J36" s="269">
        <f t="shared" si="0"/>
        <v>0.15</v>
      </c>
      <c r="K36" s="99"/>
      <c r="L36" s="263"/>
      <c r="M36" s="263"/>
      <c r="N36" s="263">
        <f>J36</f>
        <v>0.15</v>
      </c>
      <c r="O36" s="263">
        <f>SUM(L36:N36)</f>
        <v>0.15</v>
      </c>
      <c r="P36" s="74">
        <f>'[2]0923 Riders '!E49</f>
        <v>45108</v>
      </c>
      <c r="Q36" s="67"/>
      <c r="R36" s="67"/>
      <c r="S36" s="67"/>
      <c r="T36" s="83">
        <f t="shared" si="2"/>
        <v>0.15</v>
      </c>
      <c r="U36" s="270"/>
      <c r="V36" s="76"/>
      <c r="W36" s="266"/>
      <c r="X36" s="55"/>
      <c r="Y36" s="267"/>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272">
        <f>O27</f>
        <v>10</v>
      </c>
      <c r="E37" s="98" t="s">
        <v>60</v>
      </c>
      <c r="F37" s="1" t="s">
        <v>48</v>
      </c>
      <c r="G37" s="269"/>
      <c r="H37" s="269"/>
      <c r="I37" s="102">
        <f>'[2]0923 Riders '!B18</f>
        <v>0</v>
      </c>
      <c r="J37" s="102">
        <f t="shared" si="0"/>
        <v>0</v>
      </c>
      <c r="K37" s="99"/>
      <c r="L37" s="263"/>
      <c r="M37" s="263"/>
      <c r="N37" s="263">
        <f>J37</f>
        <v>0</v>
      </c>
      <c r="O37" s="263">
        <f>SUM(L37:N37)</f>
        <v>0</v>
      </c>
      <c r="P37" s="74">
        <f>'[2]0923 Riders '!D18</f>
        <v>44531</v>
      </c>
      <c r="Q37" s="67"/>
      <c r="R37" s="103">
        <f>$T$27</f>
        <v>0</v>
      </c>
      <c r="S37" s="273">
        <f>I37</f>
        <v>0</v>
      </c>
      <c r="T37" s="83">
        <f>ROUND(R37*S37,2)</f>
        <v>0</v>
      </c>
      <c r="U37" s="270"/>
      <c r="V37" s="76"/>
      <c r="W37" s="266"/>
      <c r="X37" s="55"/>
      <c r="Y37" s="267"/>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269">
        <f>'[2]0923 Riders '!B21</f>
        <v>0.10589</v>
      </c>
      <c r="H38" s="269"/>
      <c r="I38" s="269"/>
      <c r="J38" s="105">
        <f>SUM(G38:H38)</f>
        <v>0.10589</v>
      </c>
      <c r="K38" s="99" t="s">
        <v>53</v>
      </c>
      <c r="L38" s="263">
        <f>ROUND(D38*G38,2)</f>
        <v>0</v>
      </c>
      <c r="M38" s="263"/>
      <c r="N38" s="263"/>
      <c r="O38" s="263">
        <f t="shared" si="1"/>
        <v>0</v>
      </c>
      <c r="P38" s="74">
        <f>'[2]0923 Riders '!D21</f>
        <v>45078</v>
      </c>
      <c r="Q38" s="67"/>
      <c r="R38" s="67"/>
      <c r="S38" s="67"/>
      <c r="T38" s="83">
        <f t="shared" si="2"/>
        <v>0</v>
      </c>
      <c r="U38" s="270"/>
      <c r="V38" s="76"/>
      <c r="W38" s="266"/>
      <c r="X38" s="55"/>
      <c r="Y38" s="267"/>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269">
        <f>'[2]0923 Riders '!B28</f>
        <v>3.8800000000000002E-3</v>
      </c>
      <c r="H39" s="269"/>
      <c r="I39" s="269"/>
      <c r="J39" s="105">
        <f>SUM(G39:H39)</f>
        <v>3.8800000000000002E-3</v>
      </c>
      <c r="K39" s="99" t="s">
        <v>53</v>
      </c>
      <c r="L39" s="264">
        <f>IF($D$39&lt;=800,ROUND($D$39*$G$39,2),(ROUND(800*$G$39,2)+(ROUND(($D$39-800)*$G$39,2))))</f>
        <v>0</v>
      </c>
      <c r="M39" s="263"/>
      <c r="N39" s="263"/>
      <c r="O39" s="263">
        <f>SUM(L39:N39)</f>
        <v>0</v>
      </c>
      <c r="P39" s="74">
        <f>'[2]0923 Riders '!D28</f>
        <v>45078</v>
      </c>
      <c r="Q39" s="67"/>
      <c r="R39" s="67"/>
      <c r="S39" s="67"/>
      <c r="T39" s="83">
        <f t="shared" si="2"/>
        <v>0</v>
      </c>
      <c r="U39" s="270"/>
      <c r="V39" s="76"/>
      <c r="W39" s="266"/>
      <c r="X39" s="55"/>
      <c r="Y39" s="267"/>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269">
        <f>'[2]1023 Riders  '!B46</f>
        <v>-4.5815999999999999E-3</v>
      </c>
      <c r="H40" s="269"/>
      <c r="I40" s="269"/>
      <c r="J40" s="105">
        <f>SUM(G40:H40)</f>
        <v>-4.5815999999999999E-3</v>
      </c>
      <c r="K40" s="99" t="s">
        <v>53</v>
      </c>
      <c r="L40" s="263">
        <f>ROUND(D40*G40,2)</f>
        <v>0</v>
      </c>
      <c r="M40" s="263"/>
      <c r="N40" s="263"/>
      <c r="O40" s="263">
        <f t="shared" si="1"/>
        <v>0</v>
      </c>
      <c r="P40" s="74">
        <f>'[2]1023 Riders  '!D46</f>
        <v>45197</v>
      </c>
      <c r="Q40" s="67"/>
      <c r="R40" s="67"/>
      <c r="S40" s="67"/>
      <c r="T40" s="83">
        <f t="shared" si="2"/>
        <v>0</v>
      </c>
      <c r="U40" s="270"/>
      <c r="V40" s="76"/>
      <c r="W40" s="266"/>
      <c r="X40" s="55"/>
      <c r="Y40" s="267"/>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269"/>
      <c r="H41" s="269"/>
      <c r="I41" s="269">
        <f>'[2]0923 Riders '!B15</f>
        <v>0</v>
      </c>
      <c r="J41" s="268">
        <f t="shared" ref="J41:J46" si="3">SUM(G41:I41)</f>
        <v>0</v>
      </c>
      <c r="K41" s="99" t="s">
        <v>53</v>
      </c>
      <c r="L41" s="263"/>
      <c r="M41" s="263"/>
      <c r="N41" s="263">
        <f>J41*D41</f>
        <v>0</v>
      </c>
      <c r="O41" s="263">
        <f>SUM(L41:N41)</f>
        <v>0</v>
      </c>
      <c r="P41" s="74">
        <f>'[2]0923 Riders '!D15</f>
        <v>45167</v>
      </c>
      <c r="Q41" s="67"/>
      <c r="R41" s="67"/>
      <c r="S41" s="67"/>
      <c r="T41" s="83">
        <f t="shared" si="2"/>
        <v>0</v>
      </c>
      <c r="U41" s="270"/>
      <c r="V41" s="76"/>
      <c r="W41" s="266"/>
      <c r="X41" s="55"/>
      <c r="Y41" s="267"/>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269"/>
      <c r="H42" s="269">
        <f>'[2]0923 Riders '!B56</f>
        <v>3.3165899999999998E-2</v>
      </c>
      <c r="I42" s="269"/>
      <c r="J42" s="269">
        <f t="shared" si="3"/>
        <v>3.3165899999999998E-2</v>
      </c>
      <c r="K42" s="99" t="s">
        <v>53</v>
      </c>
      <c r="L42" s="263"/>
      <c r="M42" s="263">
        <f>ROUND(D42*H42,2)</f>
        <v>0</v>
      </c>
      <c r="N42" s="274"/>
      <c r="O42" s="263">
        <f t="shared" si="1"/>
        <v>0</v>
      </c>
      <c r="P42" s="74">
        <f>'[2]0923 Riders '!D56</f>
        <v>45016</v>
      </c>
      <c r="Q42" s="67"/>
      <c r="R42" s="67"/>
      <c r="S42" s="67"/>
      <c r="T42" s="83">
        <f t="shared" si="2"/>
        <v>0</v>
      </c>
      <c r="U42" s="270"/>
      <c r="V42" s="76"/>
      <c r="W42" s="266"/>
      <c r="X42" s="55"/>
      <c r="Y42" s="267"/>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35" t="s">
        <v>66</v>
      </c>
      <c r="D43" s="6">
        <f>IF($D$17&lt;0,0,$D$17)</f>
        <v>0</v>
      </c>
      <c r="E43" s="98" t="s">
        <v>13</v>
      </c>
      <c r="F43" s="1" t="s">
        <v>48</v>
      </c>
      <c r="G43" s="269"/>
      <c r="H43" s="269"/>
      <c r="I43" s="269">
        <f>'[2]0923 Riders '!B68+'[2]0923 Riders '!C68</f>
        <v>0</v>
      </c>
      <c r="J43" s="269">
        <f t="shared" si="3"/>
        <v>0</v>
      </c>
      <c r="K43" s="99" t="s">
        <v>53</v>
      </c>
      <c r="L43" s="263"/>
      <c r="M43" s="263"/>
      <c r="N43" s="263">
        <f>J43*D43</f>
        <v>0</v>
      </c>
      <c r="O43" s="263">
        <f t="shared" si="1"/>
        <v>0</v>
      </c>
      <c r="P43" s="74">
        <f>'[2]0923 Riders '!D68</f>
        <v>44531</v>
      </c>
      <c r="Q43" s="67"/>
      <c r="R43" s="67"/>
      <c r="S43" s="67"/>
      <c r="T43" s="83">
        <f t="shared" si="2"/>
        <v>0</v>
      </c>
      <c r="U43" s="270"/>
      <c r="V43" s="76"/>
      <c r="W43" s="266"/>
      <c r="X43" s="55"/>
      <c r="Y43" s="267"/>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35" t="s">
        <v>67</v>
      </c>
      <c r="D44" s="275">
        <f>$N$27</f>
        <v>10</v>
      </c>
      <c r="E44" s="98" t="s">
        <v>60</v>
      </c>
      <c r="F44" s="1" t="s">
        <v>48</v>
      </c>
      <c r="G44" s="276"/>
      <c r="H44" s="109"/>
      <c r="I44" s="110">
        <f>'[2]1023 Riders  '!B84</f>
        <v>1.8765E-2</v>
      </c>
      <c r="J44" s="110">
        <f t="shared" si="3"/>
        <v>1.8765E-2</v>
      </c>
      <c r="K44" s="99"/>
      <c r="L44" s="263"/>
      <c r="M44" s="263"/>
      <c r="N44" s="263">
        <f>ROUND(D44*I44,2)</f>
        <v>0.19</v>
      </c>
      <c r="O44" s="263">
        <f t="shared" si="1"/>
        <v>0.19</v>
      </c>
      <c r="P44" s="74" t="str">
        <f>'[2]1023 Riders  '!D84</f>
        <v>03//31/2023</v>
      </c>
      <c r="Q44" s="67"/>
      <c r="R44" s="103">
        <f>$T$27</f>
        <v>0</v>
      </c>
      <c r="S44" s="273">
        <f>I44</f>
        <v>1.8765E-2</v>
      </c>
      <c r="T44" s="83">
        <f>ROUND(R44*S44,2)</f>
        <v>0</v>
      </c>
      <c r="U44" s="270"/>
      <c r="V44" s="76"/>
      <c r="W44" s="266"/>
      <c r="X44" s="55"/>
      <c r="Y44" s="267"/>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35" t="s">
        <v>68</v>
      </c>
      <c r="D45" s="275">
        <f>$N$27</f>
        <v>10</v>
      </c>
      <c r="E45" s="98" t="s">
        <v>60</v>
      </c>
      <c r="F45" s="1" t="s">
        <v>48</v>
      </c>
      <c r="G45" s="277"/>
      <c r="H45" s="109"/>
      <c r="I45" s="110">
        <f>'[2]0923 Riders '!B86</f>
        <v>6.6985699999999995E-2</v>
      </c>
      <c r="J45" s="110">
        <f t="shared" si="3"/>
        <v>6.6985699999999995E-2</v>
      </c>
      <c r="K45" s="99"/>
      <c r="L45" s="263"/>
      <c r="M45" s="263"/>
      <c r="N45" s="263">
        <f>ROUND(D45*I45,2)</f>
        <v>0.67</v>
      </c>
      <c r="O45" s="263">
        <f t="shared" si="1"/>
        <v>0.67</v>
      </c>
      <c r="P45" s="74">
        <f>'[2]0923 Riders '!D86</f>
        <v>45167</v>
      </c>
      <c r="Q45" s="67"/>
      <c r="R45" s="103">
        <f>$T$27</f>
        <v>0</v>
      </c>
      <c r="S45" s="273">
        <f>I45</f>
        <v>6.6985699999999995E-2</v>
      </c>
      <c r="T45" s="83">
        <f>ROUND(R45*S45,2)</f>
        <v>0</v>
      </c>
      <c r="U45" s="270"/>
      <c r="V45" s="76"/>
      <c r="W45" s="266"/>
      <c r="X45" s="55"/>
      <c r="Y45" s="267"/>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275"/>
      <c r="E46" s="98" t="s">
        <v>11</v>
      </c>
      <c r="F46" s="1"/>
      <c r="G46" s="277"/>
      <c r="H46" s="109"/>
      <c r="I46" s="112">
        <f>'[2]0923 Riders '!B89</f>
        <v>2.0099999999999998</v>
      </c>
      <c r="J46" s="112">
        <f t="shared" si="3"/>
        <v>2.0099999999999998</v>
      </c>
      <c r="K46" s="99"/>
      <c r="L46" s="263"/>
      <c r="M46" s="263"/>
      <c r="N46" s="263">
        <f>I46</f>
        <v>2.0099999999999998</v>
      </c>
      <c r="O46" s="263">
        <f>SUM(L46:N46)</f>
        <v>2.0099999999999998</v>
      </c>
      <c r="P46" s="74">
        <f>'[2]0923 Riders '!D89</f>
        <v>45167</v>
      </c>
      <c r="Q46" s="67"/>
      <c r="R46" s="67"/>
      <c r="S46" s="67"/>
      <c r="T46" s="83">
        <f>O46</f>
        <v>2.0099999999999998</v>
      </c>
      <c r="U46" s="270"/>
      <c r="V46" s="76"/>
      <c r="W46" s="266"/>
      <c r="X46" s="55"/>
      <c r="Y46" s="267"/>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269"/>
      <c r="H47" s="269"/>
      <c r="I47" s="269">
        <f>'[2]0923 Riders '!B93</f>
        <v>0</v>
      </c>
      <c r="J47" s="269">
        <f>I47</f>
        <v>0</v>
      </c>
      <c r="K47" s="99" t="s">
        <v>53</v>
      </c>
      <c r="L47" s="263"/>
      <c r="M47" s="263"/>
      <c r="N47" s="263"/>
      <c r="O47" s="263">
        <f>SUM(L47:N47)</f>
        <v>0</v>
      </c>
      <c r="P47" s="74">
        <f>'[2]0923 Riders '!D93</f>
        <v>44531</v>
      </c>
      <c r="Q47" s="67"/>
      <c r="R47" s="67"/>
      <c r="S47" s="67"/>
      <c r="T47" s="83">
        <f>O47</f>
        <v>0</v>
      </c>
      <c r="U47" s="270"/>
      <c r="V47" s="76"/>
      <c r="W47" s="266"/>
      <c r="X47" s="55"/>
      <c r="Y47" s="267"/>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35" t="s">
        <v>71</v>
      </c>
      <c r="D48" s="275">
        <f>$N$27</f>
        <v>10</v>
      </c>
      <c r="E48" s="98" t="s">
        <v>60</v>
      </c>
      <c r="F48" s="1" t="s">
        <v>48</v>
      </c>
      <c r="G48" s="277"/>
      <c r="H48" s="109"/>
      <c r="I48" s="110">
        <f>'[2]0923 Riders '!B104</f>
        <v>0.13004940000000001</v>
      </c>
      <c r="J48" s="278">
        <f>SUM(G48:I48)</f>
        <v>0.13004940000000001</v>
      </c>
      <c r="K48" s="99"/>
      <c r="L48" s="263"/>
      <c r="M48" s="263"/>
      <c r="N48" s="263">
        <f>ROUND(D48*I48,2)</f>
        <v>1.3</v>
      </c>
      <c r="O48" s="263">
        <f t="shared" si="1"/>
        <v>1.3</v>
      </c>
      <c r="P48" s="74">
        <f>'[2]0923 Riders '!D104</f>
        <v>45167</v>
      </c>
      <c r="Q48" s="67"/>
      <c r="R48" s="103">
        <f>$T$27</f>
        <v>0</v>
      </c>
      <c r="S48" s="273">
        <f>I48</f>
        <v>0.13004940000000001</v>
      </c>
      <c r="T48" s="83">
        <f>ROUND(R48*S48,2)</f>
        <v>0</v>
      </c>
      <c r="U48" s="270"/>
      <c r="V48" s="76"/>
      <c r="W48" s="266"/>
      <c r="X48" s="55"/>
      <c r="Y48" s="267"/>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275"/>
      <c r="E49" s="98" t="s">
        <v>11</v>
      </c>
      <c r="F49" s="1"/>
      <c r="G49" s="277"/>
      <c r="H49" s="109"/>
      <c r="I49" s="112">
        <f>'[2]0923 Riders '!B107</f>
        <v>0</v>
      </c>
      <c r="J49" s="112">
        <f>SUM(G49:I49)</f>
        <v>0</v>
      </c>
      <c r="K49" s="99"/>
      <c r="L49" s="263"/>
      <c r="M49" s="263"/>
      <c r="N49" s="263">
        <f>I49</f>
        <v>0</v>
      </c>
      <c r="O49" s="263">
        <f>SUM(L49:N49)</f>
        <v>0</v>
      </c>
      <c r="P49" s="74">
        <f>'[2]0923 Riders '!D107</f>
        <v>44894</v>
      </c>
      <c r="Q49" s="67"/>
      <c r="R49" s="67"/>
      <c r="S49" s="67"/>
      <c r="T49" s="83">
        <f>O49</f>
        <v>0</v>
      </c>
      <c r="U49" s="270"/>
      <c r="V49" s="76"/>
      <c r="W49" s="266"/>
      <c r="X49" s="55"/>
      <c r="Y49" s="267"/>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275"/>
      <c r="E50" s="98" t="s">
        <v>11</v>
      </c>
      <c r="F50" s="1"/>
      <c r="G50" s="277"/>
      <c r="H50" s="109"/>
      <c r="I50" s="114">
        <f>'[2]0923 Riders '!B120</f>
        <v>0</v>
      </c>
      <c r="J50" s="112">
        <f>SUM(G50:I50)</f>
        <v>0</v>
      </c>
      <c r="K50" s="99"/>
      <c r="L50" s="263"/>
      <c r="M50" s="263"/>
      <c r="N50" s="279">
        <f>I50</f>
        <v>0</v>
      </c>
      <c r="O50" s="263">
        <f>SUM(L50:N50)</f>
        <v>0</v>
      </c>
      <c r="P50" s="74">
        <f>'[2]0923 Riders '!D120</f>
        <v>44894</v>
      </c>
      <c r="Q50" s="67"/>
      <c r="R50" s="67"/>
      <c r="S50" s="67"/>
      <c r="T50" s="83"/>
      <c r="U50" s="270"/>
      <c r="V50" s="76"/>
      <c r="W50" s="266"/>
      <c r="X50" s="55"/>
      <c r="Y50" s="267"/>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35" t="s">
        <v>74</v>
      </c>
      <c r="D51" s="6">
        <f>$D$17</f>
        <v>0</v>
      </c>
      <c r="E51" s="98" t="s">
        <v>13</v>
      </c>
      <c r="F51" s="1" t="s">
        <v>48</v>
      </c>
      <c r="G51" s="269">
        <f>'[2]0923 Riders '!B111</f>
        <v>3.8972999999999998E-3</v>
      </c>
      <c r="H51" s="269"/>
      <c r="I51" s="269"/>
      <c r="J51" s="105">
        <f>SUM(G51:H51)</f>
        <v>3.8972999999999998E-3</v>
      </c>
      <c r="K51" s="99" t="s">
        <v>53</v>
      </c>
      <c r="L51" s="263">
        <f>ROUND(D51*G51,2)</f>
        <v>0</v>
      </c>
      <c r="M51" s="263"/>
      <c r="N51" s="263"/>
      <c r="O51" s="263">
        <f t="shared" si="1"/>
        <v>0</v>
      </c>
      <c r="P51" s="74">
        <f>'[2]0923 Riders '!D111</f>
        <v>44531</v>
      </c>
      <c r="Q51" s="67"/>
      <c r="R51" s="67"/>
      <c r="S51" s="67"/>
      <c r="T51" s="83">
        <f>O51</f>
        <v>0</v>
      </c>
      <c r="U51" s="270"/>
      <c r="V51" s="76"/>
      <c r="W51" s="266"/>
      <c r="X51" s="55"/>
      <c r="Y51" s="267"/>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268"/>
      <c r="H52" s="268"/>
      <c r="I52" s="268">
        <f>'[2]0923 Riders '!B116</f>
        <v>-2.3000000000000001E-4</v>
      </c>
      <c r="J52" s="105">
        <f>SUM(G52:I52)</f>
        <v>-2.3000000000000001E-4</v>
      </c>
      <c r="K52" s="99" t="s">
        <v>53</v>
      </c>
      <c r="L52" s="263"/>
      <c r="M52" s="263"/>
      <c r="N52" s="263">
        <f>J52*D52</f>
        <v>0</v>
      </c>
      <c r="O52" s="263">
        <f t="shared" si="1"/>
        <v>0</v>
      </c>
      <c r="P52" s="74">
        <f>'[2]0923 Riders '!D116</f>
        <v>44531</v>
      </c>
      <c r="Q52" s="67"/>
      <c r="R52" s="67"/>
      <c r="S52" s="67"/>
      <c r="T52" s="83"/>
      <c r="U52" s="270"/>
      <c r="V52" s="76"/>
      <c r="W52" s="266"/>
      <c r="X52" s="55"/>
      <c r="Y52" s="267"/>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268"/>
      <c r="H53" s="268"/>
      <c r="I53" s="268">
        <f>'[2]0923 Riders '!B124</f>
        <v>0.1</v>
      </c>
      <c r="J53" s="105">
        <f>SUM(G53:I53)</f>
        <v>0.1</v>
      </c>
      <c r="K53" s="99"/>
      <c r="L53" s="263"/>
      <c r="M53" s="263"/>
      <c r="N53" s="263">
        <f>J53</f>
        <v>0.1</v>
      </c>
      <c r="O53" s="263">
        <f t="shared" si="1"/>
        <v>0.1</v>
      </c>
      <c r="P53" s="74">
        <f>'[2]0923 Riders '!E124</f>
        <v>44927</v>
      </c>
      <c r="Q53" s="67"/>
      <c r="R53" s="67"/>
      <c r="S53" s="67"/>
      <c r="T53" s="83"/>
      <c r="U53" s="270"/>
      <c r="V53" s="76"/>
      <c r="W53" s="266"/>
      <c r="X53" s="55"/>
      <c r="Y53" s="267"/>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'[2]0923 Riders '!B129</f>
        <v>0</v>
      </c>
      <c r="J54" s="105">
        <f>SUM(G54:I54)</f>
        <v>0</v>
      </c>
      <c r="K54" s="99" t="s">
        <v>53</v>
      </c>
      <c r="L54" s="118"/>
      <c r="M54" s="118"/>
      <c r="N54" s="118">
        <f>D54*J54</f>
        <v>0</v>
      </c>
      <c r="O54" s="118">
        <f>SUM(L54:N54)</f>
        <v>0</v>
      </c>
      <c r="P54" s="74">
        <f>'[2]0923 Riders '!D129</f>
        <v>44531</v>
      </c>
      <c r="Q54" s="67"/>
      <c r="R54" s="67"/>
      <c r="S54" s="67"/>
      <c r="T54" s="83"/>
      <c r="U54" s="270"/>
      <c r="V54" s="76"/>
      <c r="W54" s="266"/>
      <c r="X54" s="55"/>
      <c r="Y54" s="267"/>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'[2]0923 Riders '!B136</f>
        <v>0</v>
      </c>
      <c r="J55" s="119">
        <f>SUM(G55:I55)</f>
        <v>0</v>
      </c>
      <c r="K55" s="99"/>
      <c r="L55" s="120"/>
      <c r="M55" s="120"/>
      <c r="N55" s="120">
        <f>J55</f>
        <v>0</v>
      </c>
      <c r="O55" s="120">
        <f>SUM(L55:N55)</f>
        <v>0</v>
      </c>
      <c r="P55" s="121">
        <f>'[2]0923 Riders '!D136</f>
        <v>44531</v>
      </c>
      <c r="Q55" s="67"/>
      <c r="R55" s="67"/>
      <c r="S55" s="67"/>
      <c r="T55" s="83"/>
      <c r="U55" s="270"/>
      <c r="V55" s="76"/>
      <c r="W55" s="266"/>
      <c r="X55" s="55"/>
      <c r="Y55" s="267"/>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270"/>
      <c r="V56" s="76"/>
      <c r="W56" s="266"/>
      <c r="X56" s="55"/>
      <c r="Y56" s="267"/>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4.419999999999999</v>
      </c>
      <c r="O57" s="88">
        <f>SUM(O31:O56)</f>
        <v>4.419999999999999</v>
      </c>
      <c r="P57" s="128"/>
      <c r="Q57" s="67"/>
      <c r="R57" s="67"/>
      <c r="S57" s="67"/>
      <c r="T57" s="83">
        <f>SUM(T31:T51)</f>
        <v>2.1599999999999997</v>
      </c>
      <c r="U57" s="85"/>
      <c r="V57" s="85"/>
      <c r="W57" s="280"/>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270"/>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14.419999999999998</v>
      </c>
      <c r="O59" s="281">
        <f>O27+O57</f>
        <v>14.419999999999998</v>
      </c>
      <c r="P59" s="281"/>
      <c r="Q59" s="67"/>
      <c r="R59" s="67"/>
      <c r="S59" s="67"/>
      <c r="T59" s="281">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266">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270"/>
      <c r="V63" s="76"/>
      <c r="W63" s="266"/>
      <c r="X63" s="55"/>
      <c r="Y63" s="267"/>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282">
        <f>IF($D$17&lt;0,O59,IF(O59&gt;O62,O59,O62))</f>
        <v>14.419999999999998</v>
      </c>
      <c r="P64" s="67"/>
      <c r="Q64" s="55"/>
      <c r="R64" s="55"/>
      <c r="S64" s="55"/>
      <c r="T64" s="282">
        <f>IF($D$17&lt;0,T59,IF(T59&gt;T62,T59,T62))</f>
        <v>2.1599999999999997</v>
      </c>
      <c r="U64" s="270"/>
      <c r="V64" s="76"/>
      <c r="W64" s="266"/>
      <c r="X64" s="55"/>
      <c r="Y64" s="267"/>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283"/>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284"/>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59"/>
      <c r="B68" s="55"/>
      <c r="C68" s="55"/>
      <c r="D68" s="122"/>
      <c r="E68" s="79"/>
      <c r="F68" s="67"/>
      <c r="G68" s="142"/>
      <c r="H68" s="143"/>
      <c r="I68" s="142"/>
      <c r="J68" s="43"/>
      <c r="K68" s="43"/>
      <c r="L68" s="285"/>
      <c r="M68" s="285"/>
      <c r="N68" s="285"/>
      <c r="O68" s="286"/>
      <c r="Q68" s="287"/>
      <c r="R68" s="287"/>
      <c r="S68" s="287"/>
      <c r="T68" s="287"/>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9"/>
      <c r="B69" s="55"/>
      <c r="C69" s="55"/>
      <c r="D69" s="122"/>
      <c r="E69" s="79"/>
      <c r="F69" s="67"/>
      <c r="Q69" s="287"/>
      <c r="R69" s="287"/>
      <c r="S69" s="287"/>
      <c r="T69" s="287"/>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287"/>
      <c r="R70" s="287"/>
      <c r="S70" s="287"/>
      <c r="T70" s="287"/>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Button 1">
              <controlPr defaultSize="0" print="0" autoFill="0" autoPict="0" macro="[2]!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4338" r:id="rId5" name="Button 2">
              <controlPr defaultSize="0" print="0" autoFill="0" autoPict="0" macro="[2]!Info">
                <anchor moveWithCells="1">
                  <from>
                    <xdr:col>16</xdr:col>
                    <xdr:colOff>0</xdr:colOff>
                    <xdr:row>85</xdr:row>
                    <xdr:rowOff>76200</xdr:rowOff>
                  </from>
                  <to>
                    <xdr:col>17</xdr:col>
                    <xdr:colOff>0</xdr:colOff>
                    <xdr:row>87</xdr:row>
                    <xdr:rowOff>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D36A-D27B-49AF-8DB7-72D72CFEB0CE}">
  <sheetPr codeName="Sheet26"/>
  <dimension ref="A1:J139"/>
  <sheetViews>
    <sheetView topLeftCell="A33"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06">
        <v>6.2781E-3</v>
      </c>
      <c r="C4" s="150"/>
      <c r="D4" s="44">
        <v>45197</v>
      </c>
    </row>
    <row r="5" spans="1:10" x14ac:dyDescent="0.2">
      <c r="A5" s="51" t="s">
        <v>92</v>
      </c>
      <c r="B5">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54">
        <v>0</v>
      </c>
      <c r="C15" s="154"/>
      <c r="D15" s="44">
        <v>45167</v>
      </c>
      <c r="G15" s="152"/>
      <c r="H15" s="154"/>
      <c r="I15" s="154"/>
      <c r="J15" s="44"/>
    </row>
    <row r="16" spans="1:10" x14ac:dyDescent="0.2">
      <c r="A16" s="155" t="s">
        <v>100</v>
      </c>
      <c r="B16" s="119">
        <v>0</v>
      </c>
      <c r="C16" s="154"/>
      <c r="D16" s="44">
        <v>45197</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151">
        <v>0.10589</v>
      </c>
      <c r="C21" s="151">
        <v>0.10589</v>
      </c>
      <c r="D21" s="44">
        <v>45078</v>
      </c>
    </row>
    <row r="22" spans="1:6" x14ac:dyDescent="0.2">
      <c r="A22" s="152" t="s">
        <v>106</v>
      </c>
      <c r="B22" s="151">
        <v>0.10589</v>
      </c>
      <c r="C22" s="151">
        <v>0.10589</v>
      </c>
      <c r="D22" s="44">
        <v>45078</v>
      </c>
    </row>
    <row r="23" spans="1:6" x14ac:dyDescent="0.2">
      <c r="A23" s="152" t="s">
        <v>107</v>
      </c>
      <c r="B23" s="151">
        <v>0.10589</v>
      </c>
      <c r="C23" s="151">
        <v>0.10589</v>
      </c>
      <c r="D23" s="44">
        <v>45078</v>
      </c>
    </row>
    <row r="24" spans="1:6" x14ac:dyDescent="0.2">
      <c r="A24" s="152" t="s">
        <v>108</v>
      </c>
      <c r="B24" s="151">
        <v>0.10234</v>
      </c>
      <c r="C24" s="151">
        <v>0.10234</v>
      </c>
      <c r="D24" s="44">
        <v>45078</v>
      </c>
    </row>
    <row r="25" spans="1:6" x14ac:dyDescent="0.2">
      <c r="A25" s="152" t="s">
        <v>109</v>
      </c>
      <c r="B25" s="151">
        <v>1.0048999999999999E-2</v>
      </c>
      <c r="C25" s="151">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v>3.8800000000000002E-3</v>
      </c>
      <c r="C28" s="150"/>
      <c r="D28" s="44">
        <v>45078</v>
      </c>
    </row>
    <row r="29" spans="1:6" x14ac:dyDescent="0.2">
      <c r="A29" s="51" t="s">
        <v>112</v>
      </c>
      <c r="B29" s="154">
        <v>5.3820999999999999E-3</v>
      </c>
      <c r="C29" s="154">
        <v>5.3820999999999999E-3</v>
      </c>
      <c r="D29" s="44">
        <v>45078</v>
      </c>
    </row>
    <row r="30" spans="1:6" x14ac:dyDescent="0.2">
      <c r="A30" s="51" t="s">
        <v>113</v>
      </c>
      <c r="B30" s="154">
        <v>5.1126000000000001E-3</v>
      </c>
      <c r="C30" s="154">
        <v>2.9126E-3</v>
      </c>
      <c r="D30" s="44">
        <v>45078</v>
      </c>
    </row>
    <row r="31" spans="1:6" x14ac:dyDescent="0.2">
      <c r="A31" s="51" t="s">
        <v>114</v>
      </c>
      <c r="B31" s="154">
        <v>0.10047838000000001</v>
      </c>
      <c r="C31" s="154">
        <v>3.4062999999999997E-3</v>
      </c>
      <c r="D31" s="44">
        <v>45078</v>
      </c>
    </row>
    <row r="32" spans="1:6" x14ac:dyDescent="0.2">
      <c r="A32" s="51" t="s">
        <v>115</v>
      </c>
      <c r="B32" s="154">
        <v>6.7145E-3</v>
      </c>
      <c r="C32" s="154"/>
      <c r="D32" s="44">
        <v>45078</v>
      </c>
    </row>
    <row r="33" spans="1:5" x14ac:dyDescent="0.2">
      <c r="A33" s="51" t="s">
        <v>116</v>
      </c>
      <c r="B33" s="154">
        <v>2.3035E-3</v>
      </c>
      <c r="C33" s="150"/>
      <c r="D33" s="44">
        <v>45078</v>
      </c>
    </row>
    <row r="34" spans="1:5" x14ac:dyDescent="0.2">
      <c r="A34" s="51" t="s">
        <v>117</v>
      </c>
      <c r="B34" s="154">
        <v>3.2414200000000004E-2</v>
      </c>
      <c r="C34" s="150"/>
      <c r="D34" s="44">
        <v>45078</v>
      </c>
    </row>
    <row r="35" spans="1:5" x14ac:dyDescent="0.2">
      <c r="A35" s="51" t="s">
        <v>118</v>
      </c>
      <c r="B35" s="154">
        <v>0</v>
      </c>
      <c r="C35" s="150"/>
      <c r="D35" s="44">
        <v>45078</v>
      </c>
    </row>
    <row r="36" spans="1:5" x14ac:dyDescent="0.2">
      <c r="A36" s="51" t="s">
        <v>119</v>
      </c>
      <c r="B36" s="154">
        <v>3.31E-3</v>
      </c>
      <c r="C36" s="154"/>
      <c r="D36" s="44">
        <v>45078</v>
      </c>
    </row>
    <row r="37" spans="1:5" x14ac:dyDescent="0.2">
      <c r="A37" s="152" t="s">
        <v>107</v>
      </c>
      <c r="B37" s="154">
        <v>3.0899999999999999E-3</v>
      </c>
      <c r="C37" s="150"/>
      <c r="D37" s="44">
        <v>45078</v>
      </c>
    </row>
    <row r="38" spans="1:5" x14ac:dyDescent="0.2">
      <c r="A38" s="152" t="s">
        <v>120</v>
      </c>
      <c r="B38" s="154">
        <v>2.7757E-2</v>
      </c>
      <c r="C38" s="150"/>
      <c r="D38" s="44">
        <v>45078</v>
      </c>
    </row>
    <row r="39" spans="1:5" x14ac:dyDescent="0.2">
      <c r="A39" s="152" t="s">
        <v>121</v>
      </c>
      <c r="B39" s="154">
        <v>0</v>
      </c>
      <c r="C39" s="150"/>
      <c r="D39" s="44">
        <v>45078</v>
      </c>
    </row>
    <row r="40" spans="1:5" x14ac:dyDescent="0.2">
      <c r="A40" s="51" t="s">
        <v>122</v>
      </c>
      <c r="B40" s="154">
        <v>9.9068000000000003E-3</v>
      </c>
      <c r="D40" s="44">
        <v>45078</v>
      </c>
    </row>
    <row r="41" spans="1:5" x14ac:dyDescent="0.2">
      <c r="A41" s="51" t="s">
        <v>123</v>
      </c>
      <c r="B41" s="150">
        <v>3.3899999999999997E-5</v>
      </c>
      <c r="D41" s="44">
        <v>45078</v>
      </c>
    </row>
    <row r="42" spans="1:5" x14ac:dyDescent="0.2">
      <c r="A42" s="152" t="s">
        <v>108</v>
      </c>
      <c r="B42" s="150">
        <v>2.31E-3</v>
      </c>
      <c r="D42" s="44">
        <v>45078</v>
      </c>
    </row>
    <row r="43" spans="1:5" x14ac:dyDescent="0.2">
      <c r="A43" s="152" t="s">
        <v>109</v>
      </c>
      <c r="B43" s="150">
        <v>1.6800000000000001E-3</v>
      </c>
      <c r="D43" s="44">
        <v>45078</v>
      </c>
    </row>
    <row r="44" spans="1:5" x14ac:dyDescent="0.2">
      <c r="D44" s="44"/>
    </row>
    <row r="45" spans="1:5" x14ac:dyDescent="0.2">
      <c r="A45" s="51"/>
      <c r="D45" s="44"/>
    </row>
    <row r="46" spans="1:5" x14ac:dyDescent="0.2">
      <c r="A46" s="142" t="s">
        <v>127</v>
      </c>
      <c r="B46" s="161">
        <v>-4.5815999999999999E-3</v>
      </c>
      <c r="D46" s="44">
        <v>45197</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0.15</v>
      </c>
      <c r="C49" s="195">
        <v>0</v>
      </c>
      <c r="D49" s="196">
        <f>SUM(B49:C49)</f>
        <v>0.15</v>
      </c>
      <c r="E49" s="166">
        <v>45108</v>
      </c>
    </row>
    <row r="50" spans="1:8" x14ac:dyDescent="0.2">
      <c r="A50" s="152" t="s">
        <v>132</v>
      </c>
      <c r="B50" s="194">
        <v>2.24E-4</v>
      </c>
      <c r="C50" s="195">
        <v>7.8999999999999996E-5</v>
      </c>
      <c r="D50" s="196">
        <f>SUM(B50:C50)</f>
        <v>3.0299999999999999E-4</v>
      </c>
      <c r="E50" s="166">
        <v>45108</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1.8765E-2</v>
      </c>
      <c r="C84" s="288"/>
      <c r="D84" s="172" t="s">
        <v>223</v>
      </c>
    </row>
    <row r="85" spans="1:6" x14ac:dyDescent="0.2">
      <c r="A85" s="51"/>
      <c r="D85" s="44"/>
    </row>
    <row r="86" spans="1:6" x14ac:dyDescent="0.2">
      <c r="A86" s="43" t="s">
        <v>147</v>
      </c>
      <c r="B86" s="176">
        <v>6.6985699999999995E-2</v>
      </c>
      <c r="C86" s="176"/>
      <c r="D86" s="44">
        <v>45167</v>
      </c>
    </row>
    <row r="88" spans="1:6" x14ac:dyDescent="0.2">
      <c r="A88" s="43" t="s">
        <v>148</v>
      </c>
      <c r="D88" s="44"/>
    </row>
    <row r="89" spans="1:6" x14ac:dyDescent="0.2">
      <c r="A89" s="152" t="s">
        <v>105</v>
      </c>
      <c r="B89" s="178">
        <v>2.0099999999999998</v>
      </c>
      <c r="C89" s="178"/>
      <c r="D89" s="44">
        <v>45167</v>
      </c>
    </row>
    <row r="90" spans="1:6" x14ac:dyDescent="0.2">
      <c r="A90" s="152" t="s">
        <v>149</v>
      </c>
      <c r="B90" s="178">
        <v>16.41</v>
      </c>
      <c r="C90" s="178"/>
      <c r="D90" s="44">
        <v>45167</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80">
        <v>0.13004940000000001</v>
      </c>
      <c r="C104" s="176"/>
      <c r="D104" s="44">
        <v>45167</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0</v>
      </c>
      <c r="C120" s="184"/>
      <c r="D120" s="44">
        <v>44894</v>
      </c>
    </row>
    <row r="121" spans="1:5" x14ac:dyDescent="0.2">
      <c r="A121" s="152" t="s">
        <v>149</v>
      </c>
      <c r="B121" s="183">
        <v>0</v>
      </c>
      <c r="C121" s="184"/>
      <c r="D121" s="44">
        <v>44894</v>
      </c>
    </row>
    <row r="123" spans="1:5" x14ac:dyDescent="0.2">
      <c r="A123" s="142" t="s">
        <v>76</v>
      </c>
      <c r="B123" s="185"/>
      <c r="E123" s="44"/>
    </row>
    <row r="124" spans="1:5" x14ac:dyDescent="0.2">
      <c r="A124" s="152" t="s">
        <v>105</v>
      </c>
      <c r="B124">
        <v>0.1</v>
      </c>
      <c r="C124" s="44"/>
      <c r="E124" s="44">
        <v>44927</v>
      </c>
    </row>
    <row r="125" spans="1:5" x14ac:dyDescent="0.2">
      <c r="A125" s="51" t="s">
        <v>91</v>
      </c>
      <c r="B125">
        <v>2.8499999999999999E-4</v>
      </c>
      <c r="C125" s="186">
        <v>242</v>
      </c>
      <c r="D125" t="s">
        <v>165</v>
      </c>
      <c r="E125" s="44">
        <v>44927</v>
      </c>
    </row>
    <row r="126" spans="1:5" x14ac:dyDescent="0.2">
      <c r="A126" s="51" t="s">
        <v>92</v>
      </c>
      <c r="B126">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8C975C11-6026-4FB9-9D2A-8FADE987B381}"/>
    <hyperlink ref="A41" r:id="rId2" display="GS-@ TOD (On-Peak)" xr:uid="{F5C31AD9-28BE-46C2-A6F9-FAB1A9022E8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74C6B-D777-4C9B-9E80-FDDACC131893}">
  <sheetPr codeName="Sheet142"/>
  <dimension ref="A1:IE92"/>
  <sheetViews>
    <sheetView showGridLines="0" zoomScale="70" zoomScaleNormal="70"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23</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Info'!D25</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'0923 Riders '!B4</f>
        <v>5.3667000000000003E-3</v>
      </c>
      <c r="J31" s="82">
        <f t="shared" ref="J31:J37" si="0">SUM(G31:I31)</f>
        <v>5.3667000000000003E-3</v>
      </c>
      <c r="K31" s="99" t="s">
        <v>53</v>
      </c>
      <c r="L31" s="72"/>
      <c r="M31" s="72"/>
      <c r="N31" s="72">
        <f>ROUND(D31*I31,2)</f>
        <v>0</v>
      </c>
      <c r="O31" s="72">
        <f t="shared" ref="O31:O53" si="1">SUM(L31:N31)</f>
        <v>0</v>
      </c>
      <c r="P31" s="74">
        <f>'0923 Riders '!D4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'0923 Riders '!B5</f>
        <v>1.7560000000000001E-4</v>
      </c>
      <c r="J32" s="82">
        <f t="shared" si="0"/>
        <v>1.7560000000000001E-4</v>
      </c>
      <c r="K32" s="99" t="s">
        <v>53</v>
      </c>
      <c r="L32" s="72"/>
      <c r="M32" s="72"/>
      <c r="N32" s="72">
        <f>ROUND(D32*I32,2)</f>
        <v>0</v>
      </c>
      <c r="O32" s="72">
        <f t="shared" si="1"/>
        <v>0</v>
      </c>
      <c r="P32" s="74">
        <f>'0923 Riders '!D5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'0923 Riders '!B8</f>
        <v>4.6499999999999996E-3</v>
      </c>
      <c r="J33" s="100">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'0923 Riders '!B9</f>
        <v>4.1900000000000001E-3</v>
      </c>
      <c r="J34" s="100">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'0923 Riders '!B10</f>
        <v>3.63E-3</v>
      </c>
      <c r="J35" s="100">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'0923 Riders '!D49</f>
        <v>0.15</v>
      </c>
      <c r="J36" s="82">
        <f t="shared" si="0"/>
        <v>0.15</v>
      </c>
      <c r="K36" s="99"/>
      <c r="L36" s="72"/>
      <c r="M36" s="72"/>
      <c r="N36" s="72">
        <f>J36</f>
        <v>0.15</v>
      </c>
      <c r="O36" s="72">
        <f>SUM(L36:N36)</f>
        <v>0.15</v>
      </c>
      <c r="P36" s="74">
        <f>'0923 Riders '!E49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'0923 Riders '!B18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'0923 Riders '!B21</f>
        <v>0.10589</v>
      </c>
      <c r="H38" s="82"/>
      <c r="I38" s="82"/>
      <c r="J38" s="105">
        <f>SUM(G38:H38)</f>
        <v>0.10589</v>
      </c>
      <c r="K38" s="99" t="s">
        <v>53</v>
      </c>
      <c r="L38" s="72">
        <f>ROUND(D38*G38,2)</f>
        <v>0</v>
      </c>
      <c r="M38" s="72"/>
      <c r="N38" s="72"/>
      <c r="O38" s="72">
        <f t="shared" si="1"/>
        <v>0</v>
      </c>
      <c r="P38" s="74">
        <f>'0923 Riders '!D21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'0923 Riders '!B28</f>
        <v>3.8800000000000002E-3</v>
      </c>
      <c r="H39" s="82"/>
      <c r="I39" s="82"/>
      <c r="J39" s="105">
        <f>SUM(G39:H39)</f>
        <v>3.8800000000000002E-3</v>
      </c>
      <c r="K39" s="99" t="s">
        <v>53</v>
      </c>
      <c r="L39" s="73">
        <f>IF($D$39&lt;=800,ROUND($D$39*$G$39,2),(ROUND(800*$G$39,2)+(ROUND(($D$39-800)*$G$39,2))))</f>
        <v>0</v>
      </c>
      <c r="M39" s="72"/>
      <c r="N39" s="72"/>
      <c r="O39" s="72">
        <f>SUM(L39:N39)</f>
        <v>0</v>
      </c>
      <c r="P39" s="74">
        <f>'0923 Riders '!D28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'0923 Riders '!B46</f>
        <v>-1.7124E-3</v>
      </c>
      <c r="H40" s="82"/>
      <c r="I40" s="82"/>
      <c r="J40" s="105">
        <f>SUM(G40:H40)</f>
        <v>-1.7124E-3</v>
      </c>
      <c r="K40" s="99" t="s">
        <v>53</v>
      </c>
      <c r="L40" s="72">
        <f>ROUND(D40*G40,2)</f>
        <v>0</v>
      </c>
      <c r="M40" s="72"/>
      <c r="N40" s="72"/>
      <c r="O40" s="72">
        <f t="shared" si="1"/>
        <v>0</v>
      </c>
      <c r="P40" s="74">
        <f>'0923 Riders '!D46</f>
        <v>45106</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'0923 Riders '!B15</f>
        <v>0</v>
      </c>
      <c r="J41" s="81">
        <f t="shared" ref="J41:J46" si="3">SUM(G41:I41)</f>
        <v>0</v>
      </c>
      <c r="K41" s="99" t="s">
        <v>53</v>
      </c>
      <c r="L41" s="72"/>
      <c r="M41" s="72"/>
      <c r="N41" s="72">
        <f>J41*D41</f>
        <v>0</v>
      </c>
      <c r="O41" s="72">
        <f>SUM(L41:N41)</f>
        <v>0</v>
      </c>
      <c r="P41" s="74">
        <f>'0923 Riders '!D15</f>
        <v>45167</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'0923 Riders '!B56</f>
        <v>3.3165899999999998E-2</v>
      </c>
      <c r="I42" s="82"/>
      <c r="J42" s="82">
        <f t="shared" si="3"/>
        <v>3.3165899999999998E-2</v>
      </c>
      <c r="K42" s="99" t="s">
        <v>53</v>
      </c>
      <c r="L42" s="72"/>
      <c r="M42" s="72">
        <f>ROUND(D42*H42,2)</f>
        <v>0</v>
      </c>
      <c r="N42" s="106"/>
      <c r="O42" s="72">
        <f t="shared" si="1"/>
        <v>0</v>
      </c>
      <c r="P42" s="74">
        <f>'0923 Riders '!D56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'0923 Riders '!B68+'0923 Riders '!C68</f>
        <v>0</v>
      </c>
      <c r="J43" s="82">
        <f t="shared" si="3"/>
        <v>0</v>
      </c>
      <c r="K43" s="99" t="s">
        <v>53</v>
      </c>
      <c r="L43" s="72"/>
      <c r="M43" s="72"/>
      <c r="N43" s="72">
        <f>J43*D43</f>
        <v>0</v>
      </c>
      <c r="O43" s="72">
        <f t="shared" si="1"/>
        <v>0</v>
      </c>
      <c r="P43" s="74">
        <f>'0923 Riders '!D68</f>
        <v>44531</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'0923 Riders '!B84</f>
        <v>1.8765E-2</v>
      </c>
      <c r="J44" s="110">
        <f t="shared" si="3"/>
        <v>1.8765E-2</v>
      </c>
      <c r="K44" s="99"/>
      <c r="L44" s="72"/>
      <c r="M44" s="72"/>
      <c r="N44" s="72">
        <f>ROUND(D44*I44,2)</f>
        <v>0.19</v>
      </c>
      <c r="O44" s="72">
        <f t="shared" si="1"/>
        <v>0.19</v>
      </c>
      <c r="P44" s="74">
        <f>'0923 Riders '!D84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'0923 Riders '!B86</f>
        <v>6.6985699999999995E-2</v>
      </c>
      <c r="J45" s="110">
        <f t="shared" si="3"/>
        <v>6.6985699999999995E-2</v>
      </c>
      <c r="K45" s="99"/>
      <c r="L45" s="72"/>
      <c r="M45" s="72"/>
      <c r="N45" s="72">
        <f>ROUND(D45*I45,2)</f>
        <v>0.67</v>
      </c>
      <c r="O45" s="72">
        <f t="shared" si="1"/>
        <v>0.67</v>
      </c>
      <c r="P45" s="74">
        <f>'0923 Riders '!D86</f>
        <v>45167</v>
      </c>
      <c r="Q45" s="67"/>
      <c r="R45" s="103">
        <f>$T$27</f>
        <v>0</v>
      </c>
      <c r="S45" s="104">
        <f>I45</f>
        <v>6.6985699999999995E-2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'0923 Riders '!B89</f>
        <v>2.0099999999999998</v>
      </c>
      <c r="J46" s="112">
        <f t="shared" si="3"/>
        <v>2.0099999999999998</v>
      </c>
      <c r="K46" s="99"/>
      <c r="L46" s="72"/>
      <c r="M46" s="72"/>
      <c r="N46" s="72">
        <f>I46</f>
        <v>2.0099999999999998</v>
      </c>
      <c r="O46" s="72">
        <f>SUM(L46:N46)</f>
        <v>2.0099999999999998</v>
      </c>
      <c r="P46" s="74">
        <f>'0923 Riders '!D89</f>
        <v>45167</v>
      </c>
      <c r="Q46" s="67"/>
      <c r="R46" s="67"/>
      <c r="S46" s="67"/>
      <c r="T46" s="83">
        <f>O46</f>
        <v>2.0099999999999998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'0923 Riders '!B104</f>
        <v>0.13004940000000001</v>
      </c>
      <c r="J48" s="113">
        <f>SUM(G48:I48)</f>
        <v>0.13004940000000001</v>
      </c>
      <c r="K48" s="99"/>
      <c r="L48" s="72"/>
      <c r="M48" s="72"/>
      <c r="N48" s="72">
        <f>ROUND(D48*I48,2)</f>
        <v>1.3</v>
      </c>
      <c r="O48" s="72">
        <f t="shared" si="1"/>
        <v>1.3</v>
      </c>
      <c r="P48" s="74">
        <f>'0923 Riders '!D104</f>
        <v>45167</v>
      </c>
      <c r="Q48" s="67"/>
      <c r="R48" s="103">
        <f>$T$27</f>
        <v>0</v>
      </c>
      <c r="S48" s="104">
        <f>I48</f>
        <v>0.13004940000000001</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'0923 Riders '!B107</f>
        <v>0</v>
      </c>
      <c r="J49" s="112">
        <f>SUM(G49:I49)</f>
        <v>0</v>
      </c>
      <c r="K49" s="99"/>
      <c r="L49" s="72"/>
      <c r="M49" s="72"/>
      <c r="N49" s="72">
        <f>I49</f>
        <v>0</v>
      </c>
      <c r="O49" s="72">
        <f>SUM(L49:N49)</f>
        <v>0</v>
      </c>
      <c r="P49" s="74">
        <f>'0923 Riders '!D107</f>
        <v>44894</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'0923 Riders '!B120</f>
        <v>0</v>
      </c>
      <c r="J50" s="112">
        <f>SUM(G50:I50)</f>
        <v>0</v>
      </c>
      <c r="K50" s="99"/>
      <c r="L50" s="72"/>
      <c r="M50" s="72"/>
      <c r="N50" s="115">
        <f>I50</f>
        <v>0</v>
      </c>
      <c r="O50" s="72">
        <f>SUM(L50:N50)</f>
        <v>0</v>
      </c>
      <c r="P50" s="74">
        <f>'0923 Riders '!D120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'0923 Riders '!B111</f>
        <v>3.8972999999999998E-3</v>
      </c>
      <c r="H51" s="82"/>
      <c r="I51" s="82"/>
      <c r="J51" s="105">
        <f>SUM(G51:H51)</f>
        <v>3.8972999999999998E-3</v>
      </c>
      <c r="K51" s="99" t="s">
        <v>53</v>
      </c>
      <c r="L51" s="72">
        <f>ROUND(D51*G51,2)</f>
        <v>0</v>
      </c>
      <c r="M51" s="72"/>
      <c r="N51" s="72"/>
      <c r="O51" s="72">
        <f t="shared" si="1"/>
        <v>0</v>
      </c>
      <c r="P51" s="74">
        <f>'0923 Riders '!D111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'0923 Riders '!B116</f>
        <v>-2.3000000000000001E-4</v>
      </c>
      <c r="J52" s="105">
        <f>SUM(G52:I52)</f>
        <v>-2.3000000000000001E-4</v>
      </c>
      <c r="K52" s="99" t="s">
        <v>53</v>
      </c>
      <c r="L52" s="72"/>
      <c r="M52" s="72"/>
      <c r="N52" s="72">
        <f>J52*D52</f>
        <v>0</v>
      </c>
      <c r="O52" s="72">
        <f t="shared" si="1"/>
        <v>0</v>
      </c>
      <c r="P52" s="74">
        <f>'0923 Riders '!D116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'0923 Riders '!B124</f>
        <v>0.1</v>
      </c>
      <c r="J53" s="105">
        <f>SUM(G53:I53)</f>
        <v>0.1</v>
      </c>
      <c r="K53" s="99"/>
      <c r="L53" s="72"/>
      <c r="M53" s="72"/>
      <c r="N53" s="72">
        <f>J53</f>
        <v>0.1</v>
      </c>
      <c r="O53" s="72">
        <f t="shared" si="1"/>
        <v>0.1</v>
      </c>
      <c r="P53" s="74">
        <f>'0923 Riders '!E124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'0923 Riders '!B129</f>
        <v>0</v>
      </c>
      <c r="J54" s="105">
        <f>SUM(G54:I54)</f>
        <v>0</v>
      </c>
      <c r="K54" s="99" t="s">
        <v>53</v>
      </c>
      <c r="L54" s="118"/>
      <c r="M54" s="118"/>
      <c r="N54" s="118">
        <f>D54*J54</f>
        <v>0</v>
      </c>
      <c r="O54" s="118">
        <f>SUM(L54:N54)</f>
        <v>0</v>
      </c>
      <c r="P54" s="74">
        <f>'0923 Riders '!D129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119"/>
      <c r="H55" s="119"/>
      <c r="I55" s="119">
        <f>'0923 Riders '!B136</f>
        <v>0</v>
      </c>
      <c r="J55" s="119">
        <f>SUM(G55:I55)</f>
        <v>0</v>
      </c>
      <c r="K55" s="99"/>
      <c r="L55" s="120"/>
      <c r="M55" s="120"/>
      <c r="N55" s="120">
        <f>J55</f>
        <v>0</v>
      </c>
      <c r="O55" s="120">
        <f>SUM(L55:N55)</f>
        <v>0</v>
      </c>
      <c r="P55" s="121">
        <f>'0923 Riders '!D136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119"/>
      <c r="H56" s="119"/>
      <c r="I56" s="119"/>
      <c r="J56" s="119"/>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4.419999999999999</v>
      </c>
      <c r="O57" s="88">
        <f>SUM(O31:O56)</f>
        <v>4.419999999999999</v>
      </c>
      <c r="P57" s="128"/>
      <c r="Q57" s="67"/>
      <c r="R57" s="67"/>
      <c r="S57" s="67"/>
      <c r="T57" s="83">
        <f>SUM(T31:T51)</f>
        <v>2.1599999999999997</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14.419999999999998</v>
      </c>
      <c r="O59" s="133">
        <f>O27+O57</f>
        <v>14.419999999999998</v>
      </c>
      <c r="P59" s="133"/>
      <c r="Q59" s="67"/>
      <c r="R59" s="67"/>
      <c r="S59" s="67"/>
      <c r="T59" s="133">
        <f>T27+T57</f>
        <v>2.1599999999999997</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14.419999999999998</v>
      </c>
      <c r="P64" s="67"/>
      <c r="Q64" s="55"/>
      <c r="R64" s="55"/>
      <c r="S64" s="55"/>
      <c r="T64" s="134">
        <f>IF($D$17&lt;0,T59,IF(T59&gt;T62,T59,T62))</f>
        <v>2.1599999999999997</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1266"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3656-DCF7-4678-B669-014616FA3E38}">
  <sheetPr codeName="Sheet25"/>
  <dimension ref="A1:J139"/>
  <sheetViews>
    <sheetView topLeftCell="A83"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5" max="5" width="9.28515625"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59">
        <v>5.3667000000000003E-3</v>
      </c>
      <c r="C4" s="150"/>
      <c r="D4" s="44">
        <v>44925</v>
      </c>
    </row>
    <row r="5" spans="1:10" x14ac:dyDescent="0.2">
      <c r="A5" s="51" t="s">
        <v>92</v>
      </c>
      <c r="B5" s="259">
        <v>1.7560000000000001E-4</v>
      </c>
      <c r="C5" s="150"/>
      <c r="D5" s="44">
        <v>44925</v>
      </c>
    </row>
    <row r="7" spans="1:10" x14ac:dyDescent="0.2">
      <c r="A7" s="43" t="s">
        <v>93</v>
      </c>
      <c r="D7" s="44">
        <v>44531</v>
      </c>
    </row>
    <row r="8" spans="1:10" x14ac:dyDescent="0.2">
      <c r="A8" s="51" t="s">
        <v>94</v>
      </c>
      <c r="B8" s="151">
        <v>4.6499999999999996E-3</v>
      </c>
      <c r="C8" s="151"/>
      <c r="D8" s="44"/>
    </row>
    <row r="9" spans="1:10" x14ac:dyDescent="0.2">
      <c r="A9" s="152" t="s">
        <v>95</v>
      </c>
      <c r="B9" s="151">
        <v>4.1900000000000001E-3</v>
      </c>
      <c r="C9" s="151"/>
      <c r="D9" s="44"/>
    </row>
    <row r="10" spans="1:10" x14ac:dyDescent="0.2">
      <c r="A10" s="51" t="s">
        <v>96</v>
      </c>
      <c r="B10" s="151">
        <v>3.63E-3</v>
      </c>
      <c r="C10" s="151"/>
      <c r="D10" s="44"/>
    </row>
    <row r="12" spans="1:10" x14ac:dyDescent="0.2">
      <c r="A12" s="142" t="s">
        <v>97</v>
      </c>
      <c r="B12" s="153">
        <v>0</v>
      </c>
      <c r="C12" s="153"/>
      <c r="D12" s="44">
        <v>44531</v>
      </c>
    </row>
    <row r="14" spans="1:10" x14ac:dyDescent="0.2">
      <c r="A14" s="139" t="s">
        <v>98</v>
      </c>
      <c r="B14" s="326"/>
      <c r="C14" s="327"/>
      <c r="D14" s="327"/>
      <c r="G14" s="139"/>
      <c r="H14" s="326"/>
      <c r="I14" s="326"/>
      <c r="J14" s="326"/>
    </row>
    <row r="15" spans="1:10" x14ac:dyDescent="0.2">
      <c r="A15" s="152" t="s">
        <v>99</v>
      </c>
      <c r="B15" s="119">
        <v>0</v>
      </c>
      <c r="C15" s="154"/>
      <c r="D15" s="44">
        <v>45167</v>
      </c>
      <c r="G15" s="152"/>
      <c r="H15" s="154"/>
      <c r="I15" s="154"/>
      <c r="J15" s="44"/>
    </row>
    <row r="16" spans="1:10" x14ac:dyDescent="0.2">
      <c r="A16" s="155" t="s">
        <v>100</v>
      </c>
      <c r="B16" s="154">
        <v>7.0509999999999995E-4</v>
      </c>
      <c r="C16" s="154"/>
      <c r="D16" s="44">
        <v>44743</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f t="shared" ref="B21:C23" si="0">10.589/100</f>
        <v>0.10589</v>
      </c>
      <c r="C21" s="219">
        <f t="shared" si="0"/>
        <v>0.10589</v>
      </c>
      <c r="D21" s="44">
        <v>45078</v>
      </c>
    </row>
    <row r="22" spans="1:6" x14ac:dyDescent="0.2">
      <c r="A22" s="152" t="s">
        <v>106</v>
      </c>
      <c r="B22" s="219">
        <f t="shared" si="0"/>
        <v>0.10589</v>
      </c>
      <c r="C22" s="219">
        <f t="shared" si="0"/>
        <v>0.10589</v>
      </c>
      <c r="D22" s="44">
        <v>45078</v>
      </c>
    </row>
    <row r="23" spans="1:6" x14ac:dyDescent="0.2">
      <c r="A23" s="152" t="s">
        <v>107</v>
      </c>
      <c r="B23" s="219">
        <f t="shared" si="0"/>
        <v>0.10589</v>
      </c>
      <c r="C23" s="219">
        <f t="shared" si="0"/>
        <v>0.10589</v>
      </c>
      <c r="D23" s="44">
        <v>45078</v>
      </c>
    </row>
    <row r="24" spans="1:6" x14ac:dyDescent="0.2">
      <c r="A24" s="152" t="s">
        <v>108</v>
      </c>
      <c r="B24" s="159">
        <f>10.234/100</f>
        <v>0.10234</v>
      </c>
      <c r="C24" s="159">
        <f>10.234/100</f>
        <v>0.10234</v>
      </c>
      <c r="D24" s="44">
        <v>45078</v>
      </c>
    </row>
    <row r="25" spans="1:6" x14ac:dyDescent="0.2">
      <c r="A25" s="152" t="s">
        <v>109</v>
      </c>
      <c r="B25" s="159">
        <f>10.049/1000</f>
        <v>1.0048999999999999E-2</v>
      </c>
      <c r="C25" s="159">
        <f>10.049/100</f>
        <v>0.10049</v>
      </c>
      <c r="D25" s="44">
        <v>45078</v>
      </c>
    </row>
    <row r="26" spans="1:6" x14ac:dyDescent="0.2">
      <c r="A26" s="51"/>
      <c r="B26" s="154"/>
      <c r="C26" s="154"/>
      <c r="D26" s="44"/>
    </row>
    <row r="27" spans="1:6" x14ac:dyDescent="0.2">
      <c r="A27" s="142" t="s">
        <v>110</v>
      </c>
      <c r="B27" s="158" t="s">
        <v>103</v>
      </c>
      <c r="C27" s="158" t="s">
        <v>104</v>
      </c>
      <c r="D27" s="44"/>
    </row>
    <row r="28" spans="1:6" x14ac:dyDescent="0.2">
      <c r="A28" s="152" t="s">
        <v>111</v>
      </c>
      <c r="B28" s="159">
        <f>0.388/100</f>
        <v>3.8800000000000002E-3</v>
      </c>
      <c r="C28" s="150"/>
      <c r="D28" s="44">
        <v>45078</v>
      </c>
    </row>
    <row r="29" spans="1:6" x14ac:dyDescent="0.2">
      <c r="A29" s="51" t="s">
        <v>112</v>
      </c>
      <c r="B29" s="154">
        <f>0.53821/100</f>
        <v>5.3820999999999999E-3</v>
      </c>
      <c r="C29" s="154">
        <f>0.53821/100</f>
        <v>5.3820999999999999E-3</v>
      </c>
      <c r="D29" s="44">
        <v>45078</v>
      </c>
    </row>
    <row r="30" spans="1:6" x14ac:dyDescent="0.2">
      <c r="A30" s="51" t="s">
        <v>113</v>
      </c>
      <c r="B30" s="154">
        <f>0.51126/100</f>
        <v>5.1126000000000001E-3</v>
      </c>
      <c r="C30" s="154">
        <f>0.29126/100</f>
        <v>2.9126E-3</v>
      </c>
      <c r="D30" s="44">
        <v>45078</v>
      </c>
    </row>
    <row r="31" spans="1:6" x14ac:dyDescent="0.2">
      <c r="A31" s="51" t="s">
        <v>114</v>
      </c>
      <c r="B31" s="154">
        <f>0.10047838</f>
        <v>0.10047838000000001</v>
      </c>
      <c r="C31" s="154">
        <f>0.34063/100</f>
        <v>3.4062999999999997E-3</v>
      </c>
      <c r="D31" s="44">
        <v>45078</v>
      </c>
    </row>
    <row r="32" spans="1:6" x14ac:dyDescent="0.2">
      <c r="A32" s="51" t="s">
        <v>115</v>
      </c>
      <c r="B32" s="154">
        <f>0.67145/100</f>
        <v>6.7145E-3</v>
      </c>
      <c r="C32" s="154"/>
      <c r="D32" s="44">
        <v>45078</v>
      </c>
    </row>
    <row r="33" spans="1:5" x14ac:dyDescent="0.2">
      <c r="A33" s="51" t="s">
        <v>116</v>
      </c>
      <c r="B33" s="154">
        <f>0.23035/100</f>
        <v>2.3035E-3</v>
      </c>
      <c r="C33" s="150"/>
      <c r="D33" s="44">
        <v>45078</v>
      </c>
    </row>
    <row r="34" spans="1:5" x14ac:dyDescent="0.2">
      <c r="A34" s="51" t="s">
        <v>117</v>
      </c>
      <c r="B34" s="154">
        <f>3.24142/100</f>
        <v>3.2414200000000004E-2</v>
      </c>
      <c r="C34" s="150"/>
      <c r="D34" s="44">
        <v>45078</v>
      </c>
    </row>
    <row r="35" spans="1:5" x14ac:dyDescent="0.2">
      <c r="A35" s="51" t="s">
        <v>118</v>
      </c>
      <c r="B35" s="154">
        <v>0</v>
      </c>
      <c r="C35" s="150"/>
      <c r="D35" s="44">
        <v>45078</v>
      </c>
    </row>
    <row r="36" spans="1:5" x14ac:dyDescent="0.2">
      <c r="A36" s="51" t="s">
        <v>119</v>
      </c>
      <c r="B36" s="154">
        <f>0.331/100</f>
        <v>3.31E-3</v>
      </c>
      <c r="C36" s="154"/>
      <c r="D36" s="44">
        <v>45078</v>
      </c>
    </row>
    <row r="37" spans="1:5" x14ac:dyDescent="0.2">
      <c r="A37" s="152" t="s">
        <v>107</v>
      </c>
      <c r="B37" s="154">
        <f>0.309/100</f>
        <v>3.0899999999999999E-3</v>
      </c>
      <c r="C37" s="150"/>
      <c r="D37" s="44">
        <v>45078</v>
      </c>
    </row>
    <row r="38" spans="1:5" x14ac:dyDescent="0.2">
      <c r="A38" s="152" t="s">
        <v>120</v>
      </c>
      <c r="B38" s="154">
        <f>2.7757/100</f>
        <v>2.7757E-2</v>
      </c>
      <c r="C38" s="150"/>
      <c r="D38" s="44">
        <v>45078</v>
      </c>
    </row>
    <row r="39" spans="1:5" x14ac:dyDescent="0.2">
      <c r="A39" s="152" t="s">
        <v>121</v>
      </c>
      <c r="B39" s="154">
        <v>0</v>
      </c>
      <c r="C39" s="150"/>
      <c r="D39" s="44">
        <v>45078</v>
      </c>
    </row>
    <row r="40" spans="1:5" x14ac:dyDescent="0.2">
      <c r="A40" s="51" t="s">
        <v>122</v>
      </c>
      <c r="B40" s="154">
        <f>0.99068/100</f>
        <v>9.9068000000000003E-3</v>
      </c>
      <c r="D40" s="44">
        <v>45078</v>
      </c>
    </row>
    <row r="41" spans="1:5" x14ac:dyDescent="0.2">
      <c r="A41" s="51" t="s">
        <v>123</v>
      </c>
      <c r="B41" s="150">
        <f>0.00339/100</f>
        <v>3.3899999999999997E-5</v>
      </c>
      <c r="D41" s="44">
        <v>45078</v>
      </c>
    </row>
    <row r="42" spans="1:5" x14ac:dyDescent="0.2">
      <c r="A42" s="152" t="s">
        <v>108</v>
      </c>
      <c r="B42" s="150">
        <f>0.231/100</f>
        <v>2.31E-3</v>
      </c>
      <c r="D42" s="44">
        <v>45078</v>
      </c>
    </row>
    <row r="43" spans="1:5" x14ac:dyDescent="0.2">
      <c r="A43" s="152" t="s">
        <v>109</v>
      </c>
      <c r="B43" s="150">
        <f>0.168/100</f>
        <v>1.6800000000000001E-3</v>
      </c>
      <c r="D43" s="44">
        <v>45078</v>
      </c>
    </row>
    <row r="44" spans="1:5" x14ac:dyDescent="0.2">
      <c r="D44" s="44"/>
    </row>
    <row r="45" spans="1:5" x14ac:dyDescent="0.2">
      <c r="A45" s="51"/>
      <c r="D45" s="44"/>
    </row>
    <row r="46" spans="1:5" x14ac:dyDescent="0.2">
      <c r="A46" s="142" t="s">
        <v>127</v>
      </c>
      <c r="B46" s="170">
        <v>-1.7124E-3</v>
      </c>
      <c r="D46" s="221">
        <v>45106</v>
      </c>
    </row>
    <row r="47" spans="1:5" x14ac:dyDescent="0.2">
      <c r="A47" s="51"/>
      <c r="D47" s="44"/>
    </row>
    <row r="48" spans="1:5" x14ac:dyDescent="0.2">
      <c r="A48" s="142" t="s">
        <v>58</v>
      </c>
      <c r="B48" s="162" t="s">
        <v>128</v>
      </c>
      <c r="C48" s="162" t="s">
        <v>129</v>
      </c>
      <c r="D48" s="162" t="s">
        <v>27</v>
      </c>
      <c r="E48" s="162" t="s">
        <v>130</v>
      </c>
    </row>
    <row r="49" spans="1:8" x14ac:dyDescent="0.2">
      <c r="A49" s="152" t="s">
        <v>131</v>
      </c>
      <c r="B49" s="194">
        <v>0.15</v>
      </c>
      <c r="C49" s="195">
        <v>0</v>
      </c>
      <c r="D49" s="196">
        <f>SUM(B49:C49)</f>
        <v>0.15</v>
      </c>
      <c r="E49" s="166">
        <v>45108</v>
      </c>
    </row>
    <row r="50" spans="1:8" x14ac:dyDescent="0.2">
      <c r="A50" s="152" t="s">
        <v>132</v>
      </c>
      <c r="B50" s="194">
        <v>2.24E-4</v>
      </c>
      <c r="C50" s="195">
        <v>7.8999999999999996E-5</v>
      </c>
      <c r="D50" s="196">
        <f>SUM(B50:C50)</f>
        <v>3.0299999999999999E-4</v>
      </c>
      <c r="E50" s="166">
        <v>45108</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150">
        <v>0</v>
      </c>
      <c r="D68" s="44">
        <v>44531</v>
      </c>
    </row>
    <row r="69" spans="1:4" x14ac:dyDescent="0.2">
      <c r="A69" s="51" t="s">
        <v>119</v>
      </c>
      <c r="B69" s="150">
        <v>0</v>
      </c>
      <c r="C69" s="150">
        <v>0</v>
      </c>
      <c r="D69" s="44">
        <v>44531</v>
      </c>
    </row>
    <row r="70" spans="1:4" x14ac:dyDescent="0.2">
      <c r="A70" s="51" t="s">
        <v>140</v>
      </c>
      <c r="B70" s="150">
        <v>0</v>
      </c>
      <c r="C70" s="150">
        <v>0</v>
      </c>
      <c r="D70" s="44">
        <v>44531</v>
      </c>
    </row>
    <row r="71" spans="1:4" x14ac:dyDescent="0.2">
      <c r="A71" s="51" t="s">
        <v>141</v>
      </c>
      <c r="B71" s="150">
        <v>0</v>
      </c>
      <c r="C71" s="150">
        <v>0</v>
      </c>
      <c r="D71" s="44">
        <v>44531</v>
      </c>
    </row>
    <row r="72" spans="1:4" x14ac:dyDescent="0.2">
      <c r="A72" s="51" t="s">
        <v>142</v>
      </c>
      <c r="B72" s="150">
        <v>0</v>
      </c>
      <c r="C72" s="150">
        <v>0</v>
      </c>
      <c r="D72" s="44">
        <v>44531</v>
      </c>
    </row>
    <row r="73" spans="1:4" x14ac:dyDescent="0.2">
      <c r="A73" s="51" t="s">
        <v>143</v>
      </c>
      <c r="B73" s="150">
        <v>0</v>
      </c>
      <c r="C73" s="150">
        <v>0</v>
      </c>
      <c r="D73" s="44">
        <v>44531</v>
      </c>
    </row>
    <row r="74" spans="1:4" x14ac:dyDescent="0.2">
      <c r="A74" s="51"/>
      <c r="B74" s="154"/>
      <c r="C74" s="154"/>
      <c r="D74" s="44"/>
    </row>
    <row r="75" spans="1:4" x14ac:dyDescent="0.2">
      <c r="A75" s="142" t="s">
        <v>144</v>
      </c>
      <c r="D75" s="44"/>
    </row>
    <row r="76" spans="1:4" x14ac:dyDescent="0.2">
      <c r="A76" s="51" t="s">
        <v>119</v>
      </c>
      <c r="B76" s="174">
        <v>0</v>
      </c>
      <c r="C76" s="150"/>
      <c r="D76" s="44">
        <v>44197</v>
      </c>
    </row>
    <row r="77" spans="1:4" x14ac:dyDescent="0.2">
      <c r="A77" s="51" t="s">
        <v>141</v>
      </c>
      <c r="B77" s="174">
        <v>0</v>
      </c>
      <c r="C77" s="150"/>
      <c r="D77" s="44">
        <v>44197</v>
      </c>
    </row>
    <row r="78" spans="1:4" x14ac:dyDescent="0.2">
      <c r="A78" s="51"/>
      <c r="B78" s="154"/>
      <c r="C78" s="154"/>
      <c r="D78" s="44"/>
    </row>
    <row r="79" spans="1:4" x14ac:dyDescent="0.2">
      <c r="A79" s="142" t="s">
        <v>145</v>
      </c>
      <c r="D79" s="44"/>
    </row>
    <row r="80" spans="1:4" x14ac:dyDescent="0.2">
      <c r="A80" s="51" t="s">
        <v>140</v>
      </c>
      <c r="B80" s="174">
        <v>0</v>
      </c>
      <c r="C80" s="150"/>
      <c r="D80" s="44">
        <v>44197</v>
      </c>
    </row>
    <row r="81" spans="1:6" x14ac:dyDescent="0.2">
      <c r="A81" s="51" t="s">
        <v>142</v>
      </c>
      <c r="B81" s="174">
        <v>0</v>
      </c>
      <c r="C81" s="150"/>
      <c r="D81" s="44">
        <v>44197</v>
      </c>
    </row>
    <row r="82" spans="1:6" x14ac:dyDescent="0.2">
      <c r="A82" s="51" t="s">
        <v>143</v>
      </c>
      <c r="B82" s="174">
        <v>0</v>
      </c>
      <c r="C82" s="154"/>
      <c r="D82" s="44">
        <v>44197</v>
      </c>
    </row>
    <row r="83" spans="1:6" x14ac:dyDescent="0.2">
      <c r="A83" s="51"/>
      <c r="B83" s="154"/>
      <c r="C83" s="154"/>
      <c r="D83" s="44"/>
    </row>
    <row r="84" spans="1:6" x14ac:dyDescent="0.2">
      <c r="A84" s="142" t="s">
        <v>146</v>
      </c>
      <c r="B84" s="176">
        <v>1.8765E-2</v>
      </c>
      <c r="C84" s="176"/>
      <c r="D84" s="221">
        <v>45016</v>
      </c>
    </row>
    <row r="85" spans="1:6" x14ac:dyDescent="0.2">
      <c r="A85" s="51"/>
      <c r="D85" s="44"/>
    </row>
    <row r="86" spans="1:6" x14ac:dyDescent="0.2">
      <c r="A86" s="43" t="s">
        <v>147</v>
      </c>
      <c r="B86" s="203">
        <v>6.6985699999999995E-2</v>
      </c>
      <c r="C86" s="176"/>
      <c r="D86" s="44">
        <v>45167</v>
      </c>
    </row>
    <row r="88" spans="1:6" x14ac:dyDescent="0.2">
      <c r="A88" s="43" t="s">
        <v>148</v>
      </c>
      <c r="D88" s="44"/>
    </row>
    <row r="89" spans="1:6" x14ac:dyDescent="0.2">
      <c r="A89" s="152" t="s">
        <v>105</v>
      </c>
      <c r="B89" s="204">
        <v>2.0099999999999998</v>
      </c>
      <c r="C89" s="178"/>
      <c r="D89" s="44">
        <v>45167</v>
      </c>
    </row>
    <row r="90" spans="1:6" x14ac:dyDescent="0.2">
      <c r="A90" s="152" t="s">
        <v>149</v>
      </c>
      <c r="B90" s="204">
        <v>16.41</v>
      </c>
      <c r="C90" s="178"/>
      <c r="D90" s="44">
        <v>45167</v>
      </c>
    </row>
    <row r="92" spans="1:6" x14ac:dyDescent="0.2">
      <c r="A92" s="43" t="s">
        <v>150</v>
      </c>
      <c r="B92" s="176"/>
      <c r="C92" s="176"/>
      <c r="D92" s="44"/>
    </row>
    <row r="93" spans="1:6" x14ac:dyDescent="0.2">
      <c r="A93" s="51" t="s">
        <v>139</v>
      </c>
      <c r="B93" s="150">
        <v>0</v>
      </c>
      <c r="C93" s="150"/>
      <c r="D93" s="44">
        <v>44531</v>
      </c>
      <c r="E93" s="179"/>
      <c r="F93" s="44"/>
    </row>
    <row r="94" spans="1:6" x14ac:dyDescent="0.2">
      <c r="A94" s="51" t="s">
        <v>119</v>
      </c>
      <c r="B94" s="150">
        <v>0</v>
      </c>
      <c r="C94" s="150"/>
      <c r="D94" s="44">
        <v>44531</v>
      </c>
      <c r="E94" s="179"/>
      <c r="F94" s="44"/>
    </row>
    <row r="95" spans="1:6" x14ac:dyDescent="0.2">
      <c r="A95" s="51" t="s">
        <v>151</v>
      </c>
      <c r="B95" s="150">
        <v>0</v>
      </c>
      <c r="C95" s="150"/>
      <c r="D95" s="44">
        <v>44531</v>
      </c>
      <c r="E95" s="179"/>
      <c r="F95" s="44"/>
    </row>
    <row r="96" spans="1:6" x14ac:dyDescent="0.2">
      <c r="A96" s="51" t="s">
        <v>152</v>
      </c>
      <c r="B96" s="150">
        <v>0</v>
      </c>
      <c r="C96" s="150"/>
      <c r="D96" s="44">
        <v>44531</v>
      </c>
      <c r="E96" s="179"/>
      <c r="F96" s="44"/>
    </row>
    <row r="97" spans="1:6" x14ac:dyDescent="0.2">
      <c r="A97" s="51" t="s">
        <v>153</v>
      </c>
      <c r="B97" s="150">
        <v>0</v>
      </c>
      <c r="C97" s="150"/>
      <c r="D97" s="44">
        <v>44531</v>
      </c>
      <c r="E97" s="179"/>
      <c r="F97" s="44"/>
    </row>
    <row r="98" spans="1:6" x14ac:dyDescent="0.2">
      <c r="A98" s="51" t="s">
        <v>154</v>
      </c>
      <c r="B98" s="150">
        <v>0</v>
      </c>
      <c r="C98" s="150"/>
      <c r="D98" s="44">
        <v>44531</v>
      </c>
      <c r="E98" s="179"/>
      <c r="F98" s="44"/>
    </row>
    <row r="99" spans="1:6" x14ac:dyDescent="0.2">
      <c r="A99" s="51" t="s">
        <v>155</v>
      </c>
      <c r="B99" s="150">
        <v>0</v>
      </c>
      <c r="C99" s="150"/>
      <c r="D99" s="44">
        <v>44531</v>
      </c>
      <c r="E99" s="179"/>
      <c r="F99" s="44"/>
    </row>
    <row r="100" spans="1:6" x14ac:dyDescent="0.2">
      <c r="A100" s="51" t="s">
        <v>156</v>
      </c>
      <c r="B100" s="150">
        <v>0</v>
      </c>
      <c r="C100" s="150"/>
      <c r="D100" s="44">
        <v>44531</v>
      </c>
      <c r="E100" s="179"/>
      <c r="F100" s="44"/>
    </row>
    <row r="101" spans="1:6" x14ac:dyDescent="0.2">
      <c r="A101" s="51" t="s">
        <v>157</v>
      </c>
      <c r="B101" s="150">
        <v>0</v>
      </c>
      <c r="C101" s="150"/>
      <c r="D101" s="44">
        <v>44531</v>
      </c>
      <c r="E101" s="179"/>
      <c r="F101" s="44"/>
    </row>
    <row r="102" spans="1:6" x14ac:dyDescent="0.2">
      <c r="A102" s="51" t="s">
        <v>158</v>
      </c>
      <c r="B102" s="150">
        <v>0</v>
      </c>
      <c r="C102" s="150"/>
      <c r="D102" s="44">
        <v>44531</v>
      </c>
      <c r="E102" s="179"/>
      <c r="F102" s="44"/>
    </row>
    <row r="104" spans="1:6" x14ac:dyDescent="0.2">
      <c r="A104" s="43" t="s">
        <v>159</v>
      </c>
      <c r="B104" s="197">
        <v>0.13004940000000001</v>
      </c>
      <c r="C104" s="176"/>
      <c r="D104" s="44">
        <v>45167</v>
      </c>
    </row>
    <row r="106" spans="1:6" x14ac:dyDescent="0.2">
      <c r="A106" s="43" t="s">
        <v>72</v>
      </c>
      <c r="D106" s="44"/>
    </row>
    <row r="107" spans="1:6" x14ac:dyDescent="0.2">
      <c r="A107" s="152" t="s">
        <v>105</v>
      </c>
      <c r="B107" s="178">
        <v>0</v>
      </c>
      <c r="C107" s="178"/>
      <c r="D107" s="44">
        <v>44894</v>
      </c>
    </row>
    <row r="108" spans="1:6" x14ac:dyDescent="0.2">
      <c r="A108" s="152" t="s">
        <v>149</v>
      </c>
      <c r="B108" s="178">
        <v>0</v>
      </c>
      <c r="C108" s="178"/>
      <c r="D108" s="44">
        <v>44894</v>
      </c>
    </row>
    <row r="110" spans="1:6" x14ac:dyDescent="0.2">
      <c r="A110" s="142" t="s">
        <v>160</v>
      </c>
      <c r="D110" s="44"/>
    </row>
    <row r="111" spans="1:6" x14ac:dyDescent="0.2">
      <c r="A111" s="51" t="s">
        <v>161</v>
      </c>
      <c r="B111" s="181">
        <v>3.8972999999999998E-3</v>
      </c>
      <c r="C111" s="154"/>
      <c r="D111" s="44">
        <v>44531</v>
      </c>
    </row>
    <row r="112" spans="1:6" x14ac:dyDescent="0.2">
      <c r="A112" s="51" t="s">
        <v>162</v>
      </c>
      <c r="B112" s="181">
        <v>3.7618E-3</v>
      </c>
      <c r="C112" s="154"/>
      <c r="D112" s="44">
        <v>44531</v>
      </c>
    </row>
    <row r="113" spans="1:5" x14ac:dyDescent="0.2">
      <c r="A113" s="51" t="s">
        <v>163</v>
      </c>
      <c r="B113" s="181">
        <v>3.6865999999999999E-3</v>
      </c>
      <c r="C113" s="154"/>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0</v>
      </c>
      <c r="C120" s="184"/>
      <c r="D120" s="44">
        <v>44894</v>
      </c>
    </row>
    <row r="121" spans="1:5" x14ac:dyDescent="0.2">
      <c r="A121" s="152" t="s">
        <v>149</v>
      </c>
      <c r="B121" s="183">
        <v>0</v>
      </c>
      <c r="C121" s="184"/>
      <c r="D121" s="44">
        <v>44894</v>
      </c>
    </row>
    <row r="123" spans="1:5" x14ac:dyDescent="0.2">
      <c r="A123" s="142" t="s">
        <v>76</v>
      </c>
      <c r="B123" s="185"/>
      <c r="E123" s="44"/>
    </row>
    <row r="124" spans="1:5" x14ac:dyDescent="0.2">
      <c r="A124" s="152" t="s">
        <v>105</v>
      </c>
      <c r="B124" s="186">
        <v>0.1</v>
      </c>
      <c r="C124" s="44"/>
      <c r="E124" s="44">
        <v>44927</v>
      </c>
    </row>
    <row r="125" spans="1:5" x14ac:dyDescent="0.2">
      <c r="A125" s="51" t="s">
        <v>91</v>
      </c>
      <c r="B125" s="238">
        <v>2.8499999999999999E-4</v>
      </c>
      <c r="C125" s="186">
        <v>242</v>
      </c>
      <c r="D125" t="s">
        <v>165</v>
      </c>
      <c r="E125" s="44">
        <v>44927</v>
      </c>
    </row>
    <row r="126" spans="1:5" x14ac:dyDescent="0.2">
      <c r="A126" s="51" t="s">
        <v>92</v>
      </c>
      <c r="B126" s="238">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184"/>
      <c r="D136" s="44">
        <v>44531</v>
      </c>
    </row>
    <row r="137" spans="1:4" x14ac:dyDescent="0.2">
      <c r="A137" s="152" t="s">
        <v>149</v>
      </c>
      <c r="B137" s="184">
        <v>0</v>
      </c>
      <c r="C137" s="184"/>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2DE4180E-5633-4E13-B707-1665E7290013}"/>
    <hyperlink ref="A41" r:id="rId2" display="GS-@ TOD (On-Peak)" xr:uid="{879EE501-188C-46EB-8426-25E337833BB2}"/>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1E56-566A-479F-B212-16B20B1006C9}">
  <sheetPr codeName="Sheet140"/>
  <dimension ref="A1:IE92"/>
  <sheetViews>
    <sheetView showGridLines="0"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21</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Info'!D23</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'0623 Riders'!B4</f>
        <v>5.3667000000000003E-3</v>
      </c>
      <c r="J31" s="82">
        <f t="shared" ref="J31:J37" si="0">SUM(G31:I31)</f>
        <v>5.3667000000000003E-3</v>
      </c>
      <c r="K31" s="99" t="s">
        <v>53</v>
      </c>
      <c r="L31" s="72"/>
      <c r="M31" s="72"/>
      <c r="N31" s="72">
        <f>ROUND(D31*I31,2)</f>
        <v>0</v>
      </c>
      <c r="O31" s="72">
        <f t="shared" ref="O31:O53" si="1">SUM(L31:N31)</f>
        <v>0</v>
      </c>
      <c r="P31" s="74">
        <f>'0723 Riders'!D4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'0623 Riders'!$B$5</f>
        <v>1.7560000000000001E-4</v>
      </c>
      <c r="J32" s="82">
        <f t="shared" si="0"/>
        <v>1.7560000000000001E-4</v>
      </c>
      <c r="K32" s="99" t="s">
        <v>53</v>
      </c>
      <c r="L32" s="72"/>
      <c r="M32" s="72"/>
      <c r="N32" s="72">
        <f>ROUND(D32*I32,2)</f>
        <v>0</v>
      </c>
      <c r="O32" s="72">
        <f t="shared" si="1"/>
        <v>0</v>
      </c>
      <c r="P32" s="74">
        <f>'0723 Riders'!$D$5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'0623 Riders'!$B$8</f>
        <v>4.6499999999999996E-3</v>
      </c>
      <c r="J33" s="100">
        <f t="shared" si="0"/>
        <v>4.6499999999999996E-3</v>
      </c>
      <c r="K33" s="99" t="s">
        <v>53</v>
      </c>
      <c r="L33" s="72"/>
      <c r="M33" s="72"/>
      <c r="N33" s="72">
        <f>ROUND(D33*I33,2)</f>
        <v>0</v>
      </c>
      <c r="O33" s="72">
        <f t="shared" si="1"/>
        <v>0</v>
      </c>
      <c r="P33" s="74">
        <f>'0723 Riders'!$D$8</f>
        <v>0</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'0623 Riders'!$B$9</f>
        <v>4.1900000000000001E-3</v>
      </c>
      <c r="J34" s="100">
        <f t="shared" si="0"/>
        <v>4.1900000000000001E-3</v>
      </c>
      <c r="K34" s="99" t="s">
        <v>53</v>
      </c>
      <c r="L34" s="72"/>
      <c r="M34" s="72"/>
      <c r="N34" s="72">
        <f>ROUND(D34*I34,2)</f>
        <v>0</v>
      </c>
      <c r="O34" s="72">
        <f t="shared" si="1"/>
        <v>0</v>
      </c>
      <c r="P34" s="74">
        <f>'0723 Riders'!$D$9</f>
        <v>0</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'0623 Riders'!$B$10</f>
        <v>3.63E-3</v>
      </c>
      <c r="J35" s="100">
        <f t="shared" si="0"/>
        <v>3.63E-3</v>
      </c>
      <c r="K35" s="99" t="s">
        <v>53</v>
      </c>
      <c r="L35" s="72"/>
      <c r="M35" s="72"/>
      <c r="N35" s="72">
        <f>ROUND(D35*I35,2)</f>
        <v>0</v>
      </c>
      <c r="O35" s="72">
        <f t="shared" si="1"/>
        <v>0</v>
      </c>
      <c r="P35" s="74">
        <f>'0723 Riders'!$D$10</f>
        <v>0</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'0723 Riders'!D49</f>
        <v>0.15</v>
      </c>
      <c r="J36" s="82">
        <f t="shared" si="0"/>
        <v>0.15</v>
      </c>
      <c r="K36" s="99"/>
      <c r="L36" s="72"/>
      <c r="M36" s="72"/>
      <c r="N36" s="72">
        <f>J36</f>
        <v>0.15</v>
      </c>
      <c r="O36" s="72">
        <f>SUM(L36:N36)</f>
        <v>0.15</v>
      </c>
      <c r="P36" s="74">
        <f>'0723 Riders'!$E$49</f>
        <v>45108</v>
      </c>
      <c r="Q36" s="67"/>
      <c r="R36" s="67"/>
      <c r="S36" s="67"/>
      <c r="T36" s="83">
        <f t="shared" si="2"/>
        <v>0.15</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'0623 Riders'!B18</f>
        <v>0</v>
      </c>
      <c r="J37" s="102">
        <f t="shared" si="0"/>
        <v>0</v>
      </c>
      <c r="K37" s="99"/>
      <c r="L37" s="72"/>
      <c r="M37" s="72"/>
      <c r="N37" s="72">
        <f>J37</f>
        <v>0</v>
      </c>
      <c r="O37" s="72">
        <f>SUM(L37:N37)</f>
        <v>0</v>
      </c>
      <c r="P37" s="74">
        <f>'0723 Riders'!D18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'0623 Riders'!B21</f>
        <v>0.10589</v>
      </c>
      <c r="H38" s="82"/>
      <c r="I38" s="82"/>
      <c r="J38" s="105">
        <f>SUM(G38:H38)</f>
        <v>0.10589</v>
      </c>
      <c r="K38" s="99" t="s">
        <v>53</v>
      </c>
      <c r="L38" s="72">
        <f>ROUND(D38*G38,2)</f>
        <v>0</v>
      </c>
      <c r="M38" s="72"/>
      <c r="N38" s="72"/>
      <c r="O38" s="72">
        <f t="shared" si="1"/>
        <v>0</v>
      </c>
      <c r="P38" s="74">
        <f>'0723 Riders'!D21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'0623 Riders'!B28</f>
        <v>3.8800000000000002E-3</v>
      </c>
      <c r="H39" s="82"/>
      <c r="I39" s="82"/>
      <c r="J39" s="105">
        <f>SUM(G39:H39)</f>
        <v>3.8800000000000002E-3</v>
      </c>
      <c r="K39" s="99" t="s">
        <v>53</v>
      </c>
      <c r="L39" s="73">
        <f>IF($D$39&lt;=800,ROUND($D$39*$G$39,2),(ROUND(800*$G$39,2)+(ROUND(($D$39-800)*$G$39,2))))</f>
        <v>0</v>
      </c>
      <c r="M39" s="72"/>
      <c r="N39" s="72"/>
      <c r="O39" s="72">
        <f>SUM(L39:N39)</f>
        <v>0</v>
      </c>
      <c r="P39" s="74">
        <f>'0723 Riders'!$D$28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'0723 Riders'!B46</f>
        <v>-1.7124E-3</v>
      </c>
      <c r="H40" s="82"/>
      <c r="I40" s="82"/>
      <c r="J40" s="105">
        <f>SUM(G40:H40)</f>
        <v>-1.7124E-3</v>
      </c>
      <c r="K40" s="99" t="s">
        <v>53</v>
      </c>
      <c r="L40" s="72">
        <f>ROUND(D40*G40,2)</f>
        <v>0</v>
      </c>
      <c r="M40" s="72"/>
      <c r="N40" s="72"/>
      <c r="O40" s="72">
        <f t="shared" si="1"/>
        <v>0</v>
      </c>
      <c r="P40" s="74">
        <f>'0723 Riders'!D46</f>
        <v>45106</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'0623 Riders'!B15</f>
        <v>1.5688E-3</v>
      </c>
      <c r="J41" s="81">
        <f t="shared" ref="J41:J46" si="3">SUM(G41:I41)</f>
        <v>1.5688E-3</v>
      </c>
      <c r="K41" s="99" t="s">
        <v>53</v>
      </c>
      <c r="L41" s="72"/>
      <c r="M41" s="72"/>
      <c r="N41" s="72">
        <f>J41*D41</f>
        <v>0</v>
      </c>
      <c r="O41" s="72">
        <f>SUM(L41:N41)</f>
        <v>0</v>
      </c>
      <c r="P41" s="74">
        <f>'0723 Riders'!D15</f>
        <v>44743</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'0623 Riders'!B56</f>
        <v>3.3165899999999998E-2</v>
      </c>
      <c r="I42" s="82"/>
      <c r="J42" s="82">
        <f t="shared" si="3"/>
        <v>3.3165899999999998E-2</v>
      </c>
      <c r="K42" s="99" t="s">
        <v>53</v>
      </c>
      <c r="L42" s="72"/>
      <c r="M42" s="72">
        <f>ROUND(D42*H42,2)</f>
        <v>0</v>
      </c>
      <c r="N42" s="106"/>
      <c r="O42" s="72">
        <f t="shared" si="1"/>
        <v>0</v>
      </c>
      <c r="P42" s="74">
        <f>'0723 Riders'!D56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'0623 Riders'!B68+'0623 Riders'!C68</f>
        <v>0</v>
      </c>
      <c r="J43" s="82">
        <f t="shared" si="3"/>
        <v>0</v>
      </c>
      <c r="K43" s="99" t="s">
        <v>53</v>
      </c>
      <c r="L43" s="72"/>
      <c r="M43" s="72"/>
      <c r="N43" s="72">
        <f>J43*D43</f>
        <v>0</v>
      </c>
      <c r="O43" s="72">
        <f t="shared" si="1"/>
        <v>0</v>
      </c>
      <c r="P43" s="74">
        <f>'0723 Riders'!D28</f>
        <v>45078</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'0623 Riders'!B84</f>
        <v>1.8765E-2</v>
      </c>
      <c r="J44" s="110">
        <f t="shared" si="3"/>
        <v>1.8765E-2</v>
      </c>
      <c r="K44" s="99"/>
      <c r="L44" s="72"/>
      <c r="M44" s="72"/>
      <c r="N44" s="72">
        <f>ROUND(D44*I44,2)</f>
        <v>0.19</v>
      </c>
      <c r="O44" s="72">
        <f t="shared" si="1"/>
        <v>0.19</v>
      </c>
      <c r="P44" s="74">
        <f>'0723 Riders'!D84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'0623 Riders'!B86</f>
        <v>5.9076099999999999E-2</v>
      </c>
      <c r="J45" s="110">
        <f t="shared" si="3"/>
        <v>5.9076099999999999E-2</v>
      </c>
      <c r="K45" s="99"/>
      <c r="L45" s="72"/>
      <c r="M45" s="72"/>
      <c r="N45" s="72">
        <f>ROUND(D45*I45,2)</f>
        <v>0.59</v>
      </c>
      <c r="O45" s="72">
        <f t="shared" si="1"/>
        <v>0.59</v>
      </c>
      <c r="P45" s="74">
        <f>'0723 Riders'!D86</f>
        <v>44986</v>
      </c>
      <c r="Q45" s="67"/>
      <c r="R45" s="103">
        <f>$T$27</f>
        <v>0</v>
      </c>
      <c r="S45" s="104">
        <f>I45</f>
        <v>5.9076099999999999E-2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'0623 Riders'!B89</f>
        <v>1.91</v>
      </c>
      <c r="J46" s="112">
        <f t="shared" si="3"/>
        <v>1.91</v>
      </c>
      <c r="K46" s="99"/>
      <c r="L46" s="72"/>
      <c r="M46" s="72"/>
      <c r="N46" s="72">
        <f>I46</f>
        <v>1.91</v>
      </c>
      <c r="O46" s="72">
        <f>SUM(L46:N46)</f>
        <v>1.91</v>
      </c>
      <c r="P46" s="74">
        <f>'0723 Riders'!D89</f>
        <v>45078</v>
      </c>
      <c r="Q46" s="67"/>
      <c r="R46" s="67"/>
      <c r="S46" s="67"/>
      <c r="T46" s="83">
        <f>O46</f>
        <v>1.91</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c r="J47" s="82">
        <f>'0723 Riders'!B93</f>
        <v>0</v>
      </c>
      <c r="K47" s="99" t="s">
        <v>53</v>
      </c>
      <c r="L47" s="72"/>
      <c r="M47" s="72"/>
      <c r="N47" s="72"/>
      <c r="O47" s="72">
        <f>SUM(L47:N47)</f>
        <v>0</v>
      </c>
      <c r="P47" s="74">
        <f>'0723 Riders'!D93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'0623 Riders'!B104</f>
        <v>8.2696500000000006E-2</v>
      </c>
      <c r="J48" s="211">
        <f>SUM(G48:I48)</f>
        <v>8.2696500000000006E-2</v>
      </c>
      <c r="K48" s="99"/>
      <c r="L48" s="72"/>
      <c r="M48" s="72"/>
      <c r="N48" s="72">
        <f>ROUND(D48*I48,2)</f>
        <v>0.83</v>
      </c>
      <c r="O48" s="72">
        <f t="shared" si="1"/>
        <v>0.83</v>
      </c>
      <c r="P48" s="74">
        <f>'0723 Riders'!D104</f>
        <v>44986</v>
      </c>
      <c r="Q48" s="67"/>
      <c r="R48" s="103">
        <f>$T$27</f>
        <v>0</v>
      </c>
      <c r="S48" s="104">
        <f>I48</f>
        <v>8.2696500000000006E-2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'0623 Riders'!B107</f>
        <v>0</v>
      </c>
      <c r="J49" s="112">
        <f>SUM(G49:I49)</f>
        <v>0</v>
      </c>
      <c r="K49" s="99"/>
      <c r="L49" s="72"/>
      <c r="M49" s="72"/>
      <c r="N49" s="72">
        <f>I49</f>
        <v>0</v>
      </c>
      <c r="O49" s="72">
        <f>SUM(L49:N49)</f>
        <v>0</v>
      </c>
      <c r="P49" s="74">
        <f>'0723 Riders'!$D$40</f>
        <v>45078</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'0623 Riders'!B120</f>
        <v>0</v>
      </c>
      <c r="J50" s="112">
        <f>SUM(G50:I50)</f>
        <v>0</v>
      </c>
      <c r="K50" s="99"/>
      <c r="L50" s="72"/>
      <c r="M50" s="72"/>
      <c r="N50" s="115">
        <f>I50</f>
        <v>0</v>
      </c>
      <c r="O50" s="72">
        <f>SUM(L50:N50)</f>
        <v>0</v>
      </c>
      <c r="P50" s="74">
        <f>'0723 Riders'!D120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'0623 Riders'!B111</f>
        <v>3.8972999999999998E-3</v>
      </c>
      <c r="H51" s="82"/>
      <c r="I51" s="82"/>
      <c r="J51" s="105">
        <f>SUM(G51:H51)</f>
        <v>3.8972999999999998E-3</v>
      </c>
      <c r="K51" s="99" t="s">
        <v>53</v>
      </c>
      <c r="L51" s="72">
        <f>ROUND(D51*G51,2)</f>
        <v>0</v>
      </c>
      <c r="M51" s="72"/>
      <c r="N51" s="72"/>
      <c r="O51" s="72">
        <f t="shared" si="1"/>
        <v>0</v>
      </c>
      <c r="P51" s="74">
        <f>'0723 Riders'!D111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'0623 Riders'!B116</f>
        <v>-2.3000000000000001E-4</v>
      </c>
      <c r="J52" s="105">
        <f>SUM(G52:I52)</f>
        <v>-2.3000000000000001E-4</v>
      </c>
      <c r="K52" s="99" t="s">
        <v>53</v>
      </c>
      <c r="L52" s="72"/>
      <c r="M52" s="72"/>
      <c r="N52" s="72">
        <f>J52*D52</f>
        <v>0</v>
      </c>
      <c r="O52" s="72">
        <f t="shared" si="1"/>
        <v>0</v>
      </c>
      <c r="P52" s="74">
        <f>'0723 Riders'!D116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'0623 Riders'!B124</f>
        <v>0.1</v>
      </c>
      <c r="J53" s="105">
        <f>SUM(G53:I53)</f>
        <v>0.1</v>
      </c>
      <c r="K53" s="99"/>
      <c r="L53" s="72"/>
      <c r="M53" s="72"/>
      <c r="N53" s="72">
        <f>J53</f>
        <v>0.1</v>
      </c>
      <c r="O53" s="72">
        <f t="shared" si="1"/>
        <v>0.1</v>
      </c>
      <c r="P53" s="74">
        <f>'0723 Riders'!E124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'0623 Riders'!B129</f>
        <v>0</v>
      </c>
      <c r="J54" s="105">
        <f>SUM(G54:I54)</f>
        <v>0</v>
      </c>
      <c r="K54" s="99" t="s">
        <v>53</v>
      </c>
      <c r="L54" s="118"/>
      <c r="M54" s="118"/>
      <c r="N54" s="118">
        <f>D54*J54</f>
        <v>0</v>
      </c>
      <c r="O54" s="118">
        <f>SUM(L54:N54)</f>
        <v>0</v>
      </c>
      <c r="P54" s="74">
        <f>'0723 Riders'!D129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212"/>
      <c r="H55" s="212"/>
      <c r="I55" s="212">
        <f>'0623 Riders'!B136</f>
        <v>0</v>
      </c>
      <c r="J55" s="212">
        <f>SUM(G55:I55)</f>
        <v>0</v>
      </c>
      <c r="K55" s="99"/>
      <c r="L55" s="120"/>
      <c r="M55" s="120"/>
      <c r="N55" s="120">
        <f>J55</f>
        <v>0</v>
      </c>
      <c r="O55" s="120">
        <f>SUM(L55:N55)</f>
        <v>0</v>
      </c>
      <c r="P55" s="121">
        <f>'0723 Riders'!D136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212"/>
      <c r="H56" s="212"/>
      <c r="I56" s="212"/>
      <c r="J56" s="212"/>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3.77</v>
      </c>
      <c r="O57" s="88">
        <f>SUM(O31:O56)</f>
        <v>3.77</v>
      </c>
      <c r="P57" s="128"/>
      <c r="Q57" s="67"/>
      <c r="R57" s="67"/>
      <c r="S57" s="67"/>
      <c r="T57" s="83">
        <f>SUM(T31:T51)</f>
        <v>2.06</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13.77</v>
      </c>
      <c r="O59" s="133">
        <f>O27+O57</f>
        <v>13.77</v>
      </c>
      <c r="P59" s="133"/>
      <c r="Q59" s="67"/>
      <c r="R59" s="67"/>
      <c r="S59" s="67"/>
      <c r="T59" s="133">
        <f>T27+T57</f>
        <v>2.06</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13.77</v>
      </c>
      <c r="P64" s="67"/>
      <c r="Q64" s="55"/>
      <c r="R64" s="55"/>
      <c r="S64" s="55"/>
      <c r="T64" s="134">
        <f>IF($D$17&lt;0,T59,IF(T59&gt;T62,T59,T62))</f>
        <v>2.06</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12290"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8A700-E77A-423C-B188-E134ECC49ACA}">
  <sheetPr codeName="Sheet20"/>
  <dimension ref="A1:J139"/>
  <sheetViews>
    <sheetView topLeftCell="A25"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v>5.3667000000000003E-3</v>
      </c>
      <c r="C4" s="214"/>
      <c r="D4" s="44">
        <v>44925</v>
      </c>
    </row>
    <row r="5" spans="1:10" x14ac:dyDescent="0.2">
      <c r="A5" s="51" t="s">
        <v>92</v>
      </c>
      <c r="B5">
        <v>1.7560000000000001E-4</v>
      </c>
      <c r="C5" s="214"/>
      <c r="D5" s="44">
        <v>44925</v>
      </c>
    </row>
    <row r="7" spans="1:10" x14ac:dyDescent="0.2">
      <c r="A7" s="43" t="s">
        <v>93</v>
      </c>
      <c r="D7" s="44">
        <v>44531</v>
      </c>
    </row>
    <row r="8" spans="1:10" x14ac:dyDescent="0.2">
      <c r="A8" s="51" t="s">
        <v>94</v>
      </c>
      <c r="B8" s="151">
        <v>4.6499999999999996E-3</v>
      </c>
      <c r="C8" s="215"/>
      <c r="D8" s="44"/>
    </row>
    <row r="9" spans="1:10" x14ac:dyDescent="0.2">
      <c r="A9" s="152" t="s">
        <v>95</v>
      </c>
      <c r="B9" s="151">
        <v>4.1900000000000001E-3</v>
      </c>
      <c r="C9" s="215"/>
      <c r="D9" s="44"/>
    </row>
    <row r="10" spans="1:10" x14ac:dyDescent="0.2">
      <c r="A10" s="51" t="s">
        <v>96</v>
      </c>
      <c r="B10" s="151">
        <v>3.63E-3</v>
      </c>
      <c r="C10" s="215"/>
      <c r="D10" s="44"/>
    </row>
    <row r="12" spans="1:10" x14ac:dyDescent="0.2">
      <c r="A12" s="142" t="s">
        <v>97</v>
      </c>
      <c r="B12" s="153">
        <v>0</v>
      </c>
      <c r="C12" s="216"/>
      <c r="D12" s="44">
        <v>44531</v>
      </c>
    </row>
    <row r="14" spans="1:10" x14ac:dyDescent="0.2">
      <c r="A14" s="139" t="s">
        <v>98</v>
      </c>
      <c r="B14" s="326"/>
      <c r="C14" s="327"/>
      <c r="D14" s="327"/>
      <c r="G14" s="139"/>
      <c r="H14" s="326"/>
      <c r="I14" s="326"/>
      <c r="J14" s="326"/>
    </row>
    <row r="15" spans="1:10" x14ac:dyDescent="0.2">
      <c r="A15" s="152" t="s">
        <v>99</v>
      </c>
      <c r="B15" s="154">
        <v>1.5688E-3</v>
      </c>
      <c r="C15" s="154"/>
      <c r="D15" s="44">
        <v>44743</v>
      </c>
      <c r="G15" s="152"/>
      <c r="H15" s="154"/>
      <c r="I15" s="154"/>
      <c r="J15" s="44"/>
    </row>
    <row r="16" spans="1:10" x14ac:dyDescent="0.2">
      <c r="A16" s="155" t="s">
        <v>100</v>
      </c>
      <c r="B16" s="154">
        <v>7.0509999999999995E-4</v>
      </c>
      <c r="C16" s="154"/>
      <c r="D16" s="44">
        <v>44743</v>
      </c>
    </row>
    <row r="18" spans="1:6" x14ac:dyDescent="0.2">
      <c r="A18" s="43" t="s">
        <v>101</v>
      </c>
      <c r="B18" s="156">
        <v>0</v>
      </c>
      <c r="C18" s="44"/>
      <c r="D18" s="44">
        <v>44531</v>
      </c>
      <c r="E18" s="157">
        <v>0</v>
      </c>
      <c r="F18" s="44">
        <v>44531</v>
      </c>
    </row>
    <row r="20" spans="1:6" x14ac:dyDescent="0.2">
      <c r="A20" s="142" t="s">
        <v>102</v>
      </c>
      <c r="B20" s="158" t="s">
        <v>103</v>
      </c>
      <c r="C20" s="158" t="s">
        <v>104</v>
      </c>
    </row>
    <row r="21" spans="1:6" x14ac:dyDescent="0.2">
      <c r="A21" s="152" t="s">
        <v>105</v>
      </c>
      <c r="B21" s="219">
        <f t="shared" ref="B21:C23" si="0">10.589/100</f>
        <v>0.10589</v>
      </c>
      <c r="C21" s="219">
        <f t="shared" si="0"/>
        <v>0.10589</v>
      </c>
      <c r="D21" s="44">
        <v>45078</v>
      </c>
    </row>
    <row r="22" spans="1:6" x14ac:dyDescent="0.2">
      <c r="A22" s="152" t="s">
        <v>106</v>
      </c>
      <c r="B22" s="219">
        <f t="shared" si="0"/>
        <v>0.10589</v>
      </c>
      <c r="C22" s="219">
        <f t="shared" si="0"/>
        <v>0.10589</v>
      </c>
      <c r="D22" s="44">
        <v>45078</v>
      </c>
    </row>
    <row r="23" spans="1:6" x14ac:dyDescent="0.2">
      <c r="A23" s="152" t="s">
        <v>107</v>
      </c>
      <c r="B23" s="219">
        <f t="shared" si="0"/>
        <v>0.10589</v>
      </c>
      <c r="C23" s="219">
        <f t="shared" si="0"/>
        <v>0.10589</v>
      </c>
      <c r="D23" s="44">
        <v>45078</v>
      </c>
    </row>
    <row r="24" spans="1:6" x14ac:dyDescent="0.2">
      <c r="A24" s="152" t="s">
        <v>108</v>
      </c>
      <c r="B24" s="159">
        <f>10.234/100</f>
        <v>0.10234</v>
      </c>
      <c r="C24" s="159">
        <f>10.234/100</f>
        <v>0.10234</v>
      </c>
      <c r="D24" s="44">
        <v>45078</v>
      </c>
    </row>
    <row r="25" spans="1:6" x14ac:dyDescent="0.2">
      <c r="A25" s="152" t="s">
        <v>109</v>
      </c>
      <c r="B25" s="159">
        <f>10.049/1000</f>
        <v>1.0048999999999999E-2</v>
      </c>
      <c r="C25" s="159">
        <f>10.049/100</f>
        <v>0.10049</v>
      </c>
      <c r="D25" s="44">
        <v>45078</v>
      </c>
    </row>
    <row r="26" spans="1:6" x14ac:dyDescent="0.2">
      <c r="A26" s="51"/>
      <c r="B26" s="154"/>
      <c r="C26" s="220"/>
      <c r="D26" s="44"/>
    </row>
    <row r="27" spans="1:6" x14ac:dyDescent="0.2">
      <c r="A27" s="142" t="s">
        <v>110</v>
      </c>
      <c r="B27" s="158" t="s">
        <v>103</v>
      </c>
      <c r="C27" s="158" t="s">
        <v>104</v>
      </c>
      <c r="D27" s="44"/>
    </row>
    <row r="28" spans="1:6" x14ac:dyDescent="0.2">
      <c r="A28" s="152" t="s">
        <v>111</v>
      </c>
      <c r="B28" s="159">
        <f>0.388/100</f>
        <v>3.8800000000000002E-3</v>
      </c>
      <c r="C28" s="150"/>
      <c r="D28" s="44">
        <v>45078</v>
      </c>
    </row>
    <row r="29" spans="1:6" x14ac:dyDescent="0.2">
      <c r="A29" s="51" t="s">
        <v>112</v>
      </c>
      <c r="B29" s="154">
        <f>0.53821/100</f>
        <v>5.3820999999999999E-3</v>
      </c>
      <c r="C29" s="154">
        <f>0.53821/100</f>
        <v>5.3820999999999999E-3</v>
      </c>
      <c r="D29" s="44">
        <v>45078</v>
      </c>
    </row>
    <row r="30" spans="1:6" x14ac:dyDescent="0.2">
      <c r="A30" s="51" t="s">
        <v>113</v>
      </c>
      <c r="B30" s="154">
        <f>0.51126/100</f>
        <v>5.1126000000000001E-3</v>
      </c>
      <c r="C30" s="154">
        <f>0.29126/100</f>
        <v>2.9126E-3</v>
      </c>
      <c r="D30" s="44">
        <v>45078</v>
      </c>
    </row>
    <row r="31" spans="1:6" x14ac:dyDescent="0.2">
      <c r="A31" s="51" t="s">
        <v>114</v>
      </c>
      <c r="B31" s="154">
        <f>0.10047838</f>
        <v>0.10047838000000001</v>
      </c>
      <c r="C31" s="154">
        <f>0.34063/100</f>
        <v>3.4062999999999997E-3</v>
      </c>
      <c r="D31" s="44">
        <v>45078</v>
      </c>
    </row>
    <row r="32" spans="1:6" x14ac:dyDescent="0.2">
      <c r="A32" s="51" t="s">
        <v>115</v>
      </c>
      <c r="B32" s="154">
        <f>0.67145/100</f>
        <v>6.7145E-3</v>
      </c>
      <c r="C32" s="154"/>
      <c r="D32" s="44">
        <v>45078</v>
      </c>
    </row>
    <row r="33" spans="1:5" x14ac:dyDescent="0.2">
      <c r="A33" s="51" t="s">
        <v>116</v>
      </c>
      <c r="B33" s="154">
        <f>0.23035/100</f>
        <v>2.3035E-3</v>
      </c>
      <c r="C33" s="150"/>
      <c r="D33" s="44">
        <v>45078</v>
      </c>
    </row>
    <row r="34" spans="1:5" x14ac:dyDescent="0.2">
      <c r="A34" s="51" t="s">
        <v>117</v>
      </c>
      <c r="B34" s="154">
        <f>3.24142/100</f>
        <v>3.2414200000000004E-2</v>
      </c>
      <c r="C34" s="150"/>
      <c r="D34" s="44">
        <v>45078</v>
      </c>
    </row>
    <row r="35" spans="1:5" x14ac:dyDescent="0.2">
      <c r="A35" s="51" t="s">
        <v>118</v>
      </c>
      <c r="B35" s="154">
        <v>0</v>
      </c>
      <c r="C35" s="150"/>
      <c r="D35" s="44">
        <v>45078</v>
      </c>
    </row>
    <row r="36" spans="1:5" x14ac:dyDescent="0.2">
      <c r="A36" s="51" t="s">
        <v>119</v>
      </c>
      <c r="B36" s="154">
        <f>0.331/100</f>
        <v>3.31E-3</v>
      </c>
      <c r="C36" s="154"/>
      <c r="D36" s="44">
        <v>45078</v>
      </c>
    </row>
    <row r="37" spans="1:5" x14ac:dyDescent="0.2">
      <c r="A37" s="152" t="s">
        <v>107</v>
      </c>
      <c r="B37" s="154">
        <f>0.309/100</f>
        <v>3.0899999999999999E-3</v>
      </c>
      <c r="C37" s="150"/>
      <c r="D37" s="44">
        <v>45078</v>
      </c>
    </row>
    <row r="38" spans="1:5" x14ac:dyDescent="0.2">
      <c r="A38" s="152" t="s">
        <v>120</v>
      </c>
      <c r="B38" s="154">
        <f>2.7757/100</f>
        <v>2.7757E-2</v>
      </c>
      <c r="C38" s="150"/>
      <c r="D38" s="44">
        <v>45078</v>
      </c>
    </row>
    <row r="39" spans="1:5" x14ac:dyDescent="0.2">
      <c r="A39" s="152" t="s">
        <v>121</v>
      </c>
      <c r="B39" s="154">
        <v>0</v>
      </c>
      <c r="C39" s="150"/>
      <c r="D39" s="44">
        <v>45078</v>
      </c>
    </row>
    <row r="40" spans="1:5" x14ac:dyDescent="0.2">
      <c r="A40" s="51" t="s">
        <v>122</v>
      </c>
      <c r="B40" s="154">
        <f>0.99068/100</f>
        <v>9.9068000000000003E-3</v>
      </c>
      <c r="D40" s="44">
        <v>45078</v>
      </c>
    </row>
    <row r="41" spans="1:5" x14ac:dyDescent="0.2">
      <c r="A41" s="51" t="s">
        <v>123</v>
      </c>
      <c r="B41" s="150">
        <f>0.00339/100</f>
        <v>3.3899999999999997E-5</v>
      </c>
      <c r="D41" s="44">
        <v>45078</v>
      </c>
    </row>
    <row r="42" spans="1:5" x14ac:dyDescent="0.2">
      <c r="A42" s="152" t="s">
        <v>108</v>
      </c>
      <c r="B42" s="150">
        <f>0.231/100</f>
        <v>2.31E-3</v>
      </c>
      <c r="D42" s="44">
        <v>45078</v>
      </c>
    </row>
    <row r="43" spans="1:5" x14ac:dyDescent="0.2">
      <c r="A43" s="152" t="s">
        <v>109</v>
      </c>
      <c r="B43" s="150">
        <f>0.168/100</f>
        <v>1.6800000000000001E-3</v>
      </c>
      <c r="D43" s="44">
        <v>45078</v>
      </c>
    </row>
    <row r="44" spans="1:5" x14ac:dyDescent="0.2">
      <c r="D44" s="44"/>
    </row>
    <row r="45" spans="1:5" x14ac:dyDescent="0.2">
      <c r="A45" s="51"/>
      <c r="D45" s="44"/>
    </row>
    <row r="46" spans="1:5" x14ac:dyDescent="0.2">
      <c r="A46" s="142" t="s">
        <v>127</v>
      </c>
      <c r="B46" s="161">
        <v>-1.7124E-3</v>
      </c>
      <c r="D46" s="221">
        <v>45106</v>
      </c>
    </row>
    <row r="47" spans="1:5" x14ac:dyDescent="0.2">
      <c r="A47" s="51"/>
      <c r="D47" s="44"/>
    </row>
    <row r="48" spans="1:5" x14ac:dyDescent="0.2">
      <c r="A48" s="142" t="s">
        <v>58</v>
      </c>
      <c r="B48" s="222" t="s">
        <v>128</v>
      </c>
      <c r="C48" s="236" t="s">
        <v>129</v>
      </c>
      <c r="D48" s="222" t="s">
        <v>27</v>
      </c>
      <c r="E48" s="162" t="s">
        <v>130</v>
      </c>
    </row>
    <row r="49" spans="1:8" x14ac:dyDescent="0.2">
      <c r="A49" s="152" t="s">
        <v>131</v>
      </c>
      <c r="B49" s="167">
        <v>0.15</v>
      </c>
      <c r="C49" s="237">
        <v>0</v>
      </c>
      <c r="D49" s="169">
        <f>SUM(B49:C49)</f>
        <v>0.15</v>
      </c>
      <c r="E49" s="166">
        <v>45108</v>
      </c>
    </row>
    <row r="50" spans="1:8" x14ac:dyDescent="0.2">
      <c r="A50" s="152" t="s">
        <v>132</v>
      </c>
      <c r="B50" s="167">
        <v>2.24E-4</v>
      </c>
      <c r="C50" s="237">
        <v>7.8999999999999996E-5</v>
      </c>
      <c r="D50" s="169">
        <f>SUM(B50:C50)</f>
        <v>3.0299999999999999E-4</v>
      </c>
      <c r="E50" s="166">
        <v>45108</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171">
        <v>3.3165899999999998E-2</v>
      </c>
      <c r="D56" s="221">
        <v>45016</v>
      </c>
      <c r="F56" s="35" t="s">
        <v>134</v>
      </c>
      <c r="G56" s="225">
        <v>2.7038099999999999E-2</v>
      </c>
      <c r="H56" s="221">
        <v>45016</v>
      </c>
    </row>
    <row r="57" spans="1:8" x14ac:dyDescent="0.2">
      <c r="A57" s="152" t="s">
        <v>106</v>
      </c>
      <c r="B57" s="171">
        <v>2.7038099999999999E-2</v>
      </c>
      <c r="D57" s="221">
        <v>45016</v>
      </c>
      <c r="F57" s="35" t="s">
        <v>135</v>
      </c>
      <c r="G57" s="225">
        <v>2.8339199999999998E-2</v>
      </c>
      <c r="H57" s="221">
        <v>45016</v>
      </c>
    </row>
    <row r="58" spans="1:8" x14ac:dyDescent="0.2">
      <c r="A58" s="152" t="s">
        <v>107</v>
      </c>
      <c r="B58" s="171">
        <v>4.9089999999999995E-4</v>
      </c>
      <c r="D58" s="221">
        <v>45016</v>
      </c>
    </row>
    <row r="59" spans="1:8" x14ac:dyDescent="0.2">
      <c r="A59" s="152" t="s">
        <v>108</v>
      </c>
      <c r="B59" s="171">
        <v>4.7439999999999998E-4</v>
      </c>
      <c r="D59" s="221">
        <v>45016</v>
      </c>
    </row>
    <row r="60" spans="1:8" x14ac:dyDescent="0.2">
      <c r="A60" s="152" t="s">
        <v>109</v>
      </c>
      <c r="B60" s="171">
        <v>4.6579999999999999E-4</v>
      </c>
      <c r="D60" s="221">
        <v>45016</v>
      </c>
    </row>
    <row r="61" spans="1:8" x14ac:dyDescent="0.2">
      <c r="B61" s="154"/>
    </row>
    <row r="62" spans="1:8" x14ac:dyDescent="0.2">
      <c r="A62" s="142" t="s">
        <v>136</v>
      </c>
    </row>
    <row r="63" spans="1:8" x14ac:dyDescent="0.2">
      <c r="A63" s="152" t="s">
        <v>107</v>
      </c>
      <c r="B63" s="174">
        <v>8.84</v>
      </c>
      <c r="D63" s="221">
        <v>45016</v>
      </c>
    </row>
    <row r="64" spans="1:8" x14ac:dyDescent="0.2">
      <c r="A64" s="152" t="s">
        <v>108</v>
      </c>
      <c r="B64" s="174">
        <v>8.5500000000000007</v>
      </c>
      <c r="D64" s="221">
        <v>45016</v>
      </c>
    </row>
    <row r="65" spans="1:4" x14ac:dyDescent="0.2">
      <c r="A65" s="152" t="s">
        <v>109</v>
      </c>
      <c r="B65" s="174">
        <v>8.64</v>
      </c>
      <c r="D65" s="221">
        <v>45016</v>
      </c>
    </row>
    <row r="66" spans="1:4" x14ac:dyDescent="0.2">
      <c r="A66" s="51"/>
      <c r="D66" s="44"/>
    </row>
    <row r="67" spans="1:4" x14ac:dyDescent="0.2">
      <c r="A67" s="142" t="s">
        <v>137</v>
      </c>
      <c r="C67" s="175" t="s">
        <v>138</v>
      </c>
      <c r="D67" s="44"/>
    </row>
    <row r="68" spans="1:4" x14ac:dyDescent="0.2">
      <c r="A68" s="51" t="s">
        <v>139</v>
      </c>
      <c r="B68" s="150">
        <v>0</v>
      </c>
      <c r="C68" s="214">
        <v>0</v>
      </c>
      <c r="D68" s="44">
        <v>44531</v>
      </c>
    </row>
    <row r="69" spans="1:4" x14ac:dyDescent="0.2">
      <c r="A69" s="51" t="s">
        <v>119</v>
      </c>
      <c r="B69" s="150">
        <v>0</v>
      </c>
      <c r="C69" s="214">
        <v>0</v>
      </c>
      <c r="D69" s="44">
        <v>44531</v>
      </c>
    </row>
    <row r="70" spans="1:4" x14ac:dyDescent="0.2">
      <c r="A70" s="51" t="s">
        <v>140</v>
      </c>
      <c r="B70" s="150">
        <v>0</v>
      </c>
      <c r="C70" s="214">
        <v>0</v>
      </c>
      <c r="D70" s="44">
        <v>44531</v>
      </c>
    </row>
    <row r="71" spans="1:4" x14ac:dyDescent="0.2">
      <c r="A71" s="51" t="s">
        <v>141</v>
      </c>
      <c r="B71" s="150">
        <v>0</v>
      </c>
      <c r="C71" s="214">
        <v>0</v>
      </c>
      <c r="D71" s="44">
        <v>44531</v>
      </c>
    </row>
    <row r="72" spans="1:4" x14ac:dyDescent="0.2">
      <c r="A72" s="51" t="s">
        <v>142</v>
      </c>
      <c r="B72" s="150">
        <v>0</v>
      </c>
      <c r="C72" s="214">
        <v>0</v>
      </c>
      <c r="D72" s="44">
        <v>44531</v>
      </c>
    </row>
    <row r="73" spans="1:4" x14ac:dyDescent="0.2">
      <c r="A73" s="51" t="s">
        <v>143</v>
      </c>
      <c r="B73" s="150">
        <v>0</v>
      </c>
      <c r="C73" s="214">
        <v>0</v>
      </c>
      <c r="D73" s="44">
        <v>44531</v>
      </c>
    </row>
    <row r="74" spans="1:4" x14ac:dyDescent="0.2">
      <c r="A74" s="51"/>
      <c r="B74" s="154"/>
      <c r="C74" s="220"/>
      <c r="D74" s="44"/>
    </row>
    <row r="75" spans="1:4" x14ac:dyDescent="0.2">
      <c r="A75" s="142" t="s">
        <v>144</v>
      </c>
      <c r="D75" s="44"/>
    </row>
    <row r="76" spans="1:4" x14ac:dyDescent="0.2">
      <c r="A76" s="51" t="s">
        <v>119</v>
      </c>
      <c r="B76" s="174">
        <v>0</v>
      </c>
      <c r="C76" s="214"/>
      <c r="D76" s="44">
        <v>44197</v>
      </c>
    </row>
    <row r="77" spans="1:4" x14ac:dyDescent="0.2">
      <c r="A77" s="51" t="s">
        <v>141</v>
      </c>
      <c r="B77" s="174">
        <v>0</v>
      </c>
      <c r="C77" s="214"/>
      <c r="D77" s="44">
        <v>44197</v>
      </c>
    </row>
    <row r="78" spans="1:4" x14ac:dyDescent="0.2">
      <c r="A78" s="51"/>
      <c r="B78" s="154"/>
      <c r="C78" s="220"/>
      <c r="D78" s="44"/>
    </row>
    <row r="79" spans="1:4" x14ac:dyDescent="0.2">
      <c r="A79" s="142" t="s">
        <v>145</v>
      </c>
      <c r="D79" s="44"/>
    </row>
    <row r="80" spans="1:4" x14ac:dyDescent="0.2">
      <c r="A80" s="51" t="s">
        <v>140</v>
      </c>
      <c r="B80" s="174">
        <v>0</v>
      </c>
      <c r="C80" s="214"/>
      <c r="D80" s="44">
        <v>44197</v>
      </c>
    </row>
    <row r="81" spans="1:6" x14ac:dyDescent="0.2">
      <c r="A81" s="51" t="s">
        <v>142</v>
      </c>
      <c r="B81" s="174">
        <v>0</v>
      </c>
      <c r="C81" s="214"/>
      <c r="D81" s="44">
        <v>44197</v>
      </c>
    </row>
    <row r="82" spans="1:6" x14ac:dyDescent="0.2">
      <c r="A82" s="51" t="s">
        <v>143</v>
      </c>
      <c r="B82" s="174">
        <v>0</v>
      </c>
      <c r="C82" s="220"/>
      <c r="D82" s="44">
        <v>44197</v>
      </c>
    </row>
    <row r="83" spans="1:6" x14ac:dyDescent="0.2">
      <c r="A83" s="51"/>
      <c r="B83" s="154"/>
      <c r="C83" s="220"/>
      <c r="D83" s="44"/>
    </row>
    <row r="84" spans="1:6" x14ac:dyDescent="0.2">
      <c r="A84" s="142" t="s">
        <v>146</v>
      </c>
      <c r="B84" s="176">
        <v>1.8765E-2</v>
      </c>
      <c r="C84" s="227"/>
      <c r="D84" s="221">
        <v>45016</v>
      </c>
    </row>
    <row r="85" spans="1:6" x14ac:dyDescent="0.2">
      <c r="A85" s="51"/>
      <c r="D85" s="44"/>
    </row>
    <row r="86" spans="1:6" x14ac:dyDescent="0.2">
      <c r="A86" s="43" t="s">
        <v>147</v>
      </c>
      <c r="B86" s="176">
        <v>5.9076099999999999E-2</v>
      </c>
      <c r="C86" s="227"/>
      <c r="D86" s="44">
        <v>44986</v>
      </c>
    </row>
    <row r="88" spans="1:6" x14ac:dyDescent="0.2">
      <c r="A88" s="43" t="s">
        <v>148</v>
      </c>
      <c r="D88" s="44"/>
    </row>
    <row r="89" spans="1:6" x14ac:dyDescent="0.2">
      <c r="A89" s="152" t="s">
        <v>105</v>
      </c>
      <c r="B89" s="178">
        <v>1.91</v>
      </c>
      <c r="C89" s="228"/>
      <c r="D89" s="44">
        <v>45078</v>
      </c>
    </row>
    <row r="90" spans="1:6" x14ac:dyDescent="0.2">
      <c r="A90" s="152" t="s">
        <v>149</v>
      </c>
      <c r="B90" s="178">
        <v>15.56</v>
      </c>
      <c r="C90" s="228"/>
      <c r="D90" s="44">
        <v>45078</v>
      </c>
    </row>
    <row r="92" spans="1:6" x14ac:dyDescent="0.2">
      <c r="A92" s="43" t="s">
        <v>150</v>
      </c>
      <c r="B92" s="176"/>
      <c r="C92" s="227"/>
      <c r="D92" s="44"/>
    </row>
    <row r="93" spans="1:6" x14ac:dyDescent="0.2">
      <c r="A93" s="51" t="s">
        <v>139</v>
      </c>
      <c r="B93" s="150">
        <v>0</v>
      </c>
      <c r="C93" s="214"/>
      <c r="D93" s="44">
        <v>44531</v>
      </c>
      <c r="E93" s="229"/>
      <c r="F93" s="44"/>
    </row>
    <row r="94" spans="1:6" x14ac:dyDescent="0.2">
      <c r="A94" s="51" t="s">
        <v>119</v>
      </c>
      <c r="B94" s="150">
        <v>0</v>
      </c>
      <c r="C94" s="214"/>
      <c r="D94" s="44">
        <v>44531</v>
      </c>
      <c r="E94" s="229"/>
      <c r="F94" s="44"/>
    </row>
    <row r="95" spans="1:6" x14ac:dyDescent="0.2">
      <c r="A95" s="51" t="s">
        <v>151</v>
      </c>
      <c r="B95" s="150">
        <v>0</v>
      </c>
      <c r="C95" s="214"/>
      <c r="D95" s="44">
        <v>44531</v>
      </c>
      <c r="E95" s="229"/>
      <c r="F95" s="44"/>
    </row>
    <row r="96" spans="1:6" x14ac:dyDescent="0.2">
      <c r="A96" s="51" t="s">
        <v>152</v>
      </c>
      <c r="B96" s="150">
        <v>0</v>
      </c>
      <c r="C96" s="214"/>
      <c r="D96" s="44">
        <v>44531</v>
      </c>
      <c r="E96" s="229"/>
      <c r="F96" s="44"/>
    </row>
    <row r="97" spans="1:6" x14ac:dyDescent="0.2">
      <c r="A97" s="51" t="s">
        <v>153</v>
      </c>
      <c r="B97" s="150">
        <v>0</v>
      </c>
      <c r="C97" s="214"/>
      <c r="D97" s="44">
        <v>44531</v>
      </c>
      <c r="E97" s="229"/>
      <c r="F97" s="44"/>
    </row>
    <row r="98" spans="1:6" x14ac:dyDescent="0.2">
      <c r="A98" s="51" t="s">
        <v>154</v>
      </c>
      <c r="B98" s="150">
        <v>0</v>
      </c>
      <c r="C98" s="214"/>
      <c r="D98" s="44">
        <v>44531</v>
      </c>
      <c r="E98" s="229"/>
      <c r="F98" s="44"/>
    </row>
    <row r="99" spans="1:6" x14ac:dyDescent="0.2">
      <c r="A99" s="51" t="s">
        <v>155</v>
      </c>
      <c r="B99" s="150">
        <v>0</v>
      </c>
      <c r="C99" s="214"/>
      <c r="D99" s="44">
        <v>44531</v>
      </c>
      <c r="E99" s="229"/>
      <c r="F99" s="44"/>
    </row>
    <row r="100" spans="1:6" x14ac:dyDescent="0.2">
      <c r="A100" s="51" t="s">
        <v>156</v>
      </c>
      <c r="B100" s="150">
        <v>0</v>
      </c>
      <c r="C100" s="214"/>
      <c r="D100" s="44">
        <v>44531</v>
      </c>
      <c r="E100" s="229"/>
      <c r="F100" s="44"/>
    </row>
    <row r="101" spans="1:6" x14ac:dyDescent="0.2">
      <c r="A101" s="51" t="s">
        <v>157</v>
      </c>
      <c r="B101" s="150">
        <v>0</v>
      </c>
      <c r="C101" s="214"/>
      <c r="D101" s="44">
        <v>44531</v>
      </c>
      <c r="E101" s="229"/>
      <c r="F101" s="44"/>
    </row>
    <row r="102" spans="1:6" x14ac:dyDescent="0.2">
      <c r="A102" s="51" t="s">
        <v>158</v>
      </c>
      <c r="B102" s="150">
        <v>0</v>
      </c>
      <c r="C102" s="214"/>
      <c r="D102" s="44">
        <v>44531</v>
      </c>
      <c r="E102" s="229"/>
      <c r="F102" s="44"/>
    </row>
    <row r="104" spans="1:6" x14ac:dyDescent="0.2">
      <c r="A104" s="43" t="s">
        <v>159</v>
      </c>
      <c r="B104" s="180">
        <v>8.2696500000000006E-2</v>
      </c>
      <c r="C104" s="227"/>
      <c r="D104" s="44">
        <v>44986</v>
      </c>
    </row>
    <row r="106" spans="1:6" x14ac:dyDescent="0.2">
      <c r="A106" s="43" t="s">
        <v>72</v>
      </c>
      <c r="D106" s="44"/>
    </row>
    <row r="107" spans="1:6" x14ac:dyDescent="0.2">
      <c r="A107" s="152" t="s">
        <v>105</v>
      </c>
      <c r="B107" s="178">
        <v>0</v>
      </c>
      <c r="C107" s="228"/>
      <c r="D107" s="44">
        <v>44894</v>
      </c>
    </row>
    <row r="108" spans="1:6" x14ac:dyDescent="0.2">
      <c r="A108" s="152" t="s">
        <v>149</v>
      </c>
      <c r="B108" s="178">
        <v>0</v>
      </c>
      <c r="C108" s="228"/>
      <c r="D108" s="44">
        <v>44894</v>
      </c>
    </row>
    <row r="110" spans="1:6" x14ac:dyDescent="0.2">
      <c r="A110" s="142" t="s">
        <v>160</v>
      </c>
      <c r="D110" s="44"/>
    </row>
    <row r="111" spans="1:6" x14ac:dyDescent="0.2">
      <c r="A111" s="51" t="s">
        <v>161</v>
      </c>
      <c r="B111" s="181">
        <v>3.8972999999999998E-3</v>
      </c>
      <c r="C111" s="220"/>
      <c r="D111" s="44">
        <v>44531</v>
      </c>
    </row>
    <row r="112" spans="1:6" x14ac:dyDescent="0.2">
      <c r="A112" s="51" t="s">
        <v>162</v>
      </c>
      <c r="B112" s="181">
        <v>3.7618E-3</v>
      </c>
      <c r="C112" s="220"/>
      <c r="D112" s="44">
        <v>44531</v>
      </c>
    </row>
    <row r="113" spans="1:5" x14ac:dyDescent="0.2">
      <c r="A113" s="51" t="s">
        <v>163</v>
      </c>
      <c r="B113" s="181">
        <v>3.6865999999999999E-3</v>
      </c>
      <c r="C113" s="220"/>
      <c r="D113" s="44">
        <v>44531</v>
      </c>
    </row>
    <row r="115" spans="1:5" x14ac:dyDescent="0.2">
      <c r="A115" s="142" t="s">
        <v>164</v>
      </c>
    </row>
    <row r="116" spans="1:5" x14ac:dyDescent="0.2">
      <c r="A116" s="51" t="s">
        <v>105</v>
      </c>
      <c r="B116" s="182">
        <v>-2.3000000000000001E-4</v>
      </c>
      <c r="D116" s="44">
        <v>44531</v>
      </c>
    </row>
    <row r="117" spans="1:5" x14ac:dyDescent="0.2">
      <c r="A117" s="51" t="s">
        <v>149</v>
      </c>
      <c r="B117" s="182">
        <v>-6.2E-4</v>
      </c>
      <c r="D117" s="44">
        <v>44531</v>
      </c>
    </row>
    <row r="118" spans="1:5" x14ac:dyDescent="0.2">
      <c r="C118" s="35"/>
    </row>
    <row r="119" spans="1:5" x14ac:dyDescent="0.2">
      <c r="A119" s="43" t="s">
        <v>73</v>
      </c>
      <c r="D119" s="44"/>
    </row>
    <row r="120" spans="1:5" x14ac:dyDescent="0.2">
      <c r="A120" s="152" t="s">
        <v>105</v>
      </c>
      <c r="B120" s="183">
        <v>0</v>
      </c>
      <c r="C120" s="231"/>
      <c r="D120" s="44">
        <v>44894</v>
      </c>
    </row>
    <row r="121" spans="1:5" x14ac:dyDescent="0.2">
      <c r="A121" s="152" t="s">
        <v>149</v>
      </c>
      <c r="B121" s="183">
        <v>0</v>
      </c>
      <c r="C121" s="231"/>
      <c r="D121" s="44">
        <v>44894</v>
      </c>
    </row>
    <row r="123" spans="1:5" x14ac:dyDescent="0.2">
      <c r="A123" s="142" t="s">
        <v>76</v>
      </c>
      <c r="B123" s="185"/>
      <c r="E123" s="44"/>
    </row>
    <row r="124" spans="1:5" x14ac:dyDescent="0.2">
      <c r="A124" s="152" t="s">
        <v>105</v>
      </c>
      <c r="B124" s="186">
        <v>0.1</v>
      </c>
      <c r="C124" s="44"/>
      <c r="E124" s="44">
        <v>44927</v>
      </c>
    </row>
    <row r="125" spans="1:5" x14ac:dyDescent="0.2">
      <c r="A125" s="51" t="s">
        <v>91</v>
      </c>
      <c r="B125" s="238">
        <v>2.8499999999999999E-4</v>
      </c>
      <c r="C125" s="235">
        <v>242</v>
      </c>
      <c r="D125" t="s">
        <v>165</v>
      </c>
      <c r="E125" s="44">
        <v>44927</v>
      </c>
    </row>
    <row r="126" spans="1:5" x14ac:dyDescent="0.2">
      <c r="A126" s="51" t="s">
        <v>92</v>
      </c>
      <c r="B126" s="238">
        <v>0</v>
      </c>
      <c r="E126" s="44">
        <v>44927</v>
      </c>
    </row>
    <row r="128" spans="1:5" x14ac:dyDescent="0.2">
      <c r="A128" s="142" t="s">
        <v>77</v>
      </c>
    </row>
    <row r="129" spans="1:4" x14ac:dyDescent="0.2">
      <c r="A129" s="152" t="s">
        <v>105</v>
      </c>
      <c r="B129" s="186">
        <v>0</v>
      </c>
      <c r="D129" s="44">
        <v>44531</v>
      </c>
    </row>
    <row r="130" spans="1:4" x14ac:dyDescent="0.2">
      <c r="A130" s="152" t="s">
        <v>106</v>
      </c>
      <c r="B130" s="186">
        <v>0</v>
      </c>
      <c r="D130" s="44">
        <v>44531</v>
      </c>
    </row>
    <row r="131" spans="1:4" x14ac:dyDescent="0.2">
      <c r="A131" s="152" t="s">
        <v>107</v>
      </c>
      <c r="B131" s="186">
        <v>0</v>
      </c>
      <c r="D131" s="44">
        <v>44531</v>
      </c>
    </row>
    <row r="132" spans="1:4" x14ac:dyDescent="0.2">
      <c r="A132" s="152" t="s">
        <v>108</v>
      </c>
      <c r="B132" s="186">
        <v>0</v>
      </c>
      <c r="D132" s="44">
        <v>44531</v>
      </c>
    </row>
    <row r="133" spans="1:4" x14ac:dyDescent="0.2">
      <c r="A133" s="152" t="s">
        <v>109</v>
      </c>
      <c r="B133" s="186">
        <v>0</v>
      </c>
      <c r="D133" s="44">
        <v>44531</v>
      </c>
    </row>
    <row r="135" spans="1:4" x14ac:dyDescent="0.2">
      <c r="A135" s="43" t="s">
        <v>78</v>
      </c>
      <c r="D135" s="44"/>
    </row>
    <row r="136" spans="1:4" x14ac:dyDescent="0.2">
      <c r="A136" s="152" t="s">
        <v>105</v>
      </c>
      <c r="B136" s="184">
        <v>0</v>
      </c>
      <c r="C136" s="231"/>
      <c r="D136" s="44">
        <v>44531</v>
      </c>
    </row>
    <row r="137" spans="1:4" x14ac:dyDescent="0.2">
      <c r="A137" s="152" t="s">
        <v>149</v>
      </c>
      <c r="B137" s="184">
        <v>0</v>
      </c>
      <c r="C137" s="231"/>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5071BB1C-4ADF-4480-AB28-DE8615B929AB}"/>
    <hyperlink ref="A41" r:id="rId2" display="GS-@ TOD (On-Peak)" xr:uid="{89A28253-F49A-4CB8-AE8C-151B8BA7C56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A0EF6-5169-40F1-99C6-A958A2751097}">
  <sheetPr codeName="Sheet138"/>
  <dimension ref="A1:IE92"/>
  <sheetViews>
    <sheetView showGridLines="0" topLeftCell="A15" zoomScale="85" zoomScaleNormal="85" workbookViewId="0">
      <selection sqref="A1:P1"/>
    </sheetView>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35" t="s">
        <v>28</v>
      </c>
      <c r="B1" s="335"/>
      <c r="C1" s="335"/>
      <c r="D1" s="335"/>
      <c r="E1" s="335"/>
      <c r="F1" s="335"/>
      <c r="G1" s="335"/>
      <c r="H1" s="335"/>
      <c r="I1" s="335"/>
      <c r="J1" s="335"/>
      <c r="K1" s="335"/>
      <c r="L1" s="335"/>
      <c r="M1" s="335"/>
      <c r="N1" s="335"/>
      <c r="O1" s="335"/>
      <c r="P1" s="335"/>
      <c r="Q1" s="36"/>
      <c r="R1" s="36"/>
      <c r="S1" s="36"/>
      <c r="T1" s="36"/>
    </row>
    <row r="2" spans="1:62" ht="20.25" x14ac:dyDescent="0.3">
      <c r="A2" s="335" t="s">
        <v>29</v>
      </c>
      <c r="B2" s="335"/>
      <c r="C2" s="335"/>
      <c r="D2" s="335"/>
      <c r="E2" s="335"/>
      <c r="F2" s="335"/>
      <c r="G2" s="335"/>
      <c r="H2" s="335"/>
      <c r="I2" s="335"/>
      <c r="J2" s="335"/>
      <c r="K2" s="335"/>
      <c r="L2" s="335"/>
      <c r="M2" s="335"/>
      <c r="N2" s="335"/>
      <c r="O2" s="335"/>
      <c r="P2" s="335"/>
    </row>
    <row r="3" spans="1:62" ht="18" x14ac:dyDescent="0.25">
      <c r="A3" s="336" t="s">
        <v>30</v>
      </c>
      <c r="B3" s="336"/>
      <c r="C3" s="336"/>
      <c r="D3" s="336"/>
      <c r="E3" s="336"/>
      <c r="F3" s="336"/>
      <c r="G3" s="336"/>
      <c r="H3" s="336"/>
      <c r="I3" s="336"/>
      <c r="J3" s="336"/>
      <c r="K3" s="336"/>
      <c r="L3" s="336"/>
      <c r="M3" s="336"/>
      <c r="N3" s="336"/>
      <c r="O3" s="336"/>
      <c r="P3" s="336"/>
      <c r="Q3" s="37"/>
      <c r="R3" s="37"/>
      <c r="S3" s="37"/>
      <c r="T3" s="37"/>
    </row>
    <row r="4" spans="1:62" ht="15.75" x14ac:dyDescent="0.25">
      <c r="A4" s="337"/>
      <c r="B4" s="337"/>
      <c r="C4" s="337"/>
      <c r="D4" s="337"/>
      <c r="E4" s="337"/>
      <c r="F4" s="337"/>
      <c r="G4" s="337"/>
      <c r="H4" s="337"/>
      <c r="I4" s="337"/>
      <c r="J4" s="337"/>
      <c r="K4" s="337"/>
      <c r="L4" s="337"/>
      <c r="M4" s="337"/>
      <c r="N4" s="337"/>
      <c r="O4" s="337"/>
      <c r="P4" s="337"/>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338" t="s">
        <v>31</v>
      </c>
      <c r="C6" s="338"/>
      <c r="D6" s="338"/>
      <c r="E6" s="338"/>
      <c r="F6" s="338"/>
      <c r="G6" s="338"/>
      <c r="H6" s="338"/>
      <c r="I6" s="338"/>
      <c r="J6" s="338"/>
      <c r="K6" s="338"/>
      <c r="L6" s="338"/>
      <c r="M6" s="338"/>
      <c r="N6" s="338"/>
      <c r="O6" s="338"/>
    </row>
    <row r="7" spans="1:62" x14ac:dyDescent="0.2">
      <c r="A7" s="339" t="s">
        <v>2</v>
      </c>
      <c r="B7" s="339"/>
      <c r="C7" s="339"/>
      <c r="D7" s="339"/>
      <c r="E7" s="339"/>
      <c r="F7" s="339"/>
      <c r="G7" s="339"/>
      <c r="H7" s="339"/>
      <c r="I7" s="339"/>
      <c r="J7" s="339"/>
      <c r="K7" s="339"/>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20</v>
      </c>
      <c r="D11" s="47">
        <v>2023</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28" t="s">
        <v>40</v>
      </c>
      <c r="H23" s="329"/>
      <c r="I23" s="329"/>
      <c r="J23" s="330"/>
      <c r="K23" s="66"/>
      <c r="L23" s="331" t="s">
        <v>41</v>
      </c>
      <c r="M23" s="332"/>
      <c r="N23" s="332"/>
      <c r="O23" s="333"/>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10</v>
      </c>
      <c r="J25" s="73">
        <f>SUM(G25:I25)</f>
        <v>10</v>
      </c>
      <c r="K25" s="55"/>
      <c r="L25" s="72"/>
      <c r="M25" s="72"/>
      <c r="N25" s="72">
        <f>I25</f>
        <v>10</v>
      </c>
      <c r="O25" s="72">
        <f>SUM(L25:N25)</f>
        <v>10</v>
      </c>
      <c r="P25" s="74">
        <v>42005</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2.6312499999999999E-2</v>
      </c>
      <c r="J26" s="82">
        <f>SUM(G26:I26)</f>
        <v>2.6312499999999999E-2</v>
      </c>
      <c r="K26" s="76" t="s">
        <v>49</v>
      </c>
      <c r="L26" s="72"/>
      <c r="M26" s="72"/>
      <c r="N26" s="72">
        <f>ROUND($D26*I26,2)</f>
        <v>0</v>
      </c>
      <c r="O26" s="72">
        <f>SUM(L26:N26)</f>
        <v>0</v>
      </c>
      <c r="P26" s="74">
        <v>42005</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10</v>
      </c>
      <c r="O27" s="89">
        <f>SUM(O25:O26)</f>
        <v>10</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52</v>
      </c>
      <c r="B31" s="97"/>
      <c r="C31" s="97"/>
      <c r="D31" s="6">
        <f>IF($D$17&lt;0,0,IF($D$17&gt;833000,833000,$D$17))</f>
        <v>0</v>
      </c>
      <c r="E31" s="98" t="s">
        <v>13</v>
      </c>
      <c r="F31" s="1" t="s">
        <v>48</v>
      </c>
      <c r="G31" s="82"/>
      <c r="H31" s="82"/>
      <c r="I31" s="82">
        <f>'0623 Riders'!B4</f>
        <v>5.3667000000000003E-3</v>
      </c>
      <c r="J31" s="82">
        <f t="shared" ref="J31:J37" si="0">SUM(G31:I31)</f>
        <v>5.3667000000000003E-3</v>
      </c>
      <c r="K31" s="99" t="s">
        <v>53</v>
      </c>
      <c r="L31" s="72"/>
      <c r="M31" s="72"/>
      <c r="N31" s="72">
        <f>ROUND(D31*I31,2)</f>
        <v>0</v>
      </c>
      <c r="O31" s="72">
        <f t="shared" ref="O31:O53" si="1">SUM(L31:N31)</f>
        <v>0</v>
      </c>
      <c r="P31" s="74">
        <f>'0723 Riders'!D4</f>
        <v>44925</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54</v>
      </c>
      <c r="D32" s="6">
        <f>IF($D$17&gt;833000,$D$17-833000,0)</f>
        <v>0</v>
      </c>
      <c r="E32" s="98" t="s">
        <v>13</v>
      </c>
      <c r="F32" s="1" t="s">
        <v>48</v>
      </c>
      <c r="G32" s="82"/>
      <c r="H32" s="82"/>
      <c r="I32" s="82">
        <f>'0623 Riders'!$B$5</f>
        <v>1.7560000000000001E-4</v>
      </c>
      <c r="J32" s="82">
        <f t="shared" si="0"/>
        <v>1.7560000000000001E-4</v>
      </c>
      <c r="K32" s="99" t="s">
        <v>53</v>
      </c>
      <c r="L32" s="72"/>
      <c r="M32" s="72"/>
      <c r="N32" s="72">
        <f>ROUND(D32*I32,2)</f>
        <v>0</v>
      </c>
      <c r="O32" s="72">
        <f t="shared" si="1"/>
        <v>0</v>
      </c>
      <c r="P32" s="74">
        <f>'0723 Riders'!$D$5</f>
        <v>44925</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100">
        <f>'0623 Riders'!$B$8</f>
        <v>4.6499999999999996E-3</v>
      </c>
      <c r="J33" s="100">
        <f t="shared" si="0"/>
        <v>4.6499999999999996E-3</v>
      </c>
      <c r="K33" s="99" t="s">
        <v>53</v>
      </c>
      <c r="L33" s="72"/>
      <c r="M33" s="72"/>
      <c r="N33" s="72">
        <f>ROUND(D33*I33,2)</f>
        <v>0</v>
      </c>
      <c r="O33" s="72">
        <f t="shared" si="1"/>
        <v>0</v>
      </c>
      <c r="P33" s="74">
        <f>'0723 Riders'!$D$8</f>
        <v>0</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100">
        <f>'0623 Riders'!$B$9</f>
        <v>4.1900000000000001E-3</v>
      </c>
      <c r="J34" s="100">
        <f t="shared" si="0"/>
        <v>4.1900000000000001E-3</v>
      </c>
      <c r="K34" s="99" t="s">
        <v>53</v>
      </c>
      <c r="L34" s="72"/>
      <c r="M34" s="72"/>
      <c r="N34" s="72">
        <f>ROUND(D34*I34,2)</f>
        <v>0</v>
      </c>
      <c r="O34" s="72">
        <f t="shared" si="1"/>
        <v>0</v>
      </c>
      <c r="P34" s="74">
        <f>'0723 Riders'!$D$9</f>
        <v>0</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100">
        <f>'0623 Riders'!$B$10</f>
        <v>3.63E-3</v>
      </c>
      <c r="J35" s="100">
        <f t="shared" si="0"/>
        <v>3.63E-3</v>
      </c>
      <c r="K35" s="99" t="s">
        <v>53</v>
      </c>
      <c r="L35" s="72"/>
      <c r="M35" s="72"/>
      <c r="N35" s="72">
        <f>ROUND(D35*I35,2)</f>
        <v>0</v>
      </c>
      <c r="O35" s="72">
        <f t="shared" si="1"/>
        <v>0</v>
      </c>
      <c r="P35" s="74">
        <f>'0723 Riders'!$D$10</f>
        <v>0</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82">
        <f>'0623 Riders'!$D$49</f>
        <v>-0.48000000000000004</v>
      </c>
      <c r="J36" s="82">
        <f t="shared" si="0"/>
        <v>-0.48000000000000004</v>
      </c>
      <c r="K36" s="99"/>
      <c r="L36" s="72"/>
      <c r="M36" s="72"/>
      <c r="N36" s="72">
        <f>J36</f>
        <v>-0.48000000000000004</v>
      </c>
      <c r="O36" s="72">
        <f>SUM(L36:N36)</f>
        <v>-0.48000000000000004</v>
      </c>
      <c r="P36" s="74">
        <f>'0723 Riders'!$E$49</f>
        <v>45108</v>
      </c>
      <c r="Q36" s="67"/>
      <c r="R36" s="67"/>
      <c r="S36" s="67"/>
      <c r="T36" s="83">
        <f t="shared" si="2"/>
        <v>-0.48000000000000004</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10</v>
      </c>
      <c r="E37" s="98" t="s">
        <v>60</v>
      </c>
      <c r="F37" s="1" t="s">
        <v>48</v>
      </c>
      <c r="G37" s="82"/>
      <c r="H37" s="82"/>
      <c r="I37" s="102">
        <f>'0623 Riders'!B18</f>
        <v>0</v>
      </c>
      <c r="J37" s="102">
        <f t="shared" si="0"/>
        <v>0</v>
      </c>
      <c r="K37" s="99"/>
      <c r="L37" s="72"/>
      <c r="M37" s="72"/>
      <c r="N37" s="72">
        <f>J37</f>
        <v>0</v>
      </c>
      <c r="O37" s="72">
        <f>SUM(L37:N37)</f>
        <v>0</v>
      </c>
      <c r="P37" s="74">
        <f>'0723 Riders'!D18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'0623 Riders'!B21</f>
        <v>0.10589</v>
      </c>
      <c r="H38" s="82"/>
      <c r="I38" s="82"/>
      <c r="J38" s="105">
        <f>SUM(G38:H38)</f>
        <v>0.10589</v>
      </c>
      <c r="K38" s="99" t="s">
        <v>53</v>
      </c>
      <c r="L38" s="72">
        <f>ROUND(D38*G38,2)</f>
        <v>0</v>
      </c>
      <c r="M38" s="72"/>
      <c r="N38" s="72"/>
      <c r="O38" s="72">
        <f t="shared" si="1"/>
        <v>0</v>
      </c>
      <c r="P38" s="74">
        <f>'0723 Riders'!D21</f>
        <v>45078</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'0623 Riders'!B28</f>
        <v>3.8800000000000002E-3</v>
      </c>
      <c r="H39" s="82"/>
      <c r="I39" s="82"/>
      <c r="J39" s="105">
        <f>SUM(G39:H39)</f>
        <v>3.8800000000000002E-3</v>
      </c>
      <c r="K39" s="99" t="s">
        <v>53</v>
      </c>
      <c r="L39" s="73">
        <f>IF($D$39&lt;=800,ROUND($D$39*$G$39,2),(ROUND(800*$G$39,2)+(ROUND(($D$39-800)*$G$39,2))))</f>
        <v>0</v>
      </c>
      <c r="M39" s="72"/>
      <c r="N39" s="72"/>
      <c r="O39" s="72">
        <f>SUM(L39:N39)</f>
        <v>0</v>
      </c>
      <c r="P39" s="74">
        <f>'0723 Riders'!$D$28</f>
        <v>45078</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'0623 Riders'!B46</f>
        <v>4.7805E-3</v>
      </c>
      <c r="H40" s="82"/>
      <c r="I40" s="82"/>
      <c r="J40" s="105">
        <f>SUM(G40:H40)</f>
        <v>4.7805E-3</v>
      </c>
      <c r="K40" s="99" t="s">
        <v>53</v>
      </c>
      <c r="L40" s="72">
        <f>ROUND(D40*G40,2)</f>
        <v>0</v>
      </c>
      <c r="M40" s="72"/>
      <c r="N40" s="72"/>
      <c r="O40" s="72">
        <f t="shared" si="1"/>
        <v>0</v>
      </c>
      <c r="P40" s="74">
        <f>'0723 Riders'!$D$23</f>
        <v>45078</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64</v>
      </c>
      <c r="D41" s="6">
        <f>IF($D$17&lt;0,0,$D$17)</f>
        <v>0</v>
      </c>
      <c r="E41" s="98" t="s">
        <v>13</v>
      </c>
      <c r="F41" s="1" t="s">
        <v>48</v>
      </c>
      <c r="G41" s="82"/>
      <c r="H41" s="82"/>
      <c r="I41" s="82">
        <f>'0623 Riders'!B15</f>
        <v>1.5688E-3</v>
      </c>
      <c r="J41" s="81">
        <f t="shared" ref="J41:J46" si="3">SUM(G41:I41)</f>
        <v>1.5688E-3</v>
      </c>
      <c r="K41" s="99" t="s">
        <v>53</v>
      </c>
      <c r="L41" s="72"/>
      <c r="M41" s="72"/>
      <c r="N41" s="72">
        <f>J41*D41</f>
        <v>0</v>
      </c>
      <c r="O41" s="72">
        <f>SUM(L41:N41)</f>
        <v>0</v>
      </c>
      <c r="P41" s="74">
        <f>'0723 Riders'!D15</f>
        <v>44743</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s="35" t="s">
        <v>65</v>
      </c>
      <c r="D42" s="6">
        <f>IF($D$17&lt;0,0,$D$17)</f>
        <v>0</v>
      </c>
      <c r="E42" s="98" t="s">
        <v>13</v>
      </c>
      <c r="F42" s="1" t="s">
        <v>48</v>
      </c>
      <c r="G42" s="82"/>
      <c r="H42" s="82">
        <f>'0623 Riders'!B56</f>
        <v>3.3165899999999998E-2</v>
      </c>
      <c r="I42" s="82"/>
      <c r="J42" s="82">
        <f t="shared" si="3"/>
        <v>3.3165899999999998E-2</v>
      </c>
      <c r="K42" s="99" t="s">
        <v>53</v>
      </c>
      <c r="L42" s="72"/>
      <c r="M42" s="72">
        <f>ROUND(D42*H42,2)</f>
        <v>0</v>
      </c>
      <c r="N42" s="106"/>
      <c r="O42" s="72">
        <f t="shared" si="1"/>
        <v>0</v>
      </c>
      <c r="P42" s="74">
        <f>'0723 Riders'!D56</f>
        <v>45016</v>
      </c>
      <c r="Q42" s="67"/>
      <c r="R42" s="67"/>
      <c r="S42" s="67"/>
      <c r="T42" s="83">
        <f t="shared" si="2"/>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'0623 Riders'!B68+'0623 Riders'!C68</f>
        <v>0</v>
      </c>
      <c r="J43" s="82">
        <f t="shared" si="3"/>
        <v>0</v>
      </c>
      <c r="K43" s="99" t="s">
        <v>53</v>
      </c>
      <c r="L43" s="72"/>
      <c r="M43" s="72"/>
      <c r="N43" s="72">
        <f>J43*D43</f>
        <v>0</v>
      </c>
      <c r="O43" s="72">
        <f t="shared" si="1"/>
        <v>0</v>
      </c>
      <c r="P43" s="74">
        <f>'0723 Riders'!D28</f>
        <v>45078</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10</v>
      </c>
      <c r="E44" s="98" t="s">
        <v>60</v>
      </c>
      <c r="F44" s="1" t="s">
        <v>48</v>
      </c>
      <c r="G44" s="108"/>
      <c r="H44" s="109"/>
      <c r="I44" s="110">
        <f>'0623 Riders'!B84</f>
        <v>1.8765E-2</v>
      </c>
      <c r="J44" s="110">
        <f t="shared" si="3"/>
        <v>1.8765E-2</v>
      </c>
      <c r="K44" s="99"/>
      <c r="L44" s="72"/>
      <c r="M44" s="72"/>
      <c r="N44" s="72">
        <f>ROUND(D44*I44,2)</f>
        <v>0.19</v>
      </c>
      <c r="O44" s="72">
        <f t="shared" si="1"/>
        <v>0.19</v>
      </c>
      <c r="P44" s="74">
        <f>'0723 Riders'!D84</f>
        <v>45016</v>
      </c>
      <c r="Q44" s="67"/>
      <c r="R44" s="103">
        <f>$T$27</f>
        <v>0</v>
      </c>
      <c r="S44" s="104">
        <f>I44</f>
        <v>1.8765E-2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10</v>
      </c>
      <c r="E45" s="98" t="s">
        <v>60</v>
      </c>
      <c r="F45" s="1" t="s">
        <v>48</v>
      </c>
      <c r="G45" s="111"/>
      <c r="H45" s="109"/>
      <c r="I45" s="110">
        <f>'0623 Riders'!B86</f>
        <v>5.9076099999999999E-2</v>
      </c>
      <c r="J45" s="110">
        <f t="shared" si="3"/>
        <v>5.9076099999999999E-2</v>
      </c>
      <c r="K45" s="99"/>
      <c r="L45" s="72"/>
      <c r="M45" s="72"/>
      <c r="N45" s="72">
        <f>ROUND(D45*I45,2)</f>
        <v>0.59</v>
      </c>
      <c r="O45" s="72">
        <f t="shared" si="1"/>
        <v>0.59</v>
      </c>
      <c r="P45" s="74">
        <f>'0723 Riders'!D86</f>
        <v>44986</v>
      </c>
      <c r="Q45" s="67"/>
      <c r="R45" s="103">
        <f>$T$27</f>
        <v>0</v>
      </c>
      <c r="S45" s="104">
        <f>I45</f>
        <v>5.9076099999999999E-2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35" t="s">
        <v>69</v>
      </c>
      <c r="D46" s="107"/>
      <c r="E46" s="98" t="s">
        <v>11</v>
      </c>
      <c r="F46" s="1"/>
      <c r="G46" s="111"/>
      <c r="H46" s="109"/>
      <c r="I46" s="112">
        <f>'0623 Riders'!B89</f>
        <v>1.91</v>
      </c>
      <c r="J46" s="112">
        <f t="shared" si="3"/>
        <v>1.91</v>
      </c>
      <c r="K46" s="99"/>
      <c r="L46" s="72"/>
      <c r="M46" s="72"/>
      <c r="N46" s="72">
        <f>I46</f>
        <v>1.91</v>
      </c>
      <c r="O46" s="72">
        <f>SUM(L46:N46)</f>
        <v>1.91</v>
      </c>
      <c r="P46" s="74">
        <f>'0723 Riders'!D89</f>
        <v>45078</v>
      </c>
      <c r="Q46" s="67"/>
      <c r="R46" s="67"/>
      <c r="S46" s="67"/>
      <c r="T46" s="83">
        <f>O46</f>
        <v>1.91</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c r="J47" s="82">
        <f>'0723 Riders'!B93</f>
        <v>0</v>
      </c>
      <c r="K47" s="99" t="s">
        <v>53</v>
      </c>
      <c r="L47" s="72"/>
      <c r="M47" s="72"/>
      <c r="N47" s="72"/>
      <c r="O47" s="72">
        <f>SUM(L47:N47)</f>
        <v>0</v>
      </c>
      <c r="P47" s="74">
        <f>'0723 Riders'!D93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10</v>
      </c>
      <c r="E48" s="98" t="s">
        <v>60</v>
      </c>
      <c r="F48" s="1" t="s">
        <v>48</v>
      </c>
      <c r="G48" s="111"/>
      <c r="H48" s="109"/>
      <c r="I48" s="110">
        <f>'0623 Riders'!B104</f>
        <v>8.2696500000000006E-2</v>
      </c>
      <c r="J48" s="211">
        <f>SUM(G48:I48)</f>
        <v>8.2696500000000006E-2</v>
      </c>
      <c r="K48" s="99"/>
      <c r="L48" s="72"/>
      <c r="M48" s="72"/>
      <c r="N48" s="72">
        <f>ROUND(D48*I48,2)</f>
        <v>0.83</v>
      </c>
      <c r="O48" s="72">
        <f t="shared" si="1"/>
        <v>0.83</v>
      </c>
      <c r="P48" s="74">
        <f>'0723 Riders'!D104</f>
        <v>44986</v>
      </c>
      <c r="Q48" s="67"/>
      <c r="R48" s="103">
        <f>$T$27</f>
        <v>0</v>
      </c>
      <c r="S48" s="104">
        <f>I48</f>
        <v>8.2696500000000006E-2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72</v>
      </c>
      <c r="D49" s="107"/>
      <c r="E49" s="98" t="s">
        <v>11</v>
      </c>
      <c r="F49" s="1"/>
      <c r="G49" s="111"/>
      <c r="H49" s="109"/>
      <c r="I49" s="112">
        <f>'0623 Riders'!B107</f>
        <v>0</v>
      </c>
      <c r="J49" s="112">
        <f>SUM(G49:I49)</f>
        <v>0</v>
      </c>
      <c r="K49" s="99"/>
      <c r="L49" s="72"/>
      <c r="M49" s="72"/>
      <c r="N49" s="72">
        <f>I49</f>
        <v>0</v>
      </c>
      <c r="O49" s="72">
        <f>SUM(L49:N49)</f>
        <v>0</v>
      </c>
      <c r="P49" s="74">
        <f>'0723 Riders'!$D$40</f>
        <v>45078</v>
      </c>
      <c r="Q49" s="67"/>
      <c r="R49" s="67"/>
      <c r="S49" s="67"/>
      <c r="T49" s="83">
        <f>O49</f>
        <v>0</v>
      </c>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35" t="s">
        <v>73</v>
      </c>
      <c r="D50" s="107"/>
      <c r="E50" s="98" t="s">
        <v>11</v>
      </c>
      <c r="F50" s="1"/>
      <c r="G50" s="111"/>
      <c r="H50" s="109"/>
      <c r="I50" s="114">
        <f>'0623 Riders'!B120</f>
        <v>0</v>
      </c>
      <c r="J50" s="112">
        <f>SUM(G50:I50)</f>
        <v>0</v>
      </c>
      <c r="K50" s="99"/>
      <c r="L50" s="72"/>
      <c r="M50" s="72"/>
      <c r="N50" s="115">
        <f>I50</f>
        <v>0</v>
      </c>
      <c r="O50" s="72">
        <f>SUM(L50:N50)</f>
        <v>0</v>
      </c>
      <c r="P50" s="74">
        <f>'0723 Riders'!D120</f>
        <v>44894</v>
      </c>
      <c r="Q50" s="67"/>
      <c r="R50" s="67"/>
      <c r="S50" s="67"/>
      <c r="T50" s="83"/>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s="96" t="s">
        <v>74</v>
      </c>
      <c r="D51" s="6">
        <f>$D$17</f>
        <v>0</v>
      </c>
      <c r="E51" s="98" t="s">
        <v>13</v>
      </c>
      <c r="F51" s="1" t="s">
        <v>48</v>
      </c>
      <c r="G51" s="82">
        <f>'0623 Riders'!B111</f>
        <v>3.8972999999999998E-3</v>
      </c>
      <c r="H51" s="82"/>
      <c r="I51" s="82"/>
      <c r="J51" s="105">
        <f>SUM(G51:H51)</f>
        <v>3.8972999999999998E-3</v>
      </c>
      <c r="K51" s="99" t="s">
        <v>53</v>
      </c>
      <c r="L51" s="72">
        <f>ROUND(D51*G51,2)</f>
        <v>0</v>
      </c>
      <c r="M51" s="72"/>
      <c r="N51" s="72"/>
      <c r="O51" s="72">
        <f t="shared" si="1"/>
        <v>0</v>
      </c>
      <c r="P51" s="74">
        <f>'0723 Riders'!D111</f>
        <v>44531</v>
      </c>
      <c r="Q51" s="67"/>
      <c r="R51" s="67"/>
      <c r="S51" s="67"/>
      <c r="T51" s="83">
        <f>O51</f>
        <v>0</v>
      </c>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75</v>
      </c>
      <c r="D52" s="6">
        <f>D17</f>
        <v>0</v>
      </c>
      <c r="E52" s="98" t="s">
        <v>13</v>
      </c>
      <c r="F52" s="1" t="s">
        <v>48</v>
      </c>
      <c r="G52" s="81"/>
      <c r="H52" s="81"/>
      <c r="I52" s="81">
        <f>'0623 Riders'!B116</f>
        <v>-2.3000000000000001E-4</v>
      </c>
      <c r="J52" s="105">
        <f>SUM(G52:I52)</f>
        <v>-2.3000000000000001E-4</v>
      </c>
      <c r="K52" s="99" t="s">
        <v>53</v>
      </c>
      <c r="L52" s="72"/>
      <c r="M52" s="72"/>
      <c r="N52" s="72">
        <f>J52*D52</f>
        <v>0</v>
      </c>
      <c r="O52" s="72">
        <f t="shared" si="1"/>
        <v>0</v>
      </c>
      <c r="P52" s="74">
        <f>'0723 Riders'!D116</f>
        <v>44531</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76</v>
      </c>
      <c r="D53" s="6"/>
      <c r="E53" s="98" t="s">
        <v>11</v>
      </c>
      <c r="F53" s="1" t="s">
        <v>48</v>
      </c>
      <c r="G53" s="81"/>
      <c r="H53" s="81"/>
      <c r="I53" s="81">
        <f>'0623 Riders'!B124</f>
        <v>0.1</v>
      </c>
      <c r="J53" s="105">
        <f>SUM(G53:I53)</f>
        <v>0.1</v>
      </c>
      <c r="K53" s="99"/>
      <c r="L53" s="72"/>
      <c r="M53" s="72"/>
      <c r="N53" s="72">
        <f>J53</f>
        <v>0.1</v>
      </c>
      <c r="O53" s="72">
        <f t="shared" si="1"/>
        <v>0.1</v>
      </c>
      <c r="P53" s="74">
        <f>'0723 Riders'!E124</f>
        <v>44927</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77</v>
      </c>
      <c r="D54" s="6">
        <f>D18</f>
        <v>0</v>
      </c>
      <c r="E54" s="98" t="s">
        <v>13</v>
      </c>
      <c r="F54" s="116" t="s">
        <v>48</v>
      </c>
      <c r="G54" s="117"/>
      <c r="H54" s="117"/>
      <c r="I54" s="117">
        <f>'0623 Riders'!B129</f>
        <v>0</v>
      </c>
      <c r="J54" s="105">
        <f>SUM(G54:I54)</f>
        <v>0</v>
      </c>
      <c r="K54" s="99" t="s">
        <v>53</v>
      </c>
      <c r="L54" s="118"/>
      <c r="M54" s="118"/>
      <c r="N54" s="118">
        <f>D54*J54</f>
        <v>0</v>
      </c>
      <c r="O54" s="118">
        <f>SUM(L54:N54)</f>
        <v>0</v>
      </c>
      <c r="P54" s="74">
        <f>'0723 Riders'!D129</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t="s">
        <v>78</v>
      </c>
      <c r="D55" s="6"/>
      <c r="E55" s="98" t="s">
        <v>11</v>
      </c>
      <c r="F55" s="1" t="s">
        <v>48</v>
      </c>
      <c r="G55" s="212"/>
      <c r="H55" s="212"/>
      <c r="I55" s="212">
        <f>'0623 Riders'!B136</f>
        <v>0</v>
      </c>
      <c r="J55" s="212">
        <f>SUM(G55:I55)</f>
        <v>0</v>
      </c>
      <c r="K55" s="99"/>
      <c r="L55" s="120"/>
      <c r="M55" s="120"/>
      <c r="N55" s="120">
        <f>J55</f>
        <v>0</v>
      </c>
      <c r="O55" s="120">
        <f>SUM(L55:N55)</f>
        <v>0</v>
      </c>
      <c r="P55" s="121">
        <f>'0723 Riders'!D136</f>
        <v>44531</v>
      </c>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55" t="s">
        <v>79</v>
      </c>
      <c r="B56" s="55"/>
      <c r="C56" s="55"/>
      <c r="D56" s="122"/>
      <c r="E56" s="79"/>
      <c r="F56" s="67"/>
      <c r="G56" s="212"/>
      <c r="H56" s="212"/>
      <c r="I56" s="212"/>
      <c r="J56" s="212"/>
      <c r="K56" s="76"/>
      <c r="L56" s="120"/>
      <c r="M56" s="120"/>
      <c r="N56" s="120"/>
      <c r="O56" s="120"/>
      <c r="P56" s="121"/>
      <c r="Q56" s="67"/>
      <c r="R56" s="67"/>
      <c r="S56" s="67"/>
      <c r="T56" s="83"/>
      <c r="U56" s="84"/>
      <c r="V56" s="76"/>
      <c r="W56" s="77"/>
      <c r="X56" s="55"/>
      <c r="Y56" s="78"/>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123" t="s">
        <v>80</v>
      </c>
      <c r="B57" s="52"/>
      <c r="C57" s="52"/>
      <c r="D57" s="124"/>
      <c r="E57" s="125"/>
      <c r="F57" s="126"/>
      <c r="G57" s="126"/>
      <c r="H57" s="126"/>
      <c r="I57" s="126"/>
      <c r="J57" s="126"/>
      <c r="K57" s="127"/>
      <c r="L57" s="88">
        <f>SUM(L31:L56)</f>
        <v>0</v>
      </c>
      <c r="M57" s="88">
        <f>SUM(M31:M56)</f>
        <v>0</v>
      </c>
      <c r="N57" s="88">
        <f>SUM(N31:N56)</f>
        <v>3.14</v>
      </c>
      <c r="O57" s="88">
        <f>SUM(O31:O56)</f>
        <v>3.14</v>
      </c>
      <c r="P57" s="128"/>
      <c r="Q57" s="67"/>
      <c r="R57" s="67"/>
      <c r="S57" s="67"/>
      <c r="T57" s="83">
        <f>SUM(T31:T51)</f>
        <v>1.43</v>
      </c>
      <c r="U57" s="85"/>
      <c r="V57" s="85"/>
      <c r="W57" s="129"/>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55"/>
      <c r="B58" s="55"/>
      <c r="C58" s="55"/>
      <c r="D58" s="122"/>
      <c r="E58" s="79"/>
      <c r="F58" s="67"/>
      <c r="G58" s="67"/>
      <c r="H58" s="67"/>
      <c r="I58" s="67"/>
      <c r="J58" s="84"/>
      <c r="K58" s="76"/>
      <c r="L58" s="67"/>
      <c r="M58" s="67"/>
      <c r="N58" s="67"/>
      <c r="O58" s="67"/>
      <c r="P58" s="130"/>
      <c r="Q58" s="67"/>
      <c r="R58" s="67"/>
      <c r="S58" s="67"/>
      <c r="T58" s="67"/>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131" t="s">
        <v>81</v>
      </c>
      <c r="B59" s="90"/>
      <c r="C59" s="90"/>
      <c r="D59" s="90"/>
      <c r="E59" s="90"/>
      <c r="F59" s="90"/>
      <c r="G59" s="90"/>
      <c r="H59" s="90"/>
      <c r="I59" s="90"/>
      <c r="J59" s="90"/>
      <c r="K59" s="90"/>
      <c r="L59" s="132">
        <f>L27+L57</f>
        <v>0</v>
      </c>
      <c r="M59" s="132">
        <f>M27+M57</f>
        <v>0</v>
      </c>
      <c r="N59" s="132">
        <f>N27+N57</f>
        <v>13.14</v>
      </c>
      <c r="O59" s="133">
        <f>O27+O57</f>
        <v>13.14</v>
      </c>
      <c r="P59" s="133"/>
      <c r="Q59" s="67"/>
      <c r="R59" s="67"/>
      <c r="S59" s="67"/>
      <c r="T59" s="133">
        <f>T27+T57</f>
        <v>1.43</v>
      </c>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55"/>
      <c r="B61" s="55"/>
      <c r="C61" s="55"/>
      <c r="D61" s="55"/>
      <c r="E61" s="55"/>
      <c r="F61" s="55"/>
      <c r="G61" s="55"/>
      <c r="H61" s="55"/>
      <c r="I61" s="55"/>
      <c r="J61" s="55"/>
      <c r="K61" s="55"/>
      <c r="L61" s="55"/>
      <c r="M61" s="55"/>
      <c r="N61" s="55"/>
      <c r="O61" s="55"/>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82</v>
      </c>
      <c r="B62" s="55"/>
      <c r="C62" s="55"/>
      <c r="D62" s="55"/>
      <c r="E62" s="55"/>
      <c r="F62" s="55"/>
      <c r="G62" s="55"/>
      <c r="H62" s="55"/>
      <c r="I62" s="55"/>
      <c r="J62" s="55"/>
      <c r="K62" s="55"/>
      <c r="L62" s="55"/>
      <c r="M62" s="55"/>
      <c r="N62" s="55"/>
      <c r="O62" s="77">
        <f>IF(D17&lt;0,MIN(O25,O59),O25)</f>
        <v>10</v>
      </c>
      <c r="P62" s="55"/>
      <c r="Q62" s="85"/>
      <c r="R62" s="85"/>
      <c r="S62" s="85"/>
      <c r="T62" s="85"/>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85" t="s">
        <v>2</v>
      </c>
      <c r="B63" s="85"/>
      <c r="C63" s="85"/>
      <c r="D63" s="85"/>
      <c r="E63" s="85"/>
      <c r="F63" s="85"/>
      <c r="G63" s="85"/>
      <c r="H63" s="85"/>
      <c r="I63" s="55"/>
      <c r="J63" s="55"/>
      <c r="K63" s="55"/>
      <c r="L63" s="55"/>
      <c r="M63" s="55"/>
      <c r="N63" s="55"/>
      <c r="O63" s="55"/>
      <c r="P63" s="55"/>
      <c r="Q63" s="55"/>
      <c r="R63" s="55"/>
      <c r="S63" s="55"/>
      <c r="T63" s="55"/>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t="s">
        <v>83</v>
      </c>
      <c r="B64" s="55"/>
      <c r="C64" s="55"/>
      <c r="D64" s="55"/>
      <c r="E64" s="55"/>
      <c r="F64" s="55"/>
      <c r="G64" s="55"/>
      <c r="H64" s="55"/>
      <c r="I64" s="55"/>
      <c r="J64" s="55"/>
      <c r="K64" s="55"/>
      <c r="L64" s="55"/>
      <c r="M64" s="55"/>
      <c r="N64" s="55"/>
      <c r="O64" s="134">
        <f>IF($D$17&lt;0,O59,IF(O59&gt;O62,O59,O62))</f>
        <v>13.14</v>
      </c>
      <c r="P64" s="67"/>
      <c r="Q64" s="55"/>
      <c r="R64" s="55"/>
      <c r="S64" s="55"/>
      <c r="T64" s="134">
        <f>IF($D$17&lt;0,T59,IF(T59&gt;T62,T59,T62))</f>
        <v>1.43</v>
      </c>
      <c r="U64" s="84"/>
      <c r="V64" s="76"/>
      <c r="W64" s="77"/>
      <c r="X64" s="55"/>
      <c r="Y64" s="78"/>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55"/>
      <c r="C65" s="55"/>
      <c r="D65" s="55"/>
      <c r="E65" s="55"/>
      <c r="F65" s="55"/>
      <c r="G65" s="55"/>
      <c r="H65" s="55"/>
      <c r="I65" s="55"/>
      <c r="J65" s="55"/>
      <c r="K65" s="55"/>
      <c r="L65" s="55"/>
      <c r="M65" s="55"/>
      <c r="N65" s="55"/>
      <c r="O65" s="135"/>
      <c r="P65" s="67"/>
      <c r="Q65" s="55"/>
      <c r="R65" s="55"/>
      <c r="S65" s="55"/>
      <c r="T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row>
    <row r="66" spans="1:239" x14ac:dyDescent="0.2">
      <c r="A66" s="52"/>
      <c r="B66" s="85"/>
      <c r="C66" s="85"/>
      <c r="D66" s="85"/>
      <c r="E66" s="85"/>
      <c r="F66" s="85"/>
      <c r="G66" s="85"/>
      <c r="H66" s="85"/>
      <c r="I66" s="85" t="s">
        <v>84</v>
      </c>
      <c r="J66" s="85"/>
      <c r="K66" s="85"/>
      <c r="L66" s="136"/>
      <c r="M66" s="136"/>
      <c r="N66" s="136"/>
      <c r="O66" s="136">
        <f>ROUND(IF($D$17&lt;1,0,O59/($D$17*100)*10000),2)</f>
        <v>0</v>
      </c>
      <c r="P66" s="137" t="s">
        <v>85</v>
      </c>
      <c r="Q66" s="55"/>
      <c r="R66" s="55"/>
      <c r="S66" s="55"/>
      <c r="T66" s="136">
        <f>ROUND(IF($D$17&lt;1,0,T59/($D$17*100)*10000),2)</f>
        <v>0</v>
      </c>
      <c r="U66" s="137" t="s">
        <v>85</v>
      </c>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c r="HP66" s="55"/>
      <c r="HQ66" s="55"/>
      <c r="HR66" s="55"/>
      <c r="HS66" s="55"/>
      <c r="HT66" s="55"/>
      <c r="HU66" s="55"/>
      <c r="HV66" s="55"/>
      <c r="HW66" s="55"/>
      <c r="HX66" s="55"/>
      <c r="HY66" s="55"/>
      <c r="HZ66" s="55"/>
      <c r="IA66" s="55"/>
      <c r="IB66" s="55"/>
      <c r="IC66" s="55"/>
      <c r="ID66" s="55"/>
      <c r="IE66" s="55"/>
    </row>
    <row r="67" spans="1:239" x14ac:dyDescent="0.2">
      <c r="A67" s="137"/>
      <c r="B67" s="55"/>
      <c r="C67" s="55"/>
      <c r="D67" s="55"/>
      <c r="E67" s="55"/>
      <c r="F67" s="55"/>
      <c r="G67" s="55"/>
      <c r="H67" s="138"/>
      <c r="I67" s="139" t="s">
        <v>86</v>
      </c>
      <c r="J67" s="55"/>
      <c r="K67" s="55"/>
      <c r="L67" s="55"/>
      <c r="M67" s="55"/>
      <c r="N67" s="55"/>
      <c r="O67" s="140">
        <f>ROUND(IF($D$17&lt;1,0,(L59)/($D$17*100)*10000),2)</f>
        <v>0</v>
      </c>
      <c r="P67" s="43" t="s">
        <v>85</v>
      </c>
      <c r="Q67" s="55"/>
      <c r="R67" s="55"/>
      <c r="S67" s="55"/>
      <c r="T67" s="55"/>
      <c r="AH67" s="55"/>
      <c r="AI67" s="55"/>
      <c r="AJ67" s="55"/>
      <c r="AK67" s="55"/>
      <c r="AL67" s="55"/>
      <c r="AM67" s="55"/>
      <c r="AN67" s="55"/>
      <c r="AO67" s="55"/>
      <c r="AP67" s="55"/>
      <c r="AQ67" s="55"/>
      <c r="AR67" s="55"/>
      <c r="AS67" s="55"/>
      <c r="AT67" s="55"/>
      <c r="AU67" s="55"/>
      <c r="AV67" s="55"/>
      <c r="AW67" s="55"/>
      <c r="HH67" s="55"/>
      <c r="HI67" s="55"/>
      <c r="HJ67" s="55"/>
      <c r="HK67" s="55"/>
      <c r="HL67" s="55"/>
      <c r="HM67" s="55"/>
      <c r="HN67" s="55"/>
      <c r="HO67" s="55"/>
      <c r="HP67" s="55"/>
      <c r="HQ67" s="55"/>
    </row>
    <row r="68" spans="1:239" x14ac:dyDescent="0.2">
      <c r="A68" s="141"/>
      <c r="B68" s="55"/>
      <c r="C68" s="55"/>
      <c r="D68" s="122"/>
      <c r="E68" s="79"/>
      <c r="F68" s="67"/>
      <c r="G68" s="142"/>
      <c r="H68" s="143"/>
      <c r="I68" s="142"/>
      <c r="J68" s="43"/>
      <c r="K68" s="43"/>
      <c r="L68" s="144"/>
      <c r="M68" s="144"/>
      <c r="N68" s="144"/>
      <c r="O68" s="145"/>
      <c r="Q68" s="146"/>
      <c r="R68" s="146"/>
      <c r="S68" s="146"/>
      <c r="T68" s="146"/>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141"/>
      <c r="B69" s="55"/>
      <c r="C69" s="55"/>
      <c r="D69" s="122"/>
      <c r="E69" s="79"/>
      <c r="F69" s="67"/>
      <c r="Q69" s="146"/>
      <c r="R69" s="146"/>
      <c r="S69" s="146"/>
      <c r="T69" s="146"/>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c r="GP69" s="55"/>
      <c r="GQ69" s="55"/>
      <c r="GR69" s="55"/>
      <c r="GS69" s="55"/>
      <c r="GT69" s="55"/>
      <c r="GU69" s="55"/>
      <c r="GV69" s="55"/>
      <c r="GW69" s="55"/>
      <c r="GX69" s="55"/>
      <c r="GY69" s="55"/>
      <c r="GZ69" s="55"/>
      <c r="HA69" s="55"/>
      <c r="HB69" s="55"/>
      <c r="HC69" s="55"/>
      <c r="HD69" s="55"/>
      <c r="HE69" s="55"/>
      <c r="HF69" s="55"/>
      <c r="HG69" s="55"/>
      <c r="HH69" s="55"/>
      <c r="HI69" s="55"/>
      <c r="HJ69" s="55"/>
      <c r="HK69" s="55"/>
      <c r="HL69" s="55"/>
      <c r="HM69" s="55"/>
      <c r="HN69" s="55"/>
      <c r="HO69" s="55"/>
      <c r="HP69" s="55"/>
    </row>
    <row r="70" spans="1:239" x14ac:dyDescent="0.2">
      <c r="A70" s="55"/>
      <c r="D70" s="6"/>
      <c r="E70" s="98"/>
      <c r="F70" s="67"/>
      <c r="Q70" s="146"/>
      <c r="R70" s="146"/>
      <c r="S70" s="146"/>
      <c r="T70" s="146"/>
    </row>
    <row r="71" spans="1:239" x14ac:dyDescent="0.2">
      <c r="A71" s="147"/>
      <c r="D71" s="6"/>
      <c r="E71" s="98"/>
      <c r="F71" s="1"/>
      <c r="Q71" s="99"/>
      <c r="R71" s="99"/>
      <c r="S71" s="99"/>
      <c r="T71" s="99"/>
    </row>
    <row r="72" spans="1:239" x14ac:dyDescent="0.2">
      <c r="A72" s="147"/>
      <c r="D72" s="6"/>
      <c r="E72" s="98"/>
      <c r="F72" s="1"/>
      <c r="Q72" s="99"/>
      <c r="R72" s="99"/>
      <c r="S72" s="99"/>
      <c r="T72" s="99"/>
    </row>
    <row r="73" spans="1:239" x14ac:dyDescent="0.2">
      <c r="A73" s="148"/>
      <c r="B73" s="137"/>
      <c r="C73" s="137"/>
      <c r="D73" s="137"/>
      <c r="E73" s="137"/>
      <c r="F73" s="137"/>
    </row>
    <row r="74" spans="1:239" x14ac:dyDescent="0.2">
      <c r="B74" s="137"/>
      <c r="C74" s="137"/>
      <c r="D74" s="137"/>
      <c r="E74" s="137"/>
      <c r="F74" s="137"/>
      <c r="P74" s="137"/>
      <c r="Q74" s="137"/>
      <c r="R74" s="137"/>
      <c r="S74" s="137"/>
      <c r="T74" s="137"/>
    </row>
    <row r="75" spans="1:239" x14ac:dyDescent="0.2">
      <c r="B75" s="137"/>
      <c r="C75" s="137"/>
      <c r="D75" s="137"/>
      <c r="E75" s="137"/>
      <c r="F75" s="137"/>
      <c r="P75" s="43"/>
      <c r="Q75" s="43"/>
      <c r="R75" s="43"/>
      <c r="S75" s="43"/>
      <c r="T75" s="43"/>
    </row>
    <row r="78" spans="1:239" x14ac:dyDescent="0.2">
      <c r="A78" s="334"/>
    </row>
    <row r="79" spans="1:239" x14ac:dyDescent="0.2">
      <c r="A79" s="334"/>
    </row>
    <row r="80" spans="1:239" x14ac:dyDescent="0.2">
      <c r="A80" s="334"/>
    </row>
    <row r="81" spans="1:1" x14ac:dyDescent="0.2">
      <c r="A81" s="334"/>
    </row>
    <row r="82" spans="1:1" x14ac:dyDescent="0.2">
      <c r="A82" s="334"/>
    </row>
    <row r="83" spans="1:1" x14ac:dyDescent="0.2">
      <c r="A83" s="334"/>
    </row>
    <row r="84" spans="1:1" x14ac:dyDescent="0.2">
      <c r="A84" s="334"/>
    </row>
    <row r="85" spans="1:1" x14ac:dyDescent="0.2">
      <c r="A85" s="334"/>
    </row>
    <row r="86" spans="1:1" x14ac:dyDescent="0.2">
      <c r="A86" s="334"/>
    </row>
    <row r="87" spans="1:1" x14ac:dyDescent="0.2">
      <c r="A87" s="334"/>
    </row>
    <row r="88" spans="1:1" x14ac:dyDescent="0.2">
      <c r="A88" s="334"/>
    </row>
    <row r="89" spans="1:1" x14ac:dyDescent="0.2">
      <c r="A89" s="334"/>
    </row>
    <row r="90" spans="1:1" x14ac:dyDescent="0.2">
      <c r="A90" s="334"/>
    </row>
    <row r="91" spans="1:1" x14ac:dyDescent="0.2">
      <c r="A91" s="334"/>
    </row>
    <row r="92" spans="1:1" x14ac:dyDescent="0.2">
      <c r="A92" s="334"/>
    </row>
  </sheetData>
  <sheetProtection password="D7A1" sheet="1"/>
  <mergeCells count="9">
    <mergeCell ref="G23:J23"/>
    <mergeCell ref="L23:O23"/>
    <mergeCell ref="A78:A92"/>
    <mergeCell ref="A1:P1"/>
    <mergeCell ref="A2:P2"/>
    <mergeCell ref="A3:P3"/>
    <mergeCell ref="A4:P4"/>
    <mergeCell ref="B6:O6"/>
    <mergeCell ref="A7:K7"/>
  </mergeCells>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1]!Info">
                <anchor moveWithCells="1">
                  <from>
                    <xdr:col>0</xdr:col>
                    <xdr:colOff>104775</xdr:colOff>
                    <xdr:row>0</xdr:row>
                    <xdr:rowOff>114300</xdr:rowOff>
                  </from>
                  <to>
                    <xdr:col>0</xdr:col>
                    <xdr:colOff>885825</xdr:colOff>
                    <xdr:row>1</xdr:row>
                    <xdr:rowOff>114300</xdr:rowOff>
                  </to>
                </anchor>
              </controlPr>
            </control>
          </mc:Choice>
        </mc:AlternateContent>
        <mc:AlternateContent xmlns:mc="http://schemas.openxmlformats.org/markup-compatibility/2006">
          <mc:Choice Requires="x14">
            <control shapeId="9218" r:id="rId5" name="Button 2">
              <controlPr defaultSize="0" print="0" autoFill="0" autoPict="0" macro="[1]!Info">
                <anchor moveWithCells="1">
                  <from>
                    <xdr:col>16</xdr:col>
                    <xdr:colOff>0</xdr:colOff>
                    <xdr:row>85</xdr:row>
                    <xdr:rowOff>76200</xdr:rowOff>
                  </from>
                  <to>
                    <xdr:col>16</xdr:col>
                    <xdr:colOff>771525</xdr:colOff>
                    <xdr:row>87</xdr:row>
                    <xdr:rowOff>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C43A-E43A-4780-BDA4-ABD179707FE1}">
  <sheetPr codeName="Sheet22"/>
  <dimension ref="A1:J139"/>
  <sheetViews>
    <sheetView topLeftCell="A19" workbookViewId="0">
      <selection sqref="A1:P1"/>
    </sheetView>
  </sheetViews>
  <sheetFormatPr defaultRowHeight="12.75" x14ac:dyDescent="0.2"/>
  <cols>
    <col min="1" max="1" width="71.42578125" bestFit="1" customWidth="1"/>
    <col min="2" max="2" width="13.42578125" bestFit="1" customWidth="1"/>
    <col min="3" max="3" width="12.28515625" bestFit="1" customWidth="1"/>
    <col min="4" max="4" width="13.5703125" bestFit="1" customWidth="1"/>
    <col min="6" max="6" width="15.28515625" bestFit="1" customWidth="1"/>
    <col min="7" max="7" width="11.7109375" bestFit="1" customWidth="1"/>
    <col min="257" max="257" width="71.42578125" bestFit="1" customWidth="1"/>
    <col min="258" max="258" width="13.42578125" bestFit="1" customWidth="1"/>
    <col min="259" max="259" width="12.28515625" bestFit="1" customWidth="1"/>
    <col min="260" max="260" width="13.5703125" bestFit="1"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4" max="16134" width="15.28515625" bestFit="1" customWidth="1"/>
    <col min="16135" max="16135" width="11.7109375" bestFit="1" customWidth="1"/>
  </cols>
  <sheetData>
    <row r="1" spans="1:10" x14ac:dyDescent="0.2">
      <c r="A1" s="149" t="s">
        <v>87</v>
      </c>
      <c r="B1" s="149" t="s">
        <v>88</v>
      </c>
      <c r="C1" s="149"/>
      <c r="D1" s="149" t="s">
        <v>89</v>
      </c>
      <c r="E1" s="149" t="s">
        <v>88</v>
      </c>
      <c r="F1" s="149" t="s">
        <v>89</v>
      </c>
    </row>
    <row r="3" spans="1:10" x14ac:dyDescent="0.2">
      <c r="A3" s="43" t="s">
        <v>90</v>
      </c>
    </row>
    <row r="4" spans="1:10" x14ac:dyDescent="0.2">
      <c r="A4" s="51" t="s">
        <v>91</v>
      </c>
      <c r="B4" s="213">
        <v>5.3667000000000003E-3</v>
      </c>
      <c r="C4" s="214"/>
      <c r="D4" s="44">
        <v>44925</v>
      </c>
    </row>
    <row r="5" spans="1:10" x14ac:dyDescent="0.2">
      <c r="A5" s="51" t="s">
        <v>92</v>
      </c>
      <c r="B5" s="213">
        <v>1.7560000000000001E-4</v>
      </c>
      <c r="C5" s="214"/>
      <c r="D5" s="44">
        <v>44925</v>
      </c>
    </row>
    <row r="7" spans="1:10" x14ac:dyDescent="0.2">
      <c r="A7" s="43" t="s">
        <v>93</v>
      </c>
      <c r="D7" s="44">
        <v>44531</v>
      </c>
    </row>
    <row r="8" spans="1:10" x14ac:dyDescent="0.2">
      <c r="A8" s="51" t="s">
        <v>94</v>
      </c>
      <c r="B8" s="215">
        <v>4.6499999999999996E-3</v>
      </c>
      <c r="C8" s="215"/>
      <c r="D8" s="44"/>
    </row>
    <row r="9" spans="1:10" x14ac:dyDescent="0.2">
      <c r="A9" s="152" t="s">
        <v>95</v>
      </c>
      <c r="B9" s="215">
        <v>4.1900000000000001E-3</v>
      </c>
      <c r="C9" s="215"/>
      <c r="D9" s="44"/>
    </row>
    <row r="10" spans="1:10" x14ac:dyDescent="0.2">
      <c r="A10" s="51" t="s">
        <v>96</v>
      </c>
      <c r="B10" s="215">
        <v>3.63E-3</v>
      </c>
      <c r="C10" s="215"/>
      <c r="D10" s="44"/>
    </row>
    <row r="12" spans="1:10" x14ac:dyDescent="0.2">
      <c r="A12" s="142" t="s">
        <v>97</v>
      </c>
      <c r="B12" s="216">
        <v>0</v>
      </c>
      <c r="C12" s="216"/>
      <c r="D12" s="44">
        <v>44531</v>
      </c>
    </row>
    <row r="14" spans="1:10" x14ac:dyDescent="0.2">
      <c r="A14" s="139" t="s">
        <v>98</v>
      </c>
      <c r="B14" s="326"/>
      <c r="C14" s="327"/>
      <c r="D14" s="327"/>
      <c r="G14" s="139"/>
      <c r="H14" s="326"/>
      <c r="I14" s="326"/>
      <c r="J14" s="326"/>
    </row>
    <row r="15" spans="1:10" x14ac:dyDescent="0.2">
      <c r="A15" s="152" t="s">
        <v>99</v>
      </c>
      <c r="B15" s="154">
        <v>1.5688E-3</v>
      </c>
      <c r="C15" s="154"/>
      <c r="D15" s="44">
        <v>44743</v>
      </c>
      <c r="G15" s="152"/>
      <c r="H15" s="154"/>
      <c r="I15" s="154"/>
      <c r="J15" s="44"/>
    </row>
    <row r="16" spans="1:10" x14ac:dyDescent="0.2">
      <c r="A16" s="155" t="s">
        <v>100</v>
      </c>
      <c r="B16" s="154">
        <v>7.0509999999999995E-4</v>
      </c>
      <c r="C16" s="154"/>
      <c r="D16" s="44">
        <v>44743</v>
      </c>
    </row>
    <row r="18" spans="1:6" x14ac:dyDescent="0.2">
      <c r="A18" s="43" t="s">
        <v>101</v>
      </c>
      <c r="B18" s="217">
        <v>0</v>
      </c>
      <c r="C18" s="44"/>
      <c r="D18" s="44">
        <v>44531</v>
      </c>
      <c r="E18" s="218">
        <v>0</v>
      </c>
      <c r="F18" s="44">
        <v>44531</v>
      </c>
    </row>
    <row r="20" spans="1:6" x14ac:dyDescent="0.2">
      <c r="A20" s="142" t="s">
        <v>102</v>
      </c>
      <c r="B20" s="158" t="s">
        <v>103</v>
      </c>
      <c r="C20" s="158" t="s">
        <v>104</v>
      </c>
    </row>
    <row r="21" spans="1:6" x14ac:dyDescent="0.2">
      <c r="A21" s="152" t="s">
        <v>105</v>
      </c>
      <c r="B21" s="219">
        <f t="shared" ref="B21:C23" si="0">10.589/100</f>
        <v>0.10589</v>
      </c>
      <c r="C21" s="219">
        <f t="shared" si="0"/>
        <v>0.10589</v>
      </c>
      <c r="D21" s="44">
        <v>45078</v>
      </c>
    </row>
    <row r="22" spans="1:6" x14ac:dyDescent="0.2">
      <c r="A22" s="152" t="s">
        <v>106</v>
      </c>
      <c r="B22" s="219">
        <f t="shared" si="0"/>
        <v>0.10589</v>
      </c>
      <c r="C22" s="219">
        <f t="shared" si="0"/>
        <v>0.10589</v>
      </c>
      <c r="D22" s="44">
        <v>45078</v>
      </c>
    </row>
    <row r="23" spans="1:6" x14ac:dyDescent="0.2">
      <c r="A23" s="152" t="s">
        <v>107</v>
      </c>
      <c r="B23" s="219">
        <f t="shared" si="0"/>
        <v>0.10589</v>
      </c>
      <c r="C23" s="219">
        <f t="shared" si="0"/>
        <v>0.10589</v>
      </c>
      <c r="D23" s="44">
        <v>45078</v>
      </c>
    </row>
    <row r="24" spans="1:6" x14ac:dyDescent="0.2">
      <c r="A24" s="152" t="s">
        <v>108</v>
      </c>
      <c r="B24" s="159">
        <f>10.234/100</f>
        <v>0.10234</v>
      </c>
      <c r="C24" s="159">
        <f>10.234/100</f>
        <v>0.10234</v>
      </c>
      <c r="D24" s="44">
        <v>45078</v>
      </c>
    </row>
    <row r="25" spans="1:6" x14ac:dyDescent="0.2">
      <c r="A25" s="152" t="s">
        <v>109</v>
      </c>
      <c r="B25" s="159">
        <f>10.049/1000</f>
        <v>1.0048999999999999E-2</v>
      </c>
      <c r="C25" s="159">
        <f>10.049/100</f>
        <v>0.10049</v>
      </c>
      <c r="D25" s="44">
        <v>45078</v>
      </c>
    </row>
    <row r="26" spans="1:6" x14ac:dyDescent="0.2">
      <c r="A26" s="51"/>
      <c r="B26" s="220"/>
      <c r="C26" s="220"/>
      <c r="D26" s="44"/>
    </row>
    <row r="27" spans="1:6" x14ac:dyDescent="0.2">
      <c r="A27" s="142" t="s">
        <v>110</v>
      </c>
      <c r="B27" s="158" t="s">
        <v>103</v>
      </c>
      <c r="C27" s="158" t="s">
        <v>104</v>
      </c>
      <c r="D27" s="44"/>
    </row>
    <row r="28" spans="1:6" x14ac:dyDescent="0.2">
      <c r="A28" s="152" t="s">
        <v>111</v>
      </c>
      <c r="B28" s="159">
        <f>0.388/100</f>
        <v>3.8800000000000002E-3</v>
      </c>
      <c r="C28" s="150"/>
      <c r="D28" s="44">
        <v>45078</v>
      </c>
    </row>
    <row r="29" spans="1:6" x14ac:dyDescent="0.2">
      <c r="A29" s="51" t="s">
        <v>112</v>
      </c>
      <c r="B29" s="154">
        <f>0.53821/100</f>
        <v>5.3820999999999999E-3</v>
      </c>
      <c r="C29" s="154">
        <f>0.53821/100</f>
        <v>5.3820999999999999E-3</v>
      </c>
      <c r="D29" s="44">
        <v>45078</v>
      </c>
    </row>
    <row r="30" spans="1:6" x14ac:dyDescent="0.2">
      <c r="A30" s="51" t="s">
        <v>113</v>
      </c>
      <c r="B30" s="154">
        <f>0.51126/100</f>
        <v>5.1126000000000001E-3</v>
      </c>
      <c r="C30" s="154">
        <f>0.29126/100</f>
        <v>2.9126E-3</v>
      </c>
      <c r="D30" s="44">
        <v>45078</v>
      </c>
    </row>
    <row r="31" spans="1:6" x14ac:dyDescent="0.2">
      <c r="A31" s="51" t="s">
        <v>114</v>
      </c>
      <c r="B31" s="154">
        <f>0.10047838</f>
        <v>0.10047838000000001</v>
      </c>
      <c r="C31" s="154">
        <f>0.34063/100</f>
        <v>3.4062999999999997E-3</v>
      </c>
      <c r="D31" s="44">
        <v>45078</v>
      </c>
    </row>
    <row r="32" spans="1:6" x14ac:dyDescent="0.2">
      <c r="A32" s="51" t="s">
        <v>115</v>
      </c>
      <c r="B32" s="154">
        <f>0.67145/100</f>
        <v>6.7145E-3</v>
      </c>
      <c r="C32" s="154"/>
      <c r="D32" s="44">
        <v>45078</v>
      </c>
    </row>
    <row r="33" spans="1:5" x14ac:dyDescent="0.2">
      <c r="A33" s="51" t="s">
        <v>116</v>
      </c>
      <c r="B33" s="154">
        <f>0.23035/100</f>
        <v>2.3035E-3</v>
      </c>
      <c r="C33" s="150"/>
      <c r="D33" s="44">
        <v>45078</v>
      </c>
    </row>
    <row r="34" spans="1:5" x14ac:dyDescent="0.2">
      <c r="A34" s="51" t="s">
        <v>117</v>
      </c>
      <c r="B34" s="154">
        <f>3.24142/100</f>
        <v>3.2414200000000004E-2</v>
      </c>
      <c r="C34" s="150"/>
      <c r="D34" s="44">
        <v>45078</v>
      </c>
    </row>
    <row r="35" spans="1:5" x14ac:dyDescent="0.2">
      <c r="A35" s="51" t="s">
        <v>118</v>
      </c>
      <c r="B35" s="154">
        <v>0</v>
      </c>
      <c r="C35" s="150"/>
      <c r="D35" s="44">
        <v>45078</v>
      </c>
    </row>
    <row r="36" spans="1:5" x14ac:dyDescent="0.2">
      <c r="A36" s="51" t="s">
        <v>119</v>
      </c>
      <c r="B36" s="154">
        <f>0.331/100</f>
        <v>3.31E-3</v>
      </c>
      <c r="C36" s="154"/>
      <c r="D36" s="44">
        <v>45078</v>
      </c>
    </row>
    <row r="37" spans="1:5" x14ac:dyDescent="0.2">
      <c r="A37" s="152" t="s">
        <v>107</v>
      </c>
      <c r="B37" s="154">
        <f>0.309/100</f>
        <v>3.0899999999999999E-3</v>
      </c>
      <c r="C37" s="150"/>
      <c r="D37" s="44">
        <v>45078</v>
      </c>
    </row>
    <row r="38" spans="1:5" x14ac:dyDescent="0.2">
      <c r="A38" s="152" t="s">
        <v>120</v>
      </c>
      <c r="B38" s="154">
        <f>2.7757/100</f>
        <v>2.7757E-2</v>
      </c>
      <c r="C38" s="150"/>
      <c r="D38" s="44">
        <v>45078</v>
      </c>
    </row>
    <row r="39" spans="1:5" x14ac:dyDescent="0.2">
      <c r="A39" s="152" t="s">
        <v>121</v>
      </c>
      <c r="B39" s="154">
        <v>0</v>
      </c>
      <c r="C39" s="150"/>
      <c r="D39" s="44">
        <v>45078</v>
      </c>
    </row>
    <row r="40" spans="1:5" x14ac:dyDescent="0.2">
      <c r="A40" s="51" t="s">
        <v>122</v>
      </c>
      <c r="B40" s="154">
        <f>0.99068/100</f>
        <v>9.9068000000000003E-3</v>
      </c>
      <c r="D40" s="44">
        <v>45078</v>
      </c>
    </row>
    <row r="41" spans="1:5" x14ac:dyDescent="0.2">
      <c r="A41" s="51" t="s">
        <v>123</v>
      </c>
      <c r="B41" s="150">
        <f>0.00339/100</f>
        <v>3.3899999999999997E-5</v>
      </c>
      <c r="D41" s="44">
        <v>45078</v>
      </c>
    </row>
    <row r="42" spans="1:5" x14ac:dyDescent="0.2">
      <c r="A42" s="152" t="s">
        <v>108</v>
      </c>
      <c r="B42" s="150">
        <f>0.231/100</f>
        <v>2.31E-3</v>
      </c>
      <c r="D42" s="44">
        <v>45078</v>
      </c>
    </row>
    <row r="43" spans="1:5" x14ac:dyDescent="0.2">
      <c r="A43" s="152" t="s">
        <v>109</v>
      </c>
      <c r="B43" s="150">
        <f>0.168/100</f>
        <v>1.6800000000000001E-3</v>
      </c>
      <c r="D43" s="44">
        <v>45078</v>
      </c>
    </row>
    <row r="44" spans="1:5" x14ac:dyDescent="0.2">
      <c r="D44" s="44"/>
    </row>
    <row r="45" spans="1:5" x14ac:dyDescent="0.2">
      <c r="A45" s="51"/>
      <c r="D45" s="44"/>
    </row>
    <row r="46" spans="1:5" x14ac:dyDescent="0.2">
      <c r="A46" s="142" t="s">
        <v>127</v>
      </c>
      <c r="B46" s="161">
        <v>4.7805E-3</v>
      </c>
      <c r="D46" s="221">
        <v>45016</v>
      </c>
    </row>
    <row r="47" spans="1:5" x14ac:dyDescent="0.2">
      <c r="A47" s="51"/>
      <c r="D47" s="44"/>
    </row>
    <row r="48" spans="1:5" x14ac:dyDescent="0.2">
      <c r="A48" s="142" t="s">
        <v>58</v>
      </c>
      <c r="B48" s="222" t="s">
        <v>128</v>
      </c>
      <c r="C48" s="222" t="s">
        <v>129</v>
      </c>
      <c r="D48" s="222" t="s">
        <v>27</v>
      </c>
      <c r="E48" s="222" t="s">
        <v>130</v>
      </c>
    </row>
    <row r="49" spans="1:8" x14ac:dyDescent="0.2">
      <c r="A49" s="152" t="s">
        <v>131</v>
      </c>
      <c r="B49" s="167">
        <v>-0.46</v>
      </c>
      <c r="C49" s="168">
        <v>-0.02</v>
      </c>
      <c r="D49" s="169">
        <f>SUM(B49:C49)</f>
        <v>-0.48000000000000004</v>
      </c>
      <c r="E49" s="223">
        <v>44927</v>
      </c>
    </row>
    <row r="50" spans="1:8" x14ac:dyDescent="0.2">
      <c r="A50" s="152" t="s">
        <v>132</v>
      </c>
      <c r="B50" s="167">
        <v>-7.0100000000000002E-4</v>
      </c>
      <c r="C50" s="168">
        <v>-5.8E-5</v>
      </c>
      <c r="D50" s="169">
        <f>SUM(B50:C50)</f>
        <v>-7.5900000000000002E-4</v>
      </c>
      <c r="E50" s="223">
        <v>44927</v>
      </c>
    </row>
    <row r="51" spans="1:8" x14ac:dyDescent="0.2">
      <c r="A51" s="152"/>
      <c r="B51" s="170"/>
      <c r="D51" s="44"/>
    </row>
    <row r="52" spans="1:8" x14ac:dyDescent="0.2">
      <c r="A52" s="152"/>
      <c r="B52" s="170"/>
      <c r="D52" s="44"/>
    </row>
    <row r="53" spans="1:8" x14ac:dyDescent="0.2">
      <c r="A53" s="152"/>
      <c r="B53" s="170"/>
      <c r="D53" s="44"/>
    </row>
    <row r="54" spans="1:8" x14ac:dyDescent="0.2">
      <c r="A54" s="51"/>
      <c r="D54" s="44"/>
    </row>
    <row r="55" spans="1:8" x14ac:dyDescent="0.2">
      <c r="A55" s="142" t="s">
        <v>133</v>
      </c>
    </row>
    <row r="56" spans="1:8" x14ac:dyDescent="0.2">
      <c r="A56" s="152" t="s">
        <v>105</v>
      </c>
      <c r="B56" s="224">
        <v>3.3165899999999998E-2</v>
      </c>
      <c r="D56" s="221">
        <v>45016</v>
      </c>
      <c r="F56" s="35" t="s">
        <v>134</v>
      </c>
      <c r="G56" s="225">
        <v>2.7038099999999999E-2</v>
      </c>
      <c r="H56" s="221">
        <v>45016</v>
      </c>
    </row>
    <row r="57" spans="1:8" x14ac:dyDescent="0.2">
      <c r="A57" s="152" t="s">
        <v>106</v>
      </c>
      <c r="B57" s="224">
        <v>2.7038099999999999E-2</v>
      </c>
      <c r="D57" s="221">
        <v>45016</v>
      </c>
      <c r="F57" s="35" t="s">
        <v>135</v>
      </c>
      <c r="G57" s="225">
        <v>2.8339199999999998E-2</v>
      </c>
      <c r="H57" s="221">
        <v>45016</v>
      </c>
    </row>
    <row r="58" spans="1:8" x14ac:dyDescent="0.2">
      <c r="A58" s="152" t="s">
        <v>107</v>
      </c>
      <c r="B58" s="224">
        <v>4.9089999999999995E-4</v>
      </c>
      <c r="D58" s="221">
        <v>45016</v>
      </c>
    </row>
    <row r="59" spans="1:8" x14ac:dyDescent="0.2">
      <c r="A59" s="152" t="s">
        <v>108</v>
      </c>
      <c r="B59" s="224">
        <v>4.7439999999999998E-4</v>
      </c>
      <c r="D59" s="221">
        <v>45016</v>
      </c>
    </row>
    <row r="60" spans="1:8" x14ac:dyDescent="0.2">
      <c r="A60" s="152" t="s">
        <v>109</v>
      </c>
      <c r="B60" s="224">
        <v>4.6579999999999999E-4</v>
      </c>
      <c r="D60" s="221">
        <v>45016</v>
      </c>
    </row>
    <row r="61" spans="1:8" x14ac:dyDescent="0.2">
      <c r="B61" s="220"/>
    </row>
    <row r="62" spans="1:8" x14ac:dyDescent="0.2">
      <c r="A62" s="142" t="s">
        <v>136</v>
      </c>
    </row>
    <row r="63" spans="1:8" x14ac:dyDescent="0.2">
      <c r="A63" s="152" t="s">
        <v>107</v>
      </c>
      <c r="B63" s="226">
        <v>8.84</v>
      </c>
      <c r="D63" s="221">
        <v>45016</v>
      </c>
    </row>
    <row r="64" spans="1:8" x14ac:dyDescent="0.2">
      <c r="A64" s="152" t="s">
        <v>108</v>
      </c>
      <c r="B64" s="226">
        <v>8.5500000000000007</v>
      </c>
      <c r="D64" s="221">
        <v>45016</v>
      </c>
    </row>
    <row r="65" spans="1:4" x14ac:dyDescent="0.2">
      <c r="A65" s="152" t="s">
        <v>109</v>
      </c>
      <c r="B65" s="226">
        <v>8.64</v>
      </c>
      <c r="D65" s="221">
        <v>45016</v>
      </c>
    </row>
    <row r="66" spans="1:4" x14ac:dyDescent="0.2">
      <c r="A66" s="51"/>
      <c r="D66" s="44"/>
    </row>
    <row r="67" spans="1:4" x14ac:dyDescent="0.2">
      <c r="A67" s="142" t="s">
        <v>137</v>
      </c>
      <c r="C67" s="175" t="s">
        <v>138</v>
      </c>
      <c r="D67" s="44"/>
    </row>
    <row r="68" spans="1:4" x14ac:dyDescent="0.2">
      <c r="A68" s="51" t="s">
        <v>139</v>
      </c>
      <c r="B68" s="214">
        <v>0</v>
      </c>
      <c r="C68" s="214">
        <v>0</v>
      </c>
      <c r="D68" s="44">
        <v>44531</v>
      </c>
    </row>
    <row r="69" spans="1:4" x14ac:dyDescent="0.2">
      <c r="A69" s="51" t="s">
        <v>119</v>
      </c>
      <c r="B69" s="214">
        <v>0</v>
      </c>
      <c r="C69" s="214">
        <v>0</v>
      </c>
      <c r="D69" s="44">
        <v>44531</v>
      </c>
    </row>
    <row r="70" spans="1:4" x14ac:dyDescent="0.2">
      <c r="A70" s="51" t="s">
        <v>140</v>
      </c>
      <c r="B70" s="214">
        <v>0</v>
      </c>
      <c r="C70" s="214">
        <v>0</v>
      </c>
      <c r="D70" s="44">
        <v>44531</v>
      </c>
    </row>
    <row r="71" spans="1:4" x14ac:dyDescent="0.2">
      <c r="A71" s="51" t="s">
        <v>141</v>
      </c>
      <c r="B71" s="214">
        <v>0</v>
      </c>
      <c r="C71" s="214">
        <v>0</v>
      </c>
      <c r="D71" s="44">
        <v>44531</v>
      </c>
    </row>
    <row r="72" spans="1:4" x14ac:dyDescent="0.2">
      <c r="A72" s="51" t="s">
        <v>142</v>
      </c>
      <c r="B72" s="214">
        <v>0</v>
      </c>
      <c r="C72" s="214">
        <v>0</v>
      </c>
      <c r="D72" s="44">
        <v>44531</v>
      </c>
    </row>
    <row r="73" spans="1:4" x14ac:dyDescent="0.2">
      <c r="A73" s="51" t="s">
        <v>143</v>
      </c>
      <c r="B73" s="214">
        <v>0</v>
      </c>
      <c r="C73" s="214">
        <v>0</v>
      </c>
      <c r="D73" s="44">
        <v>44531</v>
      </c>
    </row>
    <row r="74" spans="1:4" x14ac:dyDescent="0.2">
      <c r="A74" s="51"/>
      <c r="B74" s="220"/>
      <c r="C74" s="220"/>
      <c r="D74" s="44"/>
    </row>
    <row r="75" spans="1:4" x14ac:dyDescent="0.2">
      <c r="A75" s="142" t="s">
        <v>144</v>
      </c>
      <c r="D75" s="44"/>
    </row>
    <row r="76" spans="1:4" x14ac:dyDescent="0.2">
      <c r="A76" s="51" t="s">
        <v>119</v>
      </c>
      <c r="B76" s="226">
        <v>0</v>
      </c>
      <c r="C76" s="214"/>
      <c r="D76" s="44">
        <v>44197</v>
      </c>
    </row>
    <row r="77" spans="1:4" x14ac:dyDescent="0.2">
      <c r="A77" s="51" t="s">
        <v>141</v>
      </c>
      <c r="B77" s="226">
        <v>0</v>
      </c>
      <c r="C77" s="214"/>
      <c r="D77" s="44">
        <v>44197</v>
      </c>
    </row>
    <row r="78" spans="1:4" x14ac:dyDescent="0.2">
      <c r="A78" s="51"/>
      <c r="B78" s="220"/>
      <c r="C78" s="220"/>
      <c r="D78" s="44"/>
    </row>
    <row r="79" spans="1:4" x14ac:dyDescent="0.2">
      <c r="A79" s="142" t="s">
        <v>145</v>
      </c>
      <c r="D79" s="44"/>
    </row>
    <row r="80" spans="1:4" x14ac:dyDescent="0.2">
      <c r="A80" s="51" t="s">
        <v>140</v>
      </c>
      <c r="B80" s="226">
        <v>0</v>
      </c>
      <c r="C80" s="214"/>
      <c r="D80" s="44">
        <v>44197</v>
      </c>
    </row>
    <row r="81" spans="1:6" x14ac:dyDescent="0.2">
      <c r="A81" s="51" t="s">
        <v>142</v>
      </c>
      <c r="B81" s="226">
        <v>0</v>
      </c>
      <c r="C81" s="214"/>
      <c r="D81" s="44">
        <v>44197</v>
      </c>
    </row>
    <row r="82" spans="1:6" x14ac:dyDescent="0.2">
      <c r="A82" s="51" t="s">
        <v>143</v>
      </c>
      <c r="B82" s="226">
        <v>0</v>
      </c>
      <c r="C82" s="220"/>
      <c r="D82" s="44">
        <v>44197</v>
      </c>
    </row>
    <row r="83" spans="1:6" x14ac:dyDescent="0.2">
      <c r="A83" s="51"/>
      <c r="B83" s="220"/>
      <c r="C83" s="220"/>
      <c r="D83" s="44"/>
    </row>
    <row r="84" spans="1:6" x14ac:dyDescent="0.2">
      <c r="A84" s="142" t="s">
        <v>146</v>
      </c>
      <c r="B84" s="227">
        <v>1.8765E-2</v>
      </c>
      <c r="C84" s="227"/>
      <c r="D84" s="221">
        <v>45016</v>
      </c>
    </row>
    <row r="85" spans="1:6" x14ac:dyDescent="0.2">
      <c r="A85" s="51"/>
      <c r="D85" s="44"/>
    </row>
    <row r="86" spans="1:6" x14ac:dyDescent="0.2">
      <c r="A86" s="43" t="s">
        <v>147</v>
      </c>
      <c r="B86" s="227">
        <v>5.9076099999999999E-2</v>
      </c>
      <c r="C86" s="227"/>
      <c r="D86" s="44">
        <v>44986</v>
      </c>
    </row>
    <row r="88" spans="1:6" x14ac:dyDescent="0.2">
      <c r="A88" s="43" t="s">
        <v>148</v>
      </c>
      <c r="D88" s="44"/>
    </row>
    <row r="89" spans="1:6" x14ac:dyDescent="0.2">
      <c r="A89" s="152" t="s">
        <v>105</v>
      </c>
      <c r="B89" s="228">
        <v>1.91</v>
      </c>
      <c r="C89" s="228"/>
      <c r="D89" s="44">
        <v>45078</v>
      </c>
    </row>
    <row r="90" spans="1:6" x14ac:dyDescent="0.2">
      <c r="A90" s="152" t="s">
        <v>149</v>
      </c>
      <c r="B90" s="228">
        <v>15.56</v>
      </c>
      <c r="C90" s="228"/>
      <c r="D90" s="44">
        <v>45078</v>
      </c>
    </row>
    <row r="92" spans="1:6" x14ac:dyDescent="0.2">
      <c r="A92" s="43" t="s">
        <v>150</v>
      </c>
      <c r="B92" s="227"/>
      <c r="C92" s="227"/>
      <c r="D92" s="44"/>
    </row>
    <row r="93" spans="1:6" x14ac:dyDescent="0.2">
      <c r="A93" s="51" t="s">
        <v>139</v>
      </c>
      <c r="B93" s="214">
        <v>0</v>
      </c>
      <c r="C93" s="214"/>
      <c r="D93" s="44">
        <v>44531</v>
      </c>
      <c r="E93" s="229"/>
      <c r="F93" s="44"/>
    </row>
    <row r="94" spans="1:6" x14ac:dyDescent="0.2">
      <c r="A94" s="51" t="s">
        <v>119</v>
      </c>
      <c r="B94" s="214">
        <v>0</v>
      </c>
      <c r="C94" s="214"/>
      <c r="D94" s="44">
        <v>44531</v>
      </c>
      <c r="E94" s="229"/>
      <c r="F94" s="44"/>
    </row>
    <row r="95" spans="1:6" x14ac:dyDescent="0.2">
      <c r="A95" s="51" t="s">
        <v>151</v>
      </c>
      <c r="B95" s="214">
        <v>0</v>
      </c>
      <c r="C95" s="214"/>
      <c r="D95" s="44">
        <v>44531</v>
      </c>
      <c r="E95" s="229"/>
      <c r="F95" s="44"/>
    </row>
    <row r="96" spans="1:6" x14ac:dyDescent="0.2">
      <c r="A96" s="51" t="s">
        <v>152</v>
      </c>
      <c r="B96" s="214">
        <v>0</v>
      </c>
      <c r="C96" s="214"/>
      <c r="D96" s="44">
        <v>44531</v>
      </c>
      <c r="E96" s="229"/>
      <c r="F96" s="44"/>
    </row>
    <row r="97" spans="1:6" x14ac:dyDescent="0.2">
      <c r="A97" s="51" t="s">
        <v>153</v>
      </c>
      <c r="B97" s="214">
        <v>0</v>
      </c>
      <c r="C97" s="214"/>
      <c r="D97" s="44">
        <v>44531</v>
      </c>
      <c r="E97" s="229"/>
      <c r="F97" s="44"/>
    </row>
    <row r="98" spans="1:6" x14ac:dyDescent="0.2">
      <c r="A98" s="51" t="s">
        <v>154</v>
      </c>
      <c r="B98" s="214">
        <v>0</v>
      </c>
      <c r="C98" s="214"/>
      <c r="D98" s="44">
        <v>44531</v>
      </c>
      <c r="E98" s="229"/>
      <c r="F98" s="44"/>
    </row>
    <row r="99" spans="1:6" x14ac:dyDescent="0.2">
      <c r="A99" s="51" t="s">
        <v>155</v>
      </c>
      <c r="B99" s="214">
        <v>0</v>
      </c>
      <c r="C99" s="214"/>
      <c r="D99" s="44">
        <v>44531</v>
      </c>
      <c r="E99" s="229"/>
      <c r="F99" s="44"/>
    </row>
    <row r="100" spans="1:6" x14ac:dyDescent="0.2">
      <c r="A100" s="51" t="s">
        <v>156</v>
      </c>
      <c r="B100" s="214">
        <v>0</v>
      </c>
      <c r="C100" s="214"/>
      <c r="D100" s="44">
        <v>44531</v>
      </c>
      <c r="E100" s="229"/>
      <c r="F100" s="44"/>
    </row>
    <row r="101" spans="1:6" x14ac:dyDescent="0.2">
      <c r="A101" s="51" t="s">
        <v>157</v>
      </c>
      <c r="B101" s="214">
        <v>0</v>
      </c>
      <c r="C101" s="214"/>
      <c r="D101" s="44">
        <v>44531</v>
      </c>
      <c r="E101" s="229"/>
      <c r="F101" s="44"/>
    </row>
    <row r="102" spans="1:6" x14ac:dyDescent="0.2">
      <c r="A102" s="51" t="s">
        <v>158</v>
      </c>
      <c r="B102" s="214">
        <v>0</v>
      </c>
      <c r="C102" s="214"/>
      <c r="D102" s="44">
        <v>44531</v>
      </c>
      <c r="E102" s="229"/>
      <c r="F102" s="44"/>
    </row>
    <row r="104" spans="1:6" x14ac:dyDescent="0.2">
      <c r="A104" s="43" t="s">
        <v>159</v>
      </c>
      <c r="B104" s="197">
        <v>8.2696500000000006E-2</v>
      </c>
      <c r="C104" s="227"/>
      <c r="D104" s="44">
        <v>44986</v>
      </c>
    </row>
    <row r="106" spans="1:6" x14ac:dyDescent="0.2">
      <c r="A106" s="43" t="s">
        <v>72</v>
      </c>
      <c r="D106" s="44"/>
    </row>
    <row r="107" spans="1:6" x14ac:dyDescent="0.2">
      <c r="A107" s="152" t="s">
        <v>105</v>
      </c>
      <c r="B107" s="228">
        <v>0</v>
      </c>
      <c r="C107" s="228"/>
      <c r="D107" s="44">
        <v>44894</v>
      </c>
    </row>
    <row r="108" spans="1:6" x14ac:dyDescent="0.2">
      <c r="A108" s="152" t="s">
        <v>149</v>
      </c>
      <c r="B108" s="228">
        <v>0</v>
      </c>
      <c r="C108" s="228"/>
      <c r="D108" s="44">
        <v>44894</v>
      </c>
    </row>
    <row r="110" spans="1:6" x14ac:dyDescent="0.2">
      <c r="A110" s="142" t="s">
        <v>160</v>
      </c>
      <c r="D110" s="44"/>
    </row>
    <row r="111" spans="1:6" x14ac:dyDescent="0.2">
      <c r="A111" s="51" t="s">
        <v>161</v>
      </c>
      <c r="B111" s="181">
        <v>3.8972999999999998E-3</v>
      </c>
      <c r="C111" s="220"/>
      <c r="D111" s="44">
        <v>44531</v>
      </c>
    </row>
    <row r="112" spans="1:6" x14ac:dyDescent="0.2">
      <c r="A112" s="51" t="s">
        <v>162</v>
      </c>
      <c r="B112" s="181">
        <v>3.7618E-3</v>
      </c>
      <c r="C112" s="220"/>
      <c r="D112" s="44">
        <v>44531</v>
      </c>
    </row>
    <row r="113" spans="1:5" x14ac:dyDescent="0.2">
      <c r="A113" s="51" t="s">
        <v>163</v>
      </c>
      <c r="B113" s="181">
        <v>3.6865999999999999E-3</v>
      </c>
      <c r="C113" s="220"/>
      <c r="D113" s="44">
        <v>44531</v>
      </c>
    </row>
    <row r="115" spans="1:5" x14ac:dyDescent="0.2">
      <c r="A115" s="142" t="s">
        <v>164</v>
      </c>
    </row>
    <row r="116" spans="1:5" x14ac:dyDescent="0.2">
      <c r="A116" s="51" t="s">
        <v>105</v>
      </c>
      <c r="B116" s="230">
        <v>-2.3000000000000001E-4</v>
      </c>
      <c r="D116" s="44">
        <v>44531</v>
      </c>
    </row>
    <row r="117" spans="1:5" x14ac:dyDescent="0.2">
      <c r="A117" s="51" t="s">
        <v>149</v>
      </c>
      <c r="B117" s="230">
        <v>-6.2E-4</v>
      </c>
      <c r="D117" s="44">
        <v>44531</v>
      </c>
    </row>
    <row r="118" spans="1:5" x14ac:dyDescent="0.2">
      <c r="C118" s="35"/>
    </row>
    <row r="119" spans="1:5" x14ac:dyDescent="0.2">
      <c r="A119" s="43" t="s">
        <v>73</v>
      </c>
      <c r="D119" s="44"/>
    </row>
    <row r="120" spans="1:5" x14ac:dyDescent="0.2">
      <c r="A120" s="152" t="s">
        <v>105</v>
      </c>
      <c r="B120" s="205">
        <v>0</v>
      </c>
      <c r="C120" s="231"/>
      <c r="D120" s="44">
        <v>44894</v>
      </c>
    </row>
    <row r="121" spans="1:5" x14ac:dyDescent="0.2">
      <c r="A121" s="152" t="s">
        <v>149</v>
      </c>
      <c r="B121" s="205">
        <v>0</v>
      </c>
      <c r="C121" s="231"/>
      <c r="D121" s="44">
        <v>44894</v>
      </c>
    </row>
    <row r="123" spans="1:5" x14ac:dyDescent="0.2">
      <c r="A123" s="142" t="s">
        <v>76</v>
      </c>
      <c r="B123" s="232"/>
      <c r="E123" s="44"/>
    </row>
    <row r="124" spans="1:5" x14ac:dyDescent="0.2">
      <c r="A124" s="152" t="s">
        <v>105</v>
      </c>
      <c r="B124" s="233">
        <v>0.1</v>
      </c>
      <c r="C124" s="44"/>
      <c r="E124" s="44">
        <v>44927</v>
      </c>
    </row>
    <row r="125" spans="1:5" x14ac:dyDescent="0.2">
      <c r="A125" s="51" t="s">
        <v>91</v>
      </c>
      <c r="B125" s="234">
        <v>2.8499999999999999E-4</v>
      </c>
      <c r="C125" s="235">
        <v>242</v>
      </c>
      <c r="D125" t="s">
        <v>165</v>
      </c>
      <c r="E125" s="44">
        <v>44927</v>
      </c>
    </row>
    <row r="126" spans="1:5" x14ac:dyDescent="0.2">
      <c r="A126" s="51" t="s">
        <v>92</v>
      </c>
      <c r="B126" s="234">
        <v>0</v>
      </c>
      <c r="E126" s="44">
        <v>44927</v>
      </c>
    </row>
    <row r="128" spans="1:5" x14ac:dyDescent="0.2">
      <c r="A128" s="142" t="s">
        <v>77</v>
      </c>
    </row>
    <row r="129" spans="1:4" x14ac:dyDescent="0.2">
      <c r="A129" s="152" t="s">
        <v>105</v>
      </c>
      <c r="B129" s="235">
        <v>0</v>
      </c>
      <c r="D129" s="44">
        <v>44531</v>
      </c>
    </row>
    <row r="130" spans="1:4" x14ac:dyDescent="0.2">
      <c r="A130" s="152" t="s">
        <v>106</v>
      </c>
      <c r="B130" s="235">
        <v>0</v>
      </c>
      <c r="D130" s="44">
        <v>44531</v>
      </c>
    </row>
    <row r="131" spans="1:4" x14ac:dyDescent="0.2">
      <c r="A131" s="152" t="s">
        <v>107</v>
      </c>
      <c r="B131" s="235">
        <v>0</v>
      </c>
      <c r="D131" s="44">
        <v>44531</v>
      </c>
    </row>
    <row r="132" spans="1:4" x14ac:dyDescent="0.2">
      <c r="A132" s="152" t="s">
        <v>108</v>
      </c>
      <c r="B132" s="235">
        <v>0</v>
      </c>
      <c r="D132" s="44">
        <v>44531</v>
      </c>
    </row>
    <row r="133" spans="1:4" x14ac:dyDescent="0.2">
      <c r="A133" s="152" t="s">
        <v>109</v>
      </c>
      <c r="B133" s="235">
        <v>0</v>
      </c>
      <c r="D133" s="44">
        <v>44531</v>
      </c>
    </row>
    <row r="135" spans="1:4" x14ac:dyDescent="0.2">
      <c r="A135" s="43" t="s">
        <v>78</v>
      </c>
      <c r="D135" s="44"/>
    </row>
    <row r="136" spans="1:4" x14ac:dyDescent="0.2">
      <c r="A136" s="152" t="s">
        <v>105</v>
      </c>
      <c r="B136" s="231">
        <v>0</v>
      </c>
      <c r="C136" s="231"/>
      <c r="D136" s="44">
        <v>44531</v>
      </c>
    </row>
    <row r="137" spans="1:4" x14ac:dyDescent="0.2">
      <c r="A137" s="152" t="s">
        <v>149</v>
      </c>
      <c r="B137" s="231">
        <v>0</v>
      </c>
      <c r="C137" s="231"/>
      <c r="D137" s="44">
        <v>44531</v>
      </c>
    </row>
    <row r="139" spans="1:4" x14ac:dyDescent="0.2">
      <c r="A139" s="43" t="s">
        <v>79</v>
      </c>
      <c r="D139" t="s">
        <v>166</v>
      </c>
    </row>
  </sheetData>
  <sheetProtection password="D7A1" sheet="1"/>
  <mergeCells count="2">
    <mergeCell ref="B14:D14"/>
    <mergeCell ref="H14:J14"/>
  </mergeCells>
  <hyperlinks>
    <hyperlink ref="A40" r:id="rId1" display="GS-@ TOD (On-Peak)" xr:uid="{F7119D19-3A73-4FE7-AB70-1E77D05CC1DD}"/>
    <hyperlink ref="A41" r:id="rId2" display="GS-@ TOD (On-Peak)" xr:uid="{C0714EAB-725D-448F-BB71-1C3DA8C7A86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7266-24DA-4668-8F0A-290B3941CCC6}">
  <dimension ref="A1:IE91"/>
  <sheetViews>
    <sheetView showGridLines="0" zoomScale="85" zoomScaleNormal="85" workbookViewId="0"/>
  </sheetViews>
  <sheetFormatPr defaultRowHeight="12.75" x14ac:dyDescent="0.2"/>
  <cols>
    <col min="1" max="1" width="39" customWidth="1"/>
    <col min="2" max="2" width="2.5703125" customWidth="1"/>
    <col min="3" max="3" width="13.5703125" customWidth="1"/>
    <col min="4" max="4" width="15.28515625" customWidth="1"/>
    <col min="5" max="5" width="9.7109375" customWidth="1"/>
    <col min="6" max="6" width="2.7109375" customWidth="1"/>
    <col min="7" max="8" width="13.28515625" customWidth="1"/>
    <col min="9" max="9" width="14.5703125" customWidth="1"/>
    <col min="10" max="10" width="13.28515625" customWidth="1"/>
    <col min="11" max="11" width="6.5703125" customWidth="1"/>
    <col min="12" max="12" width="15.28515625" customWidth="1"/>
    <col min="13" max="13" width="17.28515625" bestFit="1" customWidth="1"/>
    <col min="14" max="14" width="17.42578125" customWidth="1"/>
    <col min="15" max="15" width="17.28515625" bestFit="1" customWidth="1"/>
    <col min="16" max="16" width="13" customWidth="1"/>
    <col min="17" max="17" width="12.7109375" customWidth="1"/>
    <col min="18" max="20" width="12.7109375" hidden="1" customWidth="1"/>
    <col min="21" max="21" width="10.5703125" hidden="1" customWidth="1"/>
    <col min="22" max="22" width="10.28515625" hidden="1" customWidth="1"/>
    <col min="23" max="26" width="10.7109375" hidden="1" customWidth="1"/>
    <col min="27" max="29" width="10.28515625" hidden="1" customWidth="1"/>
    <col min="30" max="30" width="10.5703125" hidden="1" customWidth="1"/>
    <col min="31" max="31" width="10.7109375" hidden="1" customWidth="1"/>
    <col min="32" max="33" width="10" hidden="1" customWidth="1"/>
    <col min="34" max="34" width="9.28515625" customWidth="1"/>
    <col min="35" max="35" width="10.28515625" customWidth="1"/>
    <col min="36" max="36" width="10.7109375" customWidth="1"/>
    <col min="37" max="37" width="10.28515625" customWidth="1"/>
    <col min="38" max="50" width="9.28515625" customWidth="1"/>
    <col min="257" max="257" width="39" customWidth="1"/>
    <col min="258" max="258" width="2.5703125" customWidth="1"/>
    <col min="259" max="259" width="13.5703125" customWidth="1"/>
    <col min="260" max="260" width="15.28515625" customWidth="1"/>
    <col min="261" max="261" width="9.7109375" customWidth="1"/>
    <col min="262" max="262" width="2.7109375" customWidth="1"/>
    <col min="263" max="264" width="13.28515625" customWidth="1"/>
    <col min="265" max="265" width="14.5703125" customWidth="1"/>
    <col min="266" max="266" width="13.28515625" customWidth="1"/>
    <col min="267" max="267" width="6.5703125" customWidth="1"/>
    <col min="268" max="268" width="15.28515625" customWidth="1"/>
    <col min="269" max="269" width="17.28515625" bestFit="1" customWidth="1"/>
    <col min="270" max="270" width="17.42578125" customWidth="1"/>
    <col min="271" max="271" width="17.28515625" bestFit="1" customWidth="1"/>
    <col min="272" max="272" width="13" customWidth="1"/>
    <col min="273" max="273" width="12.7109375" customWidth="1"/>
    <col min="274" max="289" width="0" hidden="1" customWidth="1"/>
    <col min="290" max="290" width="9.28515625" customWidth="1"/>
    <col min="291" max="291" width="10.28515625" customWidth="1"/>
    <col min="292" max="292" width="10.7109375" customWidth="1"/>
    <col min="293" max="293" width="10.28515625" customWidth="1"/>
    <col min="294" max="306" width="9.28515625" customWidth="1"/>
    <col min="513" max="513" width="39" customWidth="1"/>
    <col min="514" max="514" width="2.5703125" customWidth="1"/>
    <col min="515" max="515" width="13.5703125" customWidth="1"/>
    <col min="516" max="516" width="15.28515625" customWidth="1"/>
    <col min="517" max="517" width="9.7109375" customWidth="1"/>
    <col min="518" max="518" width="2.7109375" customWidth="1"/>
    <col min="519" max="520" width="13.28515625" customWidth="1"/>
    <col min="521" max="521" width="14.5703125" customWidth="1"/>
    <col min="522" max="522" width="13.28515625" customWidth="1"/>
    <col min="523" max="523" width="6.5703125" customWidth="1"/>
    <col min="524" max="524" width="15.28515625" customWidth="1"/>
    <col min="525" max="525" width="17.28515625" bestFit="1" customWidth="1"/>
    <col min="526" max="526" width="17.42578125" customWidth="1"/>
    <col min="527" max="527" width="17.28515625" bestFit="1" customWidth="1"/>
    <col min="528" max="528" width="13" customWidth="1"/>
    <col min="529" max="529" width="12.7109375" customWidth="1"/>
    <col min="530" max="545" width="0" hidden="1" customWidth="1"/>
    <col min="546" max="546" width="9.28515625" customWidth="1"/>
    <col min="547" max="547" width="10.28515625" customWidth="1"/>
    <col min="548" max="548" width="10.7109375" customWidth="1"/>
    <col min="549" max="549" width="10.28515625" customWidth="1"/>
    <col min="550" max="562" width="9.28515625" customWidth="1"/>
    <col min="769" max="769" width="39" customWidth="1"/>
    <col min="770" max="770" width="2.5703125" customWidth="1"/>
    <col min="771" max="771" width="13.5703125" customWidth="1"/>
    <col min="772" max="772" width="15.28515625" customWidth="1"/>
    <col min="773" max="773" width="9.7109375" customWidth="1"/>
    <col min="774" max="774" width="2.7109375" customWidth="1"/>
    <col min="775" max="776" width="13.28515625" customWidth="1"/>
    <col min="777" max="777" width="14.5703125" customWidth="1"/>
    <col min="778" max="778" width="13.28515625" customWidth="1"/>
    <col min="779" max="779" width="6.5703125" customWidth="1"/>
    <col min="780" max="780" width="15.28515625" customWidth="1"/>
    <col min="781" max="781" width="17.28515625" bestFit="1" customWidth="1"/>
    <col min="782" max="782" width="17.42578125" customWidth="1"/>
    <col min="783" max="783" width="17.28515625" bestFit="1" customWidth="1"/>
    <col min="784" max="784" width="13" customWidth="1"/>
    <col min="785" max="785" width="12.7109375" customWidth="1"/>
    <col min="786" max="801" width="0" hidden="1" customWidth="1"/>
    <col min="802" max="802" width="9.28515625" customWidth="1"/>
    <col min="803" max="803" width="10.28515625" customWidth="1"/>
    <col min="804" max="804" width="10.7109375" customWidth="1"/>
    <col min="805" max="805" width="10.28515625" customWidth="1"/>
    <col min="806" max="818" width="9.28515625" customWidth="1"/>
    <col min="1025" max="1025" width="39" customWidth="1"/>
    <col min="1026" max="1026" width="2.5703125" customWidth="1"/>
    <col min="1027" max="1027" width="13.5703125" customWidth="1"/>
    <col min="1028" max="1028" width="15.28515625" customWidth="1"/>
    <col min="1029" max="1029" width="9.7109375" customWidth="1"/>
    <col min="1030" max="1030" width="2.7109375" customWidth="1"/>
    <col min="1031" max="1032" width="13.28515625" customWidth="1"/>
    <col min="1033" max="1033" width="14.5703125" customWidth="1"/>
    <col min="1034" max="1034" width="13.28515625" customWidth="1"/>
    <col min="1035" max="1035" width="6.5703125" customWidth="1"/>
    <col min="1036" max="1036" width="15.28515625" customWidth="1"/>
    <col min="1037" max="1037" width="17.28515625" bestFit="1" customWidth="1"/>
    <col min="1038" max="1038" width="17.42578125" customWidth="1"/>
    <col min="1039" max="1039" width="17.28515625" bestFit="1" customWidth="1"/>
    <col min="1040" max="1040" width="13" customWidth="1"/>
    <col min="1041" max="1041" width="12.7109375" customWidth="1"/>
    <col min="1042" max="1057" width="0" hidden="1" customWidth="1"/>
    <col min="1058" max="1058" width="9.28515625" customWidth="1"/>
    <col min="1059" max="1059" width="10.28515625" customWidth="1"/>
    <col min="1060" max="1060" width="10.7109375" customWidth="1"/>
    <col min="1061" max="1061" width="10.28515625" customWidth="1"/>
    <col min="1062" max="1074" width="9.28515625" customWidth="1"/>
    <col min="1281" max="1281" width="39" customWidth="1"/>
    <col min="1282" max="1282" width="2.5703125" customWidth="1"/>
    <col min="1283" max="1283" width="13.5703125" customWidth="1"/>
    <col min="1284" max="1284" width="15.28515625" customWidth="1"/>
    <col min="1285" max="1285" width="9.7109375" customWidth="1"/>
    <col min="1286" max="1286" width="2.7109375" customWidth="1"/>
    <col min="1287" max="1288" width="13.28515625" customWidth="1"/>
    <col min="1289" max="1289" width="14.5703125" customWidth="1"/>
    <col min="1290" max="1290" width="13.28515625" customWidth="1"/>
    <col min="1291" max="1291" width="6.5703125" customWidth="1"/>
    <col min="1292" max="1292" width="15.28515625" customWidth="1"/>
    <col min="1293" max="1293" width="17.28515625" bestFit="1" customWidth="1"/>
    <col min="1294" max="1294" width="17.42578125" customWidth="1"/>
    <col min="1295" max="1295" width="17.28515625" bestFit="1" customWidth="1"/>
    <col min="1296" max="1296" width="13" customWidth="1"/>
    <col min="1297" max="1297" width="12.7109375" customWidth="1"/>
    <col min="1298" max="1313" width="0" hidden="1" customWidth="1"/>
    <col min="1314" max="1314" width="9.28515625" customWidth="1"/>
    <col min="1315" max="1315" width="10.28515625" customWidth="1"/>
    <col min="1316" max="1316" width="10.7109375" customWidth="1"/>
    <col min="1317" max="1317" width="10.28515625" customWidth="1"/>
    <col min="1318" max="1330" width="9.28515625" customWidth="1"/>
    <col min="1537" max="1537" width="39" customWidth="1"/>
    <col min="1538" max="1538" width="2.5703125" customWidth="1"/>
    <col min="1539" max="1539" width="13.5703125" customWidth="1"/>
    <col min="1540" max="1540" width="15.28515625" customWidth="1"/>
    <col min="1541" max="1541" width="9.7109375" customWidth="1"/>
    <col min="1542" max="1542" width="2.7109375" customWidth="1"/>
    <col min="1543" max="1544" width="13.28515625" customWidth="1"/>
    <col min="1545" max="1545" width="14.5703125" customWidth="1"/>
    <col min="1546" max="1546" width="13.28515625" customWidth="1"/>
    <col min="1547" max="1547" width="6.5703125" customWidth="1"/>
    <col min="1548" max="1548" width="15.28515625" customWidth="1"/>
    <col min="1549" max="1549" width="17.28515625" bestFit="1" customWidth="1"/>
    <col min="1550" max="1550" width="17.42578125" customWidth="1"/>
    <col min="1551" max="1551" width="17.28515625" bestFit="1" customWidth="1"/>
    <col min="1552" max="1552" width="13" customWidth="1"/>
    <col min="1553" max="1553" width="12.7109375" customWidth="1"/>
    <col min="1554" max="1569" width="0" hidden="1" customWidth="1"/>
    <col min="1570" max="1570" width="9.28515625" customWidth="1"/>
    <col min="1571" max="1571" width="10.28515625" customWidth="1"/>
    <col min="1572" max="1572" width="10.7109375" customWidth="1"/>
    <col min="1573" max="1573" width="10.28515625" customWidth="1"/>
    <col min="1574" max="1586" width="9.28515625" customWidth="1"/>
    <col min="1793" max="1793" width="39" customWidth="1"/>
    <col min="1794" max="1794" width="2.5703125" customWidth="1"/>
    <col min="1795" max="1795" width="13.5703125" customWidth="1"/>
    <col min="1796" max="1796" width="15.28515625" customWidth="1"/>
    <col min="1797" max="1797" width="9.7109375" customWidth="1"/>
    <col min="1798" max="1798" width="2.7109375" customWidth="1"/>
    <col min="1799" max="1800" width="13.28515625" customWidth="1"/>
    <col min="1801" max="1801" width="14.5703125" customWidth="1"/>
    <col min="1802" max="1802" width="13.28515625" customWidth="1"/>
    <col min="1803" max="1803" width="6.5703125" customWidth="1"/>
    <col min="1804" max="1804" width="15.28515625" customWidth="1"/>
    <col min="1805" max="1805" width="17.28515625" bestFit="1" customWidth="1"/>
    <col min="1806" max="1806" width="17.42578125" customWidth="1"/>
    <col min="1807" max="1807" width="17.28515625" bestFit="1" customWidth="1"/>
    <col min="1808" max="1808" width="13" customWidth="1"/>
    <col min="1809" max="1809" width="12.7109375" customWidth="1"/>
    <col min="1810" max="1825" width="0" hidden="1" customWidth="1"/>
    <col min="1826" max="1826" width="9.28515625" customWidth="1"/>
    <col min="1827" max="1827" width="10.28515625" customWidth="1"/>
    <col min="1828" max="1828" width="10.7109375" customWidth="1"/>
    <col min="1829" max="1829" width="10.28515625" customWidth="1"/>
    <col min="1830" max="1842" width="9.28515625" customWidth="1"/>
    <col min="2049" max="2049" width="39" customWidth="1"/>
    <col min="2050" max="2050" width="2.5703125" customWidth="1"/>
    <col min="2051" max="2051" width="13.5703125" customWidth="1"/>
    <col min="2052" max="2052" width="15.28515625" customWidth="1"/>
    <col min="2053" max="2053" width="9.7109375" customWidth="1"/>
    <col min="2054" max="2054" width="2.7109375" customWidth="1"/>
    <col min="2055" max="2056" width="13.28515625" customWidth="1"/>
    <col min="2057" max="2057" width="14.5703125" customWidth="1"/>
    <col min="2058" max="2058" width="13.28515625" customWidth="1"/>
    <col min="2059" max="2059" width="6.5703125" customWidth="1"/>
    <col min="2060" max="2060" width="15.28515625" customWidth="1"/>
    <col min="2061" max="2061" width="17.28515625" bestFit="1" customWidth="1"/>
    <col min="2062" max="2062" width="17.42578125" customWidth="1"/>
    <col min="2063" max="2063" width="17.28515625" bestFit="1" customWidth="1"/>
    <col min="2064" max="2064" width="13" customWidth="1"/>
    <col min="2065" max="2065" width="12.7109375" customWidth="1"/>
    <col min="2066" max="2081" width="0" hidden="1" customWidth="1"/>
    <col min="2082" max="2082" width="9.28515625" customWidth="1"/>
    <col min="2083" max="2083" width="10.28515625" customWidth="1"/>
    <col min="2084" max="2084" width="10.7109375" customWidth="1"/>
    <col min="2085" max="2085" width="10.28515625" customWidth="1"/>
    <col min="2086" max="2098" width="9.28515625" customWidth="1"/>
    <col min="2305" max="2305" width="39" customWidth="1"/>
    <col min="2306" max="2306" width="2.5703125" customWidth="1"/>
    <col min="2307" max="2307" width="13.5703125" customWidth="1"/>
    <col min="2308" max="2308" width="15.28515625" customWidth="1"/>
    <col min="2309" max="2309" width="9.7109375" customWidth="1"/>
    <col min="2310" max="2310" width="2.7109375" customWidth="1"/>
    <col min="2311" max="2312" width="13.28515625" customWidth="1"/>
    <col min="2313" max="2313" width="14.5703125" customWidth="1"/>
    <col min="2314" max="2314" width="13.28515625" customWidth="1"/>
    <col min="2315" max="2315" width="6.5703125" customWidth="1"/>
    <col min="2316" max="2316" width="15.28515625" customWidth="1"/>
    <col min="2317" max="2317" width="17.28515625" bestFit="1" customWidth="1"/>
    <col min="2318" max="2318" width="17.42578125" customWidth="1"/>
    <col min="2319" max="2319" width="17.28515625" bestFit="1" customWidth="1"/>
    <col min="2320" max="2320" width="13" customWidth="1"/>
    <col min="2321" max="2321" width="12.7109375" customWidth="1"/>
    <col min="2322" max="2337" width="0" hidden="1" customWidth="1"/>
    <col min="2338" max="2338" width="9.28515625" customWidth="1"/>
    <col min="2339" max="2339" width="10.28515625" customWidth="1"/>
    <col min="2340" max="2340" width="10.7109375" customWidth="1"/>
    <col min="2341" max="2341" width="10.28515625" customWidth="1"/>
    <col min="2342" max="2354" width="9.28515625" customWidth="1"/>
    <col min="2561" max="2561" width="39" customWidth="1"/>
    <col min="2562" max="2562" width="2.5703125" customWidth="1"/>
    <col min="2563" max="2563" width="13.5703125" customWidth="1"/>
    <col min="2564" max="2564" width="15.28515625" customWidth="1"/>
    <col min="2565" max="2565" width="9.7109375" customWidth="1"/>
    <col min="2566" max="2566" width="2.7109375" customWidth="1"/>
    <col min="2567" max="2568" width="13.28515625" customWidth="1"/>
    <col min="2569" max="2569" width="14.5703125" customWidth="1"/>
    <col min="2570" max="2570" width="13.28515625" customWidth="1"/>
    <col min="2571" max="2571" width="6.5703125" customWidth="1"/>
    <col min="2572" max="2572" width="15.28515625" customWidth="1"/>
    <col min="2573" max="2573" width="17.28515625" bestFit="1" customWidth="1"/>
    <col min="2574" max="2574" width="17.42578125" customWidth="1"/>
    <col min="2575" max="2575" width="17.28515625" bestFit="1" customWidth="1"/>
    <col min="2576" max="2576" width="13" customWidth="1"/>
    <col min="2577" max="2577" width="12.7109375" customWidth="1"/>
    <col min="2578" max="2593" width="0" hidden="1" customWidth="1"/>
    <col min="2594" max="2594" width="9.28515625" customWidth="1"/>
    <col min="2595" max="2595" width="10.28515625" customWidth="1"/>
    <col min="2596" max="2596" width="10.7109375" customWidth="1"/>
    <col min="2597" max="2597" width="10.28515625" customWidth="1"/>
    <col min="2598" max="2610" width="9.28515625" customWidth="1"/>
    <col min="2817" max="2817" width="39" customWidth="1"/>
    <col min="2818" max="2818" width="2.5703125" customWidth="1"/>
    <col min="2819" max="2819" width="13.5703125" customWidth="1"/>
    <col min="2820" max="2820" width="15.28515625" customWidth="1"/>
    <col min="2821" max="2821" width="9.7109375" customWidth="1"/>
    <col min="2822" max="2822" width="2.7109375" customWidth="1"/>
    <col min="2823" max="2824" width="13.28515625" customWidth="1"/>
    <col min="2825" max="2825" width="14.5703125" customWidth="1"/>
    <col min="2826" max="2826" width="13.28515625" customWidth="1"/>
    <col min="2827" max="2827" width="6.5703125" customWidth="1"/>
    <col min="2828" max="2828" width="15.28515625" customWidth="1"/>
    <col min="2829" max="2829" width="17.28515625" bestFit="1" customWidth="1"/>
    <col min="2830" max="2830" width="17.42578125" customWidth="1"/>
    <col min="2831" max="2831" width="17.28515625" bestFit="1" customWidth="1"/>
    <col min="2832" max="2832" width="13" customWidth="1"/>
    <col min="2833" max="2833" width="12.7109375" customWidth="1"/>
    <col min="2834" max="2849" width="0" hidden="1" customWidth="1"/>
    <col min="2850" max="2850" width="9.28515625" customWidth="1"/>
    <col min="2851" max="2851" width="10.28515625" customWidth="1"/>
    <col min="2852" max="2852" width="10.7109375" customWidth="1"/>
    <col min="2853" max="2853" width="10.28515625" customWidth="1"/>
    <col min="2854" max="2866" width="9.28515625" customWidth="1"/>
    <col min="3073" max="3073" width="39" customWidth="1"/>
    <col min="3074" max="3074" width="2.5703125" customWidth="1"/>
    <col min="3075" max="3075" width="13.5703125" customWidth="1"/>
    <col min="3076" max="3076" width="15.28515625" customWidth="1"/>
    <col min="3077" max="3077" width="9.7109375" customWidth="1"/>
    <col min="3078" max="3078" width="2.7109375" customWidth="1"/>
    <col min="3079" max="3080" width="13.28515625" customWidth="1"/>
    <col min="3081" max="3081" width="14.5703125" customWidth="1"/>
    <col min="3082" max="3082" width="13.28515625" customWidth="1"/>
    <col min="3083" max="3083" width="6.5703125" customWidth="1"/>
    <col min="3084" max="3084" width="15.28515625" customWidth="1"/>
    <col min="3085" max="3085" width="17.28515625" bestFit="1" customWidth="1"/>
    <col min="3086" max="3086" width="17.42578125" customWidth="1"/>
    <col min="3087" max="3087" width="17.28515625" bestFit="1" customWidth="1"/>
    <col min="3088" max="3088" width="13" customWidth="1"/>
    <col min="3089" max="3089" width="12.7109375" customWidth="1"/>
    <col min="3090" max="3105" width="0" hidden="1" customWidth="1"/>
    <col min="3106" max="3106" width="9.28515625" customWidth="1"/>
    <col min="3107" max="3107" width="10.28515625" customWidth="1"/>
    <col min="3108" max="3108" width="10.7109375" customWidth="1"/>
    <col min="3109" max="3109" width="10.28515625" customWidth="1"/>
    <col min="3110" max="3122" width="9.28515625" customWidth="1"/>
    <col min="3329" max="3329" width="39" customWidth="1"/>
    <col min="3330" max="3330" width="2.5703125" customWidth="1"/>
    <col min="3331" max="3331" width="13.5703125" customWidth="1"/>
    <col min="3332" max="3332" width="15.28515625" customWidth="1"/>
    <col min="3333" max="3333" width="9.7109375" customWidth="1"/>
    <col min="3334" max="3334" width="2.7109375" customWidth="1"/>
    <col min="3335" max="3336" width="13.28515625" customWidth="1"/>
    <col min="3337" max="3337" width="14.5703125" customWidth="1"/>
    <col min="3338" max="3338" width="13.28515625" customWidth="1"/>
    <col min="3339" max="3339" width="6.5703125" customWidth="1"/>
    <col min="3340" max="3340" width="15.28515625" customWidth="1"/>
    <col min="3341" max="3341" width="17.28515625" bestFit="1" customWidth="1"/>
    <col min="3342" max="3342" width="17.42578125" customWidth="1"/>
    <col min="3343" max="3343" width="17.28515625" bestFit="1" customWidth="1"/>
    <col min="3344" max="3344" width="13" customWidth="1"/>
    <col min="3345" max="3345" width="12.7109375" customWidth="1"/>
    <col min="3346" max="3361" width="0" hidden="1" customWidth="1"/>
    <col min="3362" max="3362" width="9.28515625" customWidth="1"/>
    <col min="3363" max="3363" width="10.28515625" customWidth="1"/>
    <col min="3364" max="3364" width="10.7109375" customWidth="1"/>
    <col min="3365" max="3365" width="10.28515625" customWidth="1"/>
    <col min="3366" max="3378" width="9.28515625" customWidth="1"/>
    <col min="3585" max="3585" width="39" customWidth="1"/>
    <col min="3586" max="3586" width="2.5703125" customWidth="1"/>
    <col min="3587" max="3587" width="13.5703125" customWidth="1"/>
    <col min="3588" max="3588" width="15.28515625" customWidth="1"/>
    <col min="3589" max="3589" width="9.7109375" customWidth="1"/>
    <col min="3590" max="3590" width="2.7109375" customWidth="1"/>
    <col min="3591" max="3592" width="13.28515625" customWidth="1"/>
    <col min="3593" max="3593" width="14.5703125" customWidth="1"/>
    <col min="3594" max="3594" width="13.28515625" customWidth="1"/>
    <col min="3595" max="3595" width="6.5703125" customWidth="1"/>
    <col min="3596" max="3596" width="15.28515625" customWidth="1"/>
    <col min="3597" max="3597" width="17.28515625" bestFit="1" customWidth="1"/>
    <col min="3598" max="3598" width="17.42578125" customWidth="1"/>
    <col min="3599" max="3599" width="17.28515625" bestFit="1" customWidth="1"/>
    <col min="3600" max="3600" width="13" customWidth="1"/>
    <col min="3601" max="3601" width="12.7109375" customWidth="1"/>
    <col min="3602" max="3617" width="0" hidden="1" customWidth="1"/>
    <col min="3618" max="3618" width="9.28515625" customWidth="1"/>
    <col min="3619" max="3619" width="10.28515625" customWidth="1"/>
    <col min="3620" max="3620" width="10.7109375" customWidth="1"/>
    <col min="3621" max="3621" width="10.28515625" customWidth="1"/>
    <col min="3622" max="3634" width="9.28515625" customWidth="1"/>
    <col min="3841" max="3841" width="39" customWidth="1"/>
    <col min="3842" max="3842" width="2.5703125" customWidth="1"/>
    <col min="3843" max="3843" width="13.5703125" customWidth="1"/>
    <col min="3844" max="3844" width="15.28515625" customWidth="1"/>
    <col min="3845" max="3845" width="9.7109375" customWidth="1"/>
    <col min="3846" max="3846" width="2.7109375" customWidth="1"/>
    <col min="3847" max="3848" width="13.28515625" customWidth="1"/>
    <col min="3849" max="3849" width="14.5703125" customWidth="1"/>
    <col min="3850" max="3850" width="13.28515625" customWidth="1"/>
    <col min="3851" max="3851" width="6.5703125" customWidth="1"/>
    <col min="3852" max="3852" width="15.28515625" customWidth="1"/>
    <col min="3853" max="3853" width="17.28515625" bestFit="1" customWidth="1"/>
    <col min="3854" max="3854" width="17.42578125" customWidth="1"/>
    <col min="3855" max="3855" width="17.28515625" bestFit="1" customWidth="1"/>
    <col min="3856" max="3856" width="13" customWidth="1"/>
    <col min="3857" max="3857" width="12.7109375" customWidth="1"/>
    <col min="3858" max="3873" width="0" hidden="1" customWidth="1"/>
    <col min="3874" max="3874" width="9.28515625" customWidth="1"/>
    <col min="3875" max="3875" width="10.28515625" customWidth="1"/>
    <col min="3876" max="3876" width="10.7109375" customWidth="1"/>
    <col min="3877" max="3877" width="10.28515625" customWidth="1"/>
    <col min="3878" max="3890" width="9.28515625" customWidth="1"/>
    <col min="4097" max="4097" width="39" customWidth="1"/>
    <col min="4098" max="4098" width="2.5703125" customWidth="1"/>
    <col min="4099" max="4099" width="13.5703125" customWidth="1"/>
    <col min="4100" max="4100" width="15.28515625" customWidth="1"/>
    <col min="4101" max="4101" width="9.7109375" customWidth="1"/>
    <col min="4102" max="4102" width="2.7109375" customWidth="1"/>
    <col min="4103" max="4104" width="13.28515625" customWidth="1"/>
    <col min="4105" max="4105" width="14.5703125" customWidth="1"/>
    <col min="4106" max="4106" width="13.28515625" customWidth="1"/>
    <col min="4107" max="4107" width="6.5703125" customWidth="1"/>
    <col min="4108" max="4108" width="15.28515625" customWidth="1"/>
    <col min="4109" max="4109" width="17.28515625" bestFit="1" customWidth="1"/>
    <col min="4110" max="4110" width="17.42578125" customWidth="1"/>
    <col min="4111" max="4111" width="17.28515625" bestFit="1" customWidth="1"/>
    <col min="4112" max="4112" width="13" customWidth="1"/>
    <col min="4113" max="4113" width="12.7109375" customWidth="1"/>
    <col min="4114" max="4129" width="0" hidden="1" customWidth="1"/>
    <col min="4130" max="4130" width="9.28515625" customWidth="1"/>
    <col min="4131" max="4131" width="10.28515625" customWidth="1"/>
    <col min="4132" max="4132" width="10.7109375" customWidth="1"/>
    <col min="4133" max="4133" width="10.28515625" customWidth="1"/>
    <col min="4134" max="4146" width="9.28515625" customWidth="1"/>
    <col min="4353" max="4353" width="39" customWidth="1"/>
    <col min="4354" max="4354" width="2.5703125" customWidth="1"/>
    <col min="4355" max="4355" width="13.5703125" customWidth="1"/>
    <col min="4356" max="4356" width="15.28515625" customWidth="1"/>
    <col min="4357" max="4357" width="9.7109375" customWidth="1"/>
    <col min="4358" max="4358" width="2.7109375" customWidth="1"/>
    <col min="4359" max="4360" width="13.28515625" customWidth="1"/>
    <col min="4361" max="4361" width="14.5703125" customWidth="1"/>
    <col min="4362" max="4362" width="13.28515625" customWidth="1"/>
    <col min="4363" max="4363" width="6.5703125" customWidth="1"/>
    <col min="4364" max="4364" width="15.28515625" customWidth="1"/>
    <col min="4365" max="4365" width="17.28515625" bestFit="1" customWidth="1"/>
    <col min="4366" max="4366" width="17.42578125" customWidth="1"/>
    <col min="4367" max="4367" width="17.28515625" bestFit="1" customWidth="1"/>
    <col min="4368" max="4368" width="13" customWidth="1"/>
    <col min="4369" max="4369" width="12.7109375" customWidth="1"/>
    <col min="4370" max="4385" width="0" hidden="1" customWidth="1"/>
    <col min="4386" max="4386" width="9.28515625" customWidth="1"/>
    <col min="4387" max="4387" width="10.28515625" customWidth="1"/>
    <col min="4388" max="4388" width="10.7109375" customWidth="1"/>
    <col min="4389" max="4389" width="10.28515625" customWidth="1"/>
    <col min="4390" max="4402" width="9.28515625" customWidth="1"/>
    <col min="4609" max="4609" width="39" customWidth="1"/>
    <col min="4610" max="4610" width="2.5703125" customWidth="1"/>
    <col min="4611" max="4611" width="13.5703125" customWidth="1"/>
    <col min="4612" max="4612" width="15.28515625" customWidth="1"/>
    <col min="4613" max="4613" width="9.7109375" customWidth="1"/>
    <col min="4614" max="4614" width="2.7109375" customWidth="1"/>
    <col min="4615" max="4616" width="13.28515625" customWidth="1"/>
    <col min="4617" max="4617" width="14.5703125" customWidth="1"/>
    <col min="4618" max="4618" width="13.28515625" customWidth="1"/>
    <col min="4619" max="4619" width="6.5703125" customWidth="1"/>
    <col min="4620" max="4620" width="15.28515625" customWidth="1"/>
    <col min="4621" max="4621" width="17.28515625" bestFit="1" customWidth="1"/>
    <col min="4622" max="4622" width="17.42578125" customWidth="1"/>
    <col min="4623" max="4623" width="17.28515625" bestFit="1" customWidth="1"/>
    <col min="4624" max="4624" width="13" customWidth="1"/>
    <col min="4625" max="4625" width="12.7109375" customWidth="1"/>
    <col min="4626" max="4641" width="0" hidden="1" customWidth="1"/>
    <col min="4642" max="4642" width="9.28515625" customWidth="1"/>
    <col min="4643" max="4643" width="10.28515625" customWidth="1"/>
    <col min="4644" max="4644" width="10.7109375" customWidth="1"/>
    <col min="4645" max="4645" width="10.28515625" customWidth="1"/>
    <col min="4646" max="4658" width="9.28515625" customWidth="1"/>
    <col min="4865" max="4865" width="39" customWidth="1"/>
    <col min="4866" max="4866" width="2.5703125" customWidth="1"/>
    <col min="4867" max="4867" width="13.5703125" customWidth="1"/>
    <col min="4868" max="4868" width="15.28515625" customWidth="1"/>
    <col min="4869" max="4869" width="9.7109375" customWidth="1"/>
    <col min="4870" max="4870" width="2.7109375" customWidth="1"/>
    <col min="4871" max="4872" width="13.28515625" customWidth="1"/>
    <col min="4873" max="4873" width="14.5703125" customWidth="1"/>
    <col min="4874" max="4874" width="13.28515625" customWidth="1"/>
    <col min="4875" max="4875" width="6.5703125" customWidth="1"/>
    <col min="4876" max="4876" width="15.28515625" customWidth="1"/>
    <col min="4877" max="4877" width="17.28515625" bestFit="1" customWidth="1"/>
    <col min="4878" max="4878" width="17.42578125" customWidth="1"/>
    <col min="4879" max="4879" width="17.28515625" bestFit="1" customWidth="1"/>
    <col min="4880" max="4880" width="13" customWidth="1"/>
    <col min="4881" max="4881" width="12.7109375" customWidth="1"/>
    <col min="4882" max="4897" width="0" hidden="1" customWidth="1"/>
    <col min="4898" max="4898" width="9.28515625" customWidth="1"/>
    <col min="4899" max="4899" width="10.28515625" customWidth="1"/>
    <col min="4900" max="4900" width="10.7109375" customWidth="1"/>
    <col min="4901" max="4901" width="10.28515625" customWidth="1"/>
    <col min="4902" max="4914" width="9.28515625" customWidth="1"/>
    <col min="5121" max="5121" width="39" customWidth="1"/>
    <col min="5122" max="5122" width="2.5703125" customWidth="1"/>
    <col min="5123" max="5123" width="13.5703125" customWidth="1"/>
    <col min="5124" max="5124" width="15.28515625" customWidth="1"/>
    <col min="5125" max="5125" width="9.7109375" customWidth="1"/>
    <col min="5126" max="5126" width="2.7109375" customWidth="1"/>
    <col min="5127" max="5128" width="13.28515625" customWidth="1"/>
    <col min="5129" max="5129" width="14.5703125" customWidth="1"/>
    <col min="5130" max="5130" width="13.28515625" customWidth="1"/>
    <col min="5131" max="5131" width="6.5703125" customWidth="1"/>
    <col min="5132" max="5132" width="15.28515625" customWidth="1"/>
    <col min="5133" max="5133" width="17.28515625" bestFit="1" customWidth="1"/>
    <col min="5134" max="5134" width="17.42578125" customWidth="1"/>
    <col min="5135" max="5135" width="17.28515625" bestFit="1" customWidth="1"/>
    <col min="5136" max="5136" width="13" customWidth="1"/>
    <col min="5137" max="5137" width="12.7109375" customWidth="1"/>
    <col min="5138" max="5153" width="0" hidden="1" customWidth="1"/>
    <col min="5154" max="5154" width="9.28515625" customWidth="1"/>
    <col min="5155" max="5155" width="10.28515625" customWidth="1"/>
    <col min="5156" max="5156" width="10.7109375" customWidth="1"/>
    <col min="5157" max="5157" width="10.28515625" customWidth="1"/>
    <col min="5158" max="5170" width="9.28515625" customWidth="1"/>
    <col min="5377" max="5377" width="39" customWidth="1"/>
    <col min="5378" max="5378" width="2.5703125" customWidth="1"/>
    <col min="5379" max="5379" width="13.5703125" customWidth="1"/>
    <col min="5380" max="5380" width="15.28515625" customWidth="1"/>
    <col min="5381" max="5381" width="9.7109375" customWidth="1"/>
    <col min="5382" max="5382" width="2.7109375" customWidth="1"/>
    <col min="5383" max="5384" width="13.28515625" customWidth="1"/>
    <col min="5385" max="5385" width="14.5703125" customWidth="1"/>
    <col min="5386" max="5386" width="13.28515625" customWidth="1"/>
    <col min="5387" max="5387" width="6.5703125" customWidth="1"/>
    <col min="5388" max="5388" width="15.28515625" customWidth="1"/>
    <col min="5389" max="5389" width="17.28515625" bestFit="1" customWidth="1"/>
    <col min="5390" max="5390" width="17.42578125" customWidth="1"/>
    <col min="5391" max="5391" width="17.28515625" bestFit="1" customWidth="1"/>
    <col min="5392" max="5392" width="13" customWidth="1"/>
    <col min="5393" max="5393" width="12.7109375" customWidth="1"/>
    <col min="5394" max="5409" width="0" hidden="1" customWidth="1"/>
    <col min="5410" max="5410" width="9.28515625" customWidth="1"/>
    <col min="5411" max="5411" width="10.28515625" customWidth="1"/>
    <col min="5412" max="5412" width="10.7109375" customWidth="1"/>
    <col min="5413" max="5413" width="10.28515625" customWidth="1"/>
    <col min="5414" max="5426" width="9.28515625" customWidth="1"/>
    <col min="5633" max="5633" width="39" customWidth="1"/>
    <col min="5634" max="5634" width="2.5703125" customWidth="1"/>
    <col min="5635" max="5635" width="13.5703125" customWidth="1"/>
    <col min="5636" max="5636" width="15.28515625" customWidth="1"/>
    <col min="5637" max="5637" width="9.7109375" customWidth="1"/>
    <col min="5638" max="5638" width="2.7109375" customWidth="1"/>
    <col min="5639" max="5640" width="13.28515625" customWidth="1"/>
    <col min="5641" max="5641" width="14.5703125" customWidth="1"/>
    <col min="5642" max="5642" width="13.28515625" customWidth="1"/>
    <col min="5643" max="5643" width="6.5703125" customWidth="1"/>
    <col min="5644" max="5644" width="15.28515625" customWidth="1"/>
    <col min="5645" max="5645" width="17.28515625" bestFit="1" customWidth="1"/>
    <col min="5646" max="5646" width="17.42578125" customWidth="1"/>
    <col min="5647" max="5647" width="17.28515625" bestFit="1" customWidth="1"/>
    <col min="5648" max="5648" width="13" customWidth="1"/>
    <col min="5649" max="5649" width="12.7109375" customWidth="1"/>
    <col min="5650" max="5665" width="0" hidden="1" customWidth="1"/>
    <col min="5666" max="5666" width="9.28515625" customWidth="1"/>
    <col min="5667" max="5667" width="10.28515625" customWidth="1"/>
    <col min="5668" max="5668" width="10.7109375" customWidth="1"/>
    <col min="5669" max="5669" width="10.28515625" customWidth="1"/>
    <col min="5670" max="5682" width="9.28515625" customWidth="1"/>
    <col min="5889" max="5889" width="39" customWidth="1"/>
    <col min="5890" max="5890" width="2.5703125" customWidth="1"/>
    <col min="5891" max="5891" width="13.5703125" customWidth="1"/>
    <col min="5892" max="5892" width="15.28515625" customWidth="1"/>
    <col min="5893" max="5893" width="9.7109375" customWidth="1"/>
    <col min="5894" max="5894" width="2.7109375" customWidth="1"/>
    <col min="5895" max="5896" width="13.28515625" customWidth="1"/>
    <col min="5897" max="5897" width="14.5703125" customWidth="1"/>
    <col min="5898" max="5898" width="13.28515625" customWidth="1"/>
    <col min="5899" max="5899" width="6.5703125" customWidth="1"/>
    <col min="5900" max="5900" width="15.28515625" customWidth="1"/>
    <col min="5901" max="5901" width="17.28515625" bestFit="1" customWidth="1"/>
    <col min="5902" max="5902" width="17.42578125" customWidth="1"/>
    <col min="5903" max="5903" width="17.28515625" bestFit="1" customWidth="1"/>
    <col min="5904" max="5904" width="13" customWidth="1"/>
    <col min="5905" max="5905" width="12.7109375" customWidth="1"/>
    <col min="5906" max="5921" width="0" hidden="1" customWidth="1"/>
    <col min="5922" max="5922" width="9.28515625" customWidth="1"/>
    <col min="5923" max="5923" width="10.28515625" customWidth="1"/>
    <col min="5924" max="5924" width="10.7109375" customWidth="1"/>
    <col min="5925" max="5925" width="10.28515625" customWidth="1"/>
    <col min="5926" max="5938" width="9.28515625" customWidth="1"/>
    <col min="6145" max="6145" width="39" customWidth="1"/>
    <col min="6146" max="6146" width="2.5703125" customWidth="1"/>
    <col min="6147" max="6147" width="13.5703125" customWidth="1"/>
    <col min="6148" max="6148" width="15.28515625" customWidth="1"/>
    <col min="6149" max="6149" width="9.7109375" customWidth="1"/>
    <col min="6150" max="6150" width="2.7109375" customWidth="1"/>
    <col min="6151" max="6152" width="13.28515625" customWidth="1"/>
    <col min="6153" max="6153" width="14.5703125" customWidth="1"/>
    <col min="6154" max="6154" width="13.28515625" customWidth="1"/>
    <col min="6155" max="6155" width="6.5703125" customWidth="1"/>
    <col min="6156" max="6156" width="15.28515625" customWidth="1"/>
    <col min="6157" max="6157" width="17.28515625" bestFit="1" customWidth="1"/>
    <col min="6158" max="6158" width="17.42578125" customWidth="1"/>
    <col min="6159" max="6159" width="17.28515625" bestFit="1" customWidth="1"/>
    <col min="6160" max="6160" width="13" customWidth="1"/>
    <col min="6161" max="6161" width="12.7109375" customWidth="1"/>
    <col min="6162" max="6177" width="0" hidden="1" customWidth="1"/>
    <col min="6178" max="6178" width="9.28515625" customWidth="1"/>
    <col min="6179" max="6179" width="10.28515625" customWidth="1"/>
    <col min="6180" max="6180" width="10.7109375" customWidth="1"/>
    <col min="6181" max="6181" width="10.28515625" customWidth="1"/>
    <col min="6182" max="6194" width="9.28515625" customWidth="1"/>
    <col min="6401" max="6401" width="39" customWidth="1"/>
    <col min="6402" max="6402" width="2.5703125" customWidth="1"/>
    <col min="6403" max="6403" width="13.5703125" customWidth="1"/>
    <col min="6404" max="6404" width="15.28515625" customWidth="1"/>
    <col min="6405" max="6405" width="9.7109375" customWidth="1"/>
    <col min="6406" max="6406" width="2.7109375" customWidth="1"/>
    <col min="6407" max="6408" width="13.28515625" customWidth="1"/>
    <col min="6409" max="6409" width="14.5703125" customWidth="1"/>
    <col min="6410" max="6410" width="13.28515625" customWidth="1"/>
    <col min="6411" max="6411" width="6.5703125" customWidth="1"/>
    <col min="6412" max="6412" width="15.28515625" customWidth="1"/>
    <col min="6413" max="6413" width="17.28515625" bestFit="1" customWidth="1"/>
    <col min="6414" max="6414" width="17.42578125" customWidth="1"/>
    <col min="6415" max="6415" width="17.28515625" bestFit="1" customWidth="1"/>
    <col min="6416" max="6416" width="13" customWidth="1"/>
    <col min="6417" max="6417" width="12.7109375" customWidth="1"/>
    <col min="6418" max="6433" width="0" hidden="1" customWidth="1"/>
    <col min="6434" max="6434" width="9.28515625" customWidth="1"/>
    <col min="6435" max="6435" width="10.28515625" customWidth="1"/>
    <col min="6436" max="6436" width="10.7109375" customWidth="1"/>
    <col min="6437" max="6437" width="10.28515625" customWidth="1"/>
    <col min="6438" max="6450" width="9.28515625" customWidth="1"/>
    <col min="6657" max="6657" width="39" customWidth="1"/>
    <col min="6658" max="6658" width="2.5703125" customWidth="1"/>
    <col min="6659" max="6659" width="13.5703125" customWidth="1"/>
    <col min="6660" max="6660" width="15.28515625" customWidth="1"/>
    <col min="6661" max="6661" width="9.7109375" customWidth="1"/>
    <col min="6662" max="6662" width="2.7109375" customWidth="1"/>
    <col min="6663" max="6664" width="13.28515625" customWidth="1"/>
    <col min="6665" max="6665" width="14.5703125" customWidth="1"/>
    <col min="6666" max="6666" width="13.28515625" customWidth="1"/>
    <col min="6667" max="6667" width="6.5703125" customWidth="1"/>
    <col min="6668" max="6668" width="15.28515625" customWidth="1"/>
    <col min="6669" max="6669" width="17.28515625" bestFit="1" customWidth="1"/>
    <col min="6670" max="6670" width="17.42578125" customWidth="1"/>
    <col min="6671" max="6671" width="17.28515625" bestFit="1" customWidth="1"/>
    <col min="6672" max="6672" width="13" customWidth="1"/>
    <col min="6673" max="6673" width="12.7109375" customWidth="1"/>
    <col min="6674" max="6689" width="0" hidden="1" customWidth="1"/>
    <col min="6690" max="6690" width="9.28515625" customWidth="1"/>
    <col min="6691" max="6691" width="10.28515625" customWidth="1"/>
    <col min="6692" max="6692" width="10.7109375" customWidth="1"/>
    <col min="6693" max="6693" width="10.28515625" customWidth="1"/>
    <col min="6694" max="6706" width="9.28515625" customWidth="1"/>
    <col min="6913" max="6913" width="39" customWidth="1"/>
    <col min="6914" max="6914" width="2.5703125" customWidth="1"/>
    <col min="6915" max="6915" width="13.5703125" customWidth="1"/>
    <col min="6916" max="6916" width="15.28515625" customWidth="1"/>
    <col min="6917" max="6917" width="9.7109375" customWidth="1"/>
    <col min="6918" max="6918" width="2.7109375" customWidth="1"/>
    <col min="6919" max="6920" width="13.28515625" customWidth="1"/>
    <col min="6921" max="6921" width="14.5703125" customWidth="1"/>
    <col min="6922" max="6922" width="13.28515625" customWidth="1"/>
    <col min="6923" max="6923" width="6.5703125" customWidth="1"/>
    <col min="6924" max="6924" width="15.28515625" customWidth="1"/>
    <col min="6925" max="6925" width="17.28515625" bestFit="1" customWidth="1"/>
    <col min="6926" max="6926" width="17.42578125" customWidth="1"/>
    <col min="6927" max="6927" width="17.28515625" bestFit="1" customWidth="1"/>
    <col min="6928" max="6928" width="13" customWidth="1"/>
    <col min="6929" max="6929" width="12.7109375" customWidth="1"/>
    <col min="6930" max="6945" width="0" hidden="1" customWidth="1"/>
    <col min="6946" max="6946" width="9.28515625" customWidth="1"/>
    <col min="6947" max="6947" width="10.28515625" customWidth="1"/>
    <col min="6948" max="6948" width="10.7109375" customWidth="1"/>
    <col min="6949" max="6949" width="10.28515625" customWidth="1"/>
    <col min="6950" max="6962" width="9.28515625" customWidth="1"/>
    <col min="7169" max="7169" width="39" customWidth="1"/>
    <col min="7170" max="7170" width="2.5703125" customWidth="1"/>
    <col min="7171" max="7171" width="13.5703125" customWidth="1"/>
    <col min="7172" max="7172" width="15.28515625" customWidth="1"/>
    <col min="7173" max="7173" width="9.7109375" customWidth="1"/>
    <col min="7174" max="7174" width="2.7109375" customWidth="1"/>
    <col min="7175" max="7176" width="13.28515625" customWidth="1"/>
    <col min="7177" max="7177" width="14.5703125" customWidth="1"/>
    <col min="7178" max="7178" width="13.28515625" customWidth="1"/>
    <col min="7179" max="7179" width="6.5703125" customWidth="1"/>
    <col min="7180" max="7180" width="15.28515625" customWidth="1"/>
    <col min="7181" max="7181" width="17.28515625" bestFit="1" customWidth="1"/>
    <col min="7182" max="7182" width="17.42578125" customWidth="1"/>
    <col min="7183" max="7183" width="17.28515625" bestFit="1" customWidth="1"/>
    <col min="7184" max="7184" width="13" customWidth="1"/>
    <col min="7185" max="7185" width="12.7109375" customWidth="1"/>
    <col min="7186" max="7201" width="0" hidden="1" customWidth="1"/>
    <col min="7202" max="7202" width="9.28515625" customWidth="1"/>
    <col min="7203" max="7203" width="10.28515625" customWidth="1"/>
    <col min="7204" max="7204" width="10.7109375" customWidth="1"/>
    <col min="7205" max="7205" width="10.28515625" customWidth="1"/>
    <col min="7206" max="7218" width="9.28515625" customWidth="1"/>
    <col min="7425" max="7425" width="39" customWidth="1"/>
    <col min="7426" max="7426" width="2.5703125" customWidth="1"/>
    <col min="7427" max="7427" width="13.5703125" customWidth="1"/>
    <col min="7428" max="7428" width="15.28515625" customWidth="1"/>
    <col min="7429" max="7429" width="9.7109375" customWidth="1"/>
    <col min="7430" max="7430" width="2.7109375" customWidth="1"/>
    <col min="7431" max="7432" width="13.28515625" customWidth="1"/>
    <col min="7433" max="7433" width="14.5703125" customWidth="1"/>
    <col min="7434" max="7434" width="13.28515625" customWidth="1"/>
    <col min="7435" max="7435" width="6.5703125" customWidth="1"/>
    <col min="7436" max="7436" width="15.28515625" customWidth="1"/>
    <col min="7437" max="7437" width="17.28515625" bestFit="1" customWidth="1"/>
    <col min="7438" max="7438" width="17.42578125" customWidth="1"/>
    <col min="7439" max="7439" width="17.28515625" bestFit="1" customWidth="1"/>
    <col min="7440" max="7440" width="13" customWidth="1"/>
    <col min="7441" max="7441" width="12.7109375" customWidth="1"/>
    <col min="7442" max="7457" width="0" hidden="1" customWidth="1"/>
    <col min="7458" max="7458" width="9.28515625" customWidth="1"/>
    <col min="7459" max="7459" width="10.28515625" customWidth="1"/>
    <col min="7460" max="7460" width="10.7109375" customWidth="1"/>
    <col min="7461" max="7461" width="10.28515625" customWidth="1"/>
    <col min="7462" max="7474" width="9.28515625" customWidth="1"/>
    <col min="7681" max="7681" width="39" customWidth="1"/>
    <col min="7682" max="7682" width="2.5703125" customWidth="1"/>
    <col min="7683" max="7683" width="13.5703125" customWidth="1"/>
    <col min="7684" max="7684" width="15.28515625" customWidth="1"/>
    <col min="7685" max="7685" width="9.7109375" customWidth="1"/>
    <col min="7686" max="7686" width="2.7109375" customWidth="1"/>
    <col min="7687" max="7688" width="13.28515625" customWidth="1"/>
    <col min="7689" max="7689" width="14.5703125" customWidth="1"/>
    <col min="7690" max="7690" width="13.28515625" customWidth="1"/>
    <col min="7691" max="7691" width="6.5703125" customWidth="1"/>
    <col min="7692" max="7692" width="15.28515625" customWidth="1"/>
    <col min="7693" max="7693" width="17.28515625" bestFit="1" customWidth="1"/>
    <col min="7694" max="7694" width="17.42578125" customWidth="1"/>
    <col min="7695" max="7695" width="17.28515625" bestFit="1" customWidth="1"/>
    <col min="7696" max="7696" width="13" customWidth="1"/>
    <col min="7697" max="7697" width="12.7109375" customWidth="1"/>
    <col min="7698" max="7713" width="0" hidden="1" customWidth="1"/>
    <col min="7714" max="7714" width="9.28515625" customWidth="1"/>
    <col min="7715" max="7715" width="10.28515625" customWidth="1"/>
    <col min="7716" max="7716" width="10.7109375" customWidth="1"/>
    <col min="7717" max="7717" width="10.28515625" customWidth="1"/>
    <col min="7718" max="7730" width="9.28515625" customWidth="1"/>
    <col min="7937" max="7937" width="39" customWidth="1"/>
    <col min="7938" max="7938" width="2.5703125" customWidth="1"/>
    <col min="7939" max="7939" width="13.5703125" customWidth="1"/>
    <col min="7940" max="7940" width="15.28515625" customWidth="1"/>
    <col min="7941" max="7941" width="9.7109375" customWidth="1"/>
    <col min="7942" max="7942" width="2.7109375" customWidth="1"/>
    <col min="7943" max="7944" width="13.28515625" customWidth="1"/>
    <col min="7945" max="7945" width="14.5703125" customWidth="1"/>
    <col min="7946" max="7946" width="13.28515625" customWidth="1"/>
    <col min="7947" max="7947" width="6.5703125" customWidth="1"/>
    <col min="7948" max="7948" width="15.28515625" customWidth="1"/>
    <col min="7949" max="7949" width="17.28515625" bestFit="1" customWidth="1"/>
    <col min="7950" max="7950" width="17.42578125" customWidth="1"/>
    <col min="7951" max="7951" width="17.28515625" bestFit="1" customWidth="1"/>
    <col min="7952" max="7952" width="13" customWidth="1"/>
    <col min="7953" max="7953" width="12.7109375" customWidth="1"/>
    <col min="7954" max="7969" width="0" hidden="1" customWidth="1"/>
    <col min="7970" max="7970" width="9.28515625" customWidth="1"/>
    <col min="7971" max="7971" width="10.28515625" customWidth="1"/>
    <col min="7972" max="7972" width="10.7109375" customWidth="1"/>
    <col min="7973" max="7973" width="10.28515625" customWidth="1"/>
    <col min="7974" max="7986" width="9.28515625" customWidth="1"/>
    <col min="8193" max="8193" width="39" customWidth="1"/>
    <col min="8194" max="8194" width="2.5703125" customWidth="1"/>
    <col min="8195" max="8195" width="13.5703125" customWidth="1"/>
    <col min="8196" max="8196" width="15.28515625" customWidth="1"/>
    <col min="8197" max="8197" width="9.7109375" customWidth="1"/>
    <col min="8198" max="8198" width="2.7109375" customWidth="1"/>
    <col min="8199" max="8200" width="13.28515625" customWidth="1"/>
    <col min="8201" max="8201" width="14.5703125" customWidth="1"/>
    <col min="8202" max="8202" width="13.28515625" customWidth="1"/>
    <col min="8203" max="8203" width="6.5703125" customWidth="1"/>
    <col min="8204" max="8204" width="15.28515625" customWidth="1"/>
    <col min="8205" max="8205" width="17.28515625" bestFit="1" customWidth="1"/>
    <col min="8206" max="8206" width="17.42578125" customWidth="1"/>
    <col min="8207" max="8207" width="17.28515625" bestFit="1" customWidth="1"/>
    <col min="8208" max="8208" width="13" customWidth="1"/>
    <col min="8209" max="8209" width="12.7109375" customWidth="1"/>
    <col min="8210" max="8225" width="0" hidden="1" customWidth="1"/>
    <col min="8226" max="8226" width="9.28515625" customWidth="1"/>
    <col min="8227" max="8227" width="10.28515625" customWidth="1"/>
    <col min="8228" max="8228" width="10.7109375" customWidth="1"/>
    <col min="8229" max="8229" width="10.28515625" customWidth="1"/>
    <col min="8230" max="8242" width="9.28515625" customWidth="1"/>
    <col min="8449" max="8449" width="39" customWidth="1"/>
    <col min="8450" max="8450" width="2.5703125" customWidth="1"/>
    <col min="8451" max="8451" width="13.5703125" customWidth="1"/>
    <col min="8452" max="8452" width="15.28515625" customWidth="1"/>
    <col min="8453" max="8453" width="9.7109375" customWidth="1"/>
    <col min="8454" max="8454" width="2.7109375" customWidth="1"/>
    <col min="8455" max="8456" width="13.28515625" customWidth="1"/>
    <col min="8457" max="8457" width="14.5703125" customWidth="1"/>
    <col min="8458" max="8458" width="13.28515625" customWidth="1"/>
    <col min="8459" max="8459" width="6.5703125" customWidth="1"/>
    <col min="8460" max="8460" width="15.28515625" customWidth="1"/>
    <col min="8461" max="8461" width="17.28515625" bestFit="1" customWidth="1"/>
    <col min="8462" max="8462" width="17.42578125" customWidth="1"/>
    <col min="8463" max="8463" width="17.28515625" bestFit="1" customWidth="1"/>
    <col min="8464" max="8464" width="13" customWidth="1"/>
    <col min="8465" max="8465" width="12.7109375" customWidth="1"/>
    <col min="8466" max="8481" width="0" hidden="1" customWidth="1"/>
    <col min="8482" max="8482" width="9.28515625" customWidth="1"/>
    <col min="8483" max="8483" width="10.28515625" customWidth="1"/>
    <col min="8484" max="8484" width="10.7109375" customWidth="1"/>
    <col min="8485" max="8485" width="10.28515625" customWidth="1"/>
    <col min="8486" max="8498" width="9.28515625" customWidth="1"/>
    <col min="8705" max="8705" width="39" customWidth="1"/>
    <col min="8706" max="8706" width="2.5703125" customWidth="1"/>
    <col min="8707" max="8707" width="13.5703125" customWidth="1"/>
    <col min="8708" max="8708" width="15.28515625" customWidth="1"/>
    <col min="8709" max="8709" width="9.7109375" customWidth="1"/>
    <col min="8710" max="8710" width="2.7109375" customWidth="1"/>
    <col min="8711" max="8712" width="13.28515625" customWidth="1"/>
    <col min="8713" max="8713" width="14.5703125" customWidth="1"/>
    <col min="8714" max="8714" width="13.28515625" customWidth="1"/>
    <col min="8715" max="8715" width="6.5703125" customWidth="1"/>
    <col min="8716" max="8716" width="15.28515625" customWidth="1"/>
    <col min="8717" max="8717" width="17.28515625" bestFit="1" customWidth="1"/>
    <col min="8718" max="8718" width="17.42578125" customWidth="1"/>
    <col min="8719" max="8719" width="17.28515625" bestFit="1" customWidth="1"/>
    <col min="8720" max="8720" width="13" customWidth="1"/>
    <col min="8721" max="8721" width="12.7109375" customWidth="1"/>
    <col min="8722" max="8737" width="0" hidden="1" customWidth="1"/>
    <col min="8738" max="8738" width="9.28515625" customWidth="1"/>
    <col min="8739" max="8739" width="10.28515625" customWidth="1"/>
    <col min="8740" max="8740" width="10.7109375" customWidth="1"/>
    <col min="8741" max="8741" width="10.28515625" customWidth="1"/>
    <col min="8742" max="8754" width="9.28515625" customWidth="1"/>
    <col min="8961" max="8961" width="39" customWidth="1"/>
    <col min="8962" max="8962" width="2.5703125" customWidth="1"/>
    <col min="8963" max="8963" width="13.5703125" customWidth="1"/>
    <col min="8964" max="8964" width="15.28515625" customWidth="1"/>
    <col min="8965" max="8965" width="9.7109375" customWidth="1"/>
    <col min="8966" max="8966" width="2.7109375" customWidth="1"/>
    <col min="8967" max="8968" width="13.28515625" customWidth="1"/>
    <col min="8969" max="8969" width="14.5703125" customWidth="1"/>
    <col min="8970" max="8970" width="13.28515625" customWidth="1"/>
    <col min="8971" max="8971" width="6.5703125" customWidth="1"/>
    <col min="8972" max="8972" width="15.28515625" customWidth="1"/>
    <col min="8973" max="8973" width="17.28515625" bestFit="1" customWidth="1"/>
    <col min="8974" max="8974" width="17.42578125" customWidth="1"/>
    <col min="8975" max="8975" width="17.28515625" bestFit="1" customWidth="1"/>
    <col min="8976" max="8976" width="13" customWidth="1"/>
    <col min="8977" max="8977" width="12.7109375" customWidth="1"/>
    <col min="8978" max="8993" width="0" hidden="1" customWidth="1"/>
    <col min="8994" max="8994" width="9.28515625" customWidth="1"/>
    <col min="8995" max="8995" width="10.28515625" customWidth="1"/>
    <col min="8996" max="8996" width="10.7109375" customWidth="1"/>
    <col min="8997" max="8997" width="10.28515625" customWidth="1"/>
    <col min="8998" max="9010" width="9.28515625" customWidth="1"/>
    <col min="9217" max="9217" width="39" customWidth="1"/>
    <col min="9218" max="9218" width="2.5703125" customWidth="1"/>
    <col min="9219" max="9219" width="13.5703125" customWidth="1"/>
    <col min="9220" max="9220" width="15.28515625" customWidth="1"/>
    <col min="9221" max="9221" width="9.7109375" customWidth="1"/>
    <col min="9222" max="9222" width="2.7109375" customWidth="1"/>
    <col min="9223" max="9224" width="13.28515625" customWidth="1"/>
    <col min="9225" max="9225" width="14.5703125" customWidth="1"/>
    <col min="9226" max="9226" width="13.28515625" customWidth="1"/>
    <col min="9227" max="9227" width="6.5703125" customWidth="1"/>
    <col min="9228" max="9228" width="15.28515625" customWidth="1"/>
    <col min="9229" max="9229" width="17.28515625" bestFit="1" customWidth="1"/>
    <col min="9230" max="9230" width="17.42578125" customWidth="1"/>
    <col min="9231" max="9231" width="17.28515625" bestFit="1" customWidth="1"/>
    <col min="9232" max="9232" width="13" customWidth="1"/>
    <col min="9233" max="9233" width="12.7109375" customWidth="1"/>
    <col min="9234" max="9249" width="0" hidden="1" customWidth="1"/>
    <col min="9250" max="9250" width="9.28515625" customWidth="1"/>
    <col min="9251" max="9251" width="10.28515625" customWidth="1"/>
    <col min="9252" max="9252" width="10.7109375" customWidth="1"/>
    <col min="9253" max="9253" width="10.28515625" customWidth="1"/>
    <col min="9254" max="9266" width="9.28515625" customWidth="1"/>
    <col min="9473" max="9473" width="39" customWidth="1"/>
    <col min="9474" max="9474" width="2.5703125" customWidth="1"/>
    <col min="9475" max="9475" width="13.5703125" customWidth="1"/>
    <col min="9476" max="9476" width="15.28515625" customWidth="1"/>
    <col min="9477" max="9477" width="9.7109375" customWidth="1"/>
    <col min="9478" max="9478" width="2.7109375" customWidth="1"/>
    <col min="9479" max="9480" width="13.28515625" customWidth="1"/>
    <col min="9481" max="9481" width="14.5703125" customWidth="1"/>
    <col min="9482" max="9482" width="13.28515625" customWidth="1"/>
    <col min="9483" max="9483" width="6.5703125" customWidth="1"/>
    <col min="9484" max="9484" width="15.28515625" customWidth="1"/>
    <col min="9485" max="9485" width="17.28515625" bestFit="1" customWidth="1"/>
    <col min="9486" max="9486" width="17.42578125" customWidth="1"/>
    <col min="9487" max="9487" width="17.28515625" bestFit="1" customWidth="1"/>
    <col min="9488" max="9488" width="13" customWidth="1"/>
    <col min="9489" max="9489" width="12.7109375" customWidth="1"/>
    <col min="9490" max="9505" width="0" hidden="1" customWidth="1"/>
    <col min="9506" max="9506" width="9.28515625" customWidth="1"/>
    <col min="9507" max="9507" width="10.28515625" customWidth="1"/>
    <col min="9508" max="9508" width="10.7109375" customWidth="1"/>
    <col min="9509" max="9509" width="10.28515625" customWidth="1"/>
    <col min="9510" max="9522" width="9.28515625" customWidth="1"/>
    <col min="9729" max="9729" width="39" customWidth="1"/>
    <col min="9730" max="9730" width="2.5703125" customWidth="1"/>
    <col min="9731" max="9731" width="13.5703125" customWidth="1"/>
    <col min="9732" max="9732" width="15.28515625" customWidth="1"/>
    <col min="9733" max="9733" width="9.7109375" customWidth="1"/>
    <col min="9734" max="9734" width="2.7109375" customWidth="1"/>
    <col min="9735" max="9736" width="13.28515625" customWidth="1"/>
    <col min="9737" max="9737" width="14.5703125" customWidth="1"/>
    <col min="9738" max="9738" width="13.28515625" customWidth="1"/>
    <col min="9739" max="9739" width="6.5703125" customWidth="1"/>
    <col min="9740" max="9740" width="15.28515625" customWidth="1"/>
    <col min="9741" max="9741" width="17.28515625" bestFit="1" customWidth="1"/>
    <col min="9742" max="9742" width="17.42578125" customWidth="1"/>
    <col min="9743" max="9743" width="17.28515625" bestFit="1" customWidth="1"/>
    <col min="9744" max="9744" width="13" customWidth="1"/>
    <col min="9745" max="9745" width="12.7109375" customWidth="1"/>
    <col min="9746" max="9761" width="0" hidden="1" customWidth="1"/>
    <col min="9762" max="9762" width="9.28515625" customWidth="1"/>
    <col min="9763" max="9763" width="10.28515625" customWidth="1"/>
    <col min="9764" max="9764" width="10.7109375" customWidth="1"/>
    <col min="9765" max="9765" width="10.28515625" customWidth="1"/>
    <col min="9766" max="9778" width="9.28515625" customWidth="1"/>
    <col min="9985" max="9985" width="39" customWidth="1"/>
    <col min="9986" max="9986" width="2.5703125" customWidth="1"/>
    <col min="9987" max="9987" width="13.5703125" customWidth="1"/>
    <col min="9988" max="9988" width="15.28515625" customWidth="1"/>
    <col min="9989" max="9989" width="9.7109375" customWidth="1"/>
    <col min="9990" max="9990" width="2.7109375" customWidth="1"/>
    <col min="9991" max="9992" width="13.28515625" customWidth="1"/>
    <col min="9993" max="9993" width="14.5703125" customWidth="1"/>
    <col min="9994" max="9994" width="13.28515625" customWidth="1"/>
    <col min="9995" max="9995" width="6.5703125" customWidth="1"/>
    <col min="9996" max="9996" width="15.28515625" customWidth="1"/>
    <col min="9997" max="9997" width="17.28515625" bestFit="1" customWidth="1"/>
    <col min="9998" max="9998" width="17.42578125" customWidth="1"/>
    <col min="9999" max="9999" width="17.28515625" bestFit="1" customWidth="1"/>
    <col min="10000" max="10000" width="13" customWidth="1"/>
    <col min="10001" max="10001" width="12.7109375" customWidth="1"/>
    <col min="10002" max="10017" width="0" hidden="1" customWidth="1"/>
    <col min="10018" max="10018" width="9.28515625" customWidth="1"/>
    <col min="10019" max="10019" width="10.28515625" customWidth="1"/>
    <col min="10020" max="10020" width="10.7109375" customWidth="1"/>
    <col min="10021" max="10021" width="10.28515625" customWidth="1"/>
    <col min="10022" max="10034" width="9.28515625" customWidth="1"/>
    <col min="10241" max="10241" width="39" customWidth="1"/>
    <col min="10242" max="10242" width="2.5703125" customWidth="1"/>
    <col min="10243" max="10243" width="13.5703125" customWidth="1"/>
    <col min="10244" max="10244" width="15.28515625" customWidth="1"/>
    <col min="10245" max="10245" width="9.7109375" customWidth="1"/>
    <col min="10246" max="10246" width="2.7109375" customWidth="1"/>
    <col min="10247" max="10248" width="13.28515625" customWidth="1"/>
    <col min="10249" max="10249" width="14.5703125" customWidth="1"/>
    <col min="10250" max="10250" width="13.28515625" customWidth="1"/>
    <col min="10251" max="10251" width="6.5703125" customWidth="1"/>
    <col min="10252" max="10252" width="15.28515625" customWidth="1"/>
    <col min="10253" max="10253" width="17.28515625" bestFit="1" customWidth="1"/>
    <col min="10254" max="10254" width="17.42578125" customWidth="1"/>
    <col min="10255" max="10255" width="17.28515625" bestFit="1" customWidth="1"/>
    <col min="10256" max="10256" width="13" customWidth="1"/>
    <col min="10257" max="10257" width="12.7109375" customWidth="1"/>
    <col min="10258" max="10273" width="0" hidden="1" customWidth="1"/>
    <col min="10274" max="10274" width="9.28515625" customWidth="1"/>
    <col min="10275" max="10275" width="10.28515625" customWidth="1"/>
    <col min="10276" max="10276" width="10.7109375" customWidth="1"/>
    <col min="10277" max="10277" width="10.28515625" customWidth="1"/>
    <col min="10278" max="10290" width="9.28515625" customWidth="1"/>
    <col min="10497" max="10497" width="39" customWidth="1"/>
    <col min="10498" max="10498" width="2.5703125" customWidth="1"/>
    <col min="10499" max="10499" width="13.5703125" customWidth="1"/>
    <col min="10500" max="10500" width="15.28515625" customWidth="1"/>
    <col min="10501" max="10501" width="9.7109375" customWidth="1"/>
    <col min="10502" max="10502" width="2.7109375" customWidth="1"/>
    <col min="10503" max="10504" width="13.28515625" customWidth="1"/>
    <col min="10505" max="10505" width="14.5703125" customWidth="1"/>
    <col min="10506" max="10506" width="13.28515625" customWidth="1"/>
    <col min="10507" max="10507" width="6.5703125" customWidth="1"/>
    <col min="10508" max="10508" width="15.28515625" customWidth="1"/>
    <col min="10509" max="10509" width="17.28515625" bestFit="1" customWidth="1"/>
    <col min="10510" max="10510" width="17.42578125" customWidth="1"/>
    <col min="10511" max="10511" width="17.28515625" bestFit="1" customWidth="1"/>
    <col min="10512" max="10512" width="13" customWidth="1"/>
    <col min="10513" max="10513" width="12.7109375" customWidth="1"/>
    <col min="10514" max="10529" width="0" hidden="1" customWidth="1"/>
    <col min="10530" max="10530" width="9.28515625" customWidth="1"/>
    <col min="10531" max="10531" width="10.28515625" customWidth="1"/>
    <col min="10532" max="10532" width="10.7109375" customWidth="1"/>
    <col min="10533" max="10533" width="10.28515625" customWidth="1"/>
    <col min="10534" max="10546" width="9.28515625" customWidth="1"/>
    <col min="10753" max="10753" width="39" customWidth="1"/>
    <col min="10754" max="10754" width="2.5703125" customWidth="1"/>
    <col min="10755" max="10755" width="13.5703125" customWidth="1"/>
    <col min="10756" max="10756" width="15.28515625" customWidth="1"/>
    <col min="10757" max="10757" width="9.7109375" customWidth="1"/>
    <col min="10758" max="10758" width="2.7109375" customWidth="1"/>
    <col min="10759" max="10760" width="13.28515625" customWidth="1"/>
    <col min="10761" max="10761" width="14.5703125" customWidth="1"/>
    <col min="10762" max="10762" width="13.28515625" customWidth="1"/>
    <col min="10763" max="10763" width="6.5703125" customWidth="1"/>
    <col min="10764" max="10764" width="15.28515625" customWidth="1"/>
    <col min="10765" max="10765" width="17.28515625" bestFit="1" customWidth="1"/>
    <col min="10766" max="10766" width="17.42578125" customWidth="1"/>
    <col min="10767" max="10767" width="17.28515625" bestFit="1" customWidth="1"/>
    <col min="10768" max="10768" width="13" customWidth="1"/>
    <col min="10769" max="10769" width="12.7109375" customWidth="1"/>
    <col min="10770" max="10785" width="0" hidden="1" customWidth="1"/>
    <col min="10786" max="10786" width="9.28515625" customWidth="1"/>
    <col min="10787" max="10787" width="10.28515625" customWidth="1"/>
    <col min="10788" max="10788" width="10.7109375" customWidth="1"/>
    <col min="10789" max="10789" width="10.28515625" customWidth="1"/>
    <col min="10790" max="10802" width="9.28515625" customWidth="1"/>
    <col min="11009" max="11009" width="39" customWidth="1"/>
    <col min="11010" max="11010" width="2.5703125" customWidth="1"/>
    <col min="11011" max="11011" width="13.5703125" customWidth="1"/>
    <col min="11012" max="11012" width="15.28515625" customWidth="1"/>
    <col min="11013" max="11013" width="9.7109375" customWidth="1"/>
    <col min="11014" max="11014" width="2.7109375" customWidth="1"/>
    <col min="11015" max="11016" width="13.28515625" customWidth="1"/>
    <col min="11017" max="11017" width="14.5703125" customWidth="1"/>
    <col min="11018" max="11018" width="13.28515625" customWidth="1"/>
    <col min="11019" max="11019" width="6.5703125" customWidth="1"/>
    <col min="11020" max="11020" width="15.28515625" customWidth="1"/>
    <col min="11021" max="11021" width="17.28515625" bestFit="1" customWidth="1"/>
    <col min="11022" max="11022" width="17.42578125" customWidth="1"/>
    <col min="11023" max="11023" width="17.28515625" bestFit="1" customWidth="1"/>
    <col min="11024" max="11024" width="13" customWidth="1"/>
    <col min="11025" max="11025" width="12.7109375" customWidth="1"/>
    <col min="11026" max="11041" width="0" hidden="1" customWidth="1"/>
    <col min="11042" max="11042" width="9.28515625" customWidth="1"/>
    <col min="11043" max="11043" width="10.28515625" customWidth="1"/>
    <col min="11044" max="11044" width="10.7109375" customWidth="1"/>
    <col min="11045" max="11045" width="10.28515625" customWidth="1"/>
    <col min="11046" max="11058" width="9.28515625" customWidth="1"/>
    <col min="11265" max="11265" width="39" customWidth="1"/>
    <col min="11266" max="11266" width="2.5703125" customWidth="1"/>
    <col min="11267" max="11267" width="13.5703125" customWidth="1"/>
    <col min="11268" max="11268" width="15.28515625" customWidth="1"/>
    <col min="11269" max="11269" width="9.7109375" customWidth="1"/>
    <col min="11270" max="11270" width="2.7109375" customWidth="1"/>
    <col min="11271" max="11272" width="13.28515625" customWidth="1"/>
    <col min="11273" max="11273" width="14.5703125" customWidth="1"/>
    <col min="11274" max="11274" width="13.28515625" customWidth="1"/>
    <col min="11275" max="11275" width="6.5703125" customWidth="1"/>
    <col min="11276" max="11276" width="15.28515625" customWidth="1"/>
    <col min="11277" max="11277" width="17.28515625" bestFit="1" customWidth="1"/>
    <col min="11278" max="11278" width="17.42578125" customWidth="1"/>
    <col min="11279" max="11279" width="17.28515625" bestFit="1" customWidth="1"/>
    <col min="11280" max="11280" width="13" customWidth="1"/>
    <col min="11281" max="11281" width="12.7109375" customWidth="1"/>
    <col min="11282" max="11297" width="0" hidden="1" customWidth="1"/>
    <col min="11298" max="11298" width="9.28515625" customWidth="1"/>
    <col min="11299" max="11299" width="10.28515625" customWidth="1"/>
    <col min="11300" max="11300" width="10.7109375" customWidth="1"/>
    <col min="11301" max="11301" width="10.28515625" customWidth="1"/>
    <col min="11302" max="11314" width="9.28515625" customWidth="1"/>
    <col min="11521" max="11521" width="39" customWidth="1"/>
    <col min="11522" max="11522" width="2.5703125" customWidth="1"/>
    <col min="11523" max="11523" width="13.5703125" customWidth="1"/>
    <col min="11524" max="11524" width="15.28515625" customWidth="1"/>
    <col min="11525" max="11525" width="9.7109375" customWidth="1"/>
    <col min="11526" max="11526" width="2.7109375" customWidth="1"/>
    <col min="11527" max="11528" width="13.28515625" customWidth="1"/>
    <col min="11529" max="11529" width="14.5703125" customWidth="1"/>
    <col min="11530" max="11530" width="13.28515625" customWidth="1"/>
    <col min="11531" max="11531" width="6.5703125" customWidth="1"/>
    <col min="11532" max="11532" width="15.28515625" customWidth="1"/>
    <col min="11533" max="11533" width="17.28515625" bestFit="1" customWidth="1"/>
    <col min="11534" max="11534" width="17.42578125" customWidth="1"/>
    <col min="11535" max="11535" width="17.28515625" bestFit="1" customWidth="1"/>
    <col min="11536" max="11536" width="13" customWidth="1"/>
    <col min="11537" max="11537" width="12.7109375" customWidth="1"/>
    <col min="11538" max="11553" width="0" hidden="1" customWidth="1"/>
    <col min="11554" max="11554" width="9.28515625" customWidth="1"/>
    <col min="11555" max="11555" width="10.28515625" customWidth="1"/>
    <col min="11556" max="11556" width="10.7109375" customWidth="1"/>
    <col min="11557" max="11557" width="10.28515625" customWidth="1"/>
    <col min="11558" max="11570" width="9.28515625" customWidth="1"/>
    <col min="11777" max="11777" width="39" customWidth="1"/>
    <col min="11778" max="11778" width="2.5703125" customWidth="1"/>
    <col min="11779" max="11779" width="13.5703125" customWidth="1"/>
    <col min="11780" max="11780" width="15.28515625" customWidth="1"/>
    <col min="11781" max="11781" width="9.7109375" customWidth="1"/>
    <col min="11782" max="11782" width="2.7109375" customWidth="1"/>
    <col min="11783" max="11784" width="13.28515625" customWidth="1"/>
    <col min="11785" max="11785" width="14.5703125" customWidth="1"/>
    <col min="11786" max="11786" width="13.28515625" customWidth="1"/>
    <col min="11787" max="11787" width="6.5703125" customWidth="1"/>
    <col min="11788" max="11788" width="15.28515625" customWidth="1"/>
    <col min="11789" max="11789" width="17.28515625" bestFit="1" customWidth="1"/>
    <col min="11790" max="11790" width="17.42578125" customWidth="1"/>
    <col min="11791" max="11791" width="17.28515625" bestFit="1" customWidth="1"/>
    <col min="11792" max="11792" width="13" customWidth="1"/>
    <col min="11793" max="11793" width="12.7109375" customWidth="1"/>
    <col min="11794" max="11809" width="0" hidden="1" customWidth="1"/>
    <col min="11810" max="11810" width="9.28515625" customWidth="1"/>
    <col min="11811" max="11811" width="10.28515625" customWidth="1"/>
    <col min="11812" max="11812" width="10.7109375" customWidth="1"/>
    <col min="11813" max="11813" width="10.28515625" customWidth="1"/>
    <col min="11814" max="11826" width="9.28515625" customWidth="1"/>
    <col min="12033" max="12033" width="39" customWidth="1"/>
    <col min="12034" max="12034" width="2.5703125" customWidth="1"/>
    <col min="12035" max="12035" width="13.5703125" customWidth="1"/>
    <col min="12036" max="12036" width="15.28515625" customWidth="1"/>
    <col min="12037" max="12037" width="9.7109375" customWidth="1"/>
    <col min="12038" max="12038" width="2.7109375" customWidth="1"/>
    <col min="12039" max="12040" width="13.28515625" customWidth="1"/>
    <col min="12041" max="12041" width="14.5703125" customWidth="1"/>
    <col min="12042" max="12042" width="13.28515625" customWidth="1"/>
    <col min="12043" max="12043" width="6.5703125" customWidth="1"/>
    <col min="12044" max="12044" width="15.28515625" customWidth="1"/>
    <col min="12045" max="12045" width="17.28515625" bestFit="1" customWidth="1"/>
    <col min="12046" max="12046" width="17.42578125" customWidth="1"/>
    <col min="12047" max="12047" width="17.28515625" bestFit="1" customWidth="1"/>
    <col min="12048" max="12048" width="13" customWidth="1"/>
    <col min="12049" max="12049" width="12.7109375" customWidth="1"/>
    <col min="12050" max="12065" width="0" hidden="1" customWidth="1"/>
    <col min="12066" max="12066" width="9.28515625" customWidth="1"/>
    <col min="12067" max="12067" width="10.28515625" customWidth="1"/>
    <col min="12068" max="12068" width="10.7109375" customWidth="1"/>
    <col min="12069" max="12069" width="10.28515625" customWidth="1"/>
    <col min="12070" max="12082" width="9.28515625" customWidth="1"/>
    <col min="12289" max="12289" width="39" customWidth="1"/>
    <col min="12290" max="12290" width="2.5703125" customWidth="1"/>
    <col min="12291" max="12291" width="13.5703125" customWidth="1"/>
    <col min="12292" max="12292" width="15.28515625" customWidth="1"/>
    <col min="12293" max="12293" width="9.7109375" customWidth="1"/>
    <col min="12294" max="12294" width="2.7109375" customWidth="1"/>
    <col min="12295" max="12296" width="13.28515625" customWidth="1"/>
    <col min="12297" max="12297" width="14.5703125" customWidth="1"/>
    <col min="12298" max="12298" width="13.28515625" customWidth="1"/>
    <col min="12299" max="12299" width="6.5703125" customWidth="1"/>
    <col min="12300" max="12300" width="15.28515625" customWidth="1"/>
    <col min="12301" max="12301" width="17.28515625" bestFit="1" customWidth="1"/>
    <col min="12302" max="12302" width="17.42578125" customWidth="1"/>
    <col min="12303" max="12303" width="17.28515625" bestFit="1" customWidth="1"/>
    <col min="12304" max="12304" width="13" customWidth="1"/>
    <col min="12305" max="12305" width="12.7109375" customWidth="1"/>
    <col min="12306" max="12321" width="0" hidden="1" customWidth="1"/>
    <col min="12322" max="12322" width="9.28515625" customWidth="1"/>
    <col min="12323" max="12323" width="10.28515625" customWidth="1"/>
    <col min="12324" max="12324" width="10.7109375" customWidth="1"/>
    <col min="12325" max="12325" width="10.28515625" customWidth="1"/>
    <col min="12326" max="12338" width="9.28515625" customWidth="1"/>
    <col min="12545" max="12545" width="39" customWidth="1"/>
    <col min="12546" max="12546" width="2.5703125" customWidth="1"/>
    <col min="12547" max="12547" width="13.5703125" customWidth="1"/>
    <col min="12548" max="12548" width="15.28515625" customWidth="1"/>
    <col min="12549" max="12549" width="9.7109375" customWidth="1"/>
    <col min="12550" max="12550" width="2.7109375" customWidth="1"/>
    <col min="12551" max="12552" width="13.28515625" customWidth="1"/>
    <col min="12553" max="12553" width="14.5703125" customWidth="1"/>
    <col min="12554" max="12554" width="13.28515625" customWidth="1"/>
    <col min="12555" max="12555" width="6.5703125" customWidth="1"/>
    <col min="12556" max="12556" width="15.28515625" customWidth="1"/>
    <col min="12557" max="12557" width="17.28515625" bestFit="1" customWidth="1"/>
    <col min="12558" max="12558" width="17.42578125" customWidth="1"/>
    <col min="12559" max="12559" width="17.28515625" bestFit="1" customWidth="1"/>
    <col min="12560" max="12560" width="13" customWidth="1"/>
    <col min="12561" max="12561" width="12.7109375" customWidth="1"/>
    <col min="12562" max="12577" width="0" hidden="1" customWidth="1"/>
    <col min="12578" max="12578" width="9.28515625" customWidth="1"/>
    <col min="12579" max="12579" width="10.28515625" customWidth="1"/>
    <col min="12580" max="12580" width="10.7109375" customWidth="1"/>
    <col min="12581" max="12581" width="10.28515625" customWidth="1"/>
    <col min="12582" max="12594" width="9.28515625" customWidth="1"/>
    <col min="12801" max="12801" width="39" customWidth="1"/>
    <col min="12802" max="12802" width="2.5703125" customWidth="1"/>
    <col min="12803" max="12803" width="13.5703125" customWidth="1"/>
    <col min="12804" max="12804" width="15.28515625" customWidth="1"/>
    <col min="12805" max="12805" width="9.7109375" customWidth="1"/>
    <col min="12806" max="12806" width="2.7109375" customWidth="1"/>
    <col min="12807" max="12808" width="13.28515625" customWidth="1"/>
    <col min="12809" max="12809" width="14.5703125" customWidth="1"/>
    <col min="12810" max="12810" width="13.28515625" customWidth="1"/>
    <col min="12811" max="12811" width="6.5703125" customWidth="1"/>
    <col min="12812" max="12812" width="15.28515625" customWidth="1"/>
    <col min="12813" max="12813" width="17.28515625" bestFit="1" customWidth="1"/>
    <col min="12814" max="12814" width="17.42578125" customWidth="1"/>
    <col min="12815" max="12815" width="17.28515625" bestFit="1" customWidth="1"/>
    <col min="12816" max="12816" width="13" customWidth="1"/>
    <col min="12817" max="12817" width="12.7109375" customWidth="1"/>
    <col min="12818" max="12833" width="0" hidden="1" customWidth="1"/>
    <col min="12834" max="12834" width="9.28515625" customWidth="1"/>
    <col min="12835" max="12835" width="10.28515625" customWidth="1"/>
    <col min="12836" max="12836" width="10.7109375" customWidth="1"/>
    <col min="12837" max="12837" width="10.28515625" customWidth="1"/>
    <col min="12838" max="12850" width="9.28515625" customWidth="1"/>
    <col min="13057" max="13057" width="39" customWidth="1"/>
    <col min="13058" max="13058" width="2.5703125" customWidth="1"/>
    <col min="13059" max="13059" width="13.5703125" customWidth="1"/>
    <col min="13060" max="13060" width="15.28515625" customWidth="1"/>
    <col min="13061" max="13061" width="9.7109375" customWidth="1"/>
    <col min="13062" max="13062" width="2.7109375" customWidth="1"/>
    <col min="13063" max="13064" width="13.28515625" customWidth="1"/>
    <col min="13065" max="13065" width="14.5703125" customWidth="1"/>
    <col min="13066" max="13066" width="13.28515625" customWidth="1"/>
    <col min="13067" max="13067" width="6.5703125" customWidth="1"/>
    <col min="13068" max="13068" width="15.28515625" customWidth="1"/>
    <col min="13069" max="13069" width="17.28515625" bestFit="1" customWidth="1"/>
    <col min="13070" max="13070" width="17.42578125" customWidth="1"/>
    <col min="13071" max="13071" width="17.28515625" bestFit="1" customWidth="1"/>
    <col min="13072" max="13072" width="13" customWidth="1"/>
    <col min="13073" max="13073" width="12.7109375" customWidth="1"/>
    <col min="13074" max="13089" width="0" hidden="1" customWidth="1"/>
    <col min="13090" max="13090" width="9.28515625" customWidth="1"/>
    <col min="13091" max="13091" width="10.28515625" customWidth="1"/>
    <col min="13092" max="13092" width="10.7109375" customWidth="1"/>
    <col min="13093" max="13093" width="10.28515625" customWidth="1"/>
    <col min="13094" max="13106" width="9.28515625" customWidth="1"/>
    <col min="13313" max="13313" width="39" customWidth="1"/>
    <col min="13314" max="13314" width="2.5703125" customWidth="1"/>
    <col min="13315" max="13315" width="13.5703125" customWidth="1"/>
    <col min="13316" max="13316" width="15.28515625" customWidth="1"/>
    <col min="13317" max="13317" width="9.7109375" customWidth="1"/>
    <col min="13318" max="13318" width="2.7109375" customWidth="1"/>
    <col min="13319" max="13320" width="13.28515625" customWidth="1"/>
    <col min="13321" max="13321" width="14.5703125" customWidth="1"/>
    <col min="13322" max="13322" width="13.28515625" customWidth="1"/>
    <col min="13323" max="13323" width="6.5703125" customWidth="1"/>
    <col min="13324" max="13324" width="15.28515625" customWidth="1"/>
    <col min="13325" max="13325" width="17.28515625" bestFit="1" customWidth="1"/>
    <col min="13326" max="13326" width="17.42578125" customWidth="1"/>
    <col min="13327" max="13327" width="17.28515625" bestFit="1" customWidth="1"/>
    <col min="13328" max="13328" width="13" customWidth="1"/>
    <col min="13329" max="13329" width="12.7109375" customWidth="1"/>
    <col min="13330" max="13345" width="0" hidden="1" customWidth="1"/>
    <col min="13346" max="13346" width="9.28515625" customWidth="1"/>
    <col min="13347" max="13347" width="10.28515625" customWidth="1"/>
    <col min="13348" max="13348" width="10.7109375" customWidth="1"/>
    <col min="13349" max="13349" width="10.28515625" customWidth="1"/>
    <col min="13350" max="13362" width="9.28515625" customWidth="1"/>
    <col min="13569" max="13569" width="39" customWidth="1"/>
    <col min="13570" max="13570" width="2.5703125" customWidth="1"/>
    <col min="13571" max="13571" width="13.5703125" customWidth="1"/>
    <col min="13572" max="13572" width="15.28515625" customWidth="1"/>
    <col min="13573" max="13573" width="9.7109375" customWidth="1"/>
    <col min="13574" max="13574" width="2.7109375" customWidth="1"/>
    <col min="13575" max="13576" width="13.28515625" customWidth="1"/>
    <col min="13577" max="13577" width="14.5703125" customWidth="1"/>
    <col min="13578" max="13578" width="13.28515625" customWidth="1"/>
    <col min="13579" max="13579" width="6.5703125" customWidth="1"/>
    <col min="13580" max="13580" width="15.28515625" customWidth="1"/>
    <col min="13581" max="13581" width="17.28515625" bestFit="1" customWidth="1"/>
    <col min="13582" max="13582" width="17.42578125" customWidth="1"/>
    <col min="13583" max="13583" width="17.28515625" bestFit="1" customWidth="1"/>
    <col min="13584" max="13584" width="13" customWidth="1"/>
    <col min="13585" max="13585" width="12.7109375" customWidth="1"/>
    <col min="13586" max="13601" width="0" hidden="1" customWidth="1"/>
    <col min="13602" max="13602" width="9.28515625" customWidth="1"/>
    <col min="13603" max="13603" width="10.28515625" customWidth="1"/>
    <col min="13604" max="13604" width="10.7109375" customWidth="1"/>
    <col min="13605" max="13605" width="10.28515625" customWidth="1"/>
    <col min="13606" max="13618" width="9.28515625" customWidth="1"/>
    <col min="13825" max="13825" width="39" customWidth="1"/>
    <col min="13826" max="13826" width="2.5703125" customWidth="1"/>
    <col min="13827" max="13827" width="13.5703125" customWidth="1"/>
    <col min="13828" max="13828" width="15.28515625" customWidth="1"/>
    <col min="13829" max="13829" width="9.7109375" customWidth="1"/>
    <col min="13830" max="13830" width="2.7109375" customWidth="1"/>
    <col min="13831" max="13832" width="13.28515625" customWidth="1"/>
    <col min="13833" max="13833" width="14.5703125" customWidth="1"/>
    <col min="13834" max="13834" width="13.28515625" customWidth="1"/>
    <col min="13835" max="13835" width="6.5703125" customWidth="1"/>
    <col min="13836" max="13836" width="15.28515625" customWidth="1"/>
    <col min="13837" max="13837" width="17.28515625" bestFit="1" customWidth="1"/>
    <col min="13838" max="13838" width="17.42578125" customWidth="1"/>
    <col min="13839" max="13839" width="17.28515625" bestFit="1" customWidth="1"/>
    <col min="13840" max="13840" width="13" customWidth="1"/>
    <col min="13841" max="13841" width="12.7109375" customWidth="1"/>
    <col min="13842" max="13857" width="0" hidden="1" customWidth="1"/>
    <col min="13858" max="13858" width="9.28515625" customWidth="1"/>
    <col min="13859" max="13859" width="10.28515625" customWidth="1"/>
    <col min="13860" max="13860" width="10.7109375" customWidth="1"/>
    <col min="13861" max="13861" width="10.28515625" customWidth="1"/>
    <col min="13862" max="13874" width="9.28515625" customWidth="1"/>
    <col min="14081" max="14081" width="39" customWidth="1"/>
    <col min="14082" max="14082" width="2.5703125" customWidth="1"/>
    <col min="14083" max="14083" width="13.5703125" customWidth="1"/>
    <col min="14084" max="14084" width="15.28515625" customWidth="1"/>
    <col min="14085" max="14085" width="9.7109375" customWidth="1"/>
    <col min="14086" max="14086" width="2.7109375" customWidth="1"/>
    <col min="14087" max="14088" width="13.28515625" customWidth="1"/>
    <col min="14089" max="14089" width="14.5703125" customWidth="1"/>
    <col min="14090" max="14090" width="13.28515625" customWidth="1"/>
    <col min="14091" max="14091" width="6.5703125" customWidth="1"/>
    <col min="14092" max="14092" width="15.28515625" customWidth="1"/>
    <col min="14093" max="14093" width="17.28515625" bestFit="1" customWidth="1"/>
    <col min="14094" max="14094" width="17.42578125" customWidth="1"/>
    <col min="14095" max="14095" width="17.28515625" bestFit="1" customWidth="1"/>
    <col min="14096" max="14096" width="13" customWidth="1"/>
    <col min="14097" max="14097" width="12.7109375" customWidth="1"/>
    <col min="14098" max="14113" width="0" hidden="1" customWidth="1"/>
    <col min="14114" max="14114" width="9.28515625" customWidth="1"/>
    <col min="14115" max="14115" width="10.28515625" customWidth="1"/>
    <col min="14116" max="14116" width="10.7109375" customWidth="1"/>
    <col min="14117" max="14117" width="10.28515625" customWidth="1"/>
    <col min="14118" max="14130" width="9.28515625" customWidth="1"/>
    <col min="14337" max="14337" width="39" customWidth="1"/>
    <col min="14338" max="14338" width="2.5703125" customWidth="1"/>
    <col min="14339" max="14339" width="13.5703125" customWidth="1"/>
    <col min="14340" max="14340" width="15.28515625" customWidth="1"/>
    <col min="14341" max="14341" width="9.7109375" customWidth="1"/>
    <col min="14342" max="14342" width="2.7109375" customWidth="1"/>
    <col min="14343" max="14344" width="13.28515625" customWidth="1"/>
    <col min="14345" max="14345" width="14.5703125" customWidth="1"/>
    <col min="14346" max="14346" width="13.28515625" customWidth="1"/>
    <col min="14347" max="14347" width="6.5703125" customWidth="1"/>
    <col min="14348" max="14348" width="15.28515625" customWidth="1"/>
    <col min="14349" max="14349" width="17.28515625" bestFit="1" customWidth="1"/>
    <col min="14350" max="14350" width="17.42578125" customWidth="1"/>
    <col min="14351" max="14351" width="17.28515625" bestFit="1" customWidth="1"/>
    <col min="14352" max="14352" width="13" customWidth="1"/>
    <col min="14353" max="14353" width="12.7109375" customWidth="1"/>
    <col min="14354" max="14369" width="0" hidden="1" customWidth="1"/>
    <col min="14370" max="14370" width="9.28515625" customWidth="1"/>
    <col min="14371" max="14371" width="10.28515625" customWidth="1"/>
    <col min="14372" max="14372" width="10.7109375" customWidth="1"/>
    <col min="14373" max="14373" width="10.28515625" customWidth="1"/>
    <col min="14374" max="14386" width="9.28515625" customWidth="1"/>
    <col min="14593" max="14593" width="39" customWidth="1"/>
    <col min="14594" max="14594" width="2.5703125" customWidth="1"/>
    <col min="14595" max="14595" width="13.5703125" customWidth="1"/>
    <col min="14596" max="14596" width="15.28515625" customWidth="1"/>
    <col min="14597" max="14597" width="9.7109375" customWidth="1"/>
    <col min="14598" max="14598" width="2.7109375" customWidth="1"/>
    <col min="14599" max="14600" width="13.28515625" customWidth="1"/>
    <col min="14601" max="14601" width="14.5703125" customWidth="1"/>
    <col min="14602" max="14602" width="13.28515625" customWidth="1"/>
    <col min="14603" max="14603" width="6.5703125" customWidth="1"/>
    <col min="14604" max="14604" width="15.28515625" customWidth="1"/>
    <col min="14605" max="14605" width="17.28515625" bestFit="1" customWidth="1"/>
    <col min="14606" max="14606" width="17.42578125" customWidth="1"/>
    <col min="14607" max="14607" width="17.28515625" bestFit="1" customWidth="1"/>
    <col min="14608" max="14608" width="13" customWidth="1"/>
    <col min="14609" max="14609" width="12.7109375" customWidth="1"/>
    <col min="14610" max="14625" width="0" hidden="1" customWidth="1"/>
    <col min="14626" max="14626" width="9.28515625" customWidth="1"/>
    <col min="14627" max="14627" width="10.28515625" customWidth="1"/>
    <col min="14628" max="14628" width="10.7109375" customWidth="1"/>
    <col min="14629" max="14629" width="10.28515625" customWidth="1"/>
    <col min="14630" max="14642" width="9.28515625" customWidth="1"/>
    <col min="14849" max="14849" width="39" customWidth="1"/>
    <col min="14850" max="14850" width="2.5703125" customWidth="1"/>
    <col min="14851" max="14851" width="13.5703125" customWidth="1"/>
    <col min="14852" max="14852" width="15.28515625" customWidth="1"/>
    <col min="14853" max="14853" width="9.7109375" customWidth="1"/>
    <col min="14854" max="14854" width="2.7109375" customWidth="1"/>
    <col min="14855" max="14856" width="13.28515625" customWidth="1"/>
    <col min="14857" max="14857" width="14.5703125" customWidth="1"/>
    <col min="14858" max="14858" width="13.28515625" customWidth="1"/>
    <col min="14859" max="14859" width="6.5703125" customWidth="1"/>
    <col min="14860" max="14860" width="15.28515625" customWidth="1"/>
    <col min="14861" max="14861" width="17.28515625" bestFit="1" customWidth="1"/>
    <col min="14862" max="14862" width="17.42578125" customWidth="1"/>
    <col min="14863" max="14863" width="17.28515625" bestFit="1" customWidth="1"/>
    <col min="14864" max="14864" width="13" customWidth="1"/>
    <col min="14865" max="14865" width="12.7109375" customWidth="1"/>
    <col min="14866" max="14881" width="0" hidden="1" customWidth="1"/>
    <col min="14882" max="14882" width="9.28515625" customWidth="1"/>
    <col min="14883" max="14883" width="10.28515625" customWidth="1"/>
    <col min="14884" max="14884" width="10.7109375" customWidth="1"/>
    <col min="14885" max="14885" width="10.28515625" customWidth="1"/>
    <col min="14886" max="14898" width="9.28515625" customWidth="1"/>
    <col min="15105" max="15105" width="39" customWidth="1"/>
    <col min="15106" max="15106" width="2.5703125" customWidth="1"/>
    <col min="15107" max="15107" width="13.5703125" customWidth="1"/>
    <col min="15108" max="15108" width="15.28515625" customWidth="1"/>
    <col min="15109" max="15109" width="9.7109375" customWidth="1"/>
    <col min="15110" max="15110" width="2.7109375" customWidth="1"/>
    <col min="15111" max="15112" width="13.28515625" customWidth="1"/>
    <col min="15113" max="15113" width="14.5703125" customWidth="1"/>
    <col min="15114" max="15114" width="13.28515625" customWidth="1"/>
    <col min="15115" max="15115" width="6.5703125" customWidth="1"/>
    <col min="15116" max="15116" width="15.28515625" customWidth="1"/>
    <col min="15117" max="15117" width="17.28515625" bestFit="1" customWidth="1"/>
    <col min="15118" max="15118" width="17.42578125" customWidth="1"/>
    <col min="15119" max="15119" width="17.28515625" bestFit="1" customWidth="1"/>
    <col min="15120" max="15120" width="13" customWidth="1"/>
    <col min="15121" max="15121" width="12.7109375" customWidth="1"/>
    <col min="15122" max="15137" width="0" hidden="1" customWidth="1"/>
    <col min="15138" max="15138" width="9.28515625" customWidth="1"/>
    <col min="15139" max="15139" width="10.28515625" customWidth="1"/>
    <col min="15140" max="15140" width="10.7109375" customWidth="1"/>
    <col min="15141" max="15141" width="10.28515625" customWidth="1"/>
    <col min="15142" max="15154" width="9.28515625" customWidth="1"/>
    <col min="15361" max="15361" width="39" customWidth="1"/>
    <col min="15362" max="15362" width="2.5703125" customWidth="1"/>
    <col min="15363" max="15363" width="13.5703125" customWidth="1"/>
    <col min="15364" max="15364" width="15.28515625" customWidth="1"/>
    <col min="15365" max="15365" width="9.7109375" customWidth="1"/>
    <col min="15366" max="15366" width="2.7109375" customWidth="1"/>
    <col min="15367" max="15368" width="13.28515625" customWidth="1"/>
    <col min="15369" max="15369" width="14.5703125" customWidth="1"/>
    <col min="15370" max="15370" width="13.28515625" customWidth="1"/>
    <col min="15371" max="15371" width="6.5703125" customWidth="1"/>
    <col min="15372" max="15372" width="15.28515625" customWidth="1"/>
    <col min="15373" max="15373" width="17.28515625" bestFit="1" customWidth="1"/>
    <col min="15374" max="15374" width="17.42578125" customWidth="1"/>
    <col min="15375" max="15375" width="17.28515625" bestFit="1" customWidth="1"/>
    <col min="15376" max="15376" width="13" customWidth="1"/>
    <col min="15377" max="15377" width="12.7109375" customWidth="1"/>
    <col min="15378" max="15393" width="0" hidden="1" customWidth="1"/>
    <col min="15394" max="15394" width="9.28515625" customWidth="1"/>
    <col min="15395" max="15395" width="10.28515625" customWidth="1"/>
    <col min="15396" max="15396" width="10.7109375" customWidth="1"/>
    <col min="15397" max="15397" width="10.28515625" customWidth="1"/>
    <col min="15398" max="15410" width="9.28515625" customWidth="1"/>
    <col min="15617" max="15617" width="39" customWidth="1"/>
    <col min="15618" max="15618" width="2.5703125" customWidth="1"/>
    <col min="15619" max="15619" width="13.5703125" customWidth="1"/>
    <col min="15620" max="15620" width="15.28515625" customWidth="1"/>
    <col min="15621" max="15621" width="9.7109375" customWidth="1"/>
    <col min="15622" max="15622" width="2.7109375" customWidth="1"/>
    <col min="15623" max="15624" width="13.28515625" customWidth="1"/>
    <col min="15625" max="15625" width="14.5703125" customWidth="1"/>
    <col min="15626" max="15626" width="13.28515625" customWidth="1"/>
    <col min="15627" max="15627" width="6.5703125" customWidth="1"/>
    <col min="15628" max="15628" width="15.28515625" customWidth="1"/>
    <col min="15629" max="15629" width="17.28515625" bestFit="1" customWidth="1"/>
    <col min="15630" max="15630" width="17.42578125" customWidth="1"/>
    <col min="15631" max="15631" width="17.28515625" bestFit="1" customWidth="1"/>
    <col min="15632" max="15632" width="13" customWidth="1"/>
    <col min="15633" max="15633" width="12.7109375" customWidth="1"/>
    <col min="15634" max="15649" width="0" hidden="1" customWidth="1"/>
    <col min="15650" max="15650" width="9.28515625" customWidth="1"/>
    <col min="15651" max="15651" width="10.28515625" customWidth="1"/>
    <col min="15652" max="15652" width="10.7109375" customWidth="1"/>
    <col min="15653" max="15653" width="10.28515625" customWidth="1"/>
    <col min="15654" max="15666" width="9.28515625" customWidth="1"/>
    <col min="15873" max="15873" width="39" customWidth="1"/>
    <col min="15874" max="15874" width="2.5703125" customWidth="1"/>
    <col min="15875" max="15875" width="13.5703125" customWidth="1"/>
    <col min="15876" max="15876" width="15.28515625" customWidth="1"/>
    <col min="15877" max="15877" width="9.7109375" customWidth="1"/>
    <col min="15878" max="15878" width="2.7109375" customWidth="1"/>
    <col min="15879" max="15880" width="13.28515625" customWidth="1"/>
    <col min="15881" max="15881" width="14.5703125" customWidth="1"/>
    <col min="15882" max="15882" width="13.28515625" customWidth="1"/>
    <col min="15883" max="15883" width="6.5703125" customWidth="1"/>
    <col min="15884" max="15884" width="15.28515625" customWidth="1"/>
    <col min="15885" max="15885" width="17.28515625" bestFit="1" customWidth="1"/>
    <col min="15886" max="15886" width="17.42578125" customWidth="1"/>
    <col min="15887" max="15887" width="17.28515625" bestFit="1" customWidth="1"/>
    <col min="15888" max="15888" width="13" customWidth="1"/>
    <col min="15889" max="15889" width="12.7109375" customWidth="1"/>
    <col min="15890" max="15905" width="0" hidden="1" customWidth="1"/>
    <col min="15906" max="15906" width="9.28515625" customWidth="1"/>
    <col min="15907" max="15907" width="10.28515625" customWidth="1"/>
    <col min="15908" max="15908" width="10.7109375" customWidth="1"/>
    <col min="15909" max="15909" width="10.28515625" customWidth="1"/>
    <col min="15910" max="15922" width="9.28515625" customWidth="1"/>
    <col min="16129" max="16129" width="39" customWidth="1"/>
    <col min="16130" max="16130" width="2.5703125" customWidth="1"/>
    <col min="16131" max="16131" width="13.5703125" customWidth="1"/>
    <col min="16132" max="16132" width="15.28515625" customWidth="1"/>
    <col min="16133" max="16133" width="9.7109375" customWidth="1"/>
    <col min="16134" max="16134" width="2.7109375" customWidth="1"/>
    <col min="16135" max="16136" width="13.28515625" customWidth="1"/>
    <col min="16137" max="16137" width="14.5703125" customWidth="1"/>
    <col min="16138" max="16138" width="13.28515625" customWidth="1"/>
    <col min="16139" max="16139" width="6.5703125" customWidth="1"/>
    <col min="16140" max="16140" width="15.28515625" customWidth="1"/>
    <col min="16141" max="16141" width="17.28515625" bestFit="1" customWidth="1"/>
    <col min="16142" max="16142" width="17.42578125" customWidth="1"/>
    <col min="16143" max="16143" width="17.28515625" bestFit="1" customWidth="1"/>
    <col min="16144" max="16144" width="13" customWidth="1"/>
    <col min="16145" max="16145" width="12.7109375" customWidth="1"/>
    <col min="16146" max="16161" width="0" hidden="1" customWidth="1"/>
    <col min="16162" max="16162" width="9.28515625" customWidth="1"/>
    <col min="16163" max="16163" width="10.28515625" customWidth="1"/>
    <col min="16164" max="16164" width="10.7109375" customWidth="1"/>
    <col min="16165" max="16165" width="10.28515625" customWidth="1"/>
    <col min="16166" max="16178" width="9.28515625" customWidth="1"/>
  </cols>
  <sheetData>
    <row r="1" spans="1:62" ht="20.25" x14ac:dyDescent="0.3">
      <c r="A1" s="308" t="s">
        <v>28</v>
      </c>
      <c r="B1" s="308"/>
      <c r="C1" s="308"/>
      <c r="D1" s="308"/>
      <c r="E1" s="308"/>
      <c r="F1" s="308"/>
      <c r="G1" s="308"/>
      <c r="H1" s="308"/>
      <c r="I1" s="308"/>
      <c r="J1" s="308"/>
      <c r="K1" s="308"/>
      <c r="L1" s="308"/>
      <c r="M1" s="308"/>
      <c r="N1" s="308"/>
      <c r="O1" s="308"/>
      <c r="P1" s="308"/>
      <c r="Q1" s="36"/>
      <c r="R1" s="36"/>
      <c r="S1" s="36"/>
      <c r="T1" s="36"/>
    </row>
    <row r="2" spans="1:62" ht="20.25" x14ac:dyDescent="0.3">
      <c r="A2" s="308" t="s">
        <v>29</v>
      </c>
      <c r="B2" s="308"/>
      <c r="C2" s="308"/>
      <c r="D2" s="308"/>
      <c r="E2" s="308"/>
      <c r="F2" s="308"/>
      <c r="G2" s="308"/>
      <c r="H2" s="308"/>
      <c r="I2" s="308"/>
      <c r="J2" s="308"/>
      <c r="K2" s="308"/>
      <c r="L2" s="308"/>
      <c r="M2" s="308"/>
      <c r="N2" s="308"/>
      <c r="O2" s="308"/>
      <c r="P2" s="308"/>
    </row>
    <row r="3" spans="1:62" ht="18" x14ac:dyDescent="0.25">
      <c r="A3" s="309" t="s">
        <v>30</v>
      </c>
      <c r="B3" s="309"/>
      <c r="C3" s="309"/>
      <c r="D3" s="309"/>
      <c r="E3" s="309"/>
      <c r="F3" s="309"/>
      <c r="G3" s="309"/>
      <c r="H3" s="309"/>
      <c r="I3" s="309"/>
      <c r="J3" s="309"/>
      <c r="K3" s="309"/>
      <c r="L3" s="309"/>
      <c r="M3" s="309"/>
      <c r="N3" s="309"/>
      <c r="O3" s="309"/>
      <c r="P3" s="309"/>
      <c r="Q3" s="37"/>
      <c r="R3" s="37"/>
      <c r="S3" s="37"/>
      <c r="T3" s="37"/>
    </row>
    <row r="4" spans="1:62" ht="15.75" x14ac:dyDescent="0.25">
      <c r="A4" s="310"/>
      <c r="B4" s="310"/>
      <c r="C4" s="310"/>
      <c r="D4" s="310"/>
      <c r="E4" s="310"/>
      <c r="F4" s="310"/>
      <c r="G4" s="310"/>
      <c r="H4" s="310"/>
      <c r="I4" s="310"/>
      <c r="J4" s="310"/>
      <c r="K4" s="310"/>
      <c r="L4" s="310"/>
      <c r="M4" s="310"/>
      <c r="N4" s="310"/>
      <c r="O4" s="310"/>
      <c r="P4" s="310"/>
      <c r="Q4" s="38"/>
      <c r="R4" s="38"/>
      <c r="S4" s="38"/>
      <c r="T4" s="38"/>
    </row>
    <row r="5" spans="1:62" ht="15" x14ac:dyDescent="0.2">
      <c r="A5" s="39"/>
      <c r="B5" s="39"/>
      <c r="C5" s="39"/>
      <c r="D5" s="39"/>
      <c r="E5" s="39"/>
      <c r="F5" s="39"/>
      <c r="G5" s="39"/>
      <c r="H5" s="39"/>
      <c r="I5" s="39"/>
      <c r="J5" s="39"/>
      <c r="K5" s="39"/>
      <c r="L5" s="39"/>
      <c r="M5" s="39"/>
      <c r="N5" s="39"/>
      <c r="O5" s="39"/>
      <c r="P5" s="39"/>
      <c r="Q5" s="39"/>
      <c r="R5" s="39"/>
      <c r="S5" s="39"/>
      <c r="T5" s="39"/>
    </row>
    <row r="6" spans="1:62" x14ac:dyDescent="0.2">
      <c r="A6" s="40">
        <f ca="1">TODAY()</f>
        <v>46259</v>
      </c>
      <c r="B6" s="40" t="s">
        <v>31</v>
      </c>
      <c r="C6" s="40"/>
      <c r="D6" s="40"/>
      <c r="E6" s="40"/>
      <c r="F6" s="40"/>
      <c r="G6" s="40"/>
      <c r="H6" s="40"/>
      <c r="I6" s="40"/>
      <c r="J6" s="40"/>
      <c r="K6" s="40"/>
      <c r="L6" s="40"/>
      <c r="M6" s="40"/>
      <c r="N6" s="40"/>
      <c r="O6" s="40"/>
    </row>
    <row r="7" spans="1:62" x14ac:dyDescent="0.2">
      <c r="A7" s="258" t="s">
        <v>2</v>
      </c>
      <c r="B7" s="258"/>
      <c r="C7" s="258"/>
      <c r="D7" s="258"/>
      <c r="E7" s="258"/>
      <c r="F7" s="258"/>
      <c r="G7" s="258"/>
      <c r="H7" s="258"/>
      <c r="I7" s="258"/>
      <c r="J7" s="258"/>
      <c r="K7" s="258"/>
    </row>
    <row r="9" spans="1:62" ht="15" x14ac:dyDescent="0.2">
      <c r="A9" s="41" t="s">
        <v>5</v>
      </c>
      <c r="B9" s="42"/>
      <c r="C9" s="43">
        <f>'Customer Info'!B7</f>
        <v>0</v>
      </c>
      <c r="I9" s="44"/>
    </row>
    <row r="10" spans="1:62" ht="15" x14ac:dyDescent="0.2">
      <c r="A10" s="45" t="s">
        <v>32</v>
      </c>
      <c r="B10" s="42"/>
      <c r="C10" s="43">
        <f>'Customer Info'!B8</f>
        <v>0</v>
      </c>
    </row>
    <row r="11" spans="1:62" x14ac:dyDescent="0.2">
      <c r="A11" s="41" t="s">
        <v>33</v>
      </c>
      <c r="B11" s="46">
        <f>'Customer Info'!B28</f>
        <v>12</v>
      </c>
      <c r="C11" s="47" t="s">
        <v>20</v>
      </c>
      <c r="D11" s="47">
        <v>2026</v>
      </c>
      <c r="V11">
        <v>1</v>
      </c>
      <c r="W11">
        <v>2</v>
      </c>
      <c r="X11">
        <v>3</v>
      </c>
      <c r="Y11">
        <v>4</v>
      </c>
      <c r="Z11">
        <v>5</v>
      </c>
      <c r="AA11">
        <v>6</v>
      </c>
      <c r="AB11">
        <v>7</v>
      </c>
      <c r="AC11">
        <v>8</v>
      </c>
      <c r="AD11">
        <v>9</v>
      </c>
      <c r="AE11">
        <v>10</v>
      </c>
      <c r="AF11">
        <v>11</v>
      </c>
      <c r="AG11">
        <v>12</v>
      </c>
    </row>
    <row r="12" spans="1:62" x14ac:dyDescent="0.2">
      <c r="A12" s="48"/>
      <c r="B12" s="49"/>
      <c r="C12" s="50"/>
      <c r="D12" s="50"/>
      <c r="E12" s="50"/>
      <c r="F12" s="50"/>
      <c r="G12" s="50"/>
      <c r="H12" s="50"/>
      <c r="I12" s="50"/>
      <c r="J12" s="50"/>
      <c r="K12" s="50"/>
      <c r="L12" s="50"/>
      <c r="M12" s="50"/>
      <c r="N12" s="50"/>
      <c r="O12" s="50"/>
      <c r="P12" s="50"/>
      <c r="U12" t="s">
        <v>11</v>
      </c>
      <c r="V12" s="51" t="s">
        <v>15</v>
      </c>
      <c r="W12" s="51" t="s">
        <v>16</v>
      </c>
      <c r="X12" s="51" t="s">
        <v>17</v>
      </c>
      <c r="Y12" s="51" t="s">
        <v>18</v>
      </c>
      <c r="Z12" s="51" t="s">
        <v>19</v>
      </c>
      <c r="AA12" s="51" t="s">
        <v>20</v>
      </c>
      <c r="AB12" s="51" t="s">
        <v>21</v>
      </c>
      <c r="AC12" s="51" t="s">
        <v>22</v>
      </c>
      <c r="AD12" s="51" t="s">
        <v>23</v>
      </c>
      <c r="AE12" s="51" t="s">
        <v>24</v>
      </c>
      <c r="AF12" s="51" t="s">
        <v>25</v>
      </c>
      <c r="AG12" s="51" t="s">
        <v>26</v>
      </c>
    </row>
    <row r="13" spans="1:62" ht="15" x14ac:dyDescent="0.2">
      <c r="A13" s="52" t="s">
        <v>34</v>
      </c>
      <c r="B13" s="53"/>
      <c r="C13" s="54"/>
      <c r="D13" s="55"/>
      <c r="E13" s="55"/>
      <c r="F13" s="55"/>
      <c r="G13" s="55"/>
      <c r="H13" s="55"/>
      <c r="I13" s="55"/>
      <c r="J13" s="55"/>
      <c r="K13" s="55"/>
      <c r="L13" s="55"/>
      <c r="M13" s="55"/>
      <c r="N13" s="55"/>
      <c r="O13" s="55"/>
      <c r="P13" s="55"/>
      <c r="U13" s="55" t="s">
        <v>35</v>
      </c>
      <c r="V13" s="56" t="e">
        <f>#REF!</f>
        <v>#REF!</v>
      </c>
      <c r="W13" s="56" t="e">
        <f>#REF!</f>
        <v>#REF!</v>
      </c>
      <c r="X13" s="56" t="e">
        <f>#REF!</f>
        <v>#REF!</v>
      </c>
      <c r="Y13" s="56" t="e">
        <f>#REF!</f>
        <v>#REF!</v>
      </c>
      <c r="Z13" s="56" t="e">
        <f>#REF!</f>
        <v>#REF!</v>
      </c>
      <c r="AA13" s="56" t="e">
        <f>#REF!</f>
        <v>#REF!</v>
      </c>
      <c r="AB13" s="56" t="e">
        <f>#REF!</f>
        <v>#REF!</v>
      </c>
      <c r="AC13" s="56" t="e">
        <f>#REF!</f>
        <v>#REF!</v>
      </c>
      <c r="AD13" s="56" t="e">
        <f>#REF!</f>
        <v>#REF!</v>
      </c>
      <c r="AE13" s="56" t="e">
        <f>#REF!</f>
        <v>#REF!</v>
      </c>
      <c r="AF13" s="56" t="e">
        <f>#REF!</f>
        <v>#REF!</v>
      </c>
      <c r="AG13" s="56" t="e">
        <f>#REF!</f>
        <v>#REF!</v>
      </c>
      <c r="AH13" s="55"/>
    </row>
    <row r="14" spans="1:62" x14ac:dyDescent="0.2">
      <c r="A14" s="55"/>
      <c r="B14" s="55"/>
      <c r="C14" s="55"/>
      <c r="D14" s="55"/>
      <c r="E14" s="55"/>
      <c r="F14" s="55"/>
      <c r="G14" s="57" t="s">
        <v>2</v>
      </c>
      <c r="H14" s="57"/>
      <c r="I14" s="58" t="s">
        <v>2</v>
      </c>
      <c r="J14" s="55"/>
      <c r="K14" s="55"/>
      <c r="L14" s="55"/>
      <c r="M14" s="55"/>
      <c r="N14" s="55"/>
      <c r="O14" s="55"/>
      <c r="P14" s="55"/>
      <c r="Q14" s="55"/>
      <c r="R14" s="55"/>
      <c r="S14" s="55"/>
      <c r="T14" s="55"/>
      <c r="U14" s="55" t="s">
        <v>36</v>
      </c>
      <c r="V14" s="56" t="e">
        <f>#REF!</f>
        <v>#REF!</v>
      </c>
      <c r="W14" s="56" t="e">
        <f>#REF!</f>
        <v>#REF!</v>
      </c>
      <c r="X14" s="56" t="e">
        <f>#REF!</f>
        <v>#REF!</v>
      </c>
      <c r="Y14" s="56" t="e">
        <f>#REF!</f>
        <v>#REF!</v>
      </c>
      <c r="Z14" s="56" t="e">
        <f>#REF!</f>
        <v>#REF!</v>
      </c>
      <c r="AA14" s="56" t="e">
        <f>#REF!</f>
        <v>#REF!</v>
      </c>
      <c r="AB14" s="56" t="e">
        <f>#REF!</f>
        <v>#REF!</v>
      </c>
      <c r="AC14" s="56" t="e">
        <f>#REF!</f>
        <v>#REF!</v>
      </c>
      <c r="AD14" s="56" t="e">
        <f>#REF!</f>
        <v>#REF!</v>
      </c>
      <c r="AE14" s="56" t="e">
        <f>#REF!</f>
        <v>#REF!</v>
      </c>
      <c r="AF14" s="56" t="e">
        <f>#REF!</f>
        <v>#REF!</v>
      </c>
      <c r="AG14" s="56" t="e">
        <f>#REF!</f>
        <v>#REF!</v>
      </c>
      <c r="AH14" s="55"/>
      <c r="AJ14" s="51"/>
      <c r="AK14" s="51"/>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5"/>
    </row>
    <row r="15" spans="1:62" x14ac:dyDescent="0.2">
      <c r="A15" s="55"/>
      <c r="B15" s="55"/>
      <c r="C15" s="55"/>
      <c r="D15" s="55"/>
      <c r="E15" s="55"/>
      <c r="F15" s="55"/>
      <c r="G15" s="55"/>
      <c r="H15" s="55"/>
      <c r="I15" s="55"/>
      <c r="J15" s="55"/>
      <c r="K15" s="55"/>
      <c r="L15" s="55"/>
      <c r="M15" s="55"/>
      <c r="N15" s="55"/>
      <c r="O15" s="55"/>
      <c r="P15" s="55"/>
      <c r="Q15" s="55"/>
      <c r="R15" s="55"/>
      <c r="S15" s="55"/>
      <c r="T15" s="55"/>
      <c r="U15" s="59" t="s">
        <v>37</v>
      </c>
      <c r="V15" s="55" t="e">
        <f>#REF!</f>
        <v>#REF!</v>
      </c>
      <c r="W15" s="55" t="e">
        <f>#REF!</f>
        <v>#REF!</v>
      </c>
      <c r="X15" s="55" t="e">
        <f>#REF!</f>
        <v>#REF!</v>
      </c>
      <c r="Y15" s="55" t="e">
        <f>#REF!</f>
        <v>#REF!</v>
      </c>
      <c r="Z15" s="55" t="e">
        <f>#REF!</f>
        <v>#REF!</v>
      </c>
      <c r="AA15" s="55" t="e">
        <f>#REF!</f>
        <v>#REF!</v>
      </c>
      <c r="AB15" s="55" t="e">
        <f>#REF!</f>
        <v>#REF!</v>
      </c>
      <c r="AC15" s="55" t="e">
        <f>#REF!</f>
        <v>#REF!</v>
      </c>
      <c r="AD15" s="55" t="e">
        <f>#REF!</f>
        <v>#REF!</v>
      </c>
      <c r="AE15" s="55" t="e">
        <f>#REF!</f>
        <v>#REF!</v>
      </c>
      <c r="AF15" s="55" t="e">
        <f>#REF!</f>
        <v>#REF!</v>
      </c>
      <c r="AG15" s="55" t="e">
        <f>#REF!</f>
        <v>#REF!</v>
      </c>
      <c r="AH15" s="55"/>
      <c r="AJ15" s="60"/>
      <c r="AK15" s="60"/>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row>
    <row r="16" spans="1:62" x14ac:dyDescent="0.2">
      <c r="A16" s="57"/>
      <c r="B16" s="55"/>
      <c r="C16" s="61"/>
      <c r="D16" s="57"/>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60"/>
      <c r="AK16" s="60"/>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row>
    <row r="17" spans="1:224" x14ac:dyDescent="0.2">
      <c r="A17" s="57" t="s">
        <v>38</v>
      </c>
      <c r="B17" s="55"/>
      <c r="D17" s="61">
        <f>+'Customer Info'!D22</f>
        <v>0</v>
      </c>
      <c r="E17" s="57" t="s">
        <v>13</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row>
    <row r="18" spans="1:224" x14ac:dyDescent="0.2">
      <c r="A18" s="57"/>
      <c r="B18" s="55"/>
      <c r="C18" s="61"/>
      <c r="D18" s="57"/>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row>
    <row r="19" spans="1:224" x14ac:dyDescent="0.2">
      <c r="A19" s="57"/>
      <c r="B19" s="55"/>
      <c r="C19" s="61"/>
      <c r="D19" s="57"/>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55"/>
      <c r="AZ19" s="55"/>
      <c r="BA19" s="55"/>
      <c r="BB19" s="55"/>
      <c r="BC19" s="55"/>
      <c r="BD19" s="55"/>
      <c r="BE19" s="55"/>
      <c r="BF19" s="55"/>
      <c r="BG19" s="55"/>
      <c r="BH19" s="55"/>
      <c r="BI19" s="55"/>
      <c r="BJ19" s="55"/>
    </row>
    <row r="20" spans="1:224" x14ac:dyDescent="0.2">
      <c r="A20" s="57"/>
      <c r="B20" s="55"/>
      <c r="C20" s="61"/>
      <c r="D20" s="57"/>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c r="AW20" s="55"/>
      <c r="AX20" s="55"/>
      <c r="AY20" s="55"/>
      <c r="AZ20" s="55"/>
      <c r="BA20" s="55"/>
      <c r="BB20" s="55"/>
      <c r="BC20" s="55"/>
      <c r="BD20" s="55"/>
      <c r="BE20" s="55"/>
      <c r="BF20" s="55"/>
      <c r="BG20" s="55"/>
      <c r="BH20" s="55"/>
      <c r="BI20" s="55"/>
      <c r="BJ20" s="55"/>
    </row>
    <row r="21" spans="1:224" x14ac:dyDescent="0.2">
      <c r="A21" s="57"/>
      <c r="B21" s="55"/>
      <c r="C21" s="61"/>
      <c r="D21" s="57"/>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row>
    <row r="22" spans="1:224" x14ac:dyDescent="0.2">
      <c r="A22" s="62"/>
      <c r="B22" s="62"/>
      <c r="C22" s="63"/>
      <c r="D22" s="62"/>
      <c r="E22" s="62"/>
      <c r="F22" s="64"/>
      <c r="G22" s="48"/>
      <c r="H22" s="62"/>
      <c r="I22" s="65"/>
      <c r="J22" s="50"/>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55"/>
      <c r="AZ22" s="55"/>
      <c r="BA22" s="55"/>
      <c r="BB22" s="55"/>
      <c r="BC22" s="55"/>
      <c r="BD22" s="55"/>
      <c r="BE22" s="55"/>
      <c r="BF22" s="55"/>
      <c r="BG22" s="55"/>
      <c r="BH22" s="55"/>
      <c r="BI22" s="55"/>
      <c r="BJ22" s="55"/>
    </row>
    <row r="23" spans="1:224" x14ac:dyDescent="0.2">
      <c r="A23" s="52" t="s">
        <v>39</v>
      </c>
      <c r="B23" s="55"/>
      <c r="C23" s="55"/>
      <c r="D23" s="55"/>
      <c r="E23" s="55"/>
      <c r="F23" s="55"/>
      <c r="G23" s="301" t="s">
        <v>40</v>
      </c>
      <c r="H23" s="302"/>
      <c r="I23" s="302"/>
      <c r="J23" s="303"/>
      <c r="K23" s="66"/>
      <c r="L23" s="304" t="s">
        <v>41</v>
      </c>
      <c r="M23" s="305"/>
      <c r="N23" s="305"/>
      <c r="O23" s="306"/>
      <c r="P23" s="67"/>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row>
    <row r="24" spans="1:224" x14ac:dyDescent="0.2">
      <c r="A24" s="55"/>
      <c r="B24" s="55"/>
      <c r="C24" s="55"/>
      <c r="D24" s="55"/>
      <c r="E24" s="55"/>
      <c r="F24" s="55"/>
      <c r="G24" s="68" t="s">
        <v>42</v>
      </c>
      <c r="H24" s="68" t="s">
        <v>43</v>
      </c>
      <c r="I24" s="68" t="s">
        <v>44</v>
      </c>
      <c r="J24" s="68" t="s">
        <v>27</v>
      </c>
      <c r="K24" s="55"/>
      <c r="L24" s="69" t="s">
        <v>42</v>
      </c>
      <c r="M24" s="69" t="s">
        <v>43</v>
      </c>
      <c r="N24" s="69" t="s">
        <v>44</v>
      </c>
      <c r="O24" s="69" t="s">
        <v>27</v>
      </c>
      <c r="P24" s="70" t="s">
        <v>45</v>
      </c>
      <c r="Q24" s="55"/>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row>
    <row r="25" spans="1:224" x14ac:dyDescent="0.2">
      <c r="A25" s="55" t="s">
        <v>46</v>
      </c>
      <c r="B25" s="55"/>
      <c r="C25" s="55"/>
      <c r="D25" s="55"/>
      <c r="E25" s="55"/>
      <c r="F25" s="55"/>
      <c r="G25" s="71"/>
      <c r="H25" s="72"/>
      <c r="I25" s="72">
        <v>13.5</v>
      </c>
      <c r="J25" s="73">
        <f>SUM(G25:I25)</f>
        <v>13.5</v>
      </c>
      <c r="K25" s="55"/>
      <c r="L25" s="72"/>
      <c r="M25" s="72"/>
      <c r="N25" s="72">
        <f>I25</f>
        <v>13.5</v>
      </c>
      <c r="O25" s="72">
        <f>SUM(L25:N25)</f>
        <v>13.5</v>
      </c>
      <c r="P25" s="74">
        <v>46122</v>
      </c>
      <c r="Q25" s="55"/>
      <c r="R25" s="55"/>
      <c r="S25" s="55"/>
      <c r="T25" s="55"/>
      <c r="U25" s="75"/>
      <c r="V25" s="76"/>
      <c r="W25" s="77"/>
      <c r="X25" s="55"/>
      <c r="Y25" s="78"/>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5"/>
      <c r="BJ25" s="55"/>
    </row>
    <row r="26" spans="1:224" x14ac:dyDescent="0.2">
      <c r="A26" s="55" t="s">
        <v>47</v>
      </c>
      <c r="B26" s="55"/>
      <c r="C26" s="55"/>
      <c r="D26" s="6">
        <f>MAX($D$17,0)</f>
        <v>0</v>
      </c>
      <c r="E26" s="79" t="s">
        <v>13</v>
      </c>
      <c r="F26" s="67" t="s">
        <v>48</v>
      </c>
      <c r="G26" s="80"/>
      <c r="H26" s="72"/>
      <c r="I26" s="81">
        <v>3.4773800000000001E-2</v>
      </c>
      <c r="J26" s="82">
        <f>SUM(G26:I26)</f>
        <v>3.4773800000000001E-2</v>
      </c>
      <c r="K26" s="76" t="s">
        <v>49</v>
      </c>
      <c r="L26" s="72"/>
      <c r="M26" s="72"/>
      <c r="N26" s="72">
        <f>ROUND($D26*I26,2)</f>
        <v>0</v>
      </c>
      <c r="O26" s="72">
        <f>SUM(L26:N26)</f>
        <v>0</v>
      </c>
      <c r="P26" s="74">
        <v>46122</v>
      </c>
      <c r="Q26" s="55"/>
      <c r="T26" s="83">
        <f>O26</f>
        <v>0</v>
      </c>
      <c r="U26" s="84"/>
      <c r="V26" s="76"/>
      <c r="W26" s="77"/>
      <c r="X26" s="55"/>
      <c r="Y26" s="78"/>
      <c r="Z26" s="55"/>
      <c r="AA26" s="55"/>
      <c r="AB26" s="55"/>
      <c r="AC26" s="55"/>
      <c r="AD26" s="55"/>
      <c r="AE26" s="55"/>
      <c r="AF26" s="55"/>
      <c r="AG26" s="55"/>
      <c r="AH26" s="55"/>
      <c r="AI26" s="55"/>
      <c r="AJ26" s="55"/>
      <c r="AK26" s="55"/>
      <c r="AL26" s="55"/>
      <c r="AM26" s="55"/>
      <c r="AN26" s="55"/>
      <c r="AO26" s="55"/>
      <c r="AP26" s="55"/>
      <c r="AQ26" s="55"/>
      <c r="AR26" s="55"/>
      <c r="AS26" s="55"/>
      <c r="AT26" s="55"/>
      <c r="AU26" s="55"/>
      <c r="AV26" s="55"/>
      <c r="AW26" s="55"/>
      <c r="AX26" s="55"/>
      <c r="AY26" s="55"/>
      <c r="AZ26" s="55"/>
      <c r="BA26" s="55"/>
      <c r="BB26" s="55"/>
      <c r="BC26" s="55"/>
      <c r="BD26" s="55"/>
      <c r="BE26" s="55"/>
      <c r="BF26" s="55"/>
      <c r="BG26" s="55"/>
      <c r="BH26" s="55"/>
      <c r="BI26" s="55"/>
      <c r="BJ26" s="55"/>
    </row>
    <row r="27" spans="1:224" x14ac:dyDescent="0.2">
      <c r="A27" s="85" t="s">
        <v>50</v>
      </c>
      <c r="B27" s="85"/>
      <c r="C27" s="85"/>
      <c r="D27" s="86"/>
      <c r="E27" s="86"/>
      <c r="F27" s="85"/>
      <c r="G27" s="86"/>
      <c r="H27" s="86"/>
      <c r="I27" s="86"/>
      <c r="J27" s="86"/>
      <c r="K27" s="87"/>
      <c r="L27" s="88"/>
      <c r="M27" s="88"/>
      <c r="N27" s="88">
        <f>SUM(N25:N26)</f>
        <v>13.5</v>
      </c>
      <c r="O27" s="89">
        <f>SUM(O25:O26)</f>
        <v>13.5</v>
      </c>
      <c r="P27" s="67"/>
      <c r="Q27" s="55"/>
      <c r="T27" s="83">
        <f>SUM(T26)</f>
        <v>0</v>
      </c>
      <c r="U27" s="84"/>
      <c r="V27" s="76"/>
      <c r="W27" s="77"/>
      <c r="X27" s="55"/>
      <c r="Y27" s="78"/>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55"/>
    </row>
    <row r="28" spans="1:224" x14ac:dyDescent="0.2">
      <c r="A28" s="90"/>
      <c r="B28" s="90"/>
      <c r="C28" s="90"/>
      <c r="D28" s="91"/>
      <c r="E28" s="91"/>
      <c r="F28" s="90"/>
      <c r="G28" s="91"/>
      <c r="H28" s="91"/>
      <c r="I28" s="91"/>
      <c r="J28" s="91"/>
      <c r="K28" s="92"/>
      <c r="L28" s="91"/>
      <c r="M28" s="91"/>
      <c r="N28" s="91"/>
      <c r="O28" s="93"/>
      <c r="P28" s="94"/>
      <c r="Q28" s="55"/>
      <c r="R28" s="55"/>
      <c r="S28" s="55"/>
      <c r="T28" s="55"/>
      <c r="U28" s="84"/>
      <c r="V28" s="76"/>
      <c r="W28" s="77"/>
      <c r="X28" s="55"/>
      <c r="Y28" s="78"/>
      <c r="Z28" s="55"/>
      <c r="AA28" s="55"/>
      <c r="AB28" s="55"/>
      <c r="AC28" s="55"/>
      <c r="AD28" s="55"/>
      <c r="AE28" s="55"/>
      <c r="AF28" s="55"/>
      <c r="AG28" s="55"/>
      <c r="AH28" s="55"/>
      <c r="AI28" s="55"/>
      <c r="AJ28" s="55"/>
      <c r="AK28" s="55"/>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row>
    <row r="29" spans="1:224" x14ac:dyDescent="0.2">
      <c r="A29" s="52" t="s">
        <v>51</v>
      </c>
      <c r="B29" s="85"/>
      <c r="C29" s="85"/>
      <c r="D29" s="86"/>
      <c r="E29" s="86"/>
      <c r="F29" s="85"/>
      <c r="G29" s="86"/>
      <c r="H29" s="86"/>
      <c r="I29" s="86"/>
      <c r="J29" s="86"/>
      <c r="K29" s="86"/>
      <c r="L29" s="86"/>
      <c r="M29" s="86"/>
      <c r="N29" s="86"/>
      <c r="O29" s="95"/>
      <c r="P29" s="67"/>
      <c r="Q29" s="55"/>
      <c r="R29" s="55"/>
      <c r="S29" s="55"/>
      <c r="T29" s="55"/>
      <c r="U29" s="84"/>
      <c r="V29" s="76"/>
      <c r="W29" s="77"/>
      <c r="X29" s="55"/>
      <c r="Y29" s="78"/>
      <c r="Z29" s="55"/>
      <c r="AA29" s="55"/>
      <c r="AB29" s="55"/>
      <c r="AC29" s="55"/>
      <c r="AD29" s="55"/>
      <c r="AE29" s="55"/>
      <c r="AF29" s="55"/>
      <c r="AG29" s="55"/>
      <c r="AH29" s="55"/>
      <c r="AI29" s="55"/>
      <c r="AJ29" s="55"/>
      <c r="AK29" s="55"/>
      <c r="AL29" s="55"/>
      <c r="AM29" s="55"/>
      <c r="AN29" s="55"/>
      <c r="AO29" s="55"/>
      <c r="AP29" s="55"/>
      <c r="AQ29" s="55"/>
      <c r="AR29" s="55"/>
      <c r="AS29" s="55"/>
      <c r="AT29" s="55"/>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5"/>
      <c r="GC29" s="55"/>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row>
    <row r="30" spans="1:224" x14ac:dyDescent="0.2">
      <c r="A30" s="55"/>
      <c r="B30" s="55"/>
      <c r="C30" s="55"/>
      <c r="D30" s="55"/>
      <c r="E30" s="55"/>
      <c r="F30" s="55"/>
      <c r="G30" s="55"/>
      <c r="H30" s="55"/>
      <c r="I30" s="55"/>
      <c r="J30" s="55"/>
      <c r="K30" s="55"/>
      <c r="L30" s="55"/>
      <c r="M30" s="55"/>
      <c r="N30" s="55"/>
      <c r="P30" s="1"/>
      <c r="Q30" s="67"/>
      <c r="R30" s="67"/>
      <c r="S30" s="67"/>
      <c r="T30" s="67"/>
      <c r="U30" s="84"/>
      <c r="V30" s="76"/>
      <c r="W30" s="77"/>
      <c r="X30" s="55"/>
      <c r="Y30" s="78"/>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5"/>
      <c r="GC30" s="55"/>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row>
    <row r="31" spans="1:224" x14ac:dyDescent="0.2">
      <c r="A31" s="96" t="s">
        <v>227</v>
      </c>
      <c r="B31" s="97"/>
      <c r="C31" s="97"/>
      <c r="D31" s="6">
        <f>IF($D$17&lt;0,0,IF($D$17&gt;833000,833000,$D$17))</f>
        <v>0</v>
      </c>
      <c r="E31" s="98" t="s">
        <v>13</v>
      </c>
      <c r="F31" s="1" t="s">
        <v>48</v>
      </c>
      <c r="G31" s="82"/>
      <c r="H31" s="82"/>
      <c r="I31" s="82">
        <f>+'12312025 Rider'!B4</f>
        <v>5.5215000000000004E-3</v>
      </c>
      <c r="J31" s="82">
        <f t="shared" ref="J31:J37" si="0">SUM(G31:I31)</f>
        <v>5.5215000000000004E-3</v>
      </c>
      <c r="K31" s="99" t="s">
        <v>53</v>
      </c>
      <c r="L31" s="72"/>
      <c r="M31" s="72"/>
      <c r="N31" s="72">
        <f>ROUND(D31*I31,2)</f>
        <v>0</v>
      </c>
      <c r="O31" s="72">
        <f t="shared" ref="O31:O52" si="1">SUM(L31:N31)</f>
        <v>0</v>
      </c>
      <c r="P31" s="74">
        <f>+'12312025 Rider'!D4</f>
        <v>46022</v>
      </c>
      <c r="Q31" s="67"/>
      <c r="R31" s="67"/>
      <c r="S31" s="67"/>
      <c r="T31" s="83">
        <f t="shared" ref="T31:T43" si="2">O31</f>
        <v>0</v>
      </c>
      <c r="U31" s="84"/>
      <c r="V31" s="76"/>
      <c r="W31" s="77"/>
      <c r="X31" s="55"/>
      <c r="Y31" s="78"/>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55"/>
      <c r="BG31" s="55"/>
      <c r="BH31" s="55"/>
      <c r="BI31" s="55"/>
      <c r="BJ31" s="55"/>
      <c r="BK31" s="55"/>
      <c r="BL31" s="55"/>
      <c r="BM31" s="5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5"/>
      <c r="GC31" s="55"/>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row>
    <row r="32" spans="1:224" x14ac:dyDescent="0.2">
      <c r="A32" s="96" t="s">
        <v>228</v>
      </c>
      <c r="D32" s="6">
        <f>IF($D$17&gt;833000,$D$17-833000,0)</f>
        <v>0</v>
      </c>
      <c r="E32" s="98" t="s">
        <v>13</v>
      </c>
      <c r="F32" s="1" t="s">
        <v>48</v>
      </c>
      <c r="G32" s="82"/>
      <c r="H32" s="82"/>
      <c r="I32" s="82">
        <f>'082024 Riders'!B5</f>
        <v>1.7560000000000001E-4</v>
      </c>
      <c r="J32" s="82">
        <f t="shared" si="0"/>
        <v>1.7560000000000001E-4</v>
      </c>
      <c r="K32" s="99" t="s">
        <v>53</v>
      </c>
      <c r="L32" s="72"/>
      <c r="M32" s="72"/>
      <c r="N32" s="72">
        <f>ROUND(D32*I32,2)</f>
        <v>0</v>
      </c>
      <c r="O32" s="72">
        <f t="shared" si="1"/>
        <v>0</v>
      </c>
      <c r="P32" s="74">
        <f>'012025 Rider'!D5</f>
        <v>45657</v>
      </c>
      <c r="Q32" s="67"/>
      <c r="R32" s="67"/>
      <c r="S32" s="67"/>
      <c r="T32" s="83">
        <f t="shared" si="2"/>
        <v>0</v>
      </c>
      <c r="U32" s="84"/>
      <c r="V32" s="76"/>
      <c r="W32" s="77"/>
      <c r="X32" s="55"/>
      <c r="Y32" s="78"/>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row>
    <row r="33" spans="1:224" x14ac:dyDescent="0.2">
      <c r="A33" s="96" t="s">
        <v>55</v>
      </c>
      <c r="D33" s="6">
        <f>IF($D$17&lt;0,0,IF($D$17&gt;2000,2000,$D$17))</f>
        <v>0</v>
      </c>
      <c r="E33" s="98" t="s">
        <v>13</v>
      </c>
      <c r="F33" s="1" t="s">
        <v>48</v>
      </c>
      <c r="G33" s="82"/>
      <c r="H33" s="82"/>
      <c r="I33" s="82">
        <f>'082024 Riders'!B8</f>
        <v>4.6499999999999996E-3</v>
      </c>
      <c r="J33" s="82">
        <f t="shared" si="0"/>
        <v>4.6499999999999996E-3</v>
      </c>
      <c r="K33" s="99" t="s">
        <v>53</v>
      </c>
      <c r="L33" s="72"/>
      <c r="M33" s="72"/>
      <c r="N33" s="72">
        <f>ROUND(D33*I33,2)</f>
        <v>0</v>
      </c>
      <c r="O33" s="72">
        <f t="shared" si="1"/>
        <v>0</v>
      </c>
      <c r="P33" s="74">
        <f>'0923 Riders '!D7</f>
        <v>44531</v>
      </c>
      <c r="Q33" s="67"/>
      <c r="R33" s="67"/>
      <c r="S33" s="67"/>
      <c r="T33" s="83">
        <f t="shared" si="2"/>
        <v>0</v>
      </c>
      <c r="U33" s="84"/>
      <c r="V33" s="76"/>
      <c r="W33" s="77"/>
      <c r="X33" s="55"/>
      <c r="Y33" s="78"/>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row>
    <row r="34" spans="1:224" x14ac:dyDescent="0.2">
      <c r="A34" s="96" t="s">
        <v>56</v>
      </c>
      <c r="D34" s="6">
        <f>IF($D$17&lt;=2000,0,IF($D$17=0,0,IF($D$17-2000&gt;13000,13000,$D$17-2000)))</f>
        <v>0</v>
      </c>
      <c r="E34" s="98" t="s">
        <v>13</v>
      </c>
      <c r="F34" s="1" t="s">
        <v>48</v>
      </c>
      <c r="G34" s="82"/>
      <c r="H34" s="82"/>
      <c r="I34" s="82">
        <f>'082024 Riders'!B9</f>
        <v>4.1900000000000001E-3</v>
      </c>
      <c r="J34" s="82">
        <f t="shared" si="0"/>
        <v>4.1900000000000001E-3</v>
      </c>
      <c r="K34" s="99" t="s">
        <v>53</v>
      </c>
      <c r="L34" s="72"/>
      <c r="M34" s="72"/>
      <c r="N34" s="72">
        <f>ROUND(D34*I34,2)</f>
        <v>0</v>
      </c>
      <c r="O34" s="72">
        <f t="shared" si="1"/>
        <v>0</v>
      </c>
      <c r="P34" s="74">
        <f>'0923 Riders '!D7</f>
        <v>44531</v>
      </c>
      <c r="Q34" s="67"/>
      <c r="R34" s="67"/>
      <c r="S34" s="67"/>
      <c r="T34" s="83">
        <f t="shared" si="2"/>
        <v>0</v>
      </c>
      <c r="U34" s="84"/>
      <c r="V34" s="76"/>
      <c r="W34" s="77"/>
      <c r="X34" s="55"/>
      <c r="Y34" s="78"/>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5"/>
      <c r="GC34" s="55"/>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row>
    <row r="35" spans="1:224" x14ac:dyDescent="0.2">
      <c r="A35" s="96" t="s">
        <v>57</v>
      </c>
      <c r="D35" s="6">
        <f>IF($D$17=0,0,IF($D$17-15000&gt;=0,$D$17-15000,0))</f>
        <v>0</v>
      </c>
      <c r="E35" s="98" t="s">
        <v>13</v>
      </c>
      <c r="F35" s="1" t="s">
        <v>48</v>
      </c>
      <c r="G35" s="82"/>
      <c r="H35" s="82"/>
      <c r="I35" s="82">
        <f>'082024 Riders'!B10</f>
        <v>3.63E-3</v>
      </c>
      <c r="J35" s="82">
        <f t="shared" si="0"/>
        <v>3.63E-3</v>
      </c>
      <c r="K35" s="99" t="s">
        <v>53</v>
      </c>
      <c r="L35" s="72"/>
      <c r="M35" s="72"/>
      <c r="N35" s="72">
        <f>ROUND(D35*I35,2)</f>
        <v>0</v>
      </c>
      <c r="O35" s="72">
        <f t="shared" si="1"/>
        <v>0</v>
      </c>
      <c r="P35" s="74">
        <f>'0923 Riders '!D7</f>
        <v>44531</v>
      </c>
      <c r="Q35" s="67"/>
      <c r="R35" s="67"/>
      <c r="S35" s="67"/>
      <c r="T35" s="83">
        <f t="shared" si="2"/>
        <v>0</v>
      </c>
      <c r="U35" s="84"/>
      <c r="V35" s="76"/>
      <c r="W35" s="77"/>
      <c r="X35" s="55"/>
      <c r="Y35" s="78"/>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5"/>
      <c r="GC35" s="55"/>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row>
    <row r="36" spans="1:224" x14ac:dyDescent="0.2">
      <c r="A36" s="35" t="s">
        <v>58</v>
      </c>
      <c r="D36" s="6"/>
      <c r="E36" s="98" t="s">
        <v>11</v>
      </c>
      <c r="F36" s="1"/>
      <c r="G36" s="82"/>
      <c r="H36" s="82"/>
      <c r="I36" s="73">
        <f>+'08282025 Rider'!B52</f>
        <v>0</v>
      </c>
      <c r="J36" s="73">
        <f t="shared" si="0"/>
        <v>0</v>
      </c>
      <c r="K36" s="99"/>
      <c r="L36" s="72"/>
      <c r="M36" s="72"/>
      <c r="N36" s="72">
        <f>J36</f>
        <v>0</v>
      </c>
      <c r="O36" s="72">
        <f>SUM(L36:N36)</f>
        <v>0</v>
      </c>
      <c r="P36" s="74">
        <f>'012025 Rider'!E52</f>
        <v>45658</v>
      </c>
      <c r="Q36" s="67"/>
      <c r="R36" s="67"/>
      <c r="S36" s="67"/>
      <c r="T36" s="83">
        <f t="shared" si="2"/>
        <v>0</v>
      </c>
      <c r="U36" s="84"/>
      <c r="V36" s="76"/>
      <c r="W36" s="77"/>
      <c r="X36" s="55"/>
      <c r="Y36" s="78"/>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5"/>
      <c r="GC36" s="55"/>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row>
    <row r="37" spans="1:224" x14ac:dyDescent="0.2">
      <c r="A37" s="35" t="s">
        <v>59</v>
      </c>
      <c r="D37" s="101">
        <f>O27</f>
        <v>13.5</v>
      </c>
      <c r="E37" s="98" t="s">
        <v>60</v>
      </c>
      <c r="F37" s="1" t="s">
        <v>48</v>
      </c>
      <c r="G37" s="82"/>
      <c r="H37" s="82"/>
      <c r="I37" s="102">
        <f>'082024 Riders'!B18</f>
        <v>0</v>
      </c>
      <c r="J37" s="102">
        <f t="shared" si="0"/>
        <v>0</v>
      </c>
      <c r="K37" s="99"/>
      <c r="L37" s="72"/>
      <c r="M37" s="72"/>
      <c r="N37" s="72">
        <f>J37</f>
        <v>0</v>
      </c>
      <c r="O37" s="72">
        <f>SUM(L37:N37)</f>
        <v>0</v>
      </c>
      <c r="P37" s="74">
        <f>'0923 Riders '!D18</f>
        <v>44531</v>
      </c>
      <c r="Q37" s="67"/>
      <c r="R37" s="103">
        <f>$T$27</f>
        <v>0</v>
      </c>
      <c r="S37" s="104">
        <f>I37</f>
        <v>0</v>
      </c>
      <c r="T37" s="83">
        <f>ROUND(R37*S37,2)</f>
        <v>0</v>
      </c>
      <c r="U37" s="84"/>
      <c r="V37" s="76"/>
      <c r="W37" s="77"/>
      <c r="X37" s="55"/>
      <c r="Y37" s="78"/>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c r="BL37" s="55"/>
      <c r="BM37" s="5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5"/>
      <c r="GC37" s="55"/>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row>
    <row r="38" spans="1:224" x14ac:dyDescent="0.2">
      <c r="A38" s="35" t="s">
        <v>61</v>
      </c>
      <c r="D38" s="6">
        <f>$D$17</f>
        <v>0</v>
      </c>
      <c r="E38" s="98" t="s">
        <v>13</v>
      </c>
      <c r="F38" s="1" t="s">
        <v>48</v>
      </c>
      <c r="G38" s="82">
        <f>+'06012026 Rider'!B17</f>
        <v>7.5079999999999994E-2</v>
      </c>
      <c r="H38" s="82"/>
      <c r="I38" s="82"/>
      <c r="J38" s="105">
        <f>SUM(G38:H38)</f>
        <v>7.5079999999999994E-2</v>
      </c>
      <c r="K38" s="99" t="s">
        <v>53</v>
      </c>
      <c r="L38" s="72">
        <f>ROUND(D38*G38,2)</f>
        <v>0</v>
      </c>
      <c r="M38" s="72"/>
      <c r="N38" s="72"/>
      <c r="O38" s="72">
        <f t="shared" si="1"/>
        <v>0</v>
      </c>
      <c r="P38" s="74">
        <f>'062024 Riders   '!D21</f>
        <v>45444</v>
      </c>
      <c r="Q38" s="67"/>
      <c r="R38" s="67"/>
      <c r="S38" s="67"/>
      <c r="T38" s="83">
        <f t="shared" si="2"/>
        <v>0</v>
      </c>
      <c r="U38" s="84"/>
      <c r="V38" s="76"/>
      <c r="W38" s="77"/>
      <c r="X38" s="55"/>
      <c r="Y38" s="78"/>
      <c r="Z38" s="55"/>
      <c r="AA38" s="55"/>
      <c r="AB38" s="55"/>
      <c r="AC38" s="55"/>
      <c r="AD38" s="55"/>
      <c r="AE38" s="55"/>
      <c r="AF38" s="55"/>
      <c r="AG38" s="55"/>
      <c r="AH38" s="55"/>
      <c r="AI38" s="55"/>
      <c r="AJ38" s="55"/>
      <c r="AK38" s="55"/>
      <c r="AL38" s="55"/>
      <c r="AM38" s="55"/>
      <c r="AN38" s="55"/>
      <c r="AO38" s="55"/>
      <c r="AP38" s="55"/>
      <c r="AQ38" s="55"/>
      <c r="AR38" s="55"/>
      <c r="AS38" s="55"/>
      <c r="AT38" s="55"/>
      <c r="AU38" s="55"/>
      <c r="AV38" s="55"/>
      <c r="AW38" s="55"/>
      <c r="AX38" s="55"/>
      <c r="AY38" s="55"/>
      <c r="AZ38" s="55"/>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5"/>
      <c r="GC38" s="55"/>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row>
    <row r="39" spans="1:224" x14ac:dyDescent="0.2">
      <c r="A39" s="35" t="s">
        <v>62</v>
      </c>
      <c r="D39" s="6">
        <f>$D$17</f>
        <v>0</v>
      </c>
      <c r="E39" s="98" t="s">
        <v>13</v>
      </c>
      <c r="F39" s="1" t="s">
        <v>48</v>
      </c>
      <c r="G39" s="82">
        <f>+'06012026 Rider'!B24</f>
        <v>2.6589999999999999E-2</v>
      </c>
      <c r="H39" s="82"/>
      <c r="I39" s="82"/>
      <c r="J39" s="105">
        <f>SUM(G39:H39)</f>
        <v>2.6589999999999999E-2</v>
      </c>
      <c r="K39" s="99" t="s">
        <v>53</v>
      </c>
      <c r="L39" s="73">
        <f>IF($D$39&lt;=800,ROUND($D$39*$G$39,2),(ROUND(800*$G$39,2)+(ROUND(($D$39-800)*$G$39,2))))</f>
        <v>0</v>
      </c>
      <c r="M39" s="72"/>
      <c r="N39" s="72"/>
      <c r="O39" s="72">
        <f>SUM(L39:N39)</f>
        <v>0</v>
      </c>
      <c r="P39" s="74">
        <f>'012025 Rider'!D49</f>
        <v>45657</v>
      </c>
      <c r="Q39" s="67"/>
      <c r="R39" s="67"/>
      <c r="S39" s="67"/>
      <c r="T39" s="83">
        <f t="shared" si="2"/>
        <v>0</v>
      </c>
      <c r="U39" s="84"/>
      <c r="V39" s="76"/>
      <c r="W39" s="77"/>
      <c r="X39" s="55"/>
      <c r="Y39" s="78"/>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55"/>
      <c r="BA39" s="55"/>
      <c r="BB39" s="55"/>
      <c r="BC39" s="55"/>
      <c r="BD39" s="55"/>
      <c r="BE39" s="55"/>
      <c r="BF39" s="55"/>
      <c r="BG39" s="55"/>
      <c r="BH39" s="55"/>
      <c r="BI39" s="55"/>
      <c r="BJ39" s="55"/>
      <c r="BK39" s="55"/>
      <c r="BL39" s="55"/>
      <c r="BM39" s="5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5"/>
      <c r="GC39" s="55"/>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row>
    <row r="40" spans="1:224" x14ac:dyDescent="0.2">
      <c r="A40" s="35" t="s">
        <v>63</v>
      </c>
      <c r="D40" s="6">
        <f>$D$17</f>
        <v>0</v>
      </c>
      <c r="E40" s="98" t="s">
        <v>13</v>
      </c>
      <c r="F40" s="1" t="s">
        <v>48</v>
      </c>
      <c r="G40" s="82">
        <f>+'06012026 Rider'!B40</f>
        <v>-4.3956000000000004E-3</v>
      </c>
      <c r="H40" s="82"/>
      <c r="I40" s="82"/>
      <c r="J40" s="105">
        <f>SUM(G40:H40)</f>
        <v>-4.3956000000000004E-3</v>
      </c>
      <c r="K40" s="99" t="s">
        <v>53</v>
      </c>
      <c r="L40" s="72">
        <f>ROUND(D40*G40,2)</f>
        <v>0</v>
      </c>
      <c r="M40" s="72"/>
      <c r="N40" s="72"/>
      <c r="O40" s="72">
        <f t="shared" si="1"/>
        <v>0</v>
      </c>
      <c r="P40" s="74">
        <f>+'06012026 Rider'!D40</f>
        <v>46112</v>
      </c>
      <c r="Q40" s="67"/>
      <c r="R40" s="67"/>
      <c r="S40" s="67"/>
      <c r="T40" s="83">
        <f t="shared" si="2"/>
        <v>0</v>
      </c>
      <c r="U40" s="84"/>
      <c r="V40" s="76"/>
      <c r="W40" s="77"/>
      <c r="X40" s="55"/>
      <c r="Y40" s="78"/>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5"/>
      <c r="GC40" s="55"/>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row>
    <row r="41" spans="1:224" x14ac:dyDescent="0.2">
      <c r="A41" s="35" t="s">
        <v>65</v>
      </c>
      <c r="D41" s="6">
        <f>IF($D$17&lt;0,0,$D$17)</f>
        <v>0</v>
      </c>
      <c r="E41" s="98" t="s">
        <v>13</v>
      </c>
      <c r="F41" s="1" t="s">
        <v>48</v>
      </c>
      <c r="G41" s="82"/>
      <c r="H41" s="82">
        <f>+'06012026 Rider'!B50</f>
        <v>4.34364E-2</v>
      </c>
      <c r="I41" s="82"/>
      <c r="J41" s="82">
        <f t="shared" ref="J41:J46" si="3">SUM(G41:I41)</f>
        <v>4.34364E-2</v>
      </c>
      <c r="K41" s="99" t="s">
        <v>53</v>
      </c>
      <c r="L41" s="72"/>
      <c r="M41" s="72">
        <f>ROUND(D41*H41,2)</f>
        <v>0</v>
      </c>
      <c r="N41" s="106"/>
      <c r="O41" s="72">
        <f t="shared" si="1"/>
        <v>0</v>
      </c>
      <c r="P41" s="74">
        <f>+'06012026 Rider'!D50</f>
        <v>46112</v>
      </c>
      <c r="Q41" s="67"/>
      <c r="R41" s="67"/>
      <c r="S41" s="67"/>
      <c r="T41" s="83">
        <f t="shared" si="2"/>
        <v>0</v>
      </c>
      <c r="U41" s="84"/>
      <c r="V41" s="76"/>
      <c r="W41" s="77"/>
      <c r="X41" s="55"/>
      <c r="Y41" s="78"/>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row>
    <row r="42" spans="1:224" x14ac:dyDescent="0.2">
      <c r="A42" t="s">
        <v>172</v>
      </c>
      <c r="D42" s="6">
        <f>IF($D$17&lt;0,0,$D$17)</f>
        <v>0</v>
      </c>
      <c r="E42" s="98" t="s">
        <v>13</v>
      </c>
      <c r="F42" s="1" t="s">
        <v>48</v>
      </c>
      <c r="G42" s="82"/>
      <c r="H42" s="82"/>
      <c r="I42" s="82">
        <f>+'06012026 Rider'!B61</f>
        <v>4.5409999999999998E-4</v>
      </c>
      <c r="J42" s="82">
        <f>SUM(G42:I42)</f>
        <v>4.5409999999999998E-4</v>
      </c>
      <c r="K42" s="99" t="s">
        <v>53</v>
      </c>
      <c r="L42" s="72"/>
      <c r="M42" s="72"/>
      <c r="N42" s="72">
        <f>J42*D42</f>
        <v>0</v>
      </c>
      <c r="O42" s="72">
        <f>SUM(L42:N42)</f>
        <v>0</v>
      </c>
      <c r="P42" s="74">
        <f>+'06012026 Rider'!D61</f>
        <v>46112</v>
      </c>
      <c r="Q42" s="67"/>
      <c r="R42" s="67"/>
      <c r="S42" s="67"/>
      <c r="T42" s="83">
        <f>O42</f>
        <v>0</v>
      </c>
      <c r="U42" s="84"/>
      <c r="V42" s="76"/>
      <c r="W42" s="77"/>
      <c r="X42" s="55"/>
      <c r="Y42" s="78"/>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5"/>
      <c r="GC42" s="55"/>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row>
    <row r="43" spans="1:224" x14ac:dyDescent="0.2">
      <c r="A43" s="96" t="s">
        <v>66</v>
      </c>
      <c r="D43" s="6">
        <f>IF($D$17&lt;0,0,$D$17)</f>
        <v>0</v>
      </c>
      <c r="E43" s="98" t="s">
        <v>13</v>
      </c>
      <c r="F43" s="1" t="s">
        <v>48</v>
      </c>
      <c r="G43" s="82"/>
      <c r="H43" s="82"/>
      <c r="I43" s="82">
        <f>'092024 Riders '!B73+'092024 Riders '!C73</f>
        <v>0</v>
      </c>
      <c r="J43" s="82">
        <f t="shared" si="3"/>
        <v>0</v>
      </c>
      <c r="K43" s="99" t="s">
        <v>53</v>
      </c>
      <c r="L43" s="72"/>
      <c r="M43" s="72"/>
      <c r="N43" s="72">
        <f>J43*D43</f>
        <v>0</v>
      </c>
      <c r="O43" s="72">
        <f t="shared" si="1"/>
        <v>0</v>
      </c>
      <c r="P43" s="74">
        <f>'092024 Riders '!D73</f>
        <v>45444</v>
      </c>
      <c r="Q43" s="67"/>
      <c r="R43" s="67"/>
      <c r="S43" s="67"/>
      <c r="T43" s="83">
        <f t="shared" si="2"/>
        <v>0</v>
      </c>
      <c r="U43" s="84"/>
      <c r="V43" s="76"/>
      <c r="W43" s="77"/>
      <c r="X43" s="55"/>
      <c r="Y43" s="78"/>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5"/>
      <c r="GC43" s="55"/>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row>
    <row r="44" spans="1:224" x14ac:dyDescent="0.2">
      <c r="A44" s="96" t="s">
        <v>67</v>
      </c>
      <c r="D44" s="107">
        <f>$N$27</f>
        <v>13.5</v>
      </c>
      <c r="E44" s="98" t="s">
        <v>60</v>
      </c>
      <c r="F44" s="1" t="s">
        <v>48</v>
      </c>
      <c r="G44" s="108"/>
      <c r="H44" s="109"/>
      <c r="I44" s="110">
        <f>+'06012026 Rider'!B80</f>
        <v>1.8019E-2</v>
      </c>
      <c r="J44" s="110">
        <f t="shared" si="3"/>
        <v>1.8019E-2</v>
      </c>
      <c r="K44" s="99"/>
      <c r="L44" s="72"/>
      <c r="M44" s="72"/>
      <c r="N44" s="72">
        <f>ROUND(D44*I44,2)</f>
        <v>0.24</v>
      </c>
      <c r="O44" s="72">
        <f t="shared" si="1"/>
        <v>0.24</v>
      </c>
      <c r="P44" s="74">
        <f>+'06012026 Rider'!D80</f>
        <v>46122</v>
      </c>
      <c r="Q44" s="67"/>
      <c r="R44" s="103">
        <f>$T$27</f>
        <v>0</v>
      </c>
      <c r="S44" s="104">
        <f>I44</f>
        <v>1.8019E-2</v>
      </c>
      <c r="T44" s="83">
        <f>ROUND(R44*S44,2)</f>
        <v>0</v>
      </c>
      <c r="U44" s="84"/>
      <c r="V44" s="76"/>
      <c r="W44" s="77"/>
      <c r="X44" s="55"/>
      <c r="Y44" s="78"/>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5"/>
      <c r="GC44" s="55"/>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row>
    <row r="45" spans="1:224" x14ac:dyDescent="0.2">
      <c r="A45" s="96" t="s">
        <v>68</v>
      </c>
      <c r="D45" s="107">
        <f>$N$27</f>
        <v>13.5</v>
      </c>
      <c r="E45" s="98" t="s">
        <v>60</v>
      </c>
      <c r="F45" s="1" t="s">
        <v>48</v>
      </c>
      <c r="G45" s="111"/>
      <c r="H45" s="109"/>
      <c r="I45" s="110">
        <f>+'06012026 Rider'!B82</f>
        <v>5.8023605956771022E-2</v>
      </c>
      <c r="J45" s="110">
        <f t="shared" si="3"/>
        <v>5.8023605956771022E-2</v>
      </c>
      <c r="K45" s="99"/>
      <c r="L45" s="72"/>
      <c r="M45" s="72"/>
      <c r="N45" s="72">
        <f>ROUND(D45*I45,2)</f>
        <v>0.78</v>
      </c>
      <c r="O45" s="72">
        <f t="shared" si="1"/>
        <v>0.78</v>
      </c>
      <c r="P45" s="74">
        <f>+'06012026 Rider'!D82</f>
        <v>46122</v>
      </c>
      <c r="Q45" s="67"/>
      <c r="R45" s="103">
        <f>$T$27</f>
        <v>0</v>
      </c>
      <c r="S45" s="104">
        <f>I45</f>
        <v>5.8023605956771022E-2</v>
      </c>
      <c r="T45" s="83">
        <f>ROUND(R45*S45,2)</f>
        <v>0</v>
      </c>
      <c r="U45" s="84"/>
      <c r="V45" s="76"/>
      <c r="W45" s="77"/>
      <c r="X45" s="55"/>
      <c r="Y45" s="78"/>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5"/>
      <c r="GC45" s="55"/>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row>
    <row r="46" spans="1:224" x14ac:dyDescent="0.2">
      <c r="A46" s="96" t="s">
        <v>224</v>
      </c>
      <c r="D46" s="107"/>
      <c r="E46" s="98" t="s">
        <v>11</v>
      </c>
      <c r="F46" s="1"/>
      <c r="G46" s="111"/>
      <c r="H46" s="109"/>
      <c r="I46" s="112">
        <f>+'06012026 Rider'!B85</f>
        <v>2.8</v>
      </c>
      <c r="J46" s="112">
        <f t="shared" si="3"/>
        <v>2.8</v>
      </c>
      <c r="K46" s="99"/>
      <c r="L46" s="72"/>
      <c r="M46" s="72"/>
      <c r="N46" s="72">
        <f>I46</f>
        <v>2.8</v>
      </c>
      <c r="O46" s="72">
        <f>SUM(L46:N46)</f>
        <v>2.8</v>
      </c>
      <c r="P46" s="74">
        <f>+'06012026 Rider'!D85</f>
        <v>46112</v>
      </c>
      <c r="Q46" s="67"/>
      <c r="R46" s="67"/>
      <c r="S46" s="67"/>
      <c r="T46" s="83">
        <f>O46</f>
        <v>2.8</v>
      </c>
      <c r="U46" s="84"/>
      <c r="V46" s="76"/>
      <c r="W46" s="77"/>
      <c r="X46" s="55"/>
      <c r="Y46" s="78"/>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5"/>
      <c r="GC46" s="55"/>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row>
    <row r="47" spans="1:224" x14ac:dyDescent="0.2">
      <c r="A47" s="35" t="s">
        <v>70</v>
      </c>
      <c r="D47" s="6">
        <f>IF($D$17&lt;0,0,$D$17)</f>
        <v>0</v>
      </c>
      <c r="E47" s="98" t="s">
        <v>13</v>
      </c>
      <c r="F47" s="1" t="s">
        <v>48</v>
      </c>
      <c r="G47" s="82"/>
      <c r="H47" s="82"/>
      <c r="I47" s="82">
        <f>'0923 Riders '!B93</f>
        <v>0</v>
      </c>
      <c r="J47" s="82">
        <f>I47</f>
        <v>0</v>
      </c>
      <c r="K47" s="99" t="s">
        <v>53</v>
      </c>
      <c r="L47" s="72"/>
      <c r="M47" s="72"/>
      <c r="N47" s="72"/>
      <c r="O47" s="72">
        <f>SUM(L47:N47)</f>
        <v>0</v>
      </c>
      <c r="P47" s="74">
        <f>'0923 Riders '!D93</f>
        <v>44531</v>
      </c>
      <c r="Q47" s="67"/>
      <c r="R47" s="67"/>
      <c r="S47" s="67"/>
      <c r="T47" s="83">
        <f>O47</f>
        <v>0</v>
      </c>
      <c r="U47" s="84"/>
      <c r="V47" s="76"/>
      <c r="W47" s="77"/>
      <c r="X47" s="55"/>
      <c r="Y47" s="78"/>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5"/>
      <c r="GC47" s="55"/>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row>
    <row r="48" spans="1:224" x14ac:dyDescent="0.2">
      <c r="A48" s="96" t="s">
        <v>71</v>
      </c>
      <c r="D48" s="107">
        <f>$N$27</f>
        <v>13.5</v>
      </c>
      <c r="E48" s="98" t="s">
        <v>60</v>
      </c>
      <c r="F48" s="1" t="s">
        <v>48</v>
      </c>
      <c r="G48" s="111"/>
      <c r="H48" s="109"/>
      <c r="I48" s="110">
        <f>+'06012026 Rider'!B100</f>
        <v>2.95915E-2</v>
      </c>
      <c r="J48" s="113">
        <f>SUM(G48:I48)</f>
        <v>2.95915E-2</v>
      </c>
      <c r="K48" s="99"/>
      <c r="L48" s="72"/>
      <c r="M48" s="72"/>
      <c r="N48" s="72">
        <f>ROUND(D48*I48,2)</f>
        <v>0.4</v>
      </c>
      <c r="O48" s="72">
        <f t="shared" si="1"/>
        <v>0.4</v>
      </c>
      <c r="P48" s="74">
        <f>+'06012026 Rider'!D100</f>
        <v>46122</v>
      </c>
      <c r="Q48" s="67"/>
      <c r="R48" s="103">
        <f>$T$27</f>
        <v>0</v>
      </c>
      <c r="S48" s="104">
        <f>I48</f>
        <v>2.95915E-2</v>
      </c>
      <c r="T48" s="83">
        <f>ROUND(R48*S48,2)</f>
        <v>0</v>
      </c>
      <c r="U48" s="84"/>
      <c r="V48" s="76"/>
      <c r="W48" s="77"/>
      <c r="X48" s="55"/>
      <c r="Y48" s="78"/>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5"/>
      <c r="GC48" s="55"/>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row>
    <row r="49" spans="1:224" x14ac:dyDescent="0.2">
      <c r="A49" s="35" t="s">
        <v>73</v>
      </c>
      <c r="D49" s="107"/>
      <c r="E49" s="98" t="s">
        <v>11</v>
      </c>
      <c r="F49" s="1"/>
      <c r="G49" s="111"/>
      <c r="H49" s="109"/>
      <c r="I49" s="114">
        <f>+'06012026 Rider'!B115</f>
        <v>0.19</v>
      </c>
      <c r="J49" s="112">
        <f>SUM(G49:I49)</f>
        <v>0.19</v>
      </c>
      <c r="K49" s="99"/>
      <c r="L49" s="72"/>
      <c r="M49" s="72"/>
      <c r="N49" s="72">
        <f>I49</f>
        <v>0.19</v>
      </c>
      <c r="O49" s="72">
        <f>SUM(L49:N49)</f>
        <v>0.19</v>
      </c>
      <c r="P49" s="74">
        <f>+'06012026 Rider'!D115</f>
        <v>46122</v>
      </c>
      <c r="Q49" s="67"/>
      <c r="R49" s="67"/>
      <c r="S49" s="67"/>
      <c r="T49" s="83"/>
      <c r="U49" s="84"/>
      <c r="V49" s="76"/>
      <c r="W49" s="77"/>
      <c r="X49" s="55"/>
      <c r="Y49" s="78"/>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5"/>
      <c r="GC49" s="55"/>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row>
    <row r="50" spans="1:224" x14ac:dyDescent="0.2">
      <c r="A50" s="96" t="s">
        <v>74</v>
      </c>
      <c r="D50" s="6">
        <f>$D$17</f>
        <v>0</v>
      </c>
      <c r="E50" s="98" t="s">
        <v>13</v>
      </c>
      <c r="F50" s="1" t="s">
        <v>48</v>
      </c>
      <c r="G50" s="82">
        <f>'082024 Riders'!B114</f>
        <v>3.8972999999999998E-3</v>
      </c>
      <c r="H50" s="82"/>
      <c r="I50" s="82"/>
      <c r="J50" s="105">
        <f>SUM(G50:H50)</f>
        <v>3.8972999999999998E-3</v>
      </c>
      <c r="K50" s="99" t="s">
        <v>53</v>
      </c>
      <c r="L50" s="72">
        <f>ROUND(D50*G50,2)</f>
        <v>0</v>
      </c>
      <c r="M50" s="72"/>
      <c r="N50" s="72"/>
      <c r="O50" s="72">
        <f t="shared" si="1"/>
        <v>0</v>
      </c>
      <c r="P50" s="74">
        <f>'0923 Riders '!D111</f>
        <v>44531</v>
      </c>
      <c r="Q50" s="67"/>
      <c r="R50" s="67"/>
      <c r="S50" s="67"/>
      <c r="T50" s="83">
        <f>O50</f>
        <v>0</v>
      </c>
      <c r="U50" s="84"/>
      <c r="V50" s="76"/>
      <c r="W50" s="77"/>
      <c r="X50" s="55"/>
      <c r="Y50" s="78"/>
      <c r="Z50" s="55"/>
      <c r="AA50" s="55"/>
      <c r="AB50" s="55"/>
      <c r="AC50" s="55"/>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5"/>
      <c r="GC50" s="55"/>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row>
    <row r="51" spans="1:224" x14ac:dyDescent="0.2">
      <c r="A51" t="s">
        <v>75</v>
      </c>
      <c r="D51" s="6">
        <f>D17</f>
        <v>0</v>
      </c>
      <c r="E51" s="98" t="s">
        <v>13</v>
      </c>
      <c r="F51" s="1" t="s">
        <v>48</v>
      </c>
      <c r="G51" s="81"/>
      <c r="H51" s="81"/>
      <c r="I51" s="81">
        <f>+'06012026 Rider'!B111</f>
        <v>-1.9059999999999999E-3</v>
      </c>
      <c r="J51" s="105">
        <f>SUM(G51:I51)</f>
        <v>-1.9059999999999999E-3</v>
      </c>
      <c r="K51" s="99" t="s">
        <v>53</v>
      </c>
      <c r="L51" s="72"/>
      <c r="M51" s="72"/>
      <c r="N51" s="72">
        <f t="shared" ref="N51" si="4">ROUND(D51*I51,2)</f>
        <v>0</v>
      </c>
      <c r="O51" s="72">
        <f t="shared" si="1"/>
        <v>0</v>
      </c>
      <c r="P51" s="74">
        <f>+'06012026 Rider'!D111</f>
        <v>46122</v>
      </c>
      <c r="Q51" s="67"/>
      <c r="R51" s="67"/>
      <c r="S51" s="67"/>
      <c r="T51" s="83"/>
      <c r="U51" s="84"/>
      <c r="V51" s="76"/>
      <c r="W51" s="77"/>
      <c r="X51" s="55"/>
      <c r="Y51" s="78"/>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5"/>
      <c r="GC51" s="55"/>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row>
    <row r="52" spans="1:224" x14ac:dyDescent="0.2">
      <c r="A52" t="s">
        <v>76</v>
      </c>
      <c r="D52" s="6"/>
      <c r="E52" s="98" t="s">
        <v>11</v>
      </c>
      <c r="F52" s="1" t="s">
        <v>48</v>
      </c>
      <c r="G52" s="81"/>
      <c r="H52" s="81"/>
      <c r="I52" s="81">
        <f>+'08282025 Rider'!B128</f>
        <v>0</v>
      </c>
      <c r="J52" s="105">
        <f>SUM(G52:I52)</f>
        <v>0</v>
      </c>
      <c r="K52" s="99"/>
      <c r="L52" s="72"/>
      <c r="M52" s="72"/>
      <c r="N52" s="72">
        <f>J52</f>
        <v>0</v>
      </c>
      <c r="O52" s="72">
        <f t="shared" si="1"/>
        <v>0</v>
      </c>
      <c r="P52" s="74">
        <f>'012025 Rider'!E129</f>
        <v>45658</v>
      </c>
      <c r="Q52" s="67"/>
      <c r="R52" s="67"/>
      <c r="S52" s="67"/>
      <c r="T52" s="83"/>
      <c r="U52" s="84"/>
      <c r="V52" s="76"/>
      <c r="W52" s="77"/>
      <c r="X52" s="55"/>
      <c r="Y52" s="78"/>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5"/>
      <c r="GC52" s="55"/>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row>
    <row r="53" spans="1:224" x14ac:dyDescent="0.2">
      <c r="A53" t="s">
        <v>77</v>
      </c>
      <c r="D53" s="6">
        <f>D18</f>
        <v>0</v>
      </c>
      <c r="E53" s="98" t="s">
        <v>13</v>
      </c>
      <c r="F53" s="116" t="s">
        <v>48</v>
      </c>
      <c r="G53" s="117"/>
      <c r="H53" s="117"/>
      <c r="I53" s="81">
        <f>'0923 Riders '!B129</f>
        <v>0</v>
      </c>
      <c r="J53" s="105">
        <f>SUM(G53:I53)</f>
        <v>0</v>
      </c>
      <c r="K53" s="99" t="s">
        <v>53</v>
      </c>
      <c r="L53" s="118"/>
      <c r="M53" s="118"/>
      <c r="N53" s="118">
        <f>D53*J53</f>
        <v>0</v>
      </c>
      <c r="O53" s="118">
        <f>SUM(L53:N53)</f>
        <v>0</v>
      </c>
      <c r="P53" s="74">
        <f>'0923 Riders '!D129</f>
        <v>44531</v>
      </c>
      <c r="Q53" s="67"/>
      <c r="R53" s="67"/>
      <c r="S53" s="67"/>
      <c r="T53" s="83"/>
      <c r="U53" s="84"/>
      <c r="V53" s="76"/>
      <c r="W53" s="77"/>
      <c r="X53" s="55"/>
      <c r="Y53" s="78"/>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5"/>
      <c r="GC53" s="55"/>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row>
    <row r="54" spans="1:224" x14ac:dyDescent="0.2">
      <c r="A54" t="s">
        <v>78</v>
      </c>
      <c r="D54" s="6"/>
      <c r="E54" s="98" t="s">
        <v>11</v>
      </c>
      <c r="F54" s="1" t="s">
        <v>48</v>
      </c>
      <c r="G54" s="119"/>
      <c r="H54" s="119"/>
      <c r="I54" s="119">
        <f>'0923 Riders '!B136</f>
        <v>0</v>
      </c>
      <c r="J54" s="119">
        <f>SUM(G54:I54)</f>
        <v>0</v>
      </c>
      <c r="K54" s="99"/>
      <c r="L54" s="120"/>
      <c r="M54" s="120"/>
      <c r="N54" s="120">
        <f>J54</f>
        <v>0</v>
      </c>
      <c r="O54" s="120">
        <f>SUM(L54:N54)</f>
        <v>0</v>
      </c>
      <c r="P54" s="121">
        <f>'0923 Riders '!D136</f>
        <v>44531</v>
      </c>
      <c r="Q54" s="67"/>
      <c r="R54" s="67"/>
      <c r="S54" s="67"/>
      <c r="T54" s="83"/>
      <c r="U54" s="84"/>
      <c r="V54" s="76"/>
      <c r="W54" s="77"/>
      <c r="X54" s="55"/>
      <c r="Y54" s="78"/>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5"/>
      <c r="GC54" s="55"/>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row>
    <row r="55" spans="1:224" x14ac:dyDescent="0.2">
      <c r="A55" s="55" t="s">
        <v>79</v>
      </c>
      <c r="B55" s="55"/>
      <c r="C55" s="55"/>
      <c r="D55" s="122"/>
      <c r="E55" s="79"/>
      <c r="F55" s="67"/>
      <c r="G55" s="119"/>
      <c r="H55" s="119"/>
      <c r="I55" s="119"/>
      <c r="J55" s="119"/>
      <c r="K55" s="76"/>
      <c r="L55" s="120"/>
      <c r="M55" s="120"/>
      <c r="N55" s="120"/>
      <c r="O55" s="120"/>
      <c r="P55" s="121"/>
      <c r="Q55" s="67"/>
      <c r="R55" s="67"/>
      <c r="S55" s="67"/>
      <c r="T55" s="83"/>
      <c r="U55" s="84"/>
      <c r="V55" s="76"/>
      <c r="W55" s="77"/>
      <c r="X55" s="55"/>
      <c r="Y55" s="78"/>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5"/>
      <c r="GC55" s="55"/>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row>
    <row r="56" spans="1:224" x14ac:dyDescent="0.2">
      <c r="A56" s="123" t="s">
        <v>80</v>
      </c>
      <c r="B56" s="52"/>
      <c r="C56" s="52"/>
      <c r="D56" s="124"/>
      <c r="E56" s="125"/>
      <c r="F56" s="126"/>
      <c r="G56" s="126"/>
      <c r="H56" s="126"/>
      <c r="I56" s="126"/>
      <c r="J56" s="126"/>
      <c r="K56" s="127"/>
      <c r="L56" s="88">
        <f>SUM(L31:L55)</f>
        <v>0</v>
      </c>
      <c r="M56" s="88">
        <f>SUM(M31:M55)</f>
        <v>0</v>
      </c>
      <c r="N56" s="88">
        <f>SUM(N31:N55)</f>
        <v>4.41</v>
      </c>
      <c r="O56" s="88">
        <f>SUM(O31:O55)</f>
        <v>4.41</v>
      </c>
      <c r="P56" s="128"/>
      <c r="Q56" s="67"/>
      <c r="R56" s="67"/>
      <c r="S56" s="67"/>
      <c r="T56" s="83">
        <f>SUM(T31:T50)</f>
        <v>2.8</v>
      </c>
      <c r="U56" s="85"/>
      <c r="V56" s="85"/>
      <c r="W56" s="129"/>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c r="DD56" s="55"/>
      <c r="DE56" s="55"/>
      <c r="DF56" s="55"/>
      <c r="DG56" s="55"/>
      <c r="DH56" s="55"/>
      <c r="DI56" s="55"/>
      <c r="DJ56" s="55"/>
      <c r="DK56" s="55"/>
      <c r="DL56" s="55"/>
      <c r="DM56" s="55"/>
      <c r="DN56" s="55"/>
      <c r="DO56" s="55"/>
      <c r="DP56" s="55"/>
      <c r="DQ56" s="55"/>
      <c r="DR56" s="55"/>
      <c r="DS56" s="55"/>
      <c r="DT56" s="55"/>
      <c r="DU56" s="55"/>
      <c r="DV56" s="55"/>
      <c r="DW56" s="55"/>
      <c r="DX56" s="55"/>
      <c r="DY56" s="55"/>
      <c r="DZ56" s="55"/>
      <c r="EA56" s="55"/>
      <c r="EB56" s="55"/>
      <c r="EC56" s="55"/>
      <c r="ED56" s="55"/>
      <c r="EE56" s="55"/>
      <c r="EF56" s="55"/>
      <c r="EG56" s="55"/>
      <c r="EH56" s="55"/>
      <c r="EI56" s="55"/>
      <c r="EJ56" s="55"/>
      <c r="EK56" s="55"/>
      <c r="EL56" s="55"/>
      <c r="EM56" s="55"/>
      <c r="EN56" s="55"/>
      <c r="EO56" s="55"/>
      <c r="EP56" s="55"/>
      <c r="EQ56" s="55"/>
      <c r="ER56" s="55"/>
      <c r="ES56" s="55"/>
      <c r="ET56" s="55"/>
      <c r="EU56" s="55"/>
      <c r="EV56" s="55"/>
      <c r="EW56" s="55"/>
      <c r="EX56" s="55"/>
      <c r="EY56" s="55"/>
      <c r="EZ56" s="55"/>
      <c r="FA56" s="55"/>
      <c r="FB56" s="55"/>
      <c r="FC56" s="55"/>
      <c r="FD56" s="55"/>
      <c r="FE56" s="55"/>
      <c r="FF56" s="55"/>
      <c r="FG56" s="55"/>
      <c r="FH56" s="55"/>
      <c r="FI56" s="55"/>
      <c r="FJ56" s="55"/>
      <c r="FK56" s="55"/>
      <c r="FL56" s="55"/>
      <c r="FM56" s="55"/>
      <c r="FN56" s="55"/>
      <c r="FO56" s="55"/>
      <c r="FP56" s="55"/>
      <c r="FQ56" s="55"/>
      <c r="FR56" s="55"/>
      <c r="FS56" s="55"/>
      <c r="FT56" s="55"/>
      <c r="FU56" s="55"/>
      <c r="FV56" s="55"/>
      <c r="FW56" s="55"/>
      <c r="FX56" s="55"/>
      <c r="FY56" s="55"/>
      <c r="FZ56" s="55"/>
      <c r="GA56" s="55"/>
      <c r="GB56" s="55"/>
      <c r="GC56" s="55"/>
      <c r="GD56" s="55"/>
      <c r="GE56" s="55"/>
      <c r="GF56" s="55"/>
      <c r="GG56" s="55"/>
      <c r="GH56" s="55"/>
      <c r="GI56" s="55"/>
      <c r="GJ56" s="55"/>
      <c r="GK56" s="55"/>
      <c r="GL56" s="55"/>
      <c r="GM56" s="55"/>
      <c r="GN56" s="55"/>
      <c r="GO56" s="55"/>
      <c r="GP56" s="55"/>
      <c r="GQ56" s="55"/>
      <c r="GR56" s="55"/>
      <c r="GS56" s="55"/>
      <c r="GT56" s="55"/>
      <c r="GU56" s="55"/>
      <c r="GV56" s="55"/>
      <c r="GW56" s="55"/>
      <c r="GX56" s="55"/>
      <c r="GY56" s="55"/>
      <c r="GZ56" s="55"/>
      <c r="HA56" s="55"/>
      <c r="HB56" s="55"/>
      <c r="HC56" s="55"/>
      <c r="HD56" s="55"/>
      <c r="HE56" s="55"/>
      <c r="HF56" s="55"/>
      <c r="HG56" s="55"/>
      <c r="HH56" s="55"/>
      <c r="HI56" s="55"/>
      <c r="HJ56" s="55"/>
      <c r="HK56" s="55"/>
      <c r="HL56" s="55"/>
      <c r="HM56" s="55"/>
      <c r="HN56" s="55"/>
      <c r="HO56" s="55"/>
      <c r="HP56" s="55"/>
    </row>
    <row r="57" spans="1:224" x14ac:dyDescent="0.2">
      <c r="A57" s="55"/>
      <c r="B57" s="55"/>
      <c r="C57" s="55"/>
      <c r="D57" s="122"/>
      <c r="E57" s="79"/>
      <c r="F57" s="67"/>
      <c r="G57" s="67"/>
      <c r="H57" s="67"/>
      <c r="I57" s="67"/>
      <c r="J57" s="84"/>
      <c r="K57" s="76"/>
      <c r="L57" s="67"/>
      <c r="M57" s="67"/>
      <c r="N57" s="67"/>
      <c r="O57" s="67"/>
      <c r="P57" s="130"/>
      <c r="Q57" s="67"/>
      <c r="R57" s="67"/>
      <c r="S57" s="67"/>
      <c r="T57" s="67"/>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5"/>
      <c r="BX57" s="55"/>
      <c r="BY57" s="55"/>
      <c r="BZ57" s="55"/>
      <c r="CA57" s="55"/>
      <c r="CB57" s="55"/>
      <c r="CC57" s="55"/>
      <c r="CD57" s="55"/>
      <c r="CE57" s="55"/>
      <c r="CF57" s="55"/>
      <c r="CG57" s="55"/>
      <c r="CH57" s="55"/>
      <c r="CI57" s="55"/>
      <c r="CJ57" s="55"/>
      <c r="CK57" s="55"/>
      <c r="CL57" s="55"/>
      <c r="CM57" s="55"/>
      <c r="CN57" s="55"/>
      <c r="CO57" s="55"/>
      <c r="CP57" s="55"/>
      <c r="CQ57" s="55"/>
      <c r="CR57" s="55"/>
      <c r="CS57" s="55"/>
      <c r="CT57" s="55"/>
      <c r="CU57" s="55"/>
      <c r="CV57" s="55"/>
      <c r="CW57" s="55"/>
      <c r="CX57" s="55"/>
      <c r="CY57" s="55"/>
      <c r="CZ57" s="55"/>
      <c r="DA57" s="55"/>
      <c r="DB57" s="55"/>
      <c r="DC57" s="55"/>
      <c r="DD57" s="55"/>
      <c r="DE57" s="55"/>
      <c r="DF57" s="55"/>
      <c r="DG57" s="55"/>
      <c r="DH57" s="55"/>
      <c r="DI57" s="55"/>
      <c r="DJ57" s="55"/>
      <c r="DK57" s="55"/>
      <c r="DL57" s="55"/>
      <c r="DM57" s="55"/>
      <c r="DN57" s="55"/>
      <c r="DO57" s="55"/>
      <c r="DP57" s="55"/>
      <c r="DQ57" s="55"/>
      <c r="DR57" s="55"/>
      <c r="DS57" s="55"/>
      <c r="DT57" s="55"/>
      <c r="DU57" s="55"/>
      <c r="DV57" s="55"/>
      <c r="DW57" s="55"/>
      <c r="DX57" s="55"/>
      <c r="DY57" s="55"/>
      <c r="DZ57" s="55"/>
      <c r="EA57" s="55"/>
      <c r="EB57" s="55"/>
      <c r="EC57" s="55"/>
      <c r="ED57" s="55"/>
      <c r="EE57" s="55"/>
      <c r="EF57" s="55"/>
      <c r="EG57" s="55"/>
      <c r="EH57" s="55"/>
      <c r="EI57" s="55"/>
      <c r="EJ57" s="55"/>
      <c r="EK57" s="55"/>
      <c r="EL57" s="55"/>
      <c r="EM57" s="55"/>
      <c r="EN57" s="55"/>
      <c r="EO57" s="55"/>
      <c r="EP57" s="55"/>
      <c r="EQ57" s="55"/>
      <c r="ER57" s="55"/>
      <c r="ES57" s="55"/>
      <c r="ET57" s="55"/>
      <c r="EU57" s="55"/>
      <c r="EV57" s="55"/>
      <c r="EW57" s="55"/>
      <c r="EX57" s="55"/>
      <c r="EY57" s="55"/>
      <c r="EZ57" s="55"/>
      <c r="FA57" s="55"/>
      <c r="FB57" s="55"/>
      <c r="FC57" s="55"/>
      <c r="FD57" s="55"/>
      <c r="FE57" s="55"/>
      <c r="FF57" s="55"/>
      <c r="FG57" s="55"/>
      <c r="FH57" s="55"/>
      <c r="FI57" s="55"/>
      <c r="FJ57" s="55"/>
      <c r="FK57" s="55"/>
      <c r="FL57" s="55"/>
      <c r="FM57" s="55"/>
      <c r="FN57" s="55"/>
      <c r="FO57" s="55"/>
      <c r="FP57" s="55"/>
      <c r="FQ57" s="55"/>
      <c r="FR57" s="55"/>
      <c r="FS57" s="55"/>
      <c r="FT57" s="55"/>
      <c r="FU57" s="55"/>
      <c r="FV57" s="55"/>
      <c r="FW57" s="55"/>
      <c r="FX57" s="55"/>
      <c r="FY57" s="55"/>
      <c r="FZ57" s="55"/>
      <c r="GA57" s="55"/>
      <c r="GB57" s="55"/>
      <c r="GC57" s="55"/>
      <c r="GD57" s="55"/>
      <c r="GE57" s="55"/>
      <c r="GF57" s="55"/>
      <c r="GG57" s="55"/>
      <c r="GH57" s="55"/>
      <c r="GI57" s="55"/>
      <c r="GJ57" s="55"/>
      <c r="GK57" s="55"/>
      <c r="GL57" s="55"/>
      <c r="GM57" s="55"/>
      <c r="GN57" s="55"/>
      <c r="GO57" s="55"/>
      <c r="GP57" s="55"/>
      <c r="GQ57" s="55"/>
      <c r="GR57" s="55"/>
      <c r="GS57" s="55"/>
      <c r="GT57" s="55"/>
      <c r="GU57" s="55"/>
      <c r="GV57" s="55"/>
      <c r="GW57" s="55"/>
      <c r="GX57" s="55"/>
      <c r="GY57" s="55"/>
      <c r="GZ57" s="55"/>
      <c r="HA57" s="55"/>
      <c r="HB57" s="55"/>
      <c r="HC57" s="55"/>
      <c r="HD57" s="55"/>
      <c r="HE57" s="55"/>
      <c r="HF57" s="55"/>
      <c r="HG57" s="55"/>
      <c r="HH57" s="55"/>
      <c r="HI57" s="55"/>
      <c r="HJ57" s="55"/>
      <c r="HK57" s="55"/>
      <c r="HL57" s="55"/>
      <c r="HM57" s="55"/>
      <c r="HN57" s="55"/>
      <c r="HO57" s="55"/>
      <c r="HP57" s="55"/>
    </row>
    <row r="58" spans="1:224" x14ac:dyDescent="0.2">
      <c r="A58" s="131" t="s">
        <v>81</v>
      </c>
      <c r="B58" s="90"/>
      <c r="C58" s="90"/>
      <c r="D58" s="90"/>
      <c r="E58" s="90"/>
      <c r="F58" s="90"/>
      <c r="G58" s="90"/>
      <c r="H58" s="90"/>
      <c r="I58" s="90"/>
      <c r="J58" s="90"/>
      <c r="K58" s="90"/>
      <c r="L58" s="132">
        <f>L27+L56</f>
        <v>0</v>
      </c>
      <c r="M58" s="132">
        <f>M27+M56</f>
        <v>0</v>
      </c>
      <c r="N58" s="132">
        <f>N27+N56</f>
        <v>17.91</v>
      </c>
      <c r="O58" s="133">
        <f>O27+O56</f>
        <v>17.91</v>
      </c>
      <c r="P58" s="133"/>
      <c r="Q58" s="67"/>
      <c r="R58" s="67"/>
      <c r="S58" s="67"/>
      <c r="T58" s="133">
        <f>T27+T56</f>
        <v>2.8</v>
      </c>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c r="AW58" s="55"/>
      <c r="AX58" s="55"/>
      <c r="AY58" s="55"/>
      <c r="AZ58" s="55"/>
      <c r="BA58" s="55"/>
      <c r="BB58" s="55"/>
      <c r="BC58" s="55"/>
      <c r="BD58" s="55"/>
      <c r="BE58" s="55"/>
      <c r="BF58" s="55"/>
      <c r="BG58" s="55"/>
      <c r="BH58" s="55"/>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55"/>
      <c r="DE58" s="55"/>
      <c r="DF58" s="55"/>
      <c r="DG58" s="55"/>
      <c r="DH58" s="55"/>
      <c r="DI58" s="55"/>
      <c r="DJ58" s="55"/>
      <c r="DK58" s="55"/>
      <c r="DL58" s="55"/>
      <c r="DM58" s="55"/>
      <c r="DN58" s="55"/>
      <c r="DO58" s="55"/>
      <c r="DP58" s="55"/>
      <c r="DQ58" s="55"/>
      <c r="DR58" s="55"/>
      <c r="DS58" s="55"/>
      <c r="DT58" s="55"/>
      <c r="DU58" s="55"/>
      <c r="DV58" s="55"/>
      <c r="DW58" s="55"/>
      <c r="DX58" s="55"/>
      <c r="DY58" s="55"/>
      <c r="DZ58" s="55"/>
      <c r="EA58" s="55"/>
      <c r="EB58" s="55"/>
      <c r="EC58" s="55"/>
      <c r="ED58" s="55"/>
      <c r="EE58" s="55"/>
      <c r="EF58" s="55"/>
      <c r="EG58" s="55"/>
      <c r="EH58" s="55"/>
      <c r="EI58" s="55"/>
      <c r="EJ58" s="55"/>
      <c r="EK58" s="55"/>
      <c r="EL58" s="55"/>
      <c r="EM58" s="55"/>
      <c r="EN58" s="55"/>
      <c r="EO58" s="55"/>
      <c r="EP58" s="55"/>
      <c r="EQ58" s="55"/>
      <c r="ER58" s="55"/>
      <c r="ES58" s="55"/>
      <c r="ET58" s="55"/>
      <c r="EU58" s="55"/>
      <c r="EV58" s="55"/>
      <c r="EW58" s="55"/>
      <c r="EX58" s="55"/>
      <c r="EY58" s="55"/>
      <c r="EZ58" s="55"/>
      <c r="FA58" s="55"/>
      <c r="FB58" s="55"/>
      <c r="FC58" s="55"/>
      <c r="FD58" s="55"/>
      <c r="FE58" s="55"/>
      <c r="FF58" s="55"/>
      <c r="FG58" s="55"/>
      <c r="FH58" s="55"/>
      <c r="FI58" s="55"/>
      <c r="FJ58" s="55"/>
      <c r="FK58" s="55"/>
      <c r="FL58" s="55"/>
      <c r="FM58" s="55"/>
      <c r="FN58" s="55"/>
      <c r="FO58" s="55"/>
      <c r="FP58" s="55"/>
      <c r="FQ58" s="55"/>
      <c r="FR58" s="55"/>
      <c r="FS58" s="55"/>
      <c r="FT58" s="55"/>
      <c r="FU58" s="55"/>
      <c r="FV58" s="55"/>
      <c r="FW58" s="55"/>
      <c r="FX58" s="55"/>
      <c r="FY58" s="55"/>
      <c r="FZ58" s="55"/>
      <c r="GA58" s="55"/>
      <c r="GB58" s="55"/>
      <c r="GC58" s="55"/>
      <c r="GD58" s="55"/>
      <c r="GE58" s="55"/>
      <c r="GF58" s="55"/>
      <c r="GG58" s="55"/>
      <c r="GH58" s="55"/>
      <c r="GI58" s="55"/>
      <c r="GJ58" s="55"/>
      <c r="GK58" s="55"/>
      <c r="GL58" s="55"/>
      <c r="GM58" s="55"/>
      <c r="GN58" s="55"/>
      <c r="GO58" s="55"/>
      <c r="GP58" s="55"/>
      <c r="GQ58" s="55"/>
      <c r="GR58" s="55"/>
      <c r="GS58" s="55"/>
      <c r="GT58" s="55"/>
      <c r="GU58" s="55"/>
      <c r="GV58" s="55"/>
      <c r="GW58" s="55"/>
      <c r="GX58" s="55"/>
      <c r="GY58" s="55"/>
      <c r="GZ58" s="55"/>
      <c r="HA58" s="55"/>
      <c r="HB58" s="55"/>
      <c r="HC58" s="55"/>
      <c r="HD58" s="55"/>
      <c r="HE58" s="55"/>
      <c r="HF58" s="55"/>
      <c r="HG58" s="55"/>
      <c r="HH58" s="55"/>
      <c r="HI58" s="55"/>
      <c r="HJ58" s="55"/>
      <c r="HK58" s="55"/>
      <c r="HL58" s="55"/>
      <c r="HM58" s="55"/>
      <c r="HN58" s="55"/>
      <c r="HO58" s="55"/>
      <c r="HP58" s="55"/>
    </row>
    <row r="59" spans="1:224" x14ac:dyDescent="0.2">
      <c r="A59" s="55"/>
      <c r="B59" s="55"/>
      <c r="C59" s="55"/>
      <c r="D59" s="55"/>
      <c r="E59" s="55"/>
      <c r="F59" s="55"/>
      <c r="G59" s="55"/>
      <c r="H59" s="55"/>
      <c r="I59" s="55"/>
      <c r="J59" s="55"/>
      <c r="K59" s="55"/>
      <c r="L59" s="55"/>
      <c r="M59" s="55"/>
      <c r="N59" s="55"/>
      <c r="O59" s="55"/>
      <c r="P59" s="55"/>
      <c r="Q59" s="85"/>
      <c r="R59" s="85"/>
      <c r="S59" s="85"/>
      <c r="T59" s="85"/>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55"/>
      <c r="CA59" s="55"/>
      <c r="CB59" s="55"/>
      <c r="CC59" s="55"/>
      <c r="CD59" s="55"/>
      <c r="CE59" s="55"/>
      <c r="CF59" s="55"/>
      <c r="CG59" s="55"/>
      <c r="CH59" s="55"/>
      <c r="CI59" s="55"/>
      <c r="CJ59" s="55"/>
      <c r="CK59" s="55"/>
      <c r="CL59" s="55"/>
      <c r="CM59" s="55"/>
      <c r="CN59" s="55"/>
      <c r="CO59" s="55"/>
      <c r="CP59" s="55"/>
      <c r="CQ59" s="55"/>
      <c r="CR59" s="55"/>
      <c r="CS59" s="55"/>
      <c r="CT59" s="55"/>
      <c r="CU59" s="55"/>
      <c r="CV59" s="55"/>
      <c r="CW59" s="55"/>
      <c r="CX59" s="55"/>
      <c r="CY59" s="55"/>
      <c r="CZ59" s="55"/>
      <c r="DA59" s="55"/>
      <c r="DB59" s="55"/>
      <c r="DC59" s="55"/>
      <c r="DD59" s="55"/>
      <c r="DE59" s="55"/>
      <c r="DF59" s="55"/>
      <c r="DG59" s="55"/>
      <c r="DH59" s="55"/>
      <c r="DI59" s="55"/>
      <c r="DJ59" s="55"/>
      <c r="DK59" s="55"/>
      <c r="DL59" s="55"/>
      <c r="DM59" s="55"/>
      <c r="DN59" s="55"/>
      <c r="DO59" s="55"/>
      <c r="DP59" s="55"/>
      <c r="DQ59" s="55"/>
      <c r="DR59" s="55"/>
      <c r="DS59" s="55"/>
      <c r="DT59" s="55"/>
      <c r="DU59" s="55"/>
      <c r="DV59" s="55"/>
      <c r="DW59" s="55"/>
      <c r="DX59" s="55"/>
      <c r="DY59" s="55"/>
      <c r="DZ59" s="55"/>
      <c r="EA59" s="55"/>
      <c r="EB59" s="55"/>
      <c r="EC59" s="55"/>
      <c r="ED59" s="55"/>
      <c r="EE59" s="55"/>
      <c r="EF59" s="55"/>
      <c r="EG59" s="55"/>
      <c r="EH59" s="55"/>
      <c r="EI59" s="55"/>
      <c r="EJ59" s="55"/>
      <c r="EK59" s="55"/>
      <c r="EL59" s="55"/>
      <c r="EM59" s="55"/>
      <c r="EN59" s="55"/>
      <c r="EO59" s="55"/>
      <c r="EP59" s="55"/>
      <c r="EQ59" s="55"/>
      <c r="ER59" s="55"/>
      <c r="ES59" s="55"/>
      <c r="ET59" s="55"/>
      <c r="EU59" s="55"/>
      <c r="EV59" s="55"/>
      <c r="EW59" s="55"/>
      <c r="EX59" s="55"/>
      <c r="EY59" s="55"/>
      <c r="EZ59" s="55"/>
      <c r="FA59" s="55"/>
      <c r="FB59" s="55"/>
      <c r="FC59" s="55"/>
      <c r="FD59" s="55"/>
      <c r="FE59" s="55"/>
      <c r="FF59" s="55"/>
      <c r="FG59" s="55"/>
      <c r="FH59" s="55"/>
      <c r="FI59" s="55"/>
      <c r="FJ59" s="55"/>
      <c r="FK59" s="55"/>
      <c r="FL59" s="55"/>
      <c r="FM59" s="55"/>
      <c r="FN59" s="55"/>
      <c r="FO59" s="55"/>
      <c r="FP59" s="55"/>
      <c r="FQ59" s="55"/>
      <c r="FR59" s="55"/>
      <c r="FS59" s="55"/>
      <c r="FT59" s="55"/>
      <c r="FU59" s="55"/>
      <c r="FV59" s="55"/>
      <c r="FW59" s="55"/>
      <c r="FX59" s="55"/>
      <c r="FY59" s="55"/>
      <c r="FZ59" s="55"/>
      <c r="GA59" s="55"/>
      <c r="GB59" s="55"/>
      <c r="GC59" s="55"/>
      <c r="GD59" s="55"/>
      <c r="GE59" s="55"/>
      <c r="GF59" s="55"/>
      <c r="GG59" s="55"/>
      <c r="GH59" s="55"/>
      <c r="GI59" s="55"/>
      <c r="GJ59" s="55"/>
      <c r="GK59" s="55"/>
      <c r="GL59" s="55"/>
      <c r="GM59" s="55"/>
      <c r="GN59" s="55"/>
      <c r="GO59" s="55"/>
      <c r="GP59" s="55"/>
      <c r="GQ59" s="55"/>
      <c r="GR59" s="55"/>
      <c r="GS59" s="55"/>
      <c r="GT59" s="55"/>
      <c r="GU59" s="55"/>
      <c r="GV59" s="55"/>
      <c r="GW59" s="55"/>
      <c r="GX59" s="55"/>
      <c r="GY59" s="55"/>
      <c r="GZ59" s="55"/>
      <c r="HA59" s="55"/>
      <c r="HB59" s="55"/>
      <c r="HC59" s="55"/>
      <c r="HD59" s="55"/>
      <c r="HE59" s="55"/>
      <c r="HF59" s="55"/>
      <c r="HG59" s="55"/>
      <c r="HH59" s="55"/>
      <c r="HI59" s="55"/>
      <c r="HJ59" s="55"/>
      <c r="HK59" s="55"/>
      <c r="HL59" s="55"/>
      <c r="HM59" s="55"/>
      <c r="HN59" s="55"/>
      <c r="HO59" s="55"/>
      <c r="HP59" s="55"/>
    </row>
    <row r="60" spans="1:224" x14ac:dyDescent="0.2">
      <c r="A60" s="55"/>
      <c r="B60" s="55"/>
      <c r="C60" s="55"/>
      <c r="D60" s="55"/>
      <c r="E60" s="55"/>
      <c r="F60" s="55"/>
      <c r="G60" s="55"/>
      <c r="H60" s="55"/>
      <c r="I60" s="55"/>
      <c r="J60" s="55"/>
      <c r="K60" s="55"/>
      <c r="L60" s="55"/>
      <c r="M60" s="55"/>
      <c r="N60" s="55"/>
      <c r="O60" s="55"/>
      <c r="P60" s="55"/>
      <c r="Q60" s="85"/>
      <c r="R60" s="85"/>
      <c r="S60" s="85"/>
      <c r="T60" s="8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55"/>
      <c r="CA60" s="55"/>
      <c r="CB60" s="55"/>
      <c r="CC60" s="55"/>
      <c r="CD60" s="55"/>
      <c r="CE60" s="55"/>
      <c r="CF60" s="55"/>
      <c r="CG60" s="55"/>
      <c r="CH60" s="55"/>
      <c r="CI60" s="55"/>
      <c r="CJ60" s="55"/>
      <c r="CK60" s="55"/>
      <c r="CL60" s="55"/>
      <c r="CM60" s="55"/>
      <c r="CN60" s="55"/>
      <c r="CO60" s="55"/>
      <c r="CP60" s="55"/>
      <c r="CQ60" s="55"/>
      <c r="CR60" s="55"/>
      <c r="CS60" s="55"/>
      <c r="CT60" s="55"/>
      <c r="CU60" s="55"/>
      <c r="CV60" s="55"/>
      <c r="CW60" s="55"/>
      <c r="CX60" s="55"/>
      <c r="CY60" s="55"/>
      <c r="CZ60" s="55"/>
      <c r="DA60" s="55"/>
      <c r="DB60" s="55"/>
      <c r="DC60" s="55"/>
      <c r="DD60" s="55"/>
      <c r="DE60" s="55"/>
      <c r="DF60" s="55"/>
      <c r="DG60" s="55"/>
      <c r="DH60" s="55"/>
      <c r="DI60" s="55"/>
      <c r="DJ60" s="55"/>
      <c r="DK60" s="55"/>
      <c r="DL60" s="55"/>
      <c r="DM60" s="55"/>
      <c r="DN60" s="55"/>
      <c r="DO60" s="55"/>
      <c r="DP60" s="55"/>
      <c r="DQ60" s="55"/>
      <c r="DR60" s="55"/>
      <c r="DS60" s="55"/>
      <c r="DT60" s="55"/>
      <c r="DU60" s="55"/>
      <c r="DV60" s="55"/>
      <c r="DW60" s="55"/>
      <c r="DX60" s="55"/>
      <c r="DY60" s="55"/>
      <c r="DZ60" s="55"/>
      <c r="EA60" s="55"/>
      <c r="EB60" s="55"/>
      <c r="EC60" s="55"/>
      <c r="ED60" s="55"/>
      <c r="EE60" s="55"/>
      <c r="EF60" s="55"/>
      <c r="EG60" s="55"/>
      <c r="EH60" s="55"/>
      <c r="EI60" s="55"/>
      <c r="EJ60" s="55"/>
      <c r="EK60" s="55"/>
      <c r="EL60" s="55"/>
      <c r="EM60" s="55"/>
      <c r="EN60" s="55"/>
      <c r="EO60" s="55"/>
      <c r="EP60" s="55"/>
      <c r="EQ60" s="55"/>
      <c r="ER60" s="55"/>
      <c r="ES60" s="55"/>
      <c r="ET60" s="55"/>
      <c r="EU60" s="55"/>
      <c r="EV60" s="55"/>
      <c r="EW60" s="55"/>
      <c r="EX60" s="55"/>
      <c r="EY60" s="55"/>
      <c r="EZ60" s="55"/>
      <c r="FA60" s="55"/>
      <c r="FB60" s="55"/>
      <c r="FC60" s="55"/>
      <c r="FD60" s="55"/>
      <c r="FE60" s="55"/>
      <c r="FF60" s="55"/>
      <c r="FG60" s="55"/>
      <c r="FH60" s="55"/>
      <c r="FI60" s="55"/>
      <c r="FJ60" s="55"/>
      <c r="FK60" s="55"/>
      <c r="FL60" s="55"/>
      <c r="FM60" s="55"/>
      <c r="FN60" s="55"/>
      <c r="FO60" s="55"/>
      <c r="FP60" s="55"/>
      <c r="FQ60" s="55"/>
      <c r="FR60" s="55"/>
      <c r="FS60" s="55"/>
      <c r="FT60" s="55"/>
      <c r="FU60" s="55"/>
      <c r="FV60" s="55"/>
      <c r="FW60" s="55"/>
      <c r="FX60" s="55"/>
      <c r="FY60" s="55"/>
      <c r="FZ60" s="55"/>
      <c r="GA60" s="55"/>
      <c r="GB60" s="55"/>
      <c r="GC60" s="55"/>
      <c r="GD60" s="55"/>
      <c r="GE60" s="55"/>
      <c r="GF60" s="55"/>
      <c r="GG60" s="55"/>
      <c r="GH60" s="55"/>
      <c r="GI60" s="55"/>
      <c r="GJ60" s="55"/>
      <c r="GK60" s="55"/>
      <c r="GL60" s="55"/>
      <c r="GM60" s="55"/>
      <c r="GN60" s="55"/>
      <c r="GO60" s="55"/>
      <c r="GP60" s="55"/>
      <c r="GQ60" s="55"/>
      <c r="GR60" s="55"/>
      <c r="GS60" s="55"/>
      <c r="GT60" s="55"/>
      <c r="GU60" s="55"/>
      <c r="GV60" s="55"/>
      <c r="GW60" s="55"/>
      <c r="GX60" s="55"/>
      <c r="GY60" s="55"/>
      <c r="GZ60" s="55"/>
      <c r="HA60" s="55"/>
      <c r="HB60" s="55"/>
      <c r="HC60" s="55"/>
      <c r="HD60" s="55"/>
      <c r="HE60" s="55"/>
      <c r="HF60" s="55"/>
      <c r="HG60" s="55"/>
      <c r="HH60" s="55"/>
      <c r="HI60" s="55"/>
      <c r="HJ60" s="55"/>
      <c r="HK60" s="55"/>
      <c r="HL60" s="55"/>
      <c r="HM60" s="55"/>
      <c r="HN60" s="55"/>
      <c r="HO60" s="55"/>
      <c r="HP60" s="55"/>
    </row>
    <row r="61" spans="1:224" x14ac:dyDescent="0.2">
      <c r="A61" s="85" t="s">
        <v>82</v>
      </c>
      <c r="B61" s="55"/>
      <c r="C61" s="55"/>
      <c r="D61" s="55"/>
      <c r="E61" s="55"/>
      <c r="F61" s="55"/>
      <c r="G61" s="55"/>
      <c r="H61" s="55"/>
      <c r="I61" s="55"/>
      <c r="J61" s="55"/>
      <c r="K61" s="55"/>
      <c r="L61" s="55"/>
      <c r="M61" s="55"/>
      <c r="N61" s="55"/>
      <c r="O61" s="77">
        <f>IF(D17&lt;0,MIN(O25,O58),O25)</f>
        <v>13.5</v>
      </c>
      <c r="P61" s="55"/>
      <c r="Q61" s="85"/>
      <c r="R61" s="85"/>
      <c r="S61" s="85"/>
      <c r="T61" s="8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c r="CJ61" s="55"/>
      <c r="CK61" s="55"/>
      <c r="CL61" s="55"/>
      <c r="CM61" s="55"/>
      <c r="CN61" s="55"/>
      <c r="CO61" s="55"/>
      <c r="CP61" s="55"/>
      <c r="CQ61" s="55"/>
      <c r="CR61" s="55"/>
      <c r="CS61" s="55"/>
      <c r="CT61" s="55"/>
      <c r="CU61" s="55"/>
      <c r="CV61" s="55"/>
      <c r="CW61" s="55"/>
      <c r="CX61" s="55"/>
      <c r="CY61" s="55"/>
      <c r="CZ61" s="55"/>
      <c r="DA61" s="55"/>
      <c r="DB61" s="55"/>
      <c r="DC61" s="55"/>
      <c r="DD61" s="55"/>
      <c r="DE61" s="55"/>
      <c r="DF61" s="55"/>
      <c r="DG61" s="55"/>
      <c r="DH61" s="55"/>
      <c r="DI61" s="55"/>
      <c r="DJ61" s="55"/>
      <c r="DK61" s="55"/>
      <c r="DL61" s="55"/>
      <c r="DM61" s="55"/>
      <c r="DN61" s="55"/>
      <c r="DO61" s="55"/>
      <c r="DP61" s="55"/>
      <c r="DQ61" s="55"/>
      <c r="DR61" s="55"/>
      <c r="DS61" s="55"/>
      <c r="DT61" s="55"/>
      <c r="DU61" s="55"/>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55"/>
      <c r="EW61" s="55"/>
      <c r="EX61" s="55"/>
      <c r="EY61" s="55"/>
      <c r="EZ61" s="55"/>
      <c r="FA61" s="55"/>
      <c r="FB61" s="55"/>
      <c r="FC61" s="55"/>
      <c r="FD61" s="55"/>
      <c r="FE61" s="55"/>
      <c r="FF61" s="55"/>
      <c r="FG61" s="55"/>
      <c r="FH61" s="55"/>
      <c r="FI61" s="55"/>
      <c r="FJ61" s="55"/>
      <c r="FK61" s="55"/>
      <c r="FL61" s="55"/>
      <c r="FM61" s="55"/>
      <c r="FN61" s="55"/>
      <c r="FO61" s="55"/>
      <c r="FP61" s="55"/>
      <c r="FQ61" s="55"/>
      <c r="FR61" s="55"/>
      <c r="FS61" s="55"/>
      <c r="FT61" s="55"/>
      <c r="FU61" s="55"/>
      <c r="FV61" s="55"/>
      <c r="FW61" s="55"/>
      <c r="FX61" s="55"/>
      <c r="FY61" s="55"/>
      <c r="FZ61" s="55"/>
      <c r="GA61" s="55"/>
      <c r="GB61" s="55"/>
      <c r="GC61" s="55"/>
      <c r="GD61" s="55"/>
      <c r="GE61" s="55"/>
      <c r="GF61" s="55"/>
      <c r="GG61" s="55"/>
      <c r="GH61" s="55"/>
      <c r="GI61" s="55"/>
      <c r="GJ61" s="55"/>
      <c r="GK61" s="55"/>
      <c r="GL61" s="55"/>
      <c r="GM61" s="55"/>
      <c r="GN61" s="55"/>
      <c r="GO61" s="55"/>
      <c r="GP61" s="55"/>
      <c r="GQ61" s="55"/>
      <c r="GR61" s="55"/>
      <c r="GS61" s="55"/>
      <c r="GT61" s="55"/>
      <c r="GU61" s="55"/>
      <c r="GV61" s="55"/>
      <c r="GW61" s="55"/>
      <c r="GX61" s="55"/>
      <c r="GY61" s="55"/>
      <c r="GZ61" s="55"/>
      <c r="HA61" s="55"/>
      <c r="HB61" s="55"/>
      <c r="HC61" s="55"/>
      <c r="HD61" s="55"/>
      <c r="HE61" s="55"/>
      <c r="HF61" s="55"/>
      <c r="HG61" s="55"/>
      <c r="HH61" s="55"/>
      <c r="HI61" s="55"/>
      <c r="HJ61" s="55"/>
      <c r="HK61" s="55"/>
      <c r="HL61" s="55"/>
      <c r="HM61" s="55"/>
      <c r="HN61" s="55"/>
      <c r="HO61" s="55"/>
      <c r="HP61" s="55"/>
    </row>
    <row r="62" spans="1:224" x14ac:dyDescent="0.2">
      <c r="A62" s="85" t="s">
        <v>2</v>
      </c>
      <c r="B62" s="85"/>
      <c r="C62" s="85"/>
      <c r="D62" s="85"/>
      <c r="E62" s="85"/>
      <c r="F62" s="85"/>
      <c r="G62" s="85"/>
      <c r="H62" s="85"/>
      <c r="I62" s="55"/>
      <c r="J62" s="55"/>
      <c r="K62" s="55"/>
      <c r="L62" s="55"/>
      <c r="M62" s="55"/>
      <c r="N62" s="55"/>
      <c r="O62" s="55"/>
      <c r="P62" s="55"/>
      <c r="Q62" s="55"/>
      <c r="R62" s="55"/>
      <c r="S62" s="55"/>
      <c r="T62" s="55"/>
      <c r="U62" s="84"/>
      <c r="V62" s="76"/>
      <c r="W62" s="77"/>
      <c r="X62" s="55"/>
      <c r="Y62" s="78"/>
      <c r="Z62" s="55"/>
      <c r="AA62" s="55"/>
      <c r="AB62" s="55"/>
      <c r="AC62" s="55"/>
      <c r="AD62" s="55"/>
      <c r="AE62" s="55"/>
      <c r="AF62" s="55"/>
      <c r="AG62" s="55"/>
      <c r="AH62" s="55"/>
      <c r="AI62" s="55"/>
      <c r="AJ62" s="55"/>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55"/>
      <c r="CN62" s="55"/>
      <c r="CO62" s="55"/>
      <c r="CP62" s="55"/>
      <c r="CQ62" s="55"/>
      <c r="CR62" s="55"/>
      <c r="CS62" s="55"/>
      <c r="CT62" s="55"/>
      <c r="CU62" s="55"/>
      <c r="CV62" s="55"/>
      <c r="CW62" s="55"/>
      <c r="CX62" s="55"/>
      <c r="CY62" s="55"/>
      <c r="CZ62" s="55"/>
      <c r="DA62" s="55"/>
      <c r="DB62" s="55"/>
      <c r="DC62" s="55"/>
      <c r="DD62" s="55"/>
      <c r="DE62" s="55"/>
      <c r="DF62" s="55"/>
      <c r="DG62" s="55"/>
      <c r="DH62" s="55"/>
      <c r="DI62" s="55"/>
      <c r="DJ62" s="55"/>
      <c r="DK62" s="55"/>
      <c r="DL62" s="55"/>
      <c r="DM62" s="55"/>
      <c r="DN62" s="55"/>
      <c r="DO62" s="55"/>
      <c r="DP62" s="55"/>
      <c r="DQ62" s="55"/>
      <c r="DR62" s="55"/>
      <c r="DS62" s="55"/>
      <c r="DT62" s="55"/>
      <c r="DU62" s="55"/>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55"/>
      <c r="EW62" s="55"/>
      <c r="EX62" s="55"/>
      <c r="EY62" s="55"/>
      <c r="EZ62" s="55"/>
      <c r="FA62" s="55"/>
      <c r="FB62" s="55"/>
      <c r="FC62" s="55"/>
      <c r="FD62" s="55"/>
      <c r="FE62" s="55"/>
      <c r="FF62" s="55"/>
      <c r="FG62" s="55"/>
      <c r="FH62" s="55"/>
      <c r="FI62" s="55"/>
      <c r="FJ62" s="55"/>
      <c r="FK62" s="55"/>
      <c r="FL62" s="55"/>
      <c r="FM62" s="55"/>
      <c r="FN62" s="55"/>
      <c r="FO62" s="55"/>
      <c r="FP62" s="55"/>
      <c r="FQ62" s="55"/>
      <c r="FR62" s="55"/>
      <c r="FS62" s="55"/>
      <c r="FT62" s="55"/>
      <c r="FU62" s="55"/>
      <c r="FV62" s="55"/>
      <c r="FW62" s="55"/>
      <c r="FX62" s="55"/>
      <c r="FY62" s="55"/>
      <c r="FZ62" s="55"/>
      <c r="GA62" s="55"/>
      <c r="GB62" s="55"/>
      <c r="GC62" s="55"/>
      <c r="GD62" s="55"/>
      <c r="GE62" s="55"/>
      <c r="GF62" s="55"/>
      <c r="GG62" s="55"/>
      <c r="GH62" s="55"/>
      <c r="GI62" s="55"/>
      <c r="GJ62" s="55"/>
      <c r="GK62" s="55"/>
      <c r="GL62" s="55"/>
      <c r="GM62" s="55"/>
      <c r="GN62" s="55"/>
      <c r="GO62" s="55"/>
      <c r="GP62" s="55"/>
      <c r="GQ62" s="55"/>
      <c r="GR62" s="55"/>
      <c r="GS62" s="55"/>
      <c r="GT62" s="55"/>
      <c r="GU62" s="55"/>
      <c r="GV62" s="55"/>
      <c r="GW62" s="55"/>
      <c r="GX62" s="55"/>
      <c r="GY62" s="55"/>
      <c r="GZ62" s="55"/>
      <c r="HA62" s="55"/>
      <c r="HB62" s="55"/>
      <c r="HC62" s="55"/>
      <c r="HD62" s="55"/>
      <c r="HE62" s="55"/>
      <c r="HF62" s="55"/>
      <c r="HG62" s="55"/>
      <c r="HH62" s="55"/>
      <c r="HI62" s="55"/>
      <c r="HJ62" s="55"/>
      <c r="HK62" s="55"/>
      <c r="HL62" s="55"/>
      <c r="HM62" s="55"/>
      <c r="HN62" s="55"/>
      <c r="HO62" s="55"/>
      <c r="HP62" s="55"/>
    </row>
    <row r="63" spans="1:224" x14ac:dyDescent="0.2">
      <c r="A63" s="52" t="s">
        <v>83</v>
      </c>
      <c r="B63" s="55"/>
      <c r="C63" s="55"/>
      <c r="D63" s="55"/>
      <c r="E63" s="55"/>
      <c r="F63" s="55"/>
      <c r="G63" s="55"/>
      <c r="H63" s="55"/>
      <c r="I63" s="55"/>
      <c r="J63" s="55"/>
      <c r="K63" s="55"/>
      <c r="L63" s="55"/>
      <c r="M63" s="55"/>
      <c r="N63" s="55"/>
      <c r="O63" s="134">
        <f>IF($D$17&lt;0,O58,IF(O58&gt;O61,O58,O61))</f>
        <v>17.91</v>
      </c>
      <c r="P63" s="67"/>
      <c r="Q63" s="55"/>
      <c r="R63" s="55"/>
      <c r="S63" s="55"/>
      <c r="T63" s="134">
        <f>IF($D$17&lt;0,T58,IF(T58&gt;T61,T58,T61))</f>
        <v>2.8</v>
      </c>
      <c r="U63" s="84"/>
      <c r="V63" s="76"/>
      <c r="W63" s="77"/>
      <c r="X63" s="55"/>
      <c r="Y63" s="78"/>
      <c r="Z63" s="55"/>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c r="AZ63" s="55"/>
      <c r="BA63" s="55"/>
      <c r="BB63" s="55"/>
      <c r="BC63" s="55"/>
      <c r="BD63" s="55"/>
      <c r="BE63" s="55"/>
      <c r="BF63" s="55"/>
      <c r="BG63" s="55"/>
      <c r="BH63" s="55"/>
      <c r="BI63" s="55"/>
      <c r="BJ63" s="55"/>
      <c r="BK63" s="55"/>
      <c r="BL63" s="55"/>
      <c r="BM63" s="55"/>
      <c r="BN63" s="55"/>
      <c r="BO63" s="55"/>
      <c r="BP63" s="55"/>
      <c r="BQ63" s="55"/>
      <c r="BR63" s="55"/>
      <c r="BS63" s="55"/>
      <c r="BT63" s="55"/>
      <c r="BU63" s="55"/>
      <c r="BV63" s="55"/>
      <c r="BW63" s="55"/>
      <c r="BX63" s="55"/>
      <c r="BY63" s="55"/>
      <c r="BZ63" s="55"/>
      <c r="CA63" s="55"/>
      <c r="CB63" s="55"/>
      <c r="CC63" s="55"/>
      <c r="CD63" s="55"/>
      <c r="CE63" s="55"/>
      <c r="CF63" s="55"/>
      <c r="CG63" s="55"/>
      <c r="CH63" s="55"/>
      <c r="CI63" s="55"/>
      <c r="CJ63" s="55"/>
      <c r="CK63" s="55"/>
      <c r="CL63" s="55"/>
      <c r="CM63" s="55"/>
      <c r="CN63" s="55"/>
      <c r="CO63" s="55"/>
      <c r="CP63" s="55"/>
      <c r="CQ63" s="55"/>
      <c r="CR63" s="55"/>
      <c r="CS63" s="55"/>
      <c r="CT63" s="55"/>
      <c r="CU63" s="55"/>
      <c r="CV63" s="55"/>
      <c r="CW63" s="55"/>
      <c r="CX63" s="55"/>
      <c r="CY63" s="55"/>
      <c r="CZ63" s="55"/>
      <c r="DA63" s="55"/>
      <c r="DB63" s="55"/>
      <c r="DC63" s="55"/>
      <c r="DD63" s="55"/>
      <c r="DE63" s="55"/>
      <c r="DF63" s="55"/>
      <c r="DG63" s="55"/>
      <c r="DH63" s="55"/>
      <c r="DI63" s="55"/>
      <c r="DJ63" s="55"/>
      <c r="DK63" s="55"/>
      <c r="DL63" s="55"/>
      <c r="DM63" s="55"/>
      <c r="DN63" s="55"/>
      <c r="DO63" s="55"/>
      <c r="DP63" s="55"/>
      <c r="DQ63" s="55"/>
      <c r="DR63" s="55"/>
      <c r="DS63" s="55"/>
      <c r="DT63" s="55"/>
      <c r="DU63" s="55"/>
      <c r="DV63" s="55"/>
      <c r="DW63" s="55"/>
      <c r="DX63" s="55"/>
      <c r="DY63" s="55"/>
      <c r="DZ63" s="55"/>
      <c r="EA63" s="55"/>
      <c r="EB63" s="55"/>
      <c r="EC63" s="55"/>
      <c r="ED63" s="55"/>
      <c r="EE63" s="55"/>
      <c r="EF63" s="55"/>
      <c r="EG63" s="55"/>
      <c r="EH63" s="55"/>
      <c r="EI63" s="55"/>
      <c r="EJ63" s="55"/>
      <c r="EK63" s="55"/>
      <c r="EL63" s="55"/>
      <c r="EM63" s="55"/>
      <c r="EN63" s="55"/>
      <c r="EO63" s="55"/>
      <c r="EP63" s="55"/>
      <c r="EQ63" s="55"/>
      <c r="ER63" s="55"/>
      <c r="ES63" s="55"/>
      <c r="ET63" s="55"/>
      <c r="EU63" s="55"/>
      <c r="EV63" s="55"/>
      <c r="EW63" s="55"/>
      <c r="EX63" s="55"/>
      <c r="EY63" s="55"/>
      <c r="EZ63" s="55"/>
      <c r="FA63" s="55"/>
      <c r="FB63" s="55"/>
      <c r="FC63" s="55"/>
      <c r="FD63" s="55"/>
      <c r="FE63" s="55"/>
      <c r="FF63" s="55"/>
      <c r="FG63" s="55"/>
      <c r="FH63" s="55"/>
      <c r="FI63" s="55"/>
      <c r="FJ63" s="55"/>
      <c r="FK63" s="55"/>
      <c r="FL63" s="55"/>
      <c r="FM63" s="55"/>
      <c r="FN63" s="55"/>
      <c r="FO63" s="55"/>
      <c r="FP63" s="55"/>
      <c r="FQ63" s="55"/>
      <c r="FR63" s="55"/>
      <c r="FS63" s="55"/>
      <c r="FT63" s="55"/>
      <c r="FU63" s="55"/>
      <c r="FV63" s="55"/>
      <c r="FW63" s="55"/>
      <c r="FX63" s="55"/>
      <c r="FY63" s="55"/>
      <c r="FZ63" s="55"/>
      <c r="GA63" s="55"/>
      <c r="GB63" s="55"/>
      <c r="GC63" s="55"/>
      <c r="GD63" s="55"/>
      <c r="GE63" s="55"/>
      <c r="GF63" s="55"/>
      <c r="GG63" s="55"/>
      <c r="GH63" s="55"/>
      <c r="GI63" s="55"/>
      <c r="GJ63" s="55"/>
      <c r="GK63" s="55"/>
      <c r="GL63" s="55"/>
      <c r="GM63" s="55"/>
      <c r="GN63" s="55"/>
      <c r="GO63" s="55"/>
      <c r="GP63" s="55"/>
      <c r="GQ63" s="55"/>
      <c r="GR63" s="55"/>
      <c r="GS63" s="55"/>
      <c r="GT63" s="55"/>
      <c r="GU63" s="55"/>
      <c r="GV63" s="55"/>
      <c r="GW63" s="55"/>
      <c r="GX63" s="55"/>
      <c r="GY63" s="55"/>
      <c r="GZ63" s="55"/>
      <c r="HA63" s="55"/>
      <c r="HB63" s="55"/>
      <c r="HC63" s="55"/>
      <c r="HD63" s="55"/>
      <c r="HE63" s="55"/>
      <c r="HF63" s="55"/>
      <c r="HG63" s="55"/>
      <c r="HH63" s="55"/>
      <c r="HI63" s="55"/>
      <c r="HJ63" s="55"/>
      <c r="HK63" s="55"/>
      <c r="HL63" s="55"/>
      <c r="HM63" s="55"/>
      <c r="HN63" s="55"/>
      <c r="HO63" s="55"/>
      <c r="HP63" s="55"/>
    </row>
    <row r="64" spans="1:224" x14ac:dyDescent="0.2">
      <c r="A64" s="52"/>
      <c r="B64" s="55"/>
      <c r="C64" s="55"/>
      <c r="D64" s="55"/>
      <c r="E64" s="55"/>
      <c r="F64" s="55"/>
      <c r="G64" s="55"/>
      <c r="H64" s="55"/>
      <c r="I64" s="55"/>
      <c r="J64" s="55"/>
      <c r="K64" s="55"/>
      <c r="L64" s="55"/>
      <c r="M64" s="55"/>
      <c r="N64" s="55"/>
      <c r="O64" s="135"/>
      <c r="P64" s="67"/>
      <c r="Q64" s="55"/>
      <c r="R64" s="55"/>
      <c r="S64" s="55"/>
      <c r="T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5"/>
      <c r="BX64" s="55"/>
      <c r="BY64" s="55"/>
      <c r="BZ64" s="55"/>
      <c r="CA64" s="55"/>
      <c r="CB64" s="55"/>
      <c r="CC64" s="55"/>
      <c r="CD64" s="55"/>
      <c r="CE64" s="55"/>
      <c r="CF64" s="55"/>
      <c r="CG64" s="55"/>
      <c r="CH64" s="55"/>
      <c r="CI64" s="55"/>
      <c r="CJ64" s="55"/>
      <c r="CK64" s="55"/>
      <c r="CL64" s="55"/>
      <c r="CM64" s="55"/>
      <c r="CN64" s="55"/>
      <c r="CO64" s="55"/>
      <c r="CP64" s="55"/>
      <c r="CQ64" s="55"/>
      <c r="CR64" s="55"/>
      <c r="CS64" s="55"/>
      <c r="CT64" s="55"/>
      <c r="CU64" s="55"/>
      <c r="CV64" s="55"/>
      <c r="CW64" s="55"/>
      <c r="CX64" s="55"/>
      <c r="CY64" s="55"/>
      <c r="CZ64" s="55"/>
      <c r="DA64" s="55"/>
      <c r="DB64" s="55"/>
      <c r="DC64" s="55"/>
      <c r="DD64" s="55"/>
      <c r="DE64" s="55"/>
      <c r="DF64" s="55"/>
      <c r="DG64" s="55"/>
      <c r="DH64" s="55"/>
      <c r="DI64" s="55"/>
      <c r="DJ64" s="55"/>
      <c r="DK64" s="55"/>
      <c r="DL64" s="55"/>
      <c r="DM64" s="55"/>
      <c r="DN64" s="55"/>
      <c r="DO64" s="55"/>
      <c r="DP64" s="55"/>
      <c r="DQ64" s="55"/>
      <c r="DR64" s="55"/>
      <c r="DS64" s="55"/>
      <c r="DT64" s="55"/>
      <c r="DU64" s="55"/>
      <c r="DV64" s="55"/>
      <c r="DW64" s="55"/>
      <c r="DX64" s="55"/>
      <c r="DY64" s="55"/>
      <c r="DZ64" s="55"/>
      <c r="EA64" s="55"/>
      <c r="EB64" s="55"/>
      <c r="EC64" s="55"/>
      <c r="ED64" s="55"/>
      <c r="EE64" s="55"/>
      <c r="EF64" s="55"/>
      <c r="EG64" s="55"/>
      <c r="EH64" s="55"/>
      <c r="EI64" s="55"/>
      <c r="EJ64" s="55"/>
      <c r="EK64" s="55"/>
      <c r="EL64" s="55"/>
      <c r="EM64" s="55"/>
      <c r="EN64" s="55"/>
      <c r="EO64" s="55"/>
      <c r="EP64" s="55"/>
      <c r="EQ64" s="55"/>
      <c r="ER64" s="55"/>
      <c r="ES64" s="55"/>
      <c r="ET64" s="55"/>
      <c r="EU64" s="55"/>
      <c r="EV64" s="55"/>
      <c r="EW64" s="55"/>
      <c r="EX64" s="55"/>
      <c r="EY64" s="55"/>
      <c r="EZ64" s="55"/>
      <c r="FA64" s="55"/>
      <c r="FB64" s="55"/>
      <c r="FC64" s="55"/>
      <c r="FD64" s="55"/>
      <c r="FE64" s="55"/>
      <c r="FF64" s="55"/>
      <c r="FG64" s="55"/>
      <c r="FH64" s="55"/>
      <c r="FI64" s="55"/>
      <c r="FJ64" s="55"/>
      <c r="FK64" s="55"/>
      <c r="FL64" s="55"/>
      <c r="FM64" s="55"/>
      <c r="FN64" s="55"/>
      <c r="FO64" s="55"/>
      <c r="FP64" s="55"/>
      <c r="FQ64" s="55"/>
      <c r="FR64" s="55"/>
      <c r="FS64" s="55"/>
      <c r="FT64" s="55"/>
      <c r="FU64" s="55"/>
      <c r="FV64" s="55"/>
      <c r="FW64" s="55"/>
      <c r="FX64" s="55"/>
      <c r="FY64" s="55"/>
      <c r="FZ64" s="55"/>
      <c r="GA64" s="55"/>
      <c r="GB64" s="55"/>
      <c r="GC64" s="55"/>
      <c r="GD64" s="55"/>
      <c r="GE64" s="55"/>
      <c r="GF64" s="55"/>
      <c r="GG64" s="55"/>
      <c r="GH64" s="55"/>
      <c r="GI64" s="55"/>
      <c r="GJ64" s="55"/>
      <c r="GK64" s="55"/>
      <c r="GL64" s="55"/>
      <c r="GM64" s="55"/>
      <c r="GN64" s="55"/>
      <c r="GO64" s="55"/>
      <c r="GP64" s="55"/>
      <c r="GQ64" s="55"/>
      <c r="GR64" s="55"/>
      <c r="GS64" s="55"/>
      <c r="GT64" s="55"/>
      <c r="GU64" s="55"/>
      <c r="GV64" s="55"/>
      <c r="GW64" s="55"/>
      <c r="GX64" s="55"/>
      <c r="GY64" s="55"/>
      <c r="GZ64" s="55"/>
      <c r="HA64" s="55"/>
      <c r="HB64" s="55"/>
      <c r="HC64" s="55"/>
      <c r="HD64" s="55"/>
      <c r="HE64" s="55"/>
      <c r="HF64" s="55"/>
      <c r="HG64" s="55"/>
      <c r="HH64" s="55"/>
      <c r="HI64" s="55"/>
      <c r="HJ64" s="55"/>
      <c r="HK64" s="55"/>
      <c r="HL64" s="55"/>
      <c r="HM64" s="55"/>
      <c r="HN64" s="55"/>
      <c r="HO64" s="55"/>
      <c r="HP64" s="55"/>
    </row>
    <row r="65" spans="1:239" x14ac:dyDescent="0.2">
      <c r="A65" s="52"/>
      <c r="B65" s="85"/>
      <c r="C65" s="85"/>
      <c r="D65" s="85"/>
      <c r="E65" s="85"/>
      <c r="F65" s="85"/>
      <c r="G65" s="85"/>
      <c r="H65" s="85"/>
      <c r="I65" s="85" t="s">
        <v>84</v>
      </c>
      <c r="J65" s="85"/>
      <c r="K65" s="85"/>
      <c r="L65" s="136"/>
      <c r="M65" s="136"/>
      <c r="N65" s="136"/>
      <c r="O65" s="136">
        <f>ROUND(IF($D$17&lt;1,0,O58/($D$17*100)*10000),2)</f>
        <v>0</v>
      </c>
      <c r="P65" s="137" t="s">
        <v>85</v>
      </c>
      <c r="Q65" s="55"/>
      <c r="R65" s="55"/>
      <c r="S65" s="55"/>
      <c r="T65" s="136">
        <f>ROUND(IF($D$17&lt;1,0,T58/($D$17*100)*10000),2)</f>
        <v>0</v>
      </c>
      <c r="U65" s="137" t="s">
        <v>85</v>
      </c>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c r="HP65" s="55"/>
      <c r="HQ65" s="55"/>
      <c r="HR65" s="55"/>
      <c r="HS65" s="55"/>
      <c r="HT65" s="55"/>
      <c r="HU65" s="55"/>
      <c r="HV65" s="55"/>
      <c r="HW65" s="55"/>
      <c r="HX65" s="55"/>
      <c r="HY65" s="55"/>
      <c r="HZ65" s="55"/>
      <c r="IA65" s="55"/>
      <c r="IB65" s="55"/>
      <c r="IC65" s="55"/>
      <c r="ID65" s="55"/>
      <c r="IE65" s="55"/>
    </row>
    <row r="66" spans="1:239" x14ac:dyDescent="0.2">
      <c r="A66" s="137"/>
      <c r="B66" s="55"/>
      <c r="C66" s="55"/>
      <c r="D66" s="55"/>
      <c r="E66" s="55"/>
      <c r="F66" s="55"/>
      <c r="G66" s="55"/>
      <c r="H66" s="138"/>
      <c r="I66" s="139" t="s">
        <v>86</v>
      </c>
      <c r="J66" s="55"/>
      <c r="K66" s="55"/>
      <c r="L66" s="55"/>
      <c r="M66" s="55"/>
      <c r="N66" s="55"/>
      <c r="O66" s="140">
        <f>ROUND(IF($D$17&lt;1,0,(L58)/($D$17*100)*10000),2)</f>
        <v>0</v>
      </c>
      <c r="P66" s="43" t="s">
        <v>85</v>
      </c>
      <c r="Q66" s="55"/>
      <c r="R66" s="55"/>
      <c r="S66" s="55"/>
      <c r="T66" s="55"/>
      <c r="AH66" s="55"/>
      <c r="AI66" s="55"/>
      <c r="AJ66" s="55"/>
      <c r="AK66" s="55"/>
      <c r="AL66" s="55"/>
      <c r="AM66" s="55"/>
      <c r="AN66" s="55"/>
      <c r="AO66" s="55"/>
      <c r="AP66" s="55"/>
      <c r="AQ66" s="55"/>
      <c r="AR66" s="55"/>
      <c r="AS66" s="55"/>
      <c r="AT66" s="55"/>
      <c r="AU66" s="55"/>
      <c r="AV66" s="55"/>
      <c r="AW66" s="55"/>
      <c r="HH66" s="55"/>
      <c r="HI66" s="55"/>
      <c r="HJ66" s="55"/>
      <c r="HK66" s="55"/>
      <c r="HL66" s="55"/>
      <c r="HM66" s="55"/>
      <c r="HN66" s="55"/>
      <c r="HO66" s="55"/>
      <c r="HP66" s="55"/>
      <c r="HQ66" s="55"/>
    </row>
    <row r="67" spans="1:239" x14ac:dyDescent="0.2">
      <c r="A67" s="141"/>
      <c r="B67" s="55"/>
      <c r="C67" s="55"/>
      <c r="D67" s="122"/>
      <c r="E67" s="79"/>
      <c r="F67" s="67"/>
      <c r="G67" s="142"/>
      <c r="H67" s="143"/>
      <c r="I67" s="142"/>
      <c r="J67" s="43"/>
      <c r="K67" s="43"/>
      <c r="L67" s="144"/>
      <c r="M67" s="144"/>
      <c r="N67" s="144"/>
      <c r="O67" s="145"/>
      <c r="Q67" s="146"/>
      <c r="R67" s="146"/>
      <c r="S67" s="146"/>
      <c r="T67" s="146"/>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c r="HP67" s="55"/>
    </row>
    <row r="68" spans="1:239" x14ac:dyDescent="0.2">
      <c r="A68" s="141"/>
      <c r="B68" s="55"/>
      <c r="C68" s="55"/>
      <c r="D68" s="122"/>
      <c r="E68" s="79"/>
      <c r="F68" s="67"/>
      <c r="Q68" s="146"/>
      <c r="R68" s="146"/>
      <c r="S68" s="146"/>
      <c r="T68" s="146"/>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c r="HP68" s="55"/>
    </row>
    <row r="69" spans="1:239" x14ac:dyDescent="0.2">
      <c r="A69" s="55"/>
      <c r="D69" s="6"/>
      <c r="E69" s="98"/>
      <c r="F69" s="67"/>
      <c r="Q69" s="146"/>
      <c r="R69" s="146"/>
      <c r="S69" s="146"/>
      <c r="T69" s="146"/>
    </row>
    <row r="70" spans="1:239" x14ac:dyDescent="0.2">
      <c r="A70" s="147"/>
      <c r="D70" s="6"/>
      <c r="E70" s="98"/>
      <c r="F70" s="1"/>
      <c r="Q70" s="99"/>
      <c r="R70" s="99"/>
      <c r="S70" s="99"/>
      <c r="T70" s="99"/>
    </row>
    <row r="71" spans="1:239" x14ac:dyDescent="0.2">
      <c r="A71" s="147"/>
      <c r="D71" s="6"/>
      <c r="E71" s="98"/>
      <c r="F71" s="1"/>
      <c r="Q71" s="99"/>
      <c r="R71" s="99"/>
      <c r="S71" s="99"/>
      <c r="T71" s="99"/>
    </row>
    <row r="72" spans="1:239" x14ac:dyDescent="0.2">
      <c r="A72" s="148"/>
      <c r="B72" s="137"/>
      <c r="C72" s="137"/>
      <c r="D72" s="137"/>
      <c r="E72" s="137"/>
      <c r="F72" s="137"/>
    </row>
    <row r="73" spans="1:239" x14ac:dyDescent="0.2">
      <c r="B73" s="137"/>
      <c r="C73" s="137"/>
      <c r="D73" s="137"/>
      <c r="E73" s="137"/>
      <c r="F73" s="137"/>
      <c r="P73" s="137"/>
      <c r="Q73" s="137"/>
      <c r="R73" s="137"/>
      <c r="S73" s="137"/>
      <c r="T73" s="137"/>
    </row>
    <row r="74" spans="1:239" x14ac:dyDescent="0.2">
      <c r="B74" s="137"/>
      <c r="C74" s="137"/>
      <c r="D74" s="137"/>
      <c r="E74" s="137"/>
      <c r="F74" s="137"/>
      <c r="P74" s="43"/>
      <c r="Q74" s="43"/>
      <c r="R74" s="43"/>
      <c r="S74" s="43"/>
      <c r="T74" s="43"/>
    </row>
    <row r="77" spans="1:239" x14ac:dyDescent="0.2">
      <c r="A77" s="307"/>
    </row>
    <row r="78" spans="1:239" x14ac:dyDescent="0.2">
      <c r="A78" s="307"/>
    </row>
    <row r="79" spans="1:239" x14ac:dyDescent="0.2">
      <c r="A79" s="307"/>
    </row>
    <row r="80" spans="1:239" x14ac:dyDescent="0.2">
      <c r="A80" s="307"/>
    </row>
    <row r="81" spans="1:1" x14ac:dyDescent="0.2">
      <c r="A81" s="307"/>
    </row>
    <row r="82" spans="1:1" x14ac:dyDescent="0.2">
      <c r="A82" s="307"/>
    </row>
    <row r="83" spans="1:1" x14ac:dyDescent="0.2">
      <c r="A83" s="307"/>
    </row>
    <row r="84" spans="1:1" x14ac:dyDescent="0.2">
      <c r="A84" s="307"/>
    </row>
    <row r="85" spans="1:1" x14ac:dyDescent="0.2">
      <c r="A85" s="307"/>
    </row>
    <row r="86" spans="1:1" x14ac:dyDescent="0.2">
      <c r="A86" s="307"/>
    </row>
    <row r="87" spans="1:1" x14ac:dyDescent="0.2">
      <c r="A87" s="307"/>
    </row>
    <row r="88" spans="1:1" x14ac:dyDescent="0.2">
      <c r="A88" s="307"/>
    </row>
    <row r="89" spans="1:1" x14ac:dyDescent="0.2">
      <c r="A89" s="307"/>
    </row>
    <row r="90" spans="1:1" x14ac:dyDescent="0.2">
      <c r="A90" s="307"/>
    </row>
    <row r="91" spans="1:1" x14ac:dyDescent="0.2">
      <c r="A91" s="307"/>
    </row>
  </sheetData>
  <printOptions horizontalCentered="1"/>
  <pageMargins left="0" right="0" top="0.5" bottom="0.5" header="0.5" footer="0.5"/>
  <pageSetup scale="60" fitToHeight="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3569" r:id="rId4" name="Button 1">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93570" r:id="rId5" name="Button 2">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mc:AlternateContent xmlns:mc="http://schemas.openxmlformats.org/markup-compatibility/2006">
          <mc:Choice Requires="x14">
            <control shapeId="493571" r:id="rId6" name="Button 3">
              <controlPr defaultSize="0" print="0" autoFill="0" autoPict="0" macro="[1]!Info">
                <anchor moveWithCells="1">
                  <from>
                    <xdr:col>0</xdr:col>
                    <xdr:colOff>104775</xdr:colOff>
                    <xdr:row>0</xdr:row>
                    <xdr:rowOff>114300</xdr:rowOff>
                  </from>
                  <to>
                    <xdr:col>0</xdr:col>
                    <xdr:colOff>904875</xdr:colOff>
                    <xdr:row>1</xdr:row>
                    <xdr:rowOff>114300</xdr:rowOff>
                  </to>
                </anchor>
              </controlPr>
            </control>
          </mc:Choice>
        </mc:AlternateContent>
        <mc:AlternateContent xmlns:mc="http://schemas.openxmlformats.org/markup-compatibility/2006">
          <mc:Choice Requires="x14">
            <control shapeId="493572" r:id="rId7" name="Button 4">
              <controlPr defaultSize="0" print="0" autoFill="0" autoPict="0" macro="[1]!Info">
                <anchor moveWithCells="1">
                  <from>
                    <xdr:col>16</xdr:col>
                    <xdr:colOff>0</xdr:colOff>
                    <xdr:row>84</xdr:row>
                    <xdr:rowOff>76200</xdr:rowOff>
                  </from>
                  <to>
                    <xdr:col>17</xdr:col>
                    <xdr:colOff>0</xdr:colOff>
                    <xdr:row>86</xdr:row>
                    <xdr:rowOff>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E4B4B-CFD8-442D-A566-7CF5E316A475}">
  <sheetPr codeName="Sheet1">
    <pageSetUpPr fitToPage="1"/>
  </sheetPr>
  <dimension ref="A1:G33"/>
  <sheetViews>
    <sheetView showGridLines="0" workbookViewId="0">
      <selection sqref="A1:P1"/>
    </sheetView>
  </sheetViews>
  <sheetFormatPr defaultRowHeight="12.75" x14ac:dyDescent="0.2"/>
  <cols>
    <col min="1" max="1" width="42.42578125" customWidth="1"/>
    <col min="2" max="2" width="19.28515625" customWidth="1"/>
    <col min="3" max="3" width="13.5703125" customWidth="1"/>
    <col min="4" max="4" width="12.7109375" customWidth="1"/>
    <col min="5" max="5" width="12.5703125" customWidth="1"/>
    <col min="6" max="6" width="1.7109375" customWidth="1"/>
    <col min="7" max="7" width="11.28515625" customWidth="1"/>
    <col min="257" max="257" width="42.42578125" customWidth="1"/>
    <col min="258" max="258" width="19.28515625" customWidth="1"/>
    <col min="259" max="259" width="13.5703125" customWidth="1"/>
    <col min="260" max="260" width="12.7109375" customWidth="1"/>
    <col min="261" max="261" width="12.5703125" customWidth="1"/>
    <col min="262" max="262" width="1.7109375" customWidth="1"/>
    <col min="263" max="263" width="11.28515625" customWidth="1"/>
    <col min="513" max="513" width="42.42578125" customWidth="1"/>
    <col min="514" max="514" width="19.28515625" customWidth="1"/>
    <col min="515" max="515" width="13.5703125" customWidth="1"/>
    <col min="516" max="516" width="12.7109375" customWidth="1"/>
    <col min="517" max="517" width="12.5703125" customWidth="1"/>
    <col min="518" max="518" width="1.7109375" customWidth="1"/>
    <col min="519" max="519" width="11.28515625" customWidth="1"/>
    <col min="769" max="769" width="42.42578125" customWidth="1"/>
    <col min="770" max="770" width="19.28515625" customWidth="1"/>
    <col min="771" max="771" width="13.5703125" customWidth="1"/>
    <col min="772" max="772" width="12.7109375" customWidth="1"/>
    <col min="773" max="773" width="12.5703125" customWidth="1"/>
    <col min="774" max="774" width="1.7109375" customWidth="1"/>
    <col min="775" max="775" width="11.28515625" customWidth="1"/>
    <col min="1025" max="1025" width="42.42578125" customWidth="1"/>
    <col min="1026" max="1026" width="19.28515625" customWidth="1"/>
    <col min="1027" max="1027" width="13.5703125" customWidth="1"/>
    <col min="1028" max="1028" width="12.7109375" customWidth="1"/>
    <col min="1029" max="1029" width="12.5703125" customWidth="1"/>
    <col min="1030" max="1030" width="1.7109375" customWidth="1"/>
    <col min="1031" max="1031" width="11.28515625" customWidth="1"/>
    <col min="1281" max="1281" width="42.42578125" customWidth="1"/>
    <col min="1282" max="1282" width="19.28515625" customWidth="1"/>
    <col min="1283" max="1283" width="13.5703125" customWidth="1"/>
    <col min="1284" max="1284" width="12.7109375" customWidth="1"/>
    <col min="1285" max="1285" width="12.5703125" customWidth="1"/>
    <col min="1286" max="1286" width="1.7109375" customWidth="1"/>
    <col min="1287" max="1287" width="11.28515625" customWidth="1"/>
    <col min="1537" max="1537" width="42.42578125" customWidth="1"/>
    <col min="1538" max="1538" width="19.28515625" customWidth="1"/>
    <col min="1539" max="1539" width="13.5703125" customWidth="1"/>
    <col min="1540" max="1540" width="12.7109375" customWidth="1"/>
    <col min="1541" max="1541" width="12.5703125" customWidth="1"/>
    <col min="1542" max="1542" width="1.7109375" customWidth="1"/>
    <col min="1543" max="1543" width="11.28515625" customWidth="1"/>
    <col min="1793" max="1793" width="42.42578125" customWidth="1"/>
    <col min="1794" max="1794" width="19.28515625" customWidth="1"/>
    <col min="1795" max="1795" width="13.5703125" customWidth="1"/>
    <col min="1796" max="1796" width="12.7109375" customWidth="1"/>
    <col min="1797" max="1797" width="12.5703125" customWidth="1"/>
    <col min="1798" max="1798" width="1.7109375" customWidth="1"/>
    <col min="1799" max="1799" width="11.28515625" customWidth="1"/>
    <col min="2049" max="2049" width="42.42578125" customWidth="1"/>
    <col min="2050" max="2050" width="19.28515625" customWidth="1"/>
    <col min="2051" max="2051" width="13.5703125" customWidth="1"/>
    <col min="2052" max="2052" width="12.7109375" customWidth="1"/>
    <col min="2053" max="2053" width="12.5703125" customWidth="1"/>
    <col min="2054" max="2054" width="1.7109375" customWidth="1"/>
    <col min="2055" max="2055" width="11.28515625" customWidth="1"/>
    <col min="2305" max="2305" width="42.42578125" customWidth="1"/>
    <col min="2306" max="2306" width="19.28515625" customWidth="1"/>
    <col min="2307" max="2307" width="13.5703125" customWidth="1"/>
    <col min="2308" max="2308" width="12.7109375" customWidth="1"/>
    <col min="2309" max="2309" width="12.5703125" customWidth="1"/>
    <col min="2310" max="2310" width="1.7109375" customWidth="1"/>
    <col min="2311" max="2311" width="11.28515625" customWidth="1"/>
    <col min="2561" max="2561" width="42.42578125" customWidth="1"/>
    <col min="2562" max="2562" width="19.28515625" customWidth="1"/>
    <col min="2563" max="2563" width="13.5703125" customWidth="1"/>
    <col min="2564" max="2564" width="12.7109375" customWidth="1"/>
    <col min="2565" max="2565" width="12.5703125" customWidth="1"/>
    <col min="2566" max="2566" width="1.7109375" customWidth="1"/>
    <col min="2567" max="2567" width="11.28515625" customWidth="1"/>
    <col min="2817" max="2817" width="42.42578125" customWidth="1"/>
    <col min="2818" max="2818" width="19.28515625" customWidth="1"/>
    <col min="2819" max="2819" width="13.5703125" customWidth="1"/>
    <col min="2820" max="2820" width="12.7109375" customWidth="1"/>
    <col min="2821" max="2821" width="12.5703125" customWidth="1"/>
    <col min="2822" max="2822" width="1.7109375" customWidth="1"/>
    <col min="2823" max="2823" width="11.28515625" customWidth="1"/>
    <col min="3073" max="3073" width="42.42578125" customWidth="1"/>
    <col min="3074" max="3074" width="19.28515625" customWidth="1"/>
    <col min="3075" max="3075" width="13.5703125" customWidth="1"/>
    <col min="3076" max="3076" width="12.7109375" customWidth="1"/>
    <col min="3077" max="3077" width="12.5703125" customWidth="1"/>
    <col min="3078" max="3078" width="1.7109375" customWidth="1"/>
    <col min="3079" max="3079" width="11.28515625" customWidth="1"/>
    <col min="3329" max="3329" width="42.42578125" customWidth="1"/>
    <col min="3330" max="3330" width="19.28515625" customWidth="1"/>
    <col min="3331" max="3331" width="13.5703125" customWidth="1"/>
    <col min="3332" max="3332" width="12.7109375" customWidth="1"/>
    <col min="3333" max="3333" width="12.5703125" customWidth="1"/>
    <col min="3334" max="3334" width="1.7109375" customWidth="1"/>
    <col min="3335" max="3335" width="11.28515625" customWidth="1"/>
    <col min="3585" max="3585" width="42.42578125" customWidth="1"/>
    <col min="3586" max="3586" width="19.28515625" customWidth="1"/>
    <col min="3587" max="3587" width="13.5703125" customWidth="1"/>
    <col min="3588" max="3588" width="12.7109375" customWidth="1"/>
    <col min="3589" max="3589" width="12.5703125" customWidth="1"/>
    <col min="3590" max="3590" width="1.7109375" customWidth="1"/>
    <col min="3591" max="3591" width="11.28515625" customWidth="1"/>
    <col min="3841" max="3841" width="42.42578125" customWidth="1"/>
    <col min="3842" max="3842" width="19.28515625" customWidth="1"/>
    <col min="3843" max="3843" width="13.5703125" customWidth="1"/>
    <col min="3844" max="3844" width="12.7109375" customWidth="1"/>
    <col min="3845" max="3845" width="12.5703125" customWidth="1"/>
    <col min="3846" max="3846" width="1.7109375" customWidth="1"/>
    <col min="3847" max="3847" width="11.28515625" customWidth="1"/>
    <col min="4097" max="4097" width="42.42578125" customWidth="1"/>
    <col min="4098" max="4098" width="19.28515625" customWidth="1"/>
    <col min="4099" max="4099" width="13.5703125" customWidth="1"/>
    <col min="4100" max="4100" width="12.7109375" customWidth="1"/>
    <col min="4101" max="4101" width="12.5703125" customWidth="1"/>
    <col min="4102" max="4102" width="1.7109375" customWidth="1"/>
    <col min="4103" max="4103" width="11.28515625" customWidth="1"/>
    <col min="4353" max="4353" width="42.42578125" customWidth="1"/>
    <col min="4354" max="4354" width="19.28515625" customWidth="1"/>
    <col min="4355" max="4355" width="13.5703125" customWidth="1"/>
    <col min="4356" max="4356" width="12.7109375" customWidth="1"/>
    <col min="4357" max="4357" width="12.5703125" customWidth="1"/>
    <col min="4358" max="4358" width="1.7109375" customWidth="1"/>
    <col min="4359" max="4359" width="11.28515625" customWidth="1"/>
    <col min="4609" max="4609" width="42.42578125" customWidth="1"/>
    <col min="4610" max="4610" width="19.28515625" customWidth="1"/>
    <col min="4611" max="4611" width="13.5703125" customWidth="1"/>
    <col min="4612" max="4612" width="12.7109375" customWidth="1"/>
    <col min="4613" max="4613" width="12.5703125" customWidth="1"/>
    <col min="4614" max="4614" width="1.7109375" customWidth="1"/>
    <col min="4615" max="4615" width="11.28515625" customWidth="1"/>
    <col min="4865" max="4865" width="42.42578125" customWidth="1"/>
    <col min="4866" max="4866" width="19.28515625" customWidth="1"/>
    <col min="4867" max="4867" width="13.5703125" customWidth="1"/>
    <col min="4868" max="4868" width="12.7109375" customWidth="1"/>
    <col min="4869" max="4869" width="12.5703125" customWidth="1"/>
    <col min="4870" max="4870" width="1.7109375" customWidth="1"/>
    <col min="4871" max="4871" width="11.28515625" customWidth="1"/>
    <col min="5121" max="5121" width="42.42578125" customWidth="1"/>
    <col min="5122" max="5122" width="19.28515625" customWidth="1"/>
    <col min="5123" max="5123" width="13.5703125" customWidth="1"/>
    <col min="5124" max="5124" width="12.7109375" customWidth="1"/>
    <col min="5125" max="5125" width="12.5703125" customWidth="1"/>
    <col min="5126" max="5126" width="1.7109375" customWidth="1"/>
    <col min="5127" max="5127" width="11.28515625" customWidth="1"/>
    <col min="5377" max="5377" width="42.42578125" customWidth="1"/>
    <col min="5378" max="5378" width="19.28515625" customWidth="1"/>
    <col min="5379" max="5379" width="13.5703125" customWidth="1"/>
    <col min="5380" max="5380" width="12.7109375" customWidth="1"/>
    <col min="5381" max="5381" width="12.5703125" customWidth="1"/>
    <col min="5382" max="5382" width="1.7109375" customWidth="1"/>
    <col min="5383" max="5383" width="11.28515625" customWidth="1"/>
    <col min="5633" max="5633" width="42.42578125" customWidth="1"/>
    <col min="5634" max="5634" width="19.28515625" customWidth="1"/>
    <col min="5635" max="5635" width="13.5703125" customWidth="1"/>
    <col min="5636" max="5636" width="12.7109375" customWidth="1"/>
    <col min="5637" max="5637" width="12.5703125" customWidth="1"/>
    <col min="5638" max="5638" width="1.7109375" customWidth="1"/>
    <col min="5639" max="5639" width="11.28515625" customWidth="1"/>
    <col min="5889" max="5889" width="42.42578125" customWidth="1"/>
    <col min="5890" max="5890" width="19.28515625" customWidth="1"/>
    <col min="5891" max="5891" width="13.5703125" customWidth="1"/>
    <col min="5892" max="5892" width="12.7109375" customWidth="1"/>
    <col min="5893" max="5893" width="12.5703125" customWidth="1"/>
    <col min="5894" max="5894" width="1.7109375" customWidth="1"/>
    <col min="5895" max="5895" width="11.28515625" customWidth="1"/>
    <col min="6145" max="6145" width="42.42578125" customWidth="1"/>
    <col min="6146" max="6146" width="19.28515625" customWidth="1"/>
    <col min="6147" max="6147" width="13.5703125" customWidth="1"/>
    <col min="6148" max="6148" width="12.7109375" customWidth="1"/>
    <col min="6149" max="6149" width="12.5703125" customWidth="1"/>
    <col min="6150" max="6150" width="1.7109375" customWidth="1"/>
    <col min="6151" max="6151" width="11.28515625" customWidth="1"/>
    <col min="6401" max="6401" width="42.42578125" customWidth="1"/>
    <col min="6402" max="6402" width="19.28515625" customWidth="1"/>
    <col min="6403" max="6403" width="13.5703125" customWidth="1"/>
    <col min="6404" max="6404" width="12.7109375" customWidth="1"/>
    <col min="6405" max="6405" width="12.5703125" customWidth="1"/>
    <col min="6406" max="6406" width="1.7109375" customWidth="1"/>
    <col min="6407" max="6407" width="11.28515625" customWidth="1"/>
    <col min="6657" max="6657" width="42.42578125" customWidth="1"/>
    <col min="6658" max="6658" width="19.28515625" customWidth="1"/>
    <col min="6659" max="6659" width="13.5703125" customWidth="1"/>
    <col min="6660" max="6660" width="12.7109375" customWidth="1"/>
    <col min="6661" max="6661" width="12.5703125" customWidth="1"/>
    <col min="6662" max="6662" width="1.7109375" customWidth="1"/>
    <col min="6663" max="6663" width="11.28515625" customWidth="1"/>
    <col min="6913" max="6913" width="42.42578125" customWidth="1"/>
    <col min="6914" max="6914" width="19.28515625" customWidth="1"/>
    <col min="6915" max="6915" width="13.5703125" customWidth="1"/>
    <col min="6916" max="6916" width="12.7109375" customWidth="1"/>
    <col min="6917" max="6917" width="12.5703125" customWidth="1"/>
    <col min="6918" max="6918" width="1.7109375" customWidth="1"/>
    <col min="6919" max="6919" width="11.28515625" customWidth="1"/>
    <col min="7169" max="7169" width="42.42578125" customWidth="1"/>
    <col min="7170" max="7170" width="19.28515625" customWidth="1"/>
    <col min="7171" max="7171" width="13.5703125" customWidth="1"/>
    <col min="7172" max="7172" width="12.7109375" customWidth="1"/>
    <col min="7173" max="7173" width="12.5703125" customWidth="1"/>
    <col min="7174" max="7174" width="1.7109375" customWidth="1"/>
    <col min="7175" max="7175" width="11.28515625" customWidth="1"/>
    <col min="7425" max="7425" width="42.42578125" customWidth="1"/>
    <col min="7426" max="7426" width="19.28515625" customWidth="1"/>
    <col min="7427" max="7427" width="13.5703125" customWidth="1"/>
    <col min="7428" max="7428" width="12.7109375" customWidth="1"/>
    <col min="7429" max="7429" width="12.5703125" customWidth="1"/>
    <col min="7430" max="7430" width="1.7109375" customWidth="1"/>
    <col min="7431" max="7431" width="11.28515625" customWidth="1"/>
    <col min="7681" max="7681" width="42.42578125" customWidth="1"/>
    <col min="7682" max="7682" width="19.28515625" customWidth="1"/>
    <col min="7683" max="7683" width="13.5703125" customWidth="1"/>
    <col min="7684" max="7684" width="12.7109375" customWidth="1"/>
    <col min="7685" max="7685" width="12.5703125" customWidth="1"/>
    <col min="7686" max="7686" width="1.7109375" customWidth="1"/>
    <col min="7687" max="7687" width="11.28515625" customWidth="1"/>
    <col min="7937" max="7937" width="42.42578125" customWidth="1"/>
    <col min="7938" max="7938" width="19.28515625" customWidth="1"/>
    <col min="7939" max="7939" width="13.5703125" customWidth="1"/>
    <col min="7940" max="7940" width="12.7109375" customWidth="1"/>
    <col min="7941" max="7941" width="12.5703125" customWidth="1"/>
    <col min="7942" max="7942" width="1.7109375" customWidth="1"/>
    <col min="7943" max="7943" width="11.28515625" customWidth="1"/>
    <col min="8193" max="8193" width="42.42578125" customWidth="1"/>
    <col min="8194" max="8194" width="19.28515625" customWidth="1"/>
    <col min="8195" max="8195" width="13.5703125" customWidth="1"/>
    <col min="8196" max="8196" width="12.7109375" customWidth="1"/>
    <col min="8197" max="8197" width="12.5703125" customWidth="1"/>
    <col min="8198" max="8198" width="1.7109375" customWidth="1"/>
    <col min="8199" max="8199" width="11.28515625" customWidth="1"/>
    <col min="8449" max="8449" width="42.42578125" customWidth="1"/>
    <col min="8450" max="8450" width="19.28515625" customWidth="1"/>
    <col min="8451" max="8451" width="13.5703125" customWidth="1"/>
    <col min="8452" max="8452" width="12.7109375" customWidth="1"/>
    <col min="8453" max="8453" width="12.5703125" customWidth="1"/>
    <col min="8454" max="8454" width="1.7109375" customWidth="1"/>
    <col min="8455" max="8455" width="11.28515625" customWidth="1"/>
    <col min="8705" max="8705" width="42.42578125" customWidth="1"/>
    <col min="8706" max="8706" width="19.28515625" customWidth="1"/>
    <col min="8707" max="8707" width="13.5703125" customWidth="1"/>
    <col min="8708" max="8708" width="12.7109375" customWidth="1"/>
    <col min="8709" max="8709" width="12.5703125" customWidth="1"/>
    <col min="8710" max="8710" width="1.7109375" customWidth="1"/>
    <col min="8711" max="8711" width="11.28515625" customWidth="1"/>
    <col min="8961" max="8961" width="42.42578125" customWidth="1"/>
    <col min="8962" max="8962" width="19.28515625" customWidth="1"/>
    <col min="8963" max="8963" width="13.5703125" customWidth="1"/>
    <col min="8964" max="8964" width="12.7109375" customWidth="1"/>
    <col min="8965" max="8965" width="12.5703125" customWidth="1"/>
    <col min="8966" max="8966" width="1.7109375" customWidth="1"/>
    <col min="8967" max="8967" width="11.28515625" customWidth="1"/>
    <col min="9217" max="9217" width="42.42578125" customWidth="1"/>
    <col min="9218" max="9218" width="19.28515625" customWidth="1"/>
    <col min="9219" max="9219" width="13.5703125" customWidth="1"/>
    <col min="9220" max="9220" width="12.7109375" customWidth="1"/>
    <col min="9221" max="9221" width="12.5703125" customWidth="1"/>
    <col min="9222" max="9222" width="1.7109375" customWidth="1"/>
    <col min="9223" max="9223" width="11.28515625" customWidth="1"/>
    <col min="9473" max="9473" width="42.42578125" customWidth="1"/>
    <col min="9474" max="9474" width="19.28515625" customWidth="1"/>
    <col min="9475" max="9475" width="13.5703125" customWidth="1"/>
    <col min="9476" max="9476" width="12.7109375" customWidth="1"/>
    <col min="9477" max="9477" width="12.5703125" customWidth="1"/>
    <col min="9478" max="9478" width="1.7109375" customWidth="1"/>
    <col min="9479" max="9479" width="11.28515625" customWidth="1"/>
    <col min="9729" max="9729" width="42.42578125" customWidth="1"/>
    <col min="9730" max="9730" width="19.28515625" customWidth="1"/>
    <col min="9731" max="9731" width="13.5703125" customWidth="1"/>
    <col min="9732" max="9732" width="12.7109375" customWidth="1"/>
    <col min="9733" max="9733" width="12.5703125" customWidth="1"/>
    <col min="9734" max="9734" width="1.7109375" customWidth="1"/>
    <col min="9735" max="9735" width="11.28515625" customWidth="1"/>
    <col min="9985" max="9985" width="42.42578125" customWidth="1"/>
    <col min="9986" max="9986" width="19.28515625" customWidth="1"/>
    <col min="9987" max="9987" width="13.5703125" customWidth="1"/>
    <col min="9988" max="9988" width="12.7109375" customWidth="1"/>
    <col min="9989" max="9989" width="12.5703125" customWidth="1"/>
    <col min="9990" max="9990" width="1.7109375" customWidth="1"/>
    <col min="9991" max="9991" width="11.28515625" customWidth="1"/>
    <col min="10241" max="10241" width="42.42578125" customWidth="1"/>
    <col min="10242" max="10242" width="19.28515625" customWidth="1"/>
    <col min="10243" max="10243" width="13.5703125" customWidth="1"/>
    <col min="10244" max="10244" width="12.7109375" customWidth="1"/>
    <col min="10245" max="10245" width="12.5703125" customWidth="1"/>
    <col min="10246" max="10246" width="1.7109375" customWidth="1"/>
    <col min="10247" max="10247" width="11.28515625" customWidth="1"/>
    <col min="10497" max="10497" width="42.42578125" customWidth="1"/>
    <col min="10498" max="10498" width="19.28515625" customWidth="1"/>
    <col min="10499" max="10499" width="13.5703125" customWidth="1"/>
    <col min="10500" max="10500" width="12.7109375" customWidth="1"/>
    <col min="10501" max="10501" width="12.5703125" customWidth="1"/>
    <col min="10502" max="10502" width="1.7109375" customWidth="1"/>
    <col min="10503" max="10503" width="11.28515625" customWidth="1"/>
    <col min="10753" max="10753" width="42.42578125" customWidth="1"/>
    <col min="10754" max="10754" width="19.28515625" customWidth="1"/>
    <col min="10755" max="10755" width="13.5703125" customWidth="1"/>
    <col min="10756" max="10756" width="12.7109375" customWidth="1"/>
    <col min="10757" max="10757" width="12.5703125" customWidth="1"/>
    <col min="10758" max="10758" width="1.7109375" customWidth="1"/>
    <col min="10759" max="10759" width="11.28515625" customWidth="1"/>
    <col min="11009" max="11009" width="42.42578125" customWidth="1"/>
    <col min="11010" max="11010" width="19.28515625" customWidth="1"/>
    <col min="11011" max="11011" width="13.5703125" customWidth="1"/>
    <col min="11012" max="11012" width="12.7109375" customWidth="1"/>
    <col min="11013" max="11013" width="12.5703125" customWidth="1"/>
    <col min="11014" max="11014" width="1.7109375" customWidth="1"/>
    <col min="11015" max="11015" width="11.28515625" customWidth="1"/>
    <col min="11265" max="11265" width="42.42578125" customWidth="1"/>
    <col min="11266" max="11266" width="19.28515625" customWidth="1"/>
    <col min="11267" max="11267" width="13.5703125" customWidth="1"/>
    <col min="11268" max="11268" width="12.7109375" customWidth="1"/>
    <col min="11269" max="11269" width="12.5703125" customWidth="1"/>
    <col min="11270" max="11270" width="1.7109375" customWidth="1"/>
    <col min="11271" max="11271" width="11.28515625" customWidth="1"/>
    <col min="11521" max="11521" width="42.42578125" customWidth="1"/>
    <col min="11522" max="11522" width="19.28515625" customWidth="1"/>
    <col min="11523" max="11523" width="13.5703125" customWidth="1"/>
    <col min="11524" max="11524" width="12.7109375" customWidth="1"/>
    <col min="11525" max="11525" width="12.5703125" customWidth="1"/>
    <col min="11526" max="11526" width="1.7109375" customWidth="1"/>
    <col min="11527" max="11527" width="11.28515625" customWidth="1"/>
    <col min="11777" max="11777" width="42.42578125" customWidth="1"/>
    <col min="11778" max="11778" width="19.28515625" customWidth="1"/>
    <col min="11779" max="11779" width="13.5703125" customWidth="1"/>
    <col min="11780" max="11780" width="12.7109375" customWidth="1"/>
    <col min="11781" max="11781" width="12.5703125" customWidth="1"/>
    <col min="11782" max="11782" width="1.7109375" customWidth="1"/>
    <col min="11783" max="11783" width="11.28515625" customWidth="1"/>
    <col min="12033" max="12033" width="42.42578125" customWidth="1"/>
    <col min="12034" max="12034" width="19.28515625" customWidth="1"/>
    <col min="12035" max="12035" width="13.5703125" customWidth="1"/>
    <col min="12036" max="12036" width="12.7109375" customWidth="1"/>
    <col min="12037" max="12037" width="12.5703125" customWidth="1"/>
    <col min="12038" max="12038" width="1.7109375" customWidth="1"/>
    <col min="12039" max="12039" width="11.28515625" customWidth="1"/>
    <col min="12289" max="12289" width="42.42578125" customWidth="1"/>
    <col min="12290" max="12290" width="19.28515625" customWidth="1"/>
    <col min="12291" max="12291" width="13.5703125" customWidth="1"/>
    <col min="12292" max="12292" width="12.7109375" customWidth="1"/>
    <col min="12293" max="12293" width="12.5703125" customWidth="1"/>
    <col min="12294" max="12294" width="1.7109375" customWidth="1"/>
    <col min="12295" max="12295" width="11.28515625" customWidth="1"/>
    <col min="12545" max="12545" width="42.42578125" customWidth="1"/>
    <col min="12546" max="12546" width="19.28515625" customWidth="1"/>
    <col min="12547" max="12547" width="13.5703125" customWidth="1"/>
    <col min="12548" max="12548" width="12.7109375" customWidth="1"/>
    <col min="12549" max="12549" width="12.5703125" customWidth="1"/>
    <col min="12550" max="12550" width="1.7109375" customWidth="1"/>
    <col min="12551" max="12551" width="11.28515625" customWidth="1"/>
    <col min="12801" max="12801" width="42.42578125" customWidth="1"/>
    <col min="12802" max="12802" width="19.28515625" customWidth="1"/>
    <col min="12803" max="12803" width="13.5703125" customWidth="1"/>
    <col min="12804" max="12804" width="12.7109375" customWidth="1"/>
    <col min="12805" max="12805" width="12.5703125" customWidth="1"/>
    <col min="12806" max="12806" width="1.7109375" customWidth="1"/>
    <col min="12807" max="12807" width="11.28515625" customWidth="1"/>
    <col min="13057" max="13057" width="42.42578125" customWidth="1"/>
    <col min="13058" max="13058" width="19.28515625" customWidth="1"/>
    <col min="13059" max="13059" width="13.5703125" customWidth="1"/>
    <col min="13060" max="13060" width="12.7109375" customWidth="1"/>
    <col min="13061" max="13061" width="12.5703125" customWidth="1"/>
    <col min="13062" max="13062" width="1.7109375" customWidth="1"/>
    <col min="13063" max="13063" width="11.28515625" customWidth="1"/>
    <col min="13313" max="13313" width="42.42578125" customWidth="1"/>
    <col min="13314" max="13314" width="19.28515625" customWidth="1"/>
    <col min="13315" max="13315" width="13.5703125" customWidth="1"/>
    <col min="13316" max="13316" width="12.7109375" customWidth="1"/>
    <col min="13317" max="13317" width="12.5703125" customWidth="1"/>
    <col min="13318" max="13318" width="1.7109375" customWidth="1"/>
    <col min="13319" max="13319" width="11.28515625" customWidth="1"/>
    <col min="13569" max="13569" width="42.42578125" customWidth="1"/>
    <col min="13570" max="13570" width="19.28515625" customWidth="1"/>
    <col min="13571" max="13571" width="13.5703125" customWidth="1"/>
    <col min="13572" max="13572" width="12.7109375" customWidth="1"/>
    <col min="13573" max="13573" width="12.5703125" customWidth="1"/>
    <col min="13574" max="13574" width="1.7109375" customWidth="1"/>
    <col min="13575" max="13575" width="11.28515625" customWidth="1"/>
    <col min="13825" max="13825" width="42.42578125" customWidth="1"/>
    <col min="13826" max="13826" width="19.28515625" customWidth="1"/>
    <col min="13827" max="13827" width="13.5703125" customWidth="1"/>
    <col min="13828" max="13828" width="12.7109375" customWidth="1"/>
    <col min="13829" max="13829" width="12.5703125" customWidth="1"/>
    <col min="13830" max="13830" width="1.7109375" customWidth="1"/>
    <col min="13831" max="13831" width="11.28515625" customWidth="1"/>
    <col min="14081" max="14081" width="42.42578125" customWidth="1"/>
    <col min="14082" max="14082" width="19.28515625" customWidth="1"/>
    <col min="14083" max="14083" width="13.5703125" customWidth="1"/>
    <col min="14084" max="14084" width="12.7109375" customWidth="1"/>
    <col min="14085" max="14085" width="12.5703125" customWidth="1"/>
    <col min="14086" max="14086" width="1.7109375" customWidth="1"/>
    <col min="14087" max="14087" width="11.28515625" customWidth="1"/>
    <col min="14337" max="14337" width="42.42578125" customWidth="1"/>
    <col min="14338" max="14338" width="19.28515625" customWidth="1"/>
    <col min="14339" max="14339" width="13.5703125" customWidth="1"/>
    <col min="14340" max="14340" width="12.7109375" customWidth="1"/>
    <col min="14341" max="14341" width="12.5703125" customWidth="1"/>
    <col min="14342" max="14342" width="1.7109375" customWidth="1"/>
    <col min="14343" max="14343" width="11.28515625" customWidth="1"/>
    <col min="14593" max="14593" width="42.42578125" customWidth="1"/>
    <col min="14594" max="14594" width="19.28515625" customWidth="1"/>
    <col min="14595" max="14595" width="13.5703125" customWidth="1"/>
    <col min="14596" max="14596" width="12.7109375" customWidth="1"/>
    <col min="14597" max="14597" width="12.5703125" customWidth="1"/>
    <col min="14598" max="14598" width="1.7109375" customWidth="1"/>
    <col min="14599" max="14599" width="11.28515625" customWidth="1"/>
    <col min="14849" max="14849" width="42.42578125" customWidth="1"/>
    <col min="14850" max="14850" width="19.28515625" customWidth="1"/>
    <col min="14851" max="14851" width="13.5703125" customWidth="1"/>
    <col min="14852" max="14852" width="12.7109375" customWidth="1"/>
    <col min="14853" max="14853" width="12.5703125" customWidth="1"/>
    <col min="14854" max="14854" width="1.7109375" customWidth="1"/>
    <col min="14855" max="14855" width="11.28515625" customWidth="1"/>
    <col min="15105" max="15105" width="42.42578125" customWidth="1"/>
    <col min="15106" max="15106" width="19.28515625" customWidth="1"/>
    <col min="15107" max="15107" width="13.5703125" customWidth="1"/>
    <col min="15108" max="15108" width="12.7109375" customWidth="1"/>
    <col min="15109" max="15109" width="12.5703125" customWidth="1"/>
    <col min="15110" max="15110" width="1.7109375" customWidth="1"/>
    <col min="15111" max="15111" width="11.28515625" customWidth="1"/>
    <col min="15361" max="15361" width="42.42578125" customWidth="1"/>
    <col min="15362" max="15362" width="19.28515625" customWidth="1"/>
    <col min="15363" max="15363" width="13.5703125" customWidth="1"/>
    <col min="15364" max="15364" width="12.7109375" customWidth="1"/>
    <col min="15365" max="15365" width="12.5703125" customWidth="1"/>
    <col min="15366" max="15366" width="1.7109375" customWidth="1"/>
    <col min="15367" max="15367" width="11.28515625" customWidth="1"/>
    <col min="15617" max="15617" width="42.42578125" customWidth="1"/>
    <col min="15618" max="15618" width="19.28515625" customWidth="1"/>
    <col min="15619" max="15619" width="13.5703125" customWidth="1"/>
    <col min="15620" max="15620" width="12.7109375" customWidth="1"/>
    <col min="15621" max="15621" width="12.5703125" customWidth="1"/>
    <col min="15622" max="15622" width="1.7109375" customWidth="1"/>
    <col min="15623" max="15623" width="11.28515625" customWidth="1"/>
    <col min="15873" max="15873" width="42.42578125" customWidth="1"/>
    <col min="15874" max="15874" width="19.28515625" customWidth="1"/>
    <col min="15875" max="15875" width="13.5703125" customWidth="1"/>
    <col min="15876" max="15876" width="12.7109375" customWidth="1"/>
    <col min="15877" max="15877" width="12.5703125" customWidth="1"/>
    <col min="15878" max="15878" width="1.7109375" customWidth="1"/>
    <col min="15879" max="15879" width="11.28515625" customWidth="1"/>
    <col min="16129" max="16129" width="42.42578125" customWidth="1"/>
    <col min="16130" max="16130" width="19.28515625" customWidth="1"/>
    <col min="16131" max="16131" width="13.5703125" customWidth="1"/>
    <col min="16132" max="16132" width="12.7109375" customWidth="1"/>
    <col min="16133" max="16133" width="12.5703125" customWidth="1"/>
    <col min="16134" max="16134" width="1.7109375" customWidth="1"/>
    <col min="16135" max="16135" width="11.28515625" customWidth="1"/>
  </cols>
  <sheetData>
    <row r="1" spans="1:7" x14ac:dyDescent="0.2">
      <c r="D1" s="1"/>
    </row>
    <row r="2" spans="1:7" ht="13.5" thickBot="1" x14ac:dyDescent="0.25">
      <c r="A2" s="343" t="s">
        <v>193</v>
      </c>
      <c r="B2" s="343"/>
      <c r="C2" s="343"/>
      <c r="D2" s="343"/>
      <c r="E2" s="343"/>
    </row>
    <row r="3" spans="1:7" ht="13.5" thickBot="1" x14ac:dyDescent="0.25">
      <c r="A3" s="239" t="s">
        <v>194</v>
      </c>
      <c r="B3" s="240" t="s">
        <v>89</v>
      </c>
      <c r="C3" s="240" t="s">
        <v>88</v>
      </c>
      <c r="D3" s="240" t="s">
        <v>195</v>
      </c>
      <c r="E3" s="241" t="s">
        <v>196</v>
      </c>
    </row>
    <row r="4" spans="1:7" x14ac:dyDescent="0.2">
      <c r="A4" s="242" t="s">
        <v>197</v>
      </c>
      <c r="B4" s="109">
        <v>2001</v>
      </c>
      <c r="C4" s="243">
        <v>-4.8782899999999997E-2</v>
      </c>
      <c r="D4" s="244" t="s">
        <v>198</v>
      </c>
      <c r="E4" s="245" t="b">
        <v>1</v>
      </c>
      <c r="G4" s="143" t="s">
        <v>199</v>
      </c>
    </row>
    <row r="5" spans="1:7" x14ac:dyDescent="0.2">
      <c r="A5" s="246" t="s">
        <v>200</v>
      </c>
      <c r="B5" s="344">
        <v>2001</v>
      </c>
      <c r="C5" s="247">
        <v>7.7130000000000005E-4</v>
      </c>
      <c r="D5" s="248" t="s">
        <v>201</v>
      </c>
      <c r="E5" s="346" t="b">
        <v>1</v>
      </c>
      <c r="G5" s="143"/>
    </row>
    <row r="6" spans="1:7" x14ac:dyDescent="0.2">
      <c r="A6" s="246" t="s">
        <v>202</v>
      </c>
      <c r="B6" s="345"/>
      <c r="C6" s="247">
        <v>1.83E-4</v>
      </c>
      <c r="D6" s="248" t="s">
        <v>201</v>
      </c>
      <c r="E6" s="347"/>
      <c r="G6" s="143"/>
    </row>
    <row r="7" spans="1:7" x14ac:dyDescent="0.2">
      <c r="A7" s="249" t="s">
        <v>203</v>
      </c>
      <c r="B7" s="109">
        <v>2001</v>
      </c>
      <c r="C7" s="250">
        <v>1.0758E-4</v>
      </c>
      <c r="D7" s="109" t="s">
        <v>201</v>
      </c>
      <c r="E7" s="251" t="b">
        <v>1</v>
      </c>
      <c r="G7" s="143"/>
    </row>
    <row r="8" spans="1:7" ht="12.75" customHeight="1" x14ac:dyDescent="0.2">
      <c r="A8" s="252" t="s">
        <v>204</v>
      </c>
      <c r="B8" s="344">
        <v>2001</v>
      </c>
      <c r="C8" s="253">
        <v>4.6499999999999996E-3</v>
      </c>
      <c r="D8" s="344" t="s">
        <v>201</v>
      </c>
      <c r="E8" s="346" t="b">
        <v>1</v>
      </c>
      <c r="G8" s="342" t="s">
        <v>199</v>
      </c>
    </row>
    <row r="9" spans="1:7" x14ac:dyDescent="0.2">
      <c r="A9" s="252" t="s">
        <v>205</v>
      </c>
      <c r="B9" s="348"/>
      <c r="C9" s="253">
        <v>4.1900000000000001E-3</v>
      </c>
      <c r="D9" s="348"/>
      <c r="E9" s="349" t="b">
        <v>0</v>
      </c>
      <c r="G9" s="342"/>
    </row>
    <row r="10" spans="1:7" x14ac:dyDescent="0.2">
      <c r="A10" s="252" t="s">
        <v>206</v>
      </c>
      <c r="B10" s="345"/>
      <c r="C10" s="253">
        <v>3.63E-3</v>
      </c>
      <c r="D10" s="345"/>
      <c r="E10" s="347"/>
      <c r="G10" s="342"/>
    </row>
    <row r="11" spans="1:7" x14ac:dyDescent="0.2">
      <c r="A11" s="249" t="s">
        <v>207</v>
      </c>
      <c r="B11" s="109">
        <v>2002</v>
      </c>
      <c r="C11" s="254">
        <v>4.3600000000000003E-5</v>
      </c>
      <c r="D11" s="109" t="s">
        <v>201</v>
      </c>
      <c r="E11" s="251" t="b">
        <v>1</v>
      </c>
    </row>
    <row r="12" spans="1:7" x14ac:dyDescent="0.2">
      <c r="A12" s="252" t="s">
        <v>208</v>
      </c>
      <c r="B12" s="255">
        <v>2002</v>
      </c>
      <c r="C12" s="253">
        <v>1.2520000000000001E-4</v>
      </c>
      <c r="D12" s="255" t="s">
        <v>201</v>
      </c>
      <c r="E12" s="256" t="b">
        <v>1</v>
      </c>
    </row>
    <row r="13" spans="1:7" x14ac:dyDescent="0.2">
      <c r="A13" s="249" t="s">
        <v>209</v>
      </c>
      <c r="B13" s="109">
        <v>2002</v>
      </c>
      <c r="C13" s="254">
        <v>3.369E-4</v>
      </c>
      <c r="D13" s="109" t="s">
        <v>201</v>
      </c>
      <c r="E13" s="251" t="b">
        <v>1</v>
      </c>
    </row>
    <row r="14" spans="1:7" x14ac:dyDescent="0.2">
      <c r="A14" s="252" t="s">
        <v>210</v>
      </c>
      <c r="B14" s="255">
        <v>2002</v>
      </c>
      <c r="C14" s="253">
        <v>9.6730000000000004E-4</v>
      </c>
      <c r="D14" s="255" t="s">
        <v>201</v>
      </c>
      <c r="E14" s="256" t="b">
        <v>1</v>
      </c>
    </row>
    <row r="15" spans="1:7" x14ac:dyDescent="0.2">
      <c r="A15" s="249" t="s">
        <v>211</v>
      </c>
      <c r="B15" s="109">
        <v>2001</v>
      </c>
      <c r="C15" s="254">
        <v>6.3080000000000005E-4</v>
      </c>
      <c r="D15" s="109" t="s">
        <v>201</v>
      </c>
      <c r="E15" s="251" t="b">
        <v>1</v>
      </c>
    </row>
    <row r="16" spans="1:7" x14ac:dyDescent="0.2">
      <c r="A16" s="252" t="s">
        <v>212</v>
      </c>
      <c r="B16" s="255">
        <v>2001</v>
      </c>
      <c r="C16" s="253">
        <v>5.5290000000000005E-4</v>
      </c>
      <c r="D16" s="255" t="s">
        <v>201</v>
      </c>
      <c r="E16" s="256" t="b">
        <v>1</v>
      </c>
    </row>
    <row r="17" spans="1:5" x14ac:dyDescent="0.2">
      <c r="A17" s="249" t="s">
        <v>213</v>
      </c>
      <c r="B17" s="109">
        <v>2001</v>
      </c>
      <c r="C17" s="254">
        <v>5.6780000000000003E-4</v>
      </c>
      <c r="D17" s="109" t="s">
        <v>201</v>
      </c>
      <c r="E17" s="251" t="b">
        <v>1</v>
      </c>
    </row>
    <row r="18" spans="1:5" x14ac:dyDescent="0.2">
      <c r="A18" s="252" t="s">
        <v>214</v>
      </c>
      <c r="B18" s="255">
        <v>2001</v>
      </c>
      <c r="C18" s="253">
        <v>4.5619999999999998E-4</v>
      </c>
      <c r="D18" s="255" t="s">
        <v>201</v>
      </c>
      <c r="E18" s="256" t="b">
        <v>1</v>
      </c>
    </row>
    <row r="19" spans="1:5" x14ac:dyDescent="0.2">
      <c r="A19" s="249" t="s">
        <v>215</v>
      </c>
      <c r="B19" s="109">
        <v>2001</v>
      </c>
      <c r="C19" s="254">
        <v>3.9589999999999997E-4</v>
      </c>
      <c r="D19" s="109" t="s">
        <v>201</v>
      </c>
      <c r="E19" s="251" t="b">
        <v>1</v>
      </c>
    </row>
    <row r="20" spans="1:5" x14ac:dyDescent="0.2">
      <c r="A20" s="252" t="s">
        <v>216</v>
      </c>
      <c r="B20" s="255">
        <v>2001</v>
      </c>
      <c r="C20" s="253">
        <v>-1.5192999999999999E-3</v>
      </c>
      <c r="D20" s="255" t="s">
        <v>201</v>
      </c>
      <c r="E20" s="256" t="b">
        <v>1</v>
      </c>
    </row>
    <row r="21" spans="1:5" x14ac:dyDescent="0.2">
      <c r="A21" s="249" t="s">
        <v>217</v>
      </c>
      <c r="B21" s="109">
        <v>2001</v>
      </c>
      <c r="C21" s="254">
        <v>-1.3071000000000001E-3</v>
      </c>
      <c r="D21" s="109" t="s">
        <v>201</v>
      </c>
      <c r="E21" s="251" t="b">
        <v>1</v>
      </c>
    </row>
    <row r="22" spans="1:5" x14ac:dyDescent="0.2">
      <c r="A22" s="252" t="s">
        <v>218</v>
      </c>
      <c r="B22" s="255">
        <v>2001</v>
      </c>
      <c r="C22" s="253">
        <v>-1.3320000000000001E-3</v>
      </c>
      <c r="D22" s="255" t="s">
        <v>201</v>
      </c>
      <c r="E22" s="256" t="b">
        <v>1</v>
      </c>
    </row>
    <row r="23" spans="1:5" x14ac:dyDescent="0.2">
      <c r="A23" s="249" t="s">
        <v>219</v>
      </c>
      <c r="B23" s="109">
        <v>2001</v>
      </c>
      <c r="C23" s="254">
        <v>-1.0334999999999999E-3</v>
      </c>
      <c r="D23" s="109" t="s">
        <v>201</v>
      </c>
      <c r="E23" s="251" t="b">
        <v>1</v>
      </c>
    </row>
    <row r="24" spans="1:5" x14ac:dyDescent="0.2">
      <c r="A24" s="252" t="s">
        <v>220</v>
      </c>
      <c r="B24" s="255">
        <v>2001</v>
      </c>
      <c r="C24" s="253">
        <v>-8.7730000000000002E-4</v>
      </c>
      <c r="D24" s="255" t="s">
        <v>201</v>
      </c>
      <c r="E24" s="256" t="b">
        <v>1</v>
      </c>
    </row>
    <row r="25" spans="1:5" x14ac:dyDescent="0.2">
      <c r="A25" s="249" t="s">
        <v>221</v>
      </c>
      <c r="B25" s="109">
        <v>2001</v>
      </c>
      <c r="C25" s="254">
        <v>-2.5000000000000001E-3</v>
      </c>
      <c r="D25" s="109" t="s">
        <v>201</v>
      </c>
      <c r="E25" s="251" t="b">
        <v>1</v>
      </c>
    </row>
    <row r="26" spans="1:5" x14ac:dyDescent="0.2">
      <c r="A26" s="143" t="s">
        <v>222</v>
      </c>
      <c r="C26" s="257"/>
      <c r="D26" s="1"/>
      <c r="E26" s="258"/>
    </row>
    <row r="27" spans="1:5" ht="101.25" customHeight="1" x14ac:dyDescent="0.2">
      <c r="A27" s="341"/>
      <c r="B27" s="341"/>
      <c r="C27" s="341"/>
      <c r="D27" s="341"/>
      <c r="E27" s="341"/>
    </row>
    <row r="28" spans="1:5" ht="78" customHeight="1" x14ac:dyDescent="0.2">
      <c r="A28" s="341"/>
      <c r="B28" s="341"/>
      <c r="C28" s="341"/>
      <c r="D28" s="341"/>
      <c r="E28" s="341"/>
    </row>
    <row r="29" spans="1:5" ht="46.5" customHeight="1" x14ac:dyDescent="0.2">
      <c r="A29" s="341"/>
      <c r="B29" s="341"/>
      <c r="C29" s="341"/>
      <c r="D29" s="341"/>
      <c r="E29" s="341"/>
    </row>
    <row r="30" spans="1:5" ht="32.25" customHeight="1" x14ac:dyDescent="0.2">
      <c r="A30" s="340"/>
      <c r="B30" s="340"/>
      <c r="C30" s="340"/>
      <c r="D30" s="340"/>
      <c r="E30" s="340"/>
    </row>
    <row r="31" spans="1:5" ht="79.5" customHeight="1" x14ac:dyDescent="0.2">
      <c r="A31" s="341"/>
      <c r="B31" s="341"/>
      <c r="C31" s="341"/>
      <c r="D31" s="341"/>
      <c r="E31" s="341"/>
    </row>
    <row r="32" spans="1:5" ht="39" customHeight="1" x14ac:dyDescent="0.2">
      <c r="A32" s="340"/>
      <c r="B32" s="341"/>
      <c r="C32" s="341"/>
      <c r="D32" s="341"/>
      <c r="E32" s="341"/>
    </row>
    <row r="33" spans="1:5" ht="38.25" customHeight="1" x14ac:dyDescent="0.2">
      <c r="A33" s="340"/>
      <c r="B33" s="341"/>
      <c r="C33" s="341"/>
      <c r="D33" s="341"/>
      <c r="E33" s="341"/>
    </row>
  </sheetData>
  <sheetProtection password="D7A1" sheet="1" objects="1" scenarios="1"/>
  <mergeCells count="14">
    <mergeCell ref="A2:E2"/>
    <mergeCell ref="B5:B6"/>
    <mergeCell ref="E5:E6"/>
    <mergeCell ref="B8:B10"/>
    <mergeCell ref="D8:D10"/>
    <mergeCell ref="E8:E10"/>
    <mergeCell ref="A32:E32"/>
    <mergeCell ref="A33:E33"/>
    <mergeCell ref="G8:G10"/>
    <mergeCell ref="A27:E27"/>
    <mergeCell ref="A28:E28"/>
    <mergeCell ref="A29:E29"/>
    <mergeCell ref="A30:E30"/>
    <mergeCell ref="A31:E31"/>
  </mergeCells>
  <printOptions horizontalCentered="1"/>
  <pageMargins left="0.75" right="0.5" top="1" bottom="1" header="0.5" footer="0.5"/>
  <pageSetup scale="8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447675</xdr:colOff>
                    <xdr:row>2</xdr:row>
                    <xdr:rowOff>219075</xdr:rowOff>
                  </from>
                  <to>
                    <xdr:col>6</xdr:col>
                    <xdr:colOff>171450</xdr:colOff>
                    <xdr:row>4</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4</xdr:col>
                    <xdr:colOff>447675</xdr:colOff>
                    <xdr:row>4</xdr:row>
                    <xdr:rowOff>57150</xdr:rowOff>
                  </from>
                  <to>
                    <xdr:col>6</xdr:col>
                    <xdr:colOff>171450</xdr:colOff>
                    <xdr:row>5</xdr:row>
                    <xdr:rowOff>133350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4</xdr:col>
                    <xdr:colOff>447675</xdr:colOff>
                    <xdr:row>5</xdr:row>
                    <xdr:rowOff>171450</xdr:rowOff>
                  </from>
                  <to>
                    <xdr:col>6</xdr:col>
                    <xdr:colOff>171450</xdr:colOff>
                    <xdr:row>7</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447675</xdr:colOff>
                    <xdr:row>7</xdr:row>
                    <xdr:rowOff>171450</xdr:rowOff>
                  </from>
                  <to>
                    <xdr:col>5</xdr:col>
                    <xdr:colOff>0</xdr:colOff>
                    <xdr:row>9</xdr:row>
                    <xdr:rowOff>9525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4</xdr:col>
                    <xdr:colOff>447675</xdr:colOff>
                    <xdr:row>9</xdr:row>
                    <xdr:rowOff>190500</xdr:rowOff>
                  </from>
                  <to>
                    <xdr:col>6</xdr:col>
                    <xdr:colOff>171450</xdr:colOff>
                    <xdr:row>11</xdr:row>
                    <xdr:rowOff>38100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4</xdr:col>
                    <xdr:colOff>447675</xdr:colOff>
                    <xdr:row>10</xdr:row>
                    <xdr:rowOff>190500</xdr:rowOff>
                  </from>
                  <to>
                    <xdr:col>5</xdr:col>
                    <xdr:colOff>0</xdr:colOff>
                    <xdr:row>12</xdr:row>
                    <xdr:rowOff>38100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447675</xdr:colOff>
                    <xdr:row>11</xdr:row>
                    <xdr:rowOff>190500</xdr:rowOff>
                  </from>
                  <to>
                    <xdr:col>5</xdr:col>
                    <xdr:colOff>0</xdr:colOff>
                    <xdr:row>13</xdr:row>
                    <xdr:rowOff>38100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4</xdr:col>
                    <xdr:colOff>447675</xdr:colOff>
                    <xdr:row>12</xdr:row>
                    <xdr:rowOff>190500</xdr:rowOff>
                  </from>
                  <to>
                    <xdr:col>5</xdr:col>
                    <xdr:colOff>0</xdr:colOff>
                    <xdr:row>14</xdr:row>
                    <xdr:rowOff>38100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4</xdr:col>
                    <xdr:colOff>447675</xdr:colOff>
                    <xdr:row>13</xdr:row>
                    <xdr:rowOff>190500</xdr:rowOff>
                  </from>
                  <to>
                    <xdr:col>5</xdr:col>
                    <xdr:colOff>0</xdr:colOff>
                    <xdr:row>15</xdr:row>
                    <xdr:rowOff>38100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4</xdr:col>
                    <xdr:colOff>447675</xdr:colOff>
                    <xdr:row>14</xdr:row>
                    <xdr:rowOff>190500</xdr:rowOff>
                  </from>
                  <to>
                    <xdr:col>5</xdr:col>
                    <xdr:colOff>0</xdr:colOff>
                    <xdr:row>16</xdr:row>
                    <xdr:rowOff>57150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447675</xdr:colOff>
                    <xdr:row>15</xdr:row>
                    <xdr:rowOff>190500</xdr:rowOff>
                  </from>
                  <to>
                    <xdr:col>5</xdr:col>
                    <xdr:colOff>0</xdr:colOff>
                    <xdr:row>17</xdr:row>
                    <xdr:rowOff>38100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447675</xdr:colOff>
                    <xdr:row>16</xdr:row>
                    <xdr:rowOff>171450</xdr:rowOff>
                  </from>
                  <to>
                    <xdr:col>5</xdr:col>
                    <xdr:colOff>0</xdr:colOff>
                    <xdr:row>18</xdr:row>
                    <xdr:rowOff>19050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447675</xdr:colOff>
                    <xdr:row>17</xdr:row>
                    <xdr:rowOff>190500</xdr:rowOff>
                  </from>
                  <to>
                    <xdr:col>5</xdr:col>
                    <xdr:colOff>0</xdr:colOff>
                    <xdr:row>19</xdr:row>
                    <xdr:rowOff>38100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447675</xdr:colOff>
                    <xdr:row>18</xdr:row>
                    <xdr:rowOff>190500</xdr:rowOff>
                  </from>
                  <to>
                    <xdr:col>5</xdr:col>
                    <xdr:colOff>0</xdr:colOff>
                    <xdr:row>20</xdr:row>
                    <xdr:rowOff>38100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4</xdr:col>
                    <xdr:colOff>447675</xdr:colOff>
                    <xdr:row>19</xdr:row>
                    <xdr:rowOff>190500</xdr:rowOff>
                  </from>
                  <to>
                    <xdr:col>5</xdr:col>
                    <xdr:colOff>0</xdr:colOff>
                    <xdr:row>21</xdr:row>
                    <xdr:rowOff>38100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4</xdr:col>
                    <xdr:colOff>447675</xdr:colOff>
                    <xdr:row>20</xdr:row>
                    <xdr:rowOff>190500</xdr:rowOff>
                  </from>
                  <to>
                    <xdr:col>5</xdr:col>
                    <xdr:colOff>0</xdr:colOff>
                    <xdr:row>22</xdr:row>
                    <xdr:rowOff>38100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4</xdr:col>
                    <xdr:colOff>447675</xdr:colOff>
                    <xdr:row>21</xdr:row>
                    <xdr:rowOff>190500</xdr:rowOff>
                  </from>
                  <to>
                    <xdr:col>5</xdr:col>
                    <xdr:colOff>0</xdr:colOff>
                    <xdr:row>23</xdr:row>
                    <xdr:rowOff>38100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4</xdr:col>
                    <xdr:colOff>447675</xdr:colOff>
                    <xdr:row>22</xdr:row>
                    <xdr:rowOff>190500</xdr:rowOff>
                  </from>
                  <to>
                    <xdr:col>5</xdr:col>
                    <xdr:colOff>0</xdr:colOff>
                    <xdr:row>24</xdr:row>
                    <xdr:rowOff>38100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4</xdr:col>
                    <xdr:colOff>447675</xdr:colOff>
                    <xdr:row>23</xdr:row>
                    <xdr:rowOff>190500</xdr:rowOff>
                  </from>
                  <to>
                    <xdr:col>5</xdr:col>
                    <xdr:colOff>0</xdr:colOff>
                    <xdr:row>25</xdr:row>
                    <xdr:rowOff>38100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B8B49-E9DD-4D42-B1D2-3000C847675A}">
  <sheetPr codeName="Sheet23"/>
  <dimension ref="A1:A42"/>
  <sheetViews>
    <sheetView showGridLines="0" workbookViewId="0">
      <selection sqref="A1:P1"/>
    </sheetView>
  </sheetViews>
  <sheetFormatPr defaultColWidth="9.28515625" defaultRowHeight="10.15" customHeight="1" x14ac:dyDescent="0.2"/>
  <cols>
    <col min="1" max="1" width="130.5703125" style="210" customWidth="1"/>
    <col min="2" max="256" width="9.28515625" style="99"/>
    <col min="257" max="257" width="130.5703125" style="99" customWidth="1"/>
    <col min="258" max="512" width="9.28515625" style="99"/>
    <col min="513" max="513" width="130.5703125" style="99" customWidth="1"/>
    <col min="514" max="768" width="9.28515625" style="99"/>
    <col min="769" max="769" width="130.5703125" style="99" customWidth="1"/>
    <col min="770" max="1024" width="9.28515625" style="99"/>
    <col min="1025" max="1025" width="130.5703125" style="99" customWidth="1"/>
    <col min="1026" max="1280" width="9.28515625" style="99"/>
    <col min="1281" max="1281" width="130.5703125" style="99" customWidth="1"/>
    <col min="1282" max="1536" width="9.28515625" style="99"/>
    <col min="1537" max="1537" width="130.5703125" style="99" customWidth="1"/>
    <col min="1538" max="1792" width="9.28515625" style="99"/>
    <col min="1793" max="1793" width="130.5703125" style="99" customWidth="1"/>
    <col min="1794" max="2048" width="9.28515625" style="99"/>
    <col min="2049" max="2049" width="130.5703125" style="99" customWidth="1"/>
    <col min="2050" max="2304" width="9.28515625" style="99"/>
    <col min="2305" max="2305" width="130.5703125" style="99" customWidth="1"/>
    <col min="2306" max="2560" width="9.28515625" style="99"/>
    <col min="2561" max="2561" width="130.5703125" style="99" customWidth="1"/>
    <col min="2562" max="2816" width="9.28515625" style="99"/>
    <col min="2817" max="2817" width="130.5703125" style="99" customWidth="1"/>
    <col min="2818" max="3072" width="9.28515625" style="99"/>
    <col min="3073" max="3073" width="130.5703125" style="99" customWidth="1"/>
    <col min="3074" max="3328" width="9.28515625" style="99"/>
    <col min="3329" max="3329" width="130.5703125" style="99" customWidth="1"/>
    <col min="3330" max="3584" width="9.28515625" style="99"/>
    <col min="3585" max="3585" width="130.5703125" style="99" customWidth="1"/>
    <col min="3586" max="3840" width="9.28515625" style="99"/>
    <col min="3841" max="3841" width="130.5703125" style="99" customWidth="1"/>
    <col min="3842" max="4096" width="9.28515625" style="99"/>
    <col min="4097" max="4097" width="130.5703125" style="99" customWidth="1"/>
    <col min="4098" max="4352" width="9.28515625" style="99"/>
    <col min="4353" max="4353" width="130.5703125" style="99" customWidth="1"/>
    <col min="4354" max="4608" width="9.28515625" style="99"/>
    <col min="4609" max="4609" width="130.5703125" style="99" customWidth="1"/>
    <col min="4610" max="4864" width="9.28515625" style="99"/>
    <col min="4865" max="4865" width="130.5703125" style="99" customWidth="1"/>
    <col min="4866" max="5120" width="9.28515625" style="99"/>
    <col min="5121" max="5121" width="130.5703125" style="99" customWidth="1"/>
    <col min="5122" max="5376" width="9.28515625" style="99"/>
    <col min="5377" max="5377" width="130.5703125" style="99" customWidth="1"/>
    <col min="5378" max="5632" width="9.28515625" style="99"/>
    <col min="5633" max="5633" width="130.5703125" style="99" customWidth="1"/>
    <col min="5634" max="5888" width="9.28515625" style="99"/>
    <col min="5889" max="5889" width="130.5703125" style="99" customWidth="1"/>
    <col min="5890" max="6144" width="9.28515625" style="99"/>
    <col min="6145" max="6145" width="130.5703125" style="99" customWidth="1"/>
    <col min="6146" max="6400" width="9.28515625" style="99"/>
    <col min="6401" max="6401" width="130.5703125" style="99" customWidth="1"/>
    <col min="6402" max="6656" width="9.28515625" style="99"/>
    <col min="6657" max="6657" width="130.5703125" style="99" customWidth="1"/>
    <col min="6658" max="6912" width="9.28515625" style="99"/>
    <col min="6913" max="6913" width="130.5703125" style="99" customWidth="1"/>
    <col min="6914" max="7168" width="9.28515625" style="99"/>
    <col min="7169" max="7169" width="130.5703125" style="99" customWidth="1"/>
    <col min="7170" max="7424" width="9.28515625" style="99"/>
    <col min="7425" max="7425" width="130.5703125" style="99" customWidth="1"/>
    <col min="7426" max="7680" width="9.28515625" style="99"/>
    <col min="7681" max="7681" width="130.5703125" style="99" customWidth="1"/>
    <col min="7682" max="7936" width="9.28515625" style="99"/>
    <col min="7937" max="7937" width="130.5703125" style="99" customWidth="1"/>
    <col min="7938" max="8192" width="9.28515625" style="99"/>
    <col min="8193" max="8193" width="130.5703125" style="99" customWidth="1"/>
    <col min="8194" max="8448" width="9.28515625" style="99"/>
    <col min="8449" max="8449" width="130.5703125" style="99" customWidth="1"/>
    <col min="8450" max="8704" width="9.28515625" style="99"/>
    <col min="8705" max="8705" width="130.5703125" style="99" customWidth="1"/>
    <col min="8706" max="8960" width="9.28515625" style="99"/>
    <col min="8961" max="8961" width="130.5703125" style="99" customWidth="1"/>
    <col min="8962" max="9216" width="9.28515625" style="99"/>
    <col min="9217" max="9217" width="130.5703125" style="99" customWidth="1"/>
    <col min="9218" max="9472" width="9.28515625" style="99"/>
    <col min="9473" max="9473" width="130.5703125" style="99" customWidth="1"/>
    <col min="9474" max="9728" width="9.28515625" style="99"/>
    <col min="9729" max="9729" width="130.5703125" style="99" customWidth="1"/>
    <col min="9730" max="9984" width="9.28515625" style="99"/>
    <col min="9985" max="9985" width="130.5703125" style="99" customWidth="1"/>
    <col min="9986" max="10240" width="9.28515625" style="99"/>
    <col min="10241" max="10241" width="130.5703125" style="99" customWidth="1"/>
    <col min="10242" max="10496" width="9.28515625" style="99"/>
    <col min="10497" max="10497" width="130.5703125" style="99" customWidth="1"/>
    <col min="10498" max="10752" width="9.28515625" style="99"/>
    <col min="10753" max="10753" width="130.5703125" style="99" customWidth="1"/>
    <col min="10754" max="11008" width="9.28515625" style="99"/>
    <col min="11009" max="11009" width="130.5703125" style="99" customWidth="1"/>
    <col min="11010" max="11264" width="9.28515625" style="99"/>
    <col min="11265" max="11265" width="130.5703125" style="99" customWidth="1"/>
    <col min="11266" max="11520" width="9.28515625" style="99"/>
    <col min="11521" max="11521" width="130.5703125" style="99" customWidth="1"/>
    <col min="11522" max="11776" width="9.28515625" style="99"/>
    <col min="11777" max="11777" width="130.5703125" style="99" customWidth="1"/>
    <col min="11778" max="12032" width="9.28515625" style="99"/>
    <col min="12033" max="12033" width="130.5703125" style="99" customWidth="1"/>
    <col min="12034" max="12288" width="9.28515625" style="99"/>
    <col min="12289" max="12289" width="130.5703125" style="99" customWidth="1"/>
    <col min="12290" max="12544" width="9.28515625" style="99"/>
    <col min="12545" max="12545" width="130.5703125" style="99" customWidth="1"/>
    <col min="12546" max="12800" width="9.28515625" style="99"/>
    <col min="12801" max="12801" width="130.5703125" style="99" customWidth="1"/>
    <col min="12802" max="13056" width="9.28515625" style="99"/>
    <col min="13057" max="13057" width="130.5703125" style="99" customWidth="1"/>
    <col min="13058" max="13312" width="9.28515625" style="99"/>
    <col min="13313" max="13313" width="130.5703125" style="99" customWidth="1"/>
    <col min="13314" max="13568" width="9.28515625" style="99"/>
    <col min="13569" max="13569" width="130.5703125" style="99" customWidth="1"/>
    <col min="13570" max="13824" width="9.28515625" style="99"/>
    <col min="13825" max="13825" width="130.5703125" style="99" customWidth="1"/>
    <col min="13826" max="14080" width="9.28515625" style="99"/>
    <col min="14081" max="14081" width="130.5703125" style="99" customWidth="1"/>
    <col min="14082" max="14336" width="9.28515625" style="99"/>
    <col min="14337" max="14337" width="130.5703125" style="99" customWidth="1"/>
    <col min="14338" max="14592" width="9.28515625" style="99"/>
    <col min="14593" max="14593" width="130.5703125" style="99" customWidth="1"/>
    <col min="14594" max="14848" width="9.28515625" style="99"/>
    <col min="14849" max="14849" width="130.5703125" style="99" customWidth="1"/>
    <col min="14850" max="15104" width="9.28515625" style="99"/>
    <col min="15105" max="15105" width="130.5703125" style="99" customWidth="1"/>
    <col min="15106" max="15360" width="9.28515625" style="99"/>
    <col min="15361" max="15361" width="130.5703125" style="99" customWidth="1"/>
    <col min="15362" max="15616" width="9.28515625" style="99"/>
    <col min="15617" max="15617" width="130.5703125" style="99" customWidth="1"/>
    <col min="15618" max="15872" width="9.28515625" style="99"/>
    <col min="15873" max="15873" width="130.5703125" style="99" customWidth="1"/>
    <col min="15874" max="16128" width="9.28515625" style="99"/>
    <col min="16129" max="16129" width="130.5703125" style="99" customWidth="1"/>
    <col min="16130" max="16384" width="9.28515625" style="99"/>
  </cols>
  <sheetData>
    <row r="1" spans="1:1" ht="36" x14ac:dyDescent="0.2">
      <c r="A1" s="207" t="s">
        <v>173</v>
      </c>
    </row>
    <row r="2" spans="1:1" ht="10.15" customHeight="1" x14ac:dyDescent="0.2">
      <c r="A2"/>
    </row>
    <row r="3" spans="1:1" ht="24" x14ac:dyDescent="0.2">
      <c r="A3" s="208" t="s">
        <v>174</v>
      </c>
    </row>
    <row r="4" spans="1:1" ht="10.15" customHeight="1" x14ac:dyDescent="0.2">
      <c r="A4"/>
    </row>
    <row r="5" spans="1:1" ht="24" customHeight="1" x14ac:dyDescent="0.2">
      <c r="A5" s="208" t="s">
        <v>175</v>
      </c>
    </row>
    <row r="6" spans="1:1" ht="10.15" customHeight="1" x14ac:dyDescent="0.2">
      <c r="A6"/>
    </row>
    <row r="7" spans="1:1" ht="30" customHeight="1" x14ac:dyDescent="0.2">
      <c r="A7" s="207" t="s">
        <v>176</v>
      </c>
    </row>
    <row r="8" spans="1:1" ht="10.15" customHeight="1" x14ac:dyDescent="0.2">
      <c r="A8" s="207"/>
    </row>
    <row r="9" spans="1:1" ht="12" x14ac:dyDescent="0.2">
      <c r="A9" s="207" t="s">
        <v>177</v>
      </c>
    </row>
    <row r="10" spans="1:1" ht="10.15" customHeight="1" x14ac:dyDescent="0.2">
      <c r="A10" s="207"/>
    </row>
    <row r="11" spans="1:1" ht="36" x14ac:dyDescent="0.2">
      <c r="A11" s="207" t="s">
        <v>178</v>
      </c>
    </row>
    <row r="12" spans="1:1" ht="10.15" customHeight="1" x14ac:dyDescent="0.2">
      <c r="A12" s="208"/>
    </row>
    <row r="13" spans="1:1" ht="36" customHeight="1" x14ac:dyDescent="0.2">
      <c r="A13" s="207" t="s">
        <v>179</v>
      </c>
    </row>
    <row r="14" spans="1:1" ht="10.15" customHeight="1" x14ac:dyDescent="0.2">
      <c r="A14" s="207"/>
    </row>
    <row r="15" spans="1:1" ht="38.25" customHeight="1" x14ac:dyDescent="0.2">
      <c r="A15" s="207" t="s">
        <v>180</v>
      </c>
    </row>
    <row r="16" spans="1:1" ht="10.15" customHeight="1" x14ac:dyDescent="0.2">
      <c r="A16" s="207"/>
    </row>
    <row r="17" spans="1:1" ht="24" x14ac:dyDescent="0.2">
      <c r="A17" s="207" t="s">
        <v>181</v>
      </c>
    </row>
    <row r="18" spans="1:1" ht="10.15" customHeight="1" x14ac:dyDescent="0.2">
      <c r="A18" s="207"/>
    </row>
    <row r="19" spans="1:1" ht="24" x14ac:dyDescent="0.2">
      <c r="A19" s="207" t="s">
        <v>182</v>
      </c>
    </row>
    <row r="20" spans="1:1" ht="10.15" customHeight="1" x14ac:dyDescent="0.2">
      <c r="A20" s="207"/>
    </row>
    <row r="21" spans="1:1" ht="48" x14ac:dyDescent="0.2">
      <c r="A21" s="209" t="s">
        <v>183</v>
      </c>
    </row>
    <row r="22" spans="1:1" ht="12" x14ac:dyDescent="0.2">
      <c r="A22" s="209"/>
    </row>
    <row r="23" spans="1:1" ht="39" x14ac:dyDescent="0.2">
      <c r="A23" s="209" t="s">
        <v>184</v>
      </c>
    </row>
    <row r="24" spans="1:1" ht="10.15" customHeight="1" x14ac:dyDescent="0.2">
      <c r="A24" s="207"/>
    </row>
    <row r="25" spans="1:1" ht="24" x14ac:dyDescent="0.2">
      <c r="A25" s="207" t="s">
        <v>185</v>
      </c>
    </row>
    <row r="26" spans="1:1" ht="10.15" customHeight="1" x14ac:dyDescent="0.2">
      <c r="A26" s="207"/>
    </row>
    <row r="27" spans="1:1" ht="36" x14ac:dyDescent="0.2">
      <c r="A27" s="207" t="s">
        <v>186</v>
      </c>
    </row>
    <row r="28" spans="1:1" ht="10.15" customHeight="1" x14ac:dyDescent="0.2">
      <c r="A28" s="207"/>
    </row>
    <row r="29" spans="1:1" ht="24" x14ac:dyDescent="0.2">
      <c r="A29" s="207" t="s">
        <v>187</v>
      </c>
    </row>
    <row r="30" spans="1:1" ht="10.15" customHeight="1" x14ac:dyDescent="0.2">
      <c r="A30" s="207"/>
    </row>
    <row r="31" spans="1:1" ht="24" x14ac:dyDescent="0.2">
      <c r="A31" s="207" t="s">
        <v>188</v>
      </c>
    </row>
    <row r="32" spans="1:1" ht="10.15" customHeight="1" x14ac:dyDescent="0.2">
      <c r="A32" s="207"/>
    </row>
    <row r="33" spans="1:1" ht="12" customHeight="1" x14ac:dyDescent="0.2">
      <c r="A33" s="207" t="s">
        <v>189</v>
      </c>
    </row>
    <row r="34" spans="1:1" ht="10.15" customHeight="1" x14ac:dyDescent="0.2">
      <c r="A34" s="207"/>
    </row>
    <row r="35" spans="1:1" ht="45" x14ac:dyDescent="0.2">
      <c r="A35" s="207" t="s">
        <v>190</v>
      </c>
    </row>
    <row r="36" spans="1:1" ht="12" x14ac:dyDescent="0.2">
      <c r="A36" s="207"/>
    </row>
    <row r="37" spans="1:1" ht="24" x14ac:dyDescent="0.2">
      <c r="A37" s="209" t="s">
        <v>191</v>
      </c>
    </row>
    <row r="38" spans="1:1" ht="12" x14ac:dyDescent="0.2">
      <c r="A38" s="207"/>
    </row>
    <row r="39" spans="1:1" ht="45" customHeight="1" x14ac:dyDescent="0.2">
      <c r="A39" s="207" t="s">
        <v>192</v>
      </c>
    </row>
    <row r="42" spans="1:1" ht="10.15" customHeight="1" x14ac:dyDescent="0.2">
      <c r="A42" s="99"/>
    </row>
  </sheetData>
  <sheetProtection sheet="1"/>
  <pageMargins left="0.25" right="0.25" top="0.5" bottom="0.5" header="0.3" footer="0.3"/>
  <pageSetup fitToWidth="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16F8-7B3A-4841-8633-81D47BBB8015}">
  <dimension ref="A1:H141"/>
  <sheetViews>
    <sheetView workbookViewId="0"/>
  </sheetViews>
  <sheetFormatPr defaultRowHeight="12.75" x14ac:dyDescent="0.2"/>
  <cols>
    <col min="1" max="1" width="71.42578125" bestFit="1" customWidth="1"/>
    <col min="2" max="2" width="17.28515625" bestFit="1" customWidth="1"/>
    <col min="3" max="3" width="13.42578125" bestFit="1" customWidth="1"/>
    <col min="4" max="4" width="14.7109375" bestFit="1" customWidth="1"/>
    <col min="5" max="5" width="9.28515625" customWidth="1"/>
    <col min="6" max="6" width="15.28515625" bestFit="1" customWidth="1"/>
    <col min="7" max="7" width="11.85546875" customWidth="1"/>
    <col min="257" max="257" width="71.42578125" bestFit="1" customWidth="1"/>
    <col min="258" max="258" width="13.42578125" bestFit="1" customWidth="1"/>
    <col min="259" max="259" width="12.28515625" bestFit="1" customWidth="1"/>
    <col min="260" max="260" width="13.5703125" bestFit="1" customWidth="1"/>
    <col min="261" max="261" width="9.28515625" customWidth="1"/>
    <col min="262" max="262" width="15.28515625" bestFit="1" customWidth="1"/>
    <col min="263" max="263" width="11.7109375" bestFit="1" customWidth="1"/>
    <col min="513" max="513" width="71.42578125" bestFit="1" customWidth="1"/>
    <col min="514" max="514" width="13.42578125" bestFit="1" customWidth="1"/>
    <col min="515" max="515" width="12.28515625" bestFit="1" customWidth="1"/>
    <col min="516" max="516" width="13.5703125" bestFit="1" customWidth="1"/>
    <col min="517" max="517" width="9.28515625" customWidth="1"/>
    <col min="518" max="518" width="15.28515625" bestFit="1" customWidth="1"/>
    <col min="519" max="519" width="11.7109375" bestFit="1" customWidth="1"/>
    <col min="769" max="769" width="71.42578125" bestFit="1" customWidth="1"/>
    <col min="770" max="770" width="13.42578125" bestFit="1" customWidth="1"/>
    <col min="771" max="771" width="12.28515625" bestFit="1" customWidth="1"/>
    <col min="772" max="772" width="13.5703125" bestFit="1" customWidth="1"/>
    <col min="773" max="773" width="9.28515625" customWidth="1"/>
    <col min="774" max="774" width="15.28515625" bestFit="1" customWidth="1"/>
    <col min="775" max="775" width="11.7109375" bestFit="1" customWidth="1"/>
    <col min="1025" max="1025" width="71.42578125" bestFit="1" customWidth="1"/>
    <col min="1026" max="1026" width="13.42578125" bestFit="1" customWidth="1"/>
    <col min="1027" max="1027" width="12.28515625" bestFit="1" customWidth="1"/>
    <col min="1028" max="1028" width="13.5703125" bestFit="1" customWidth="1"/>
    <col min="1029" max="1029" width="9.28515625" customWidth="1"/>
    <col min="1030" max="1030" width="15.28515625" bestFit="1" customWidth="1"/>
    <col min="1031" max="1031" width="11.7109375" bestFit="1" customWidth="1"/>
    <col min="1281" max="1281" width="71.42578125" bestFit="1" customWidth="1"/>
    <col min="1282" max="1282" width="13.42578125" bestFit="1" customWidth="1"/>
    <col min="1283" max="1283" width="12.28515625" bestFit="1" customWidth="1"/>
    <col min="1284" max="1284" width="13.5703125" bestFit="1" customWidth="1"/>
    <col min="1285" max="1285" width="9.28515625" customWidth="1"/>
    <col min="1286" max="1286" width="15.28515625" bestFit="1" customWidth="1"/>
    <col min="1287" max="1287" width="11.7109375" bestFit="1" customWidth="1"/>
    <col min="1537" max="1537" width="71.42578125" bestFit="1" customWidth="1"/>
    <col min="1538" max="1538" width="13.42578125" bestFit="1" customWidth="1"/>
    <col min="1539" max="1539" width="12.28515625" bestFit="1" customWidth="1"/>
    <col min="1540" max="1540" width="13.5703125" bestFit="1" customWidth="1"/>
    <col min="1541" max="1541" width="9.28515625" customWidth="1"/>
    <col min="1542" max="1542" width="15.28515625" bestFit="1" customWidth="1"/>
    <col min="1543" max="1543" width="11.7109375" bestFit="1" customWidth="1"/>
    <col min="1793" max="1793" width="71.42578125" bestFit="1" customWidth="1"/>
    <col min="1794" max="1794" width="13.42578125" bestFit="1" customWidth="1"/>
    <col min="1795" max="1795" width="12.28515625" bestFit="1" customWidth="1"/>
    <col min="1796" max="1796" width="13.5703125" bestFit="1" customWidth="1"/>
    <col min="1797" max="1797" width="9.28515625" customWidth="1"/>
    <col min="1798" max="1798" width="15.28515625" bestFit="1" customWidth="1"/>
    <col min="1799" max="1799" width="11.7109375" bestFit="1" customWidth="1"/>
    <col min="2049" max="2049" width="71.42578125" bestFit="1" customWidth="1"/>
    <col min="2050" max="2050" width="13.42578125" bestFit="1" customWidth="1"/>
    <col min="2051" max="2051" width="12.28515625" bestFit="1" customWidth="1"/>
    <col min="2052" max="2052" width="13.5703125" bestFit="1" customWidth="1"/>
    <col min="2053" max="2053" width="9.28515625" customWidth="1"/>
    <col min="2054" max="2054" width="15.28515625" bestFit="1" customWidth="1"/>
    <col min="2055" max="2055" width="11.7109375" bestFit="1" customWidth="1"/>
    <col min="2305" max="2305" width="71.42578125" bestFit="1" customWidth="1"/>
    <col min="2306" max="2306" width="13.42578125" bestFit="1" customWidth="1"/>
    <col min="2307" max="2307" width="12.28515625" bestFit="1" customWidth="1"/>
    <col min="2308" max="2308" width="13.5703125" bestFit="1" customWidth="1"/>
    <col min="2309" max="2309" width="9.28515625" customWidth="1"/>
    <col min="2310" max="2310" width="15.28515625" bestFit="1" customWidth="1"/>
    <col min="2311" max="2311" width="11.7109375" bestFit="1" customWidth="1"/>
    <col min="2561" max="2561" width="71.42578125" bestFit="1" customWidth="1"/>
    <col min="2562" max="2562" width="13.42578125" bestFit="1" customWidth="1"/>
    <col min="2563" max="2563" width="12.28515625" bestFit="1" customWidth="1"/>
    <col min="2564" max="2564" width="13.5703125" bestFit="1" customWidth="1"/>
    <col min="2565" max="2565" width="9.28515625" customWidth="1"/>
    <col min="2566" max="2566" width="15.28515625" bestFit="1" customWidth="1"/>
    <col min="2567" max="2567" width="11.7109375" bestFit="1" customWidth="1"/>
    <col min="2817" max="2817" width="71.42578125" bestFit="1" customWidth="1"/>
    <col min="2818" max="2818" width="13.42578125" bestFit="1" customWidth="1"/>
    <col min="2819" max="2819" width="12.28515625" bestFit="1" customWidth="1"/>
    <col min="2820" max="2820" width="13.5703125" bestFit="1" customWidth="1"/>
    <col min="2821" max="2821" width="9.28515625" customWidth="1"/>
    <col min="2822" max="2822" width="15.28515625" bestFit="1" customWidth="1"/>
    <col min="2823" max="2823" width="11.7109375" bestFit="1" customWidth="1"/>
    <col min="3073" max="3073" width="71.42578125" bestFit="1" customWidth="1"/>
    <col min="3074" max="3074" width="13.42578125" bestFit="1" customWidth="1"/>
    <col min="3075" max="3075" width="12.28515625" bestFit="1" customWidth="1"/>
    <col min="3076" max="3076" width="13.5703125" bestFit="1" customWidth="1"/>
    <col min="3077" max="3077" width="9.28515625" customWidth="1"/>
    <col min="3078" max="3078" width="15.28515625" bestFit="1" customWidth="1"/>
    <col min="3079" max="3079" width="11.7109375" bestFit="1" customWidth="1"/>
    <col min="3329" max="3329" width="71.42578125" bestFit="1" customWidth="1"/>
    <col min="3330" max="3330" width="13.42578125" bestFit="1" customWidth="1"/>
    <col min="3331" max="3331" width="12.28515625" bestFit="1" customWidth="1"/>
    <col min="3332" max="3332" width="13.5703125" bestFit="1" customWidth="1"/>
    <col min="3333" max="3333" width="9.28515625" customWidth="1"/>
    <col min="3334" max="3334" width="15.28515625" bestFit="1" customWidth="1"/>
    <col min="3335" max="3335" width="11.7109375" bestFit="1" customWidth="1"/>
    <col min="3585" max="3585" width="71.42578125" bestFit="1" customWidth="1"/>
    <col min="3586" max="3586" width="13.42578125" bestFit="1" customWidth="1"/>
    <col min="3587" max="3587" width="12.28515625" bestFit="1" customWidth="1"/>
    <col min="3588" max="3588" width="13.5703125" bestFit="1" customWidth="1"/>
    <col min="3589" max="3589" width="9.28515625" customWidth="1"/>
    <col min="3590" max="3590" width="15.28515625" bestFit="1" customWidth="1"/>
    <col min="3591" max="3591" width="11.7109375" bestFit="1" customWidth="1"/>
    <col min="3841" max="3841" width="71.42578125" bestFit="1" customWidth="1"/>
    <col min="3842" max="3842" width="13.42578125" bestFit="1" customWidth="1"/>
    <col min="3843" max="3843" width="12.28515625" bestFit="1" customWidth="1"/>
    <col min="3844" max="3844" width="13.5703125" bestFit="1" customWidth="1"/>
    <col min="3845" max="3845" width="9.28515625" customWidth="1"/>
    <col min="3846" max="3846" width="15.28515625" bestFit="1" customWidth="1"/>
    <col min="3847" max="3847" width="11.7109375" bestFit="1" customWidth="1"/>
    <col min="4097" max="4097" width="71.42578125" bestFit="1" customWidth="1"/>
    <col min="4098" max="4098" width="13.42578125" bestFit="1" customWidth="1"/>
    <col min="4099" max="4099" width="12.28515625" bestFit="1" customWidth="1"/>
    <col min="4100" max="4100" width="13.5703125" bestFit="1" customWidth="1"/>
    <col min="4101" max="4101" width="9.28515625" customWidth="1"/>
    <col min="4102" max="4102" width="15.28515625" bestFit="1" customWidth="1"/>
    <col min="4103" max="4103" width="11.7109375" bestFit="1" customWidth="1"/>
    <col min="4353" max="4353" width="71.42578125" bestFit="1" customWidth="1"/>
    <col min="4354" max="4354" width="13.42578125" bestFit="1" customWidth="1"/>
    <col min="4355" max="4355" width="12.28515625" bestFit="1" customWidth="1"/>
    <col min="4356" max="4356" width="13.5703125" bestFit="1" customWidth="1"/>
    <col min="4357" max="4357" width="9.28515625" customWidth="1"/>
    <col min="4358" max="4358" width="15.28515625" bestFit="1" customWidth="1"/>
    <col min="4359" max="4359" width="11.7109375" bestFit="1" customWidth="1"/>
    <col min="4609" max="4609" width="71.42578125" bestFit="1" customWidth="1"/>
    <col min="4610" max="4610" width="13.42578125" bestFit="1" customWidth="1"/>
    <col min="4611" max="4611" width="12.28515625" bestFit="1" customWidth="1"/>
    <col min="4612" max="4612" width="13.5703125" bestFit="1" customWidth="1"/>
    <col min="4613" max="4613" width="9.28515625" customWidth="1"/>
    <col min="4614" max="4614" width="15.28515625" bestFit="1" customWidth="1"/>
    <col min="4615" max="4615" width="11.7109375" bestFit="1" customWidth="1"/>
    <col min="4865" max="4865" width="71.42578125" bestFit="1" customWidth="1"/>
    <col min="4866" max="4866" width="13.42578125" bestFit="1" customWidth="1"/>
    <col min="4867" max="4867" width="12.28515625" bestFit="1" customWidth="1"/>
    <col min="4868" max="4868" width="13.5703125" bestFit="1" customWidth="1"/>
    <col min="4869" max="4869" width="9.28515625" customWidth="1"/>
    <col min="4870" max="4870" width="15.28515625" bestFit="1" customWidth="1"/>
    <col min="4871" max="4871" width="11.7109375" bestFit="1" customWidth="1"/>
    <col min="5121" max="5121" width="71.42578125" bestFit="1" customWidth="1"/>
    <col min="5122" max="5122" width="13.42578125" bestFit="1" customWidth="1"/>
    <col min="5123" max="5123" width="12.28515625" bestFit="1" customWidth="1"/>
    <col min="5124" max="5124" width="13.5703125" bestFit="1" customWidth="1"/>
    <col min="5125" max="5125" width="9.28515625" customWidth="1"/>
    <col min="5126" max="5126" width="15.28515625" bestFit="1" customWidth="1"/>
    <col min="5127" max="5127" width="11.7109375" bestFit="1" customWidth="1"/>
    <col min="5377" max="5377" width="71.42578125" bestFit="1" customWidth="1"/>
    <col min="5378" max="5378" width="13.42578125" bestFit="1" customWidth="1"/>
    <col min="5379" max="5379" width="12.28515625" bestFit="1" customWidth="1"/>
    <col min="5380" max="5380" width="13.5703125" bestFit="1" customWidth="1"/>
    <col min="5381" max="5381" width="9.28515625" customWidth="1"/>
    <col min="5382" max="5382" width="15.28515625" bestFit="1" customWidth="1"/>
    <col min="5383" max="5383" width="11.7109375" bestFit="1" customWidth="1"/>
    <col min="5633" max="5633" width="71.42578125" bestFit="1" customWidth="1"/>
    <col min="5634" max="5634" width="13.42578125" bestFit="1" customWidth="1"/>
    <col min="5635" max="5635" width="12.28515625" bestFit="1" customWidth="1"/>
    <col min="5636" max="5636" width="13.5703125" bestFit="1" customWidth="1"/>
    <col min="5637" max="5637" width="9.28515625" customWidth="1"/>
    <col min="5638" max="5638" width="15.28515625" bestFit="1" customWidth="1"/>
    <col min="5639" max="5639" width="11.7109375" bestFit="1" customWidth="1"/>
    <col min="5889" max="5889" width="71.42578125" bestFit="1" customWidth="1"/>
    <col min="5890" max="5890" width="13.42578125" bestFit="1" customWidth="1"/>
    <col min="5891" max="5891" width="12.28515625" bestFit="1" customWidth="1"/>
    <col min="5892" max="5892" width="13.5703125" bestFit="1" customWidth="1"/>
    <col min="5893" max="5893" width="9.28515625" customWidth="1"/>
    <col min="5894" max="5894" width="15.28515625" bestFit="1" customWidth="1"/>
    <col min="5895" max="5895" width="11.7109375" bestFit="1" customWidth="1"/>
    <col min="6145" max="6145" width="71.42578125" bestFit="1" customWidth="1"/>
    <col min="6146" max="6146" width="13.42578125" bestFit="1" customWidth="1"/>
    <col min="6147" max="6147" width="12.28515625" bestFit="1" customWidth="1"/>
    <col min="6148" max="6148" width="13.5703125" bestFit="1" customWidth="1"/>
    <col min="6149" max="6149" width="9.28515625" customWidth="1"/>
    <col min="6150" max="6150" width="15.28515625" bestFit="1" customWidth="1"/>
    <col min="6151" max="6151" width="11.7109375" bestFit="1" customWidth="1"/>
    <col min="6401" max="6401" width="71.42578125" bestFit="1" customWidth="1"/>
    <col min="6402" max="6402" width="13.42578125" bestFit="1" customWidth="1"/>
    <col min="6403" max="6403" width="12.28515625" bestFit="1" customWidth="1"/>
    <col min="6404" max="6404" width="13.5703125" bestFit="1" customWidth="1"/>
    <col min="6405" max="6405" width="9.28515625" customWidth="1"/>
    <col min="6406" max="6406" width="15.28515625" bestFit="1" customWidth="1"/>
    <col min="6407" max="6407" width="11.7109375" bestFit="1" customWidth="1"/>
    <col min="6657" max="6657" width="71.42578125" bestFit="1" customWidth="1"/>
    <col min="6658" max="6658" width="13.42578125" bestFit="1" customWidth="1"/>
    <col min="6659" max="6659" width="12.28515625" bestFit="1" customWidth="1"/>
    <col min="6660" max="6660" width="13.5703125" bestFit="1" customWidth="1"/>
    <col min="6661" max="6661" width="9.28515625" customWidth="1"/>
    <col min="6662" max="6662" width="15.28515625" bestFit="1" customWidth="1"/>
    <col min="6663" max="6663" width="11.7109375" bestFit="1" customWidth="1"/>
    <col min="6913" max="6913" width="71.42578125" bestFit="1" customWidth="1"/>
    <col min="6914" max="6914" width="13.42578125" bestFit="1" customWidth="1"/>
    <col min="6915" max="6915" width="12.28515625" bestFit="1" customWidth="1"/>
    <col min="6916" max="6916" width="13.5703125" bestFit="1" customWidth="1"/>
    <col min="6917" max="6917" width="9.28515625" customWidth="1"/>
    <col min="6918" max="6918" width="15.28515625" bestFit="1" customWidth="1"/>
    <col min="6919" max="6919" width="11.7109375" bestFit="1" customWidth="1"/>
    <col min="7169" max="7169" width="71.42578125" bestFit="1" customWidth="1"/>
    <col min="7170" max="7170" width="13.42578125" bestFit="1" customWidth="1"/>
    <col min="7171" max="7171" width="12.28515625" bestFit="1" customWidth="1"/>
    <col min="7172" max="7172" width="13.5703125" bestFit="1" customWidth="1"/>
    <col min="7173" max="7173" width="9.28515625" customWidth="1"/>
    <col min="7174" max="7174" width="15.28515625" bestFit="1" customWidth="1"/>
    <col min="7175" max="7175" width="11.7109375" bestFit="1" customWidth="1"/>
    <col min="7425" max="7425" width="71.42578125" bestFit="1" customWidth="1"/>
    <col min="7426" max="7426" width="13.42578125" bestFit="1" customWidth="1"/>
    <col min="7427" max="7427" width="12.28515625" bestFit="1" customWidth="1"/>
    <col min="7428" max="7428" width="13.5703125" bestFit="1" customWidth="1"/>
    <col min="7429" max="7429" width="9.28515625" customWidth="1"/>
    <col min="7430" max="7430" width="15.28515625" bestFit="1" customWidth="1"/>
    <col min="7431" max="7431" width="11.7109375" bestFit="1" customWidth="1"/>
    <col min="7681" max="7681" width="71.42578125" bestFit="1" customWidth="1"/>
    <col min="7682" max="7682" width="13.42578125" bestFit="1" customWidth="1"/>
    <col min="7683" max="7683" width="12.28515625" bestFit="1" customWidth="1"/>
    <col min="7684" max="7684" width="13.5703125" bestFit="1" customWidth="1"/>
    <col min="7685" max="7685" width="9.28515625" customWidth="1"/>
    <col min="7686" max="7686" width="15.28515625" bestFit="1" customWidth="1"/>
    <col min="7687" max="7687" width="11.7109375" bestFit="1" customWidth="1"/>
    <col min="7937" max="7937" width="71.42578125" bestFit="1" customWidth="1"/>
    <col min="7938" max="7938" width="13.42578125" bestFit="1" customWidth="1"/>
    <col min="7939" max="7939" width="12.28515625" bestFit="1" customWidth="1"/>
    <col min="7940" max="7940" width="13.5703125" bestFit="1" customWidth="1"/>
    <col min="7941" max="7941" width="9.28515625" customWidth="1"/>
    <col min="7942" max="7942" width="15.28515625" bestFit="1" customWidth="1"/>
    <col min="7943" max="7943" width="11.7109375" bestFit="1" customWidth="1"/>
    <col min="8193" max="8193" width="71.42578125" bestFit="1" customWidth="1"/>
    <col min="8194" max="8194" width="13.42578125" bestFit="1" customWidth="1"/>
    <col min="8195" max="8195" width="12.28515625" bestFit="1" customWidth="1"/>
    <col min="8196" max="8196" width="13.5703125" bestFit="1" customWidth="1"/>
    <col min="8197" max="8197" width="9.28515625" customWidth="1"/>
    <col min="8198" max="8198" width="15.28515625" bestFit="1" customWidth="1"/>
    <col min="8199" max="8199" width="11.7109375" bestFit="1" customWidth="1"/>
    <col min="8449" max="8449" width="71.42578125" bestFit="1" customWidth="1"/>
    <col min="8450" max="8450" width="13.42578125" bestFit="1" customWidth="1"/>
    <col min="8451" max="8451" width="12.28515625" bestFit="1" customWidth="1"/>
    <col min="8452" max="8452" width="13.5703125" bestFit="1" customWidth="1"/>
    <col min="8453" max="8453" width="9.28515625" customWidth="1"/>
    <col min="8454" max="8454" width="15.28515625" bestFit="1" customWidth="1"/>
    <col min="8455" max="8455" width="11.7109375" bestFit="1" customWidth="1"/>
    <col min="8705" max="8705" width="71.42578125" bestFit="1" customWidth="1"/>
    <col min="8706" max="8706" width="13.42578125" bestFit="1" customWidth="1"/>
    <col min="8707" max="8707" width="12.28515625" bestFit="1" customWidth="1"/>
    <col min="8708" max="8708" width="13.5703125" bestFit="1" customWidth="1"/>
    <col min="8709" max="8709" width="9.28515625" customWidth="1"/>
    <col min="8710" max="8710" width="15.28515625" bestFit="1" customWidth="1"/>
    <col min="8711" max="8711" width="11.7109375" bestFit="1" customWidth="1"/>
    <col min="8961" max="8961" width="71.42578125" bestFit="1" customWidth="1"/>
    <col min="8962" max="8962" width="13.42578125" bestFit="1" customWidth="1"/>
    <col min="8963" max="8963" width="12.28515625" bestFit="1" customWidth="1"/>
    <col min="8964" max="8964" width="13.5703125" bestFit="1" customWidth="1"/>
    <col min="8965" max="8965" width="9.28515625" customWidth="1"/>
    <col min="8966" max="8966" width="15.28515625" bestFit="1" customWidth="1"/>
    <col min="8967" max="8967" width="11.7109375" bestFit="1" customWidth="1"/>
    <col min="9217" max="9217" width="71.42578125" bestFit="1" customWidth="1"/>
    <col min="9218" max="9218" width="13.42578125" bestFit="1" customWidth="1"/>
    <col min="9219" max="9219" width="12.28515625" bestFit="1" customWidth="1"/>
    <col min="9220" max="9220" width="13.5703125" bestFit="1" customWidth="1"/>
    <col min="9221" max="9221" width="9.28515625" customWidth="1"/>
    <col min="9222" max="9222" width="15.28515625" bestFit="1" customWidth="1"/>
    <col min="9223" max="9223" width="11.7109375" bestFit="1" customWidth="1"/>
    <col min="9473" max="9473" width="71.42578125" bestFit="1" customWidth="1"/>
    <col min="9474" max="9474" width="13.42578125" bestFit="1" customWidth="1"/>
    <col min="9475" max="9475" width="12.28515625" bestFit="1" customWidth="1"/>
    <col min="9476" max="9476" width="13.5703125" bestFit="1" customWidth="1"/>
    <col min="9477" max="9477" width="9.28515625" customWidth="1"/>
    <col min="9478" max="9478" width="15.28515625" bestFit="1" customWidth="1"/>
    <col min="9479" max="9479" width="11.7109375" bestFit="1" customWidth="1"/>
    <col min="9729" max="9729" width="71.42578125" bestFit="1" customWidth="1"/>
    <col min="9730" max="9730" width="13.42578125" bestFit="1" customWidth="1"/>
    <col min="9731" max="9731" width="12.28515625" bestFit="1" customWidth="1"/>
    <col min="9732" max="9732" width="13.5703125" bestFit="1" customWidth="1"/>
    <col min="9733" max="9733" width="9.28515625" customWidth="1"/>
    <col min="9734" max="9734" width="15.28515625" bestFit="1" customWidth="1"/>
    <col min="9735" max="9735" width="11.7109375" bestFit="1" customWidth="1"/>
    <col min="9985" max="9985" width="71.42578125" bestFit="1" customWidth="1"/>
    <col min="9986" max="9986" width="13.42578125" bestFit="1" customWidth="1"/>
    <col min="9987" max="9987" width="12.28515625" bestFit="1" customWidth="1"/>
    <col min="9988" max="9988" width="13.5703125" bestFit="1" customWidth="1"/>
    <col min="9989" max="9989" width="9.28515625" customWidth="1"/>
    <col min="9990" max="9990" width="15.28515625" bestFit="1" customWidth="1"/>
    <col min="9991" max="9991" width="11.7109375" bestFit="1" customWidth="1"/>
    <col min="10241" max="10241" width="71.42578125" bestFit="1" customWidth="1"/>
    <col min="10242" max="10242" width="13.42578125" bestFit="1" customWidth="1"/>
    <col min="10243" max="10243" width="12.28515625" bestFit="1" customWidth="1"/>
    <col min="10244" max="10244" width="13.5703125" bestFit="1" customWidth="1"/>
    <col min="10245" max="10245" width="9.28515625" customWidth="1"/>
    <col min="10246" max="10246" width="15.28515625" bestFit="1" customWidth="1"/>
    <col min="10247" max="10247" width="11.7109375" bestFit="1" customWidth="1"/>
    <col min="10497" max="10497" width="71.42578125" bestFit="1" customWidth="1"/>
    <col min="10498" max="10498" width="13.42578125" bestFit="1" customWidth="1"/>
    <col min="10499" max="10499" width="12.28515625" bestFit="1" customWidth="1"/>
    <col min="10500" max="10500" width="13.5703125" bestFit="1" customWidth="1"/>
    <col min="10501" max="10501" width="9.28515625" customWidth="1"/>
    <col min="10502" max="10502" width="15.28515625" bestFit="1" customWidth="1"/>
    <col min="10503" max="10503" width="11.7109375" bestFit="1" customWidth="1"/>
    <col min="10753" max="10753" width="71.42578125" bestFit="1" customWidth="1"/>
    <col min="10754" max="10754" width="13.42578125" bestFit="1" customWidth="1"/>
    <col min="10755" max="10755" width="12.28515625" bestFit="1" customWidth="1"/>
    <col min="10756" max="10756" width="13.5703125" bestFit="1" customWidth="1"/>
    <col min="10757" max="10757" width="9.28515625" customWidth="1"/>
    <col min="10758" max="10758" width="15.28515625" bestFit="1" customWidth="1"/>
    <col min="10759" max="10759" width="11.7109375" bestFit="1" customWidth="1"/>
    <col min="11009" max="11009" width="71.42578125" bestFit="1" customWidth="1"/>
    <col min="11010" max="11010" width="13.42578125" bestFit="1" customWidth="1"/>
    <col min="11011" max="11011" width="12.28515625" bestFit="1" customWidth="1"/>
    <col min="11012" max="11012" width="13.5703125" bestFit="1" customWidth="1"/>
    <col min="11013" max="11013" width="9.28515625" customWidth="1"/>
    <col min="11014" max="11014" width="15.28515625" bestFit="1" customWidth="1"/>
    <col min="11015" max="11015" width="11.7109375" bestFit="1" customWidth="1"/>
    <col min="11265" max="11265" width="71.42578125" bestFit="1" customWidth="1"/>
    <col min="11266" max="11266" width="13.42578125" bestFit="1" customWidth="1"/>
    <col min="11267" max="11267" width="12.28515625" bestFit="1" customWidth="1"/>
    <col min="11268" max="11268" width="13.5703125" bestFit="1" customWidth="1"/>
    <col min="11269" max="11269" width="9.28515625" customWidth="1"/>
    <col min="11270" max="11270" width="15.28515625" bestFit="1" customWidth="1"/>
    <col min="11271" max="11271" width="11.7109375" bestFit="1" customWidth="1"/>
    <col min="11521" max="11521" width="71.42578125" bestFit="1" customWidth="1"/>
    <col min="11522" max="11522" width="13.42578125" bestFit="1" customWidth="1"/>
    <col min="11523" max="11523" width="12.28515625" bestFit="1" customWidth="1"/>
    <col min="11524" max="11524" width="13.5703125" bestFit="1" customWidth="1"/>
    <col min="11525" max="11525" width="9.28515625" customWidth="1"/>
    <col min="11526" max="11526" width="15.28515625" bestFit="1" customWidth="1"/>
    <col min="11527" max="11527" width="11.7109375" bestFit="1" customWidth="1"/>
    <col min="11777" max="11777" width="71.42578125" bestFit="1" customWidth="1"/>
    <col min="11778" max="11778" width="13.42578125" bestFit="1" customWidth="1"/>
    <col min="11779" max="11779" width="12.28515625" bestFit="1" customWidth="1"/>
    <col min="11780" max="11780" width="13.5703125" bestFit="1" customWidth="1"/>
    <col min="11781" max="11781" width="9.28515625" customWidth="1"/>
    <col min="11782" max="11782" width="15.28515625" bestFit="1" customWidth="1"/>
    <col min="11783" max="11783" width="11.7109375" bestFit="1" customWidth="1"/>
    <col min="12033" max="12033" width="71.42578125" bestFit="1" customWidth="1"/>
    <col min="12034" max="12034" width="13.42578125" bestFit="1" customWidth="1"/>
    <col min="12035" max="12035" width="12.28515625" bestFit="1" customWidth="1"/>
    <col min="12036" max="12036" width="13.5703125" bestFit="1" customWidth="1"/>
    <col min="12037" max="12037" width="9.28515625" customWidth="1"/>
    <col min="12038" max="12038" width="15.28515625" bestFit="1" customWidth="1"/>
    <col min="12039" max="12039" width="11.7109375" bestFit="1" customWidth="1"/>
    <col min="12289" max="12289" width="71.42578125" bestFit="1" customWidth="1"/>
    <col min="12290" max="12290" width="13.42578125" bestFit="1" customWidth="1"/>
    <col min="12291" max="12291" width="12.28515625" bestFit="1" customWidth="1"/>
    <col min="12292" max="12292" width="13.5703125" bestFit="1" customWidth="1"/>
    <col min="12293" max="12293" width="9.28515625" customWidth="1"/>
    <col min="12294" max="12294" width="15.28515625" bestFit="1" customWidth="1"/>
    <col min="12295" max="12295" width="11.7109375" bestFit="1" customWidth="1"/>
    <col min="12545" max="12545" width="71.42578125" bestFit="1" customWidth="1"/>
    <col min="12546" max="12546" width="13.42578125" bestFit="1" customWidth="1"/>
    <col min="12547" max="12547" width="12.28515625" bestFit="1" customWidth="1"/>
    <col min="12548" max="12548" width="13.5703125" bestFit="1" customWidth="1"/>
    <col min="12549" max="12549" width="9.28515625" customWidth="1"/>
    <col min="12550" max="12550" width="15.28515625" bestFit="1" customWidth="1"/>
    <col min="12551" max="12551" width="11.7109375" bestFit="1" customWidth="1"/>
    <col min="12801" max="12801" width="71.42578125" bestFit="1" customWidth="1"/>
    <col min="12802" max="12802" width="13.42578125" bestFit="1" customWidth="1"/>
    <col min="12803" max="12803" width="12.28515625" bestFit="1" customWidth="1"/>
    <col min="12804" max="12804" width="13.5703125" bestFit="1" customWidth="1"/>
    <col min="12805" max="12805" width="9.28515625" customWidth="1"/>
    <col min="12806" max="12806" width="15.28515625" bestFit="1" customWidth="1"/>
    <col min="12807" max="12807" width="11.7109375" bestFit="1" customWidth="1"/>
    <col min="13057" max="13057" width="71.42578125" bestFit="1" customWidth="1"/>
    <col min="13058" max="13058" width="13.42578125" bestFit="1" customWidth="1"/>
    <col min="13059" max="13059" width="12.28515625" bestFit="1" customWidth="1"/>
    <col min="13060" max="13060" width="13.5703125" bestFit="1" customWidth="1"/>
    <col min="13061" max="13061" width="9.28515625" customWidth="1"/>
    <col min="13062" max="13062" width="15.28515625" bestFit="1" customWidth="1"/>
    <col min="13063" max="13063" width="11.7109375" bestFit="1" customWidth="1"/>
    <col min="13313" max="13313" width="71.42578125" bestFit="1" customWidth="1"/>
    <col min="13314" max="13314" width="13.42578125" bestFit="1" customWidth="1"/>
    <col min="13315" max="13315" width="12.28515625" bestFit="1" customWidth="1"/>
    <col min="13316" max="13316" width="13.5703125" bestFit="1" customWidth="1"/>
    <col min="13317" max="13317" width="9.28515625" customWidth="1"/>
    <col min="13318" max="13318" width="15.28515625" bestFit="1" customWidth="1"/>
    <col min="13319" max="13319" width="11.7109375" bestFit="1" customWidth="1"/>
    <col min="13569" max="13569" width="71.42578125" bestFit="1" customWidth="1"/>
    <col min="13570" max="13570" width="13.42578125" bestFit="1" customWidth="1"/>
    <col min="13571" max="13571" width="12.28515625" bestFit="1" customWidth="1"/>
    <col min="13572" max="13572" width="13.5703125" bestFit="1" customWidth="1"/>
    <col min="13573" max="13573" width="9.28515625" customWidth="1"/>
    <col min="13574" max="13574" width="15.28515625" bestFit="1" customWidth="1"/>
    <col min="13575" max="13575" width="11.7109375" bestFit="1" customWidth="1"/>
    <col min="13825" max="13825" width="71.42578125" bestFit="1" customWidth="1"/>
    <col min="13826" max="13826" width="13.42578125" bestFit="1" customWidth="1"/>
    <col min="13827" max="13827" width="12.28515625" bestFit="1" customWidth="1"/>
    <col min="13828" max="13828" width="13.5703125" bestFit="1" customWidth="1"/>
    <col min="13829" max="13829" width="9.28515625" customWidth="1"/>
    <col min="13830" max="13830" width="15.28515625" bestFit="1" customWidth="1"/>
    <col min="13831" max="13831" width="11.7109375" bestFit="1" customWidth="1"/>
    <col min="14081" max="14081" width="71.42578125" bestFit="1" customWidth="1"/>
    <col min="14082" max="14082" width="13.42578125" bestFit="1" customWidth="1"/>
    <col min="14083" max="14083" width="12.28515625" bestFit="1" customWidth="1"/>
    <col min="14084" max="14084" width="13.5703125" bestFit="1" customWidth="1"/>
    <col min="14085" max="14085" width="9.28515625" customWidth="1"/>
    <col min="14086" max="14086" width="15.28515625" bestFit="1" customWidth="1"/>
    <col min="14087" max="14087" width="11.7109375" bestFit="1" customWidth="1"/>
    <col min="14337" max="14337" width="71.42578125" bestFit="1" customWidth="1"/>
    <col min="14338" max="14338" width="13.42578125" bestFit="1" customWidth="1"/>
    <col min="14339" max="14339" width="12.28515625" bestFit="1" customWidth="1"/>
    <col min="14340" max="14340" width="13.5703125" bestFit="1" customWidth="1"/>
    <col min="14341" max="14341" width="9.28515625" customWidth="1"/>
    <col min="14342" max="14342" width="15.28515625" bestFit="1" customWidth="1"/>
    <col min="14343" max="14343" width="11.7109375" bestFit="1" customWidth="1"/>
    <col min="14593" max="14593" width="71.42578125" bestFit="1" customWidth="1"/>
    <col min="14594" max="14594" width="13.42578125" bestFit="1" customWidth="1"/>
    <col min="14595" max="14595" width="12.28515625" bestFit="1" customWidth="1"/>
    <col min="14596" max="14596" width="13.5703125" bestFit="1" customWidth="1"/>
    <col min="14597" max="14597" width="9.28515625" customWidth="1"/>
    <col min="14598" max="14598" width="15.28515625" bestFit="1" customWidth="1"/>
    <col min="14599" max="14599" width="11.7109375" bestFit="1" customWidth="1"/>
    <col min="14849" max="14849" width="71.42578125" bestFit="1" customWidth="1"/>
    <col min="14850" max="14850" width="13.42578125" bestFit="1" customWidth="1"/>
    <col min="14851" max="14851" width="12.28515625" bestFit="1" customWidth="1"/>
    <col min="14852" max="14852" width="13.5703125" bestFit="1" customWidth="1"/>
    <col min="14853" max="14853" width="9.28515625" customWidth="1"/>
    <col min="14854" max="14854" width="15.28515625" bestFit="1" customWidth="1"/>
    <col min="14855" max="14855" width="11.7109375" bestFit="1" customWidth="1"/>
    <col min="15105" max="15105" width="71.42578125" bestFit="1" customWidth="1"/>
    <col min="15106" max="15106" width="13.42578125" bestFit="1" customWidth="1"/>
    <col min="15107" max="15107" width="12.28515625" bestFit="1" customWidth="1"/>
    <col min="15108" max="15108" width="13.5703125" bestFit="1" customWidth="1"/>
    <col min="15109" max="15109" width="9.28515625" customWidth="1"/>
    <col min="15110" max="15110" width="15.28515625" bestFit="1" customWidth="1"/>
    <col min="15111" max="15111" width="11.7109375" bestFit="1" customWidth="1"/>
    <col min="15361" max="15361" width="71.42578125" bestFit="1" customWidth="1"/>
    <col min="15362" max="15362" width="13.42578125" bestFit="1" customWidth="1"/>
    <col min="15363" max="15363" width="12.28515625" bestFit="1" customWidth="1"/>
    <col min="15364" max="15364" width="13.5703125" bestFit="1" customWidth="1"/>
    <col min="15365" max="15365" width="9.28515625" customWidth="1"/>
    <col min="15366" max="15366" width="15.28515625" bestFit="1" customWidth="1"/>
    <col min="15367" max="15367" width="11.7109375" bestFit="1" customWidth="1"/>
    <col min="15617" max="15617" width="71.42578125" bestFit="1" customWidth="1"/>
    <col min="15618" max="15618" width="13.42578125" bestFit="1" customWidth="1"/>
    <col min="15619" max="15619" width="12.28515625" bestFit="1" customWidth="1"/>
    <col min="15620" max="15620" width="13.5703125" bestFit="1" customWidth="1"/>
    <col min="15621" max="15621" width="9.28515625" customWidth="1"/>
    <col min="15622" max="15622" width="15.28515625" bestFit="1" customWidth="1"/>
    <col min="15623" max="15623" width="11.7109375" bestFit="1" customWidth="1"/>
    <col min="15873" max="15873" width="71.42578125" bestFit="1" customWidth="1"/>
    <col min="15874" max="15874" width="13.42578125" bestFit="1" customWidth="1"/>
    <col min="15875" max="15875" width="12.28515625" bestFit="1" customWidth="1"/>
    <col min="15876" max="15876" width="13.5703125" bestFit="1" customWidth="1"/>
    <col min="15877" max="15877" width="9.28515625" customWidth="1"/>
    <col min="15878" max="15878" width="15.28515625" bestFit="1" customWidth="1"/>
    <col min="15879" max="15879" width="11.7109375" bestFit="1" customWidth="1"/>
    <col min="16129" max="16129" width="71.42578125" bestFit="1" customWidth="1"/>
    <col min="16130" max="16130" width="13.42578125" bestFit="1" customWidth="1"/>
    <col min="16131" max="16131" width="12.28515625" bestFit="1" customWidth="1"/>
    <col min="16132" max="16132" width="13.5703125" bestFit="1" customWidth="1"/>
    <col min="16133" max="16133" width="9.28515625" customWidth="1"/>
    <col min="16134" max="16134" width="15.28515625" bestFit="1" customWidth="1"/>
    <col min="16135" max="16135" width="11.7109375" bestFit="1" customWidth="1"/>
  </cols>
  <sheetData>
    <row r="1" spans="1:6" x14ac:dyDescent="0.2">
      <c r="A1" s="149" t="s">
        <v>87</v>
      </c>
      <c r="B1" s="149" t="s">
        <v>88</v>
      </c>
      <c r="C1" s="149"/>
      <c r="D1" s="149" t="s">
        <v>89</v>
      </c>
      <c r="E1" s="149" t="s">
        <v>88</v>
      </c>
      <c r="F1" s="149" t="s">
        <v>89</v>
      </c>
    </row>
    <row r="3" spans="1:6" x14ac:dyDescent="0.2">
      <c r="A3" s="43" t="s">
        <v>226</v>
      </c>
    </row>
    <row r="4" spans="1:6" x14ac:dyDescent="0.2">
      <c r="A4" s="51" t="s">
        <v>91</v>
      </c>
      <c r="B4">
        <v>5.5215000000000004E-3</v>
      </c>
      <c r="C4" s="150"/>
      <c r="D4" s="44">
        <v>46022</v>
      </c>
    </row>
    <row r="5" spans="1:6" x14ac:dyDescent="0.2">
      <c r="A5" s="51" t="s">
        <v>92</v>
      </c>
      <c r="B5">
        <v>1.7560000000000001E-4</v>
      </c>
      <c r="C5" s="150"/>
      <c r="D5" s="44">
        <v>45657</v>
      </c>
    </row>
    <row r="7" spans="1:6" x14ac:dyDescent="0.2">
      <c r="A7" s="43" t="s">
        <v>93</v>
      </c>
      <c r="D7" s="44">
        <v>44531</v>
      </c>
    </row>
    <row r="8" spans="1:6" x14ac:dyDescent="0.2">
      <c r="A8" s="51" t="s">
        <v>94</v>
      </c>
      <c r="B8" s="151">
        <v>4.6499999999999996E-3</v>
      </c>
      <c r="C8" s="151"/>
      <c r="D8" s="44"/>
    </row>
    <row r="9" spans="1:6" x14ac:dyDescent="0.2">
      <c r="A9" s="152" t="s">
        <v>95</v>
      </c>
      <c r="B9" s="151">
        <v>4.1900000000000001E-3</v>
      </c>
      <c r="C9" s="151"/>
      <c r="D9" s="44"/>
    </row>
    <row r="10" spans="1:6" x14ac:dyDescent="0.2">
      <c r="A10" s="51" t="s">
        <v>96</v>
      </c>
      <c r="B10" s="151">
        <v>3.63E-3</v>
      </c>
      <c r="C10" s="151"/>
      <c r="D10" s="44"/>
    </row>
    <row r="12" spans="1:6" x14ac:dyDescent="0.2">
      <c r="A12" s="142" t="s">
        <v>97</v>
      </c>
      <c r="B12" s="153">
        <v>0</v>
      </c>
      <c r="C12" s="153"/>
      <c r="D12" s="44">
        <v>44531</v>
      </c>
    </row>
    <row r="14" spans="1:6" x14ac:dyDescent="0.2">
      <c r="A14" s="43" t="s">
        <v>101</v>
      </c>
      <c r="B14" s="156">
        <v>0</v>
      </c>
      <c r="C14" s="44"/>
      <c r="D14" s="44">
        <v>44531</v>
      </c>
      <c r="E14" s="157">
        <v>0</v>
      </c>
      <c r="F14" s="44">
        <v>44531</v>
      </c>
    </row>
    <row r="16" spans="1:6" x14ac:dyDescent="0.2">
      <c r="A16" s="142" t="s">
        <v>102</v>
      </c>
      <c r="B16" s="158" t="s">
        <v>103</v>
      </c>
      <c r="C16" s="158" t="s">
        <v>104</v>
      </c>
    </row>
    <row r="17" spans="1:4" x14ac:dyDescent="0.2">
      <c r="A17" s="152" t="s">
        <v>105</v>
      </c>
      <c r="B17" s="316">
        <v>7.5079999999999994E-2</v>
      </c>
      <c r="C17" s="316">
        <v>7.5079999999999994E-2</v>
      </c>
      <c r="D17" s="44">
        <v>46174</v>
      </c>
    </row>
    <row r="18" spans="1:4" x14ac:dyDescent="0.2">
      <c r="A18" s="152" t="s">
        <v>106</v>
      </c>
      <c r="B18" s="316">
        <v>7.5079999999999994E-2</v>
      </c>
      <c r="C18" s="316">
        <v>7.5079999999999994E-2</v>
      </c>
      <c r="D18" s="44">
        <v>46174</v>
      </c>
    </row>
    <row r="19" spans="1:4" x14ac:dyDescent="0.2">
      <c r="A19" s="152" t="s">
        <v>107</v>
      </c>
      <c r="B19" s="316">
        <v>7.5079999999999994E-2</v>
      </c>
      <c r="C19" s="316">
        <v>7.5079999999999994E-2</v>
      </c>
      <c r="D19" s="44">
        <v>46174</v>
      </c>
    </row>
    <row r="20" spans="1:4" x14ac:dyDescent="0.2">
      <c r="A20" s="152" t="s">
        <v>108</v>
      </c>
      <c r="B20" s="317">
        <v>7.2859999999999994E-2</v>
      </c>
      <c r="C20" s="317">
        <v>7.2859999999999994E-2</v>
      </c>
      <c r="D20" s="44">
        <v>46174</v>
      </c>
    </row>
    <row r="21" spans="1:4" x14ac:dyDescent="0.2">
      <c r="A21" s="152" t="s">
        <v>109</v>
      </c>
      <c r="B21" s="317">
        <v>7.17E-2</v>
      </c>
      <c r="C21" s="317">
        <v>7.17E-2</v>
      </c>
      <c r="D21" s="44">
        <v>46174</v>
      </c>
    </row>
    <row r="22" spans="1:4" x14ac:dyDescent="0.2">
      <c r="A22" s="51"/>
      <c r="B22" s="154"/>
      <c r="C22" s="154"/>
      <c r="D22" s="44"/>
    </row>
    <row r="23" spans="1:4" x14ac:dyDescent="0.2">
      <c r="A23" s="142" t="s">
        <v>110</v>
      </c>
      <c r="B23" s="158" t="s">
        <v>103</v>
      </c>
      <c r="C23" s="158" t="s">
        <v>104</v>
      </c>
      <c r="D23" s="44"/>
    </row>
    <row r="24" spans="1:4" x14ac:dyDescent="0.2">
      <c r="A24" s="152" t="s">
        <v>111</v>
      </c>
      <c r="B24" s="294">
        <v>2.6589999999999999E-2</v>
      </c>
      <c r="C24" s="150"/>
      <c r="D24" s="44">
        <v>46174</v>
      </c>
    </row>
    <row r="25" spans="1:4" x14ac:dyDescent="0.2">
      <c r="A25" s="51" t="s">
        <v>117</v>
      </c>
      <c r="B25" s="119">
        <v>0.2221581</v>
      </c>
      <c r="C25" s="150"/>
      <c r="D25" s="44">
        <v>46174</v>
      </c>
    </row>
    <row r="26" spans="1:4" x14ac:dyDescent="0.2">
      <c r="A26" s="51" t="s">
        <v>118</v>
      </c>
      <c r="B26" s="154">
        <v>0</v>
      </c>
      <c r="C26" s="150"/>
      <c r="D26" s="44">
        <v>45809</v>
      </c>
    </row>
    <row r="27" spans="1:4" x14ac:dyDescent="0.2">
      <c r="A27" s="51" t="s">
        <v>119</v>
      </c>
      <c r="B27" s="119">
        <v>2.298E-2</v>
      </c>
      <c r="C27" s="154"/>
      <c r="D27" s="44">
        <v>45809</v>
      </c>
    </row>
    <row r="28" spans="1:4" x14ac:dyDescent="0.2">
      <c r="A28" s="152" t="s">
        <v>107</v>
      </c>
      <c r="B28" s="119">
        <v>2.2239999999999999E-2</v>
      </c>
      <c r="C28" s="150"/>
      <c r="D28" s="44">
        <v>46174</v>
      </c>
    </row>
    <row r="29" spans="1:4" x14ac:dyDescent="0.2">
      <c r="A29" s="152" t="s">
        <v>120</v>
      </c>
      <c r="B29" s="119">
        <v>0.19269620000000001</v>
      </c>
      <c r="C29" s="150"/>
      <c r="D29" s="44">
        <v>46174</v>
      </c>
    </row>
    <row r="30" spans="1:4" x14ac:dyDescent="0.2">
      <c r="A30" s="152" t="s">
        <v>121</v>
      </c>
      <c r="B30" s="154">
        <v>0</v>
      </c>
      <c r="C30" s="150"/>
      <c r="D30" s="44">
        <v>46174</v>
      </c>
    </row>
    <row r="31" spans="1:4" x14ac:dyDescent="0.2">
      <c r="A31" s="51" t="s">
        <v>122</v>
      </c>
      <c r="B31" s="119">
        <v>6.8778900000000004E-2</v>
      </c>
      <c r="D31" s="44">
        <v>46174</v>
      </c>
    </row>
    <row r="32" spans="1:4" x14ac:dyDescent="0.2">
      <c r="A32" s="51" t="s">
        <v>123</v>
      </c>
      <c r="B32" s="202">
        <v>2.3499999999999999E-4</v>
      </c>
      <c r="D32" s="44">
        <v>46174</v>
      </c>
    </row>
    <row r="33" spans="1:5" x14ac:dyDescent="0.2">
      <c r="A33" s="152" t="s">
        <v>108</v>
      </c>
      <c r="B33" s="202">
        <v>1.6070000000000001E-2</v>
      </c>
      <c r="D33" s="44">
        <v>46174</v>
      </c>
    </row>
    <row r="34" spans="1:5" x14ac:dyDescent="0.2">
      <c r="A34" s="152" t="s">
        <v>109</v>
      </c>
      <c r="B34" s="202">
        <v>1.5789999999999998E-2</v>
      </c>
      <c r="D34" s="44">
        <v>46174</v>
      </c>
    </row>
    <row r="35" spans="1:5" x14ac:dyDescent="0.2">
      <c r="A35" s="152" t="s">
        <v>124</v>
      </c>
      <c r="B35" s="202">
        <v>2.5772199999999999E-2</v>
      </c>
      <c r="C35" s="299">
        <v>1.112E-2</v>
      </c>
      <c r="D35" s="44">
        <v>46174</v>
      </c>
    </row>
    <row r="36" spans="1:5" x14ac:dyDescent="0.2">
      <c r="A36" s="152" t="s">
        <v>125</v>
      </c>
      <c r="B36" s="202">
        <v>1.9025199999999999E-2</v>
      </c>
      <c r="C36" s="299">
        <v>8.0350000000000005E-3</v>
      </c>
      <c r="D36" s="44">
        <v>46174</v>
      </c>
    </row>
    <row r="37" spans="1:5" x14ac:dyDescent="0.2">
      <c r="A37" s="152" t="s">
        <v>126</v>
      </c>
      <c r="B37" s="202">
        <v>1.9044599999999998E-2</v>
      </c>
      <c r="C37" s="299">
        <v>7.8949999999999992E-3</v>
      </c>
      <c r="D37" s="44">
        <v>46174</v>
      </c>
    </row>
    <row r="38" spans="1:5" x14ac:dyDescent="0.2">
      <c r="D38" s="44"/>
    </row>
    <row r="39" spans="1:5" x14ac:dyDescent="0.2">
      <c r="A39" s="51"/>
      <c r="D39" s="44"/>
    </row>
    <row r="40" spans="1:5" x14ac:dyDescent="0.2">
      <c r="A40" s="142" t="s">
        <v>127</v>
      </c>
      <c r="B40" s="170">
        <v>-4.3956000000000004E-3</v>
      </c>
      <c r="D40" s="44">
        <v>46112</v>
      </c>
    </row>
    <row r="41" spans="1:5" x14ac:dyDescent="0.2">
      <c r="A41" s="51"/>
      <c r="D41" s="44"/>
    </row>
    <row r="42" spans="1:5" x14ac:dyDescent="0.2">
      <c r="A42" s="142" t="s">
        <v>58</v>
      </c>
      <c r="B42" s="162" t="s">
        <v>128</v>
      </c>
      <c r="C42" s="162" t="s">
        <v>129</v>
      </c>
      <c r="D42" s="162" t="s">
        <v>27</v>
      </c>
      <c r="E42" s="162" t="s">
        <v>130</v>
      </c>
    </row>
    <row r="43" spans="1:5" x14ac:dyDescent="0.2">
      <c r="A43" s="152" t="s">
        <v>131</v>
      </c>
      <c r="B43" s="191">
        <v>0</v>
      </c>
      <c r="C43" s="192">
        <v>0</v>
      </c>
      <c r="D43" s="193">
        <f>SUM(B43:C43)</f>
        <v>0</v>
      </c>
      <c r="E43" s="166">
        <v>45883</v>
      </c>
    </row>
    <row r="44" spans="1:5" x14ac:dyDescent="0.2">
      <c r="A44" s="152" t="s">
        <v>132</v>
      </c>
      <c r="B44" s="194">
        <v>0</v>
      </c>
      <c r="C44" s="195">
        <v>0</v>
      </c>
      <c r="D44" s="196">
        <f>SUM(B44:C44)</f>
        <v>0</v>
      </c>
      <c r="E44" s="166">
        <v>45883</v>
      </c>
    </row>
    <row r="45" spans="1:5" x14ac:dyDescent="0.2">
      <c r="A45" s="152"/>
      <c r="B45" s="170"/>
      <c r="D45" s="44"/>
    </row>
    <row r="46" spans="1:5" x14ac:dyDescent="0.2">
      <c r="A46" s="152"/>
      <c r="B46" s="170"/>
      <c r="D46" s="44"/>
    </row>
    <row r="47" spans="1:5" x14ac:dyDescent="0.2">
      <c r="A47" s="152"/>
      <c r="B47" s="170"/>
      <c r="D47" s="44"/>
    </row>
    <row r="48" spans="1:5" x14ac:dyDescent="0.2">
      <c r="A48" s="51"/>
      <c r="D48" s="44"/>
    </row>
    <row r="49" spans="1:8" x14ac:dyDescent="0.2">
      <c r="A49" s="142" t="s">
        <v>133</v>
      </c>
    </row>
    <row r="50" spans="1:8" x14ac:dyDescent="0.2">
      <c r="A50" s="152" t="s">
        <v>105</v>
      </c>
      <c r="B50" s="171">
        <v>4.34364E-2</v>
      </c>
      <c r="D50" s="44">
        <v>46112</v>
      </c>
      <c r="F50" s="35" t="s">
        <v>134</v>
      </c>
      <c r="G50" s="292">
        <v>3.1686899999999997E-2</v>
      </c>
      <c r="H50" s="44">
        <v>46112</v>
      </c>
    </row>
    <row r="51" spans="1:8" x14ac:dyDescent="0.2">
      <c r="A51" s="152" t="s">
        <v>106</v>
      </c>
      <c r="B51" s="171">
        <v>3.1686899999999997E-2</v>
      </c>
      <c r="D51" s="44">
        <v>46112</v>
      </c>
      <c r="F51" s="35" t="s">
        <v>135</v>
      </c>
      <c r="G51" s="292">
        <v>4.8264399999999999E-2</v>
      </c>
      <c r="H51" s="44">
        <v>46112</v>
      </c>
    </row>
    <row r="52" spans="1:8" x14ac:dyDescent="0.2">
      <c r="A52" s="152" t="s">
        <v>107</v>
      </c>
      <c r="B52" s="171">
        <v>4.4440000000000001E-4</v>
      </c>
      <c r="D52" s="44">
        <v>46112</v>
      </c>
    </row>
    <row r="53" spans="1:8" x14ac:dyDescent="0.2">
      <c r="A53" s="152" t="s">
        <v>108</v>
      </c>
      <c r="B53" s="171">
        <v>4.2949999999999998E-4</v>
      </c>
      <c r="D53" s="44">
        <v>46112</v>
      </c>
    </row>
    <row r="54" spans="1:8" x14ac:dyDescent="0.2">
      <c r="A54" s="152" t="s">
        <v>109</v>
      </c>
      <c r="B54" s="171">
        <v>4.2180000000000001E-4</v>
      </c>
      <c r="D54" s="44">
        <v>46112</v>
      </c>
    </row>
    <row r="55" spans="1:8" x14ac:dyDescent="0.2">
      <c r="B55" s="154"/>
    </row>
    <row r="56" spans="1:8" x14ac:dyDescent="0.2">
      <c r="A56" s="142" t="s">
        <v>136</v>
      </c>
    </row>
    <row r="57" spans="1:8" x14ac:dyDescent="0.2">
      <c r="A57" s="152" t="s">
        <v>107</v>
      </c>
      <c r="B57" s="174">
        <v>10.28</v>
      </c>
      <c r="D57" s="44">
        <v>46112</v>
      </c>
    </row>
    <row r="58" spans="1:8" x14ac:dyDescent="0.2">
      <c r="A58" s="152" t="s">
        <v>108</v>
      </c>
      <c r="B58" s="174">
        <v>10.79</v>
      </c>
      <c r="D58" s="44">
        <v>46112</v>
      </c>
    </row>
    <row r="59" spans="1:8" x14ac:dyDescent="0.2">
      <c r="A59" s="152" t="s">
        <v>109</v>
      </c>
      <c r="B59" s="174">
        <v>6.74</v>
      </c>
      <c r="D59" s="44">
        <v>46112</v>
      </c>
    </row>
    <row r="60" spans="1:8" x14ac:dyDescent="0.2">
      <c r="A60" s="51"/>
      <c r="D60" s="44"/>
    </row>
    <row r="61" spans="1:8" x14ac:dyDescent="0.2">
      <c r="A61" s="142" t="s">
        <v>172</v>
      </c>
      <c r="B61" s="150">
        <v>4.5409999999999998E-4</v>
      </c>
      <c r="D61" s="44">
        <v>46112</v>
      </c>
    </row>
    <row r="62" spans="1:8" x14ac:dyDescent="0.2">
      <c r="A62" s="51"/>
      <c r="D62" s="44"/>
    </row>
    <row r="63" spans="1:8" x14ac:dyDescent="0.2">
      <c r="A63" s="142" t="s">
        <v>137</v>
      </c>
      <c r="C63" s="175" t="s">
        <v>138</v>
      </c>
      <c r="D63" s="44"/>
    </row>
    <row r="64" spans="1:8" x14ac:dyDescent="0.2">
      <c r="A64" s="51" t="s">
        <v>139</v>
      </c>
      <c r="B64" s="150">
        <v>0</v>
      </c>
      <c r="C64" s="150">
        <v>0</v>
      </c>
      <c r="D64" s="44">
        <v>45444</v>
      </c>
    </row>
    <row r="65" spans="1:4" x14ac:dyDescent="0.2">
      <c r="A65" s="51" t="s">
        <v>119</v>
      </c>
      <c r="B65" s="150">
        <v>0</v>
      </c>
      <c r="C65" s="150">
        <v>0</v>
      </c>
      <c r="D65" s="44">
        <v>45444</v>
      </c>
    </row>
    <row r="66" spans="1:4" x14ac:dyDescent="0.2">
      <c r="A66" s="51" t="s">
        <v>140</v>
      </c>
      <c r="B66" s="150">
        <v>0</v>
      </c>
      <c r="C66" s="150">
        <v>0</v>
      </c>
      <c r="D66" s="44">
        <v>45444</v>
      </c>
    </row>
    <row r="67" spans="1:4" x14ac:dyDescent="0.2">
      <c r="A67" s="51" t="s">
        <v>141</v>
      </c>
      <c r="B67" s="150">
        <v>0</v>
      </c>
      <c r="C67" s="150">
        <v>0</v>
      </c>
      <c r="D67" s="44">
        <v>45444</v>
      </c>
    </row>
    <row r="68" spans="1:4" x14ac:dyDescent="0.2">
      <c r="A68" s="51" t="s">
        <v>142</v>
      </c>
      <c r="B68" s="150">
        <v>0</v>
      </c>
      <c r="C68" s="150">
        <v>0</v>
      </c>
      <c r="D68" s="44">
        <v>45444</v>
      </c>
    </row>
    <row r="69" spans="1:4" x14ac:dyDescent="0.2">
      <c r="A69" s="51" t="s">
        <v>143</v>
      </c>
      <c r="B69" s="150">
        <v>0</v>
      </c>
      <c r="C69" s="150">
        <v>0</v>
      </c>
      <c r="D69" s="44">
        <v>45444</v>
      </c>
    </row>
    <row r="70" spans="1:4" x14ac:dyDescent="0.2">
      <c r="A70" s="51"/>
      <c r="B70" s="154"/>
      <c r="C70" s="154"/>
      <c r="D70" s="44"/>
    </row>
    <row r="71" spans="1:4" x14ac:dyDescent="0.2">
      <c r="A71" s="142" t="s">
        <v>144</v>
      </c>
      <c r="D71" s="44"/>
    </row>
    <row r="72" spans="1:4" x14ac:dyDescent="0.2">
      <c r="A72" s="51" t="s">
        <v>119</v>
      </c>
      <c r="B72" s="174">
        <v>0</v>
      </c>
      <c r="C72" s="150"/>
      <c r="D72" s="44">
        <v>45444</v>
      </c>
    </row>
    <row r="73" spans="1:4" x14ac:dyDescent="0.2">
      <c r="A73" s="51" t="s">
        <v>141</v>
      </c>
      <c r="B73" s="174">
        <v>0</v>
      </c>
      <c r="C73" s="150"/>
      <c r="D73" s="44">
        <v>45444</v>
      </c>
    </row>
    <row r="74" spans="1:4" x14ac:dyDescent="0.2">
      <c r="A74" s="51"/>
      <c r="B74" s="154"/>
      <c r="C74" s="154"/>
      <c r="D74" s="44"/>
    </row>
    <row r="75" spans="1:4" x14ac:dyDescent="0.2">
      <c r="A75" s="142" t="s">
        <v>145</v>
      </c>
      <c r="D75" s="44"/>
    </row>
    <row r="76" spans="1:4" x14ac:dyDescent="0.2">
      <c r="A76" s="51" t="s">
        <v>140</v>
      </c>
      <c r="B76" s="174">
        <v>0</v>
      </c>
      <c r="C76" s="150"/>
      <c r="D76" s="44">
        <v>45444</v>
      </c>
    </row>
    <row r="77" spans="1:4" x14ac:dyDescent="0.2">
      <c r="A77" s="51" t="s">
        <v>142</v>
      </c>
      <c r="B77" s="174">
        <v>0</v>
      </c>
      <c r="C77" s="150"/>
      <c r="D77" s="44">
        <v>45444</v>
      </c>
    </row>
    <row r="78" spans="1:4" x14ac:dyDescent="0.2">
      <c r="A78" s="51" t="s">
        <v>143</v>
      </c>
      <c r="B78" s="174">
        <v>0</v>
      </c>
      <c r="C78" s="154"/>
      <c r="D78" s="44">
        <v>45444</v>
      </c>
    </row>
    <row r="79" spans="1:4" x14ac:dyDescent="0.2">
      <c r="A79" s="51"/>
      <c r="B79" s="154"/>
      <c r="C79" s="154"/>
      <c r="D79" s="44"/>
    </row>
    <row r="80" spans="1:4" x14ac:dyDescent="0.2">
      <c r="A80" s="142" t="s">
        <v>146</v>
      </c>
      <c r="B80" s="176">
        <v>1.8019E-2</v>
      </c>
      <c r="C80" s="177"/>
      <c r="D80" s="44">
        <v>46122</v>
      </c>
    </row>
    <row r="81" spans="1:6" x14ac:dyDescent="0.2">
      <c r="A81" s="51"/>
      <c r="D81" s="44"/>
    </row>
    <row r="82" spans="1:6" x14ac:dyDescent="0.2">
      <c r="A82" s="43" t="s">
        <v>147</v>
      </c>
      <c r="B82" s="176">
        <v>5.8023605956771022E-2</v>
      </c>
      <c r="C82" s="176"/>
      <c r="D82" s="44">
        <v>46122</v>
      </c>
    </row>
    <row r="84" spans="1:6" x14ac:dyDescent="0.2">
      <c r="A84" s="43" t="s">
        <v>225</v>
      </c>
      <c r="D84" s="44"/>
    </row>
    <row r="85" spans="1:6" x14ac:dyDescent="0.2">
      <c r="A85" s="152" t="s">
        <v>105</v>
      </c>
      <c r="B85" s="178">
        <v>2.8</v>
      </c>
      <c r="C85" s="178"/>
      <c r="D85" s="44">
        <v>46112</v>
      </c>
    </row>
    <row r="86" spans="1:6" x14ac:dyDescent="0.2">
      <c r="A86" s="152" t="s">
        <v>149</v>
      </c>
      <c r="B86" s="178">
        <v>23.69</v>
      </c>
      <c r="C86" s="178"/>
      <c r="D86" s="311">
        <v>46112</v>
      </c>
    </row>
    <row r="88" spans="1:6" x14ac:dyDescent="0.2">
      <c r="A88" s="43" t="s">
        <v>150</v>
      </c>
      <c r="B88" s="176"/>
      <c r="C88" s="176"/>
      <c r="D88" s="44"/>
    </row>
    <row r="89" spans="1:6" x14ac:dyDescent="0.2">
      <c r="A89" s="51" t="s">
        <v>139</v>
      </c>
      <c r="B89" s="150">
        <v>0</v>
      </c>
      <c r="C89" s="150"/>
      <c r="D89" s="44">
        <v>44531</v>
      </c>
      <c r="E89" s="179"/>
      <c r="F89" s="44"/>
    </row>
    <row r="90" spans="1:6" x14ac:dyDescent="0.2">
      <c r="A90" s="51" t="s">
        <v>119</v>
      </c>
      <c r="B90" s="150">
        <v>0</v>
      </c>
      <c r="C90" s="150"/>
      <c r="D90" s="44">
        <v>44531</v>
      </c>
      <c r="E90" s="179"/>
      <c r="F90" s="44"/>
    </row>
    <row r="91" spans="1:6" x14ac:dyDescent="0.2">
      <c r="A91" s="51" t="s">
        <v>151</v>
      </c>
      <c r="B91" s="150">
        <v>0</v>
      </c>
      <c r="C91" s="150"/>
      <c r="D91" s="44">
        <v>44531</v>
      </c>
      <c r="E91" s="179"/>
      <c r="F91" s="44"/>
    </row>
    <row r="92" spans="1:6" x14ac:dyDescent="0.2">
      <c r="A92" s="51" t="s">
        <v>152</v>
      </c>
      <c r="B92" s="150">
        <v>0</v>
      </c>
      <c r="C92" s="150"/>
      <c r="D92" s="44">
        <v>44531</v>
      </c>
      <c r="E92" s="179"/>
      <c r="F92" s="44"/>
    </row>
    <row r="93" spans="1:6" x14ac:dyDescent="0.2">
      <c r="A93" s="51" t="s">
        <v>153</v>
      </c>
      <c r="B93" s="150">
        <v>0</v>
      </c>
      <c r="C93" s="150"/>
      <c r="D93" s="44">
        <v>44531</v>
      </c>
      <c r="E93" s="179"/>
      <c r="F93" s="44"/>
    </row>
    <row r="94" spans="1:6" x14ac:dyDescent="0.2">
      <c r="A94" s="51" t="s">
        <v>154</v>
      </c>
      <c r="B94" s="150">
        <v>0</v>
      </c>
      <c r="C94" s="150"/>
      <c r="D94" s="44">
        <v>44531</v>
      </c>
      <c r="E94" s="179"/>
      <c r="F94" s="44"/>
    </row>
    <row r="95" spans="1:6" x14ac:dyDescent="0.2">
      <c r="A95" s="51" t="s">
        <v>155</v>
      </c>
      <c r="B95" s="150">
        <v>0</v>
      </c>
      <c r="C95" s="150"/>
      <c r="D95" s="44">
        <v>44531</v>
      </c>
      <c r="E95" s="179"/>
      <c r="F95" s="44"/>
    </row>
    <row r="96" spans="1:6" x14ac:dyDescent="0.2">
      <c r="A96" s="51" t="s">
        <v>156</v>
      </c>
      <c r="B96" s="150">
        <v>0</v>
      </c>
      <c r="C96" s="150"/>
      <c r="D96" s="44">
        <v>44531</v>
      </c>
      <c r="E96" s="179"/>
      <c r="F96" s="44"/>
    </row>
    <row r="97" spans="1:6" x14ac:dyDescent="0.2">
      <c r="A97" s="51" t="s">
        <v>157</v>
      </c>
      <c r="B97" s="150">
        <v>0</v>
      </c>
      <c r="C97" s="150"/>
      <c r="D97" s="44">
        <v>44531</v>
      </c>
      <c r="E97" s="179"/>
      <c r="F97" s="44"/>
    </row>
    <row r="98" spans="1:6" x14ac:dyDescent="0.2">
      <c r="A98" s="51" t="s">
        <v>158</v>
      </c>
      <c r="B98" s="150">
        <v>0</v>
      </c>
      <c r="C98" s="150"/>
      <c r="D98" s="44">
        <v>44531</v>
      </c>
      <c r="E98" s="179"/>
      <c r="F98" s="44"/>
    </row>
    <row r="100" spans="1:6" x14ac:dyDescent="0.2">
      <c r="A100" s="43" t="s">
        <v>159</v>
      </c>
      <c r="B100" s="176">
        <v>2.95915E-2</v>
      </c>
      <c r="C100" s="176"/>
      <c r="D100" s="44">
        <v>46122</v>
      </c>
    </row>
    <row r="102" spans="1:6" x14ac:dyDescent="0.2">
      <c r="A102" s="152" t="s">
        <v>105</v>
      </c>
      <c r="B102" s="178">
        <v>0</v>
      </c>
      <c r="C102" s="178"/>
      <c r="D102" s="44">
        <v>44894</v>
      </c>
    </row>
    <row r="103" spans="1:6" x14ac:dyDescent="0.2">
      <c r="A103" s="152" t="s">
        <v>149</v>
      </c>
      <c r="B103" s="178">
        <v>0</v>
      </c>
      <c r="C103" s="178"/>
      <c r="D103" s="44">
        <v>44894</v>
      </c>
    </row>
    <row r="105" spans="1:6" x14ac:dyDescent="0.2">
      <c r="A105" s="142" t="s">
        <v>160</v>
      </c>
      <c r="D105" s="44"/>
    </row>
    <row r="106" spans="1:6" x14ac:dyDescent="0.2">
      <c r="A106" s="51" t="s">
        <v>161</v>
      </c>
      <c r="B106" s="312">
        <v>3.8972999999999998E-3</v>
      </c>
      <c r="C106" s="154"/>
      <c r="D106" s="44">
        <v>44531</v>
      </c>
    </row>
    <row r="107" spans="1:6" x14ac:dyDescent="0.2">
      <c r="A107" s="51" t="s">
        <v>162</v>
      </c>
      <c r="B107" s="312">
        <v>3.7618E-3</v>
      </c>
      <c r="C107" s="154"/>
      <c r="D107" s="44">
        <v>44531</v>
      </c>
    </row>
    <row r="108" spans="1:6" x14ac:dyDescent="0.2">
      <c r="A108" s="51" t="s">
        <v>163</v>
      </c>
      <c r="B108" s="312">
        <v>3.6865999999999999E-3</v>
      </c>
      <c r="C108" s="154"/>
      <c r="D108" s="44">
        <v>44531</v>
      </c>
    </row>
    <row r="110" spans="1:6" x14ac:dyDescent="0.2">
      <c r="A110" s="142" t="s">
        <v>164</v>
      </c>
    </row>
    <row r="111" spans="1:6" x14ac:dyDescent="0.2">
      <c r="A111" s="51" t="s">
        <v>105</v>
      </c>
      <c r="B111" s="312">
        <v>-1.9059999999999999E-3</v>
      </c>
      <c r="D111" s="44">
        <v>46122</v>
      </c>
    </row>
    <row r="112" spans="1:6" x14ac:dyDescent="0.2">
      <c r="A112" s="51" t="s">
        <v>149</v>
      </c>
      <c r="B112" s="312">
        <v>-1.06E-3</v>
      </c>
      <c r="D112" s="44">
        <v>46122</v>
      </c>
    </row>
    <row r="113" spans="1:5" x14ac:dyDescent="0.2">
      <c r="C113" s="35"/>
    </row>
    <row r="114" spans="1:5" x14ac:dyDescent="0.2">
      <c r="A114" s="43" t="s">
        <v>73</v>
      </c>
      <c r="D114" s="44"/>
    </row>
    <row r="115" spans="1:5" x14ac:dyDescent="0.2">
      <c r="A115" s="152" t="s">
        <v>105</v>
      </c>
      <c r="B115" s="183">
        <v>0.19</v>
      </c>
      <c r="C115" s="184"/>
      <c r="D115" s="172">
        <v>46122</v>
      </c>
    </row>
    <row r="116" spans="1:5" x14ac:dyDescent="0.2">
      <c r="A116" s="152" t="s">
        <v>149</v>
      </c>
      <c r="B116" s="183">
        <v>1.02</v>
      </c>
      <c r="C116" s="184"/>
      <c r="D116" s="172">
        <v>46122</v>
      </c>
    </row>
    <row r="118" spans="1:5" x14ac:dyDescent="0.2">
      <c r="A118" s="142" t="s">
        <v>76</v>
      </c>
      <c r="B118" s="314"/>
      <c r="E118" s="44"/>
    </row>
    <row r="119" spans="1:5" x14ac:dyDescent="0.2">
      <c r="A119" s="152" t="s">
        <v>105</v>
      </c>
      <c r="B119">
        <v>0</v>
      </c>
      <c r="C119" s="44"/>
      <c r="E119" s="44">
        <v>45883</v>
      </c>
    </row>
    <row r="120" spans="1:5" x14ac:dyDescent="0.2">
      <c r="A120" s="51" t="s">
        <v>91</v>
      </c>
      <c r="B120">
        <v>0</v>
      </c>
      <c r="C120" s="184">
        <v>242</v>
      </c>
      <c r="D120" t="s">
        <v>165</v>
      </c>
      <c r="E120" s="44">
        <v>45883</v>
      </c>
    </row>
    <row r="121" spans="1:5" x14ac:dyDescent="0.2">
      <c r="A121" s="51" t="s">
        <v>92</v>
      </c>
      <c r="B121">
        <v>0</v>
      </c>
      <c r="E121" s="44">
        <v>45883</v>
      </c>
    </row>
    <row r="123" spans="1:5" x14ac:dyDescent="0.2">
      <c r="A123" s="142" t="s">
        <v>77</v>
      </c>
    </row>
    <row r="124" spans="1:5" x14ac:dyDescent="0.2">
      <c r="A124" s="152" t="s">
        <v>105</v>
      </c>
      <c r="B124" s="184">
        <v>0</v>
      </c>
      <c r="D124" s="44">
        <v>44531</v>
      </c>
    </row>
    <row r="125" spans="1:5" x14ac:dyDescent="0.2">
      <c r="A125" s="152" t="s">
        <v>106</v>
      </c>
      <c r="B125" s="184">
        <v>0</v>
      </c>
      <c r="D125" s="44">
        <v>44531</v>
      </c>
    </row>
    <row r="126" spans="1:5" x14ac:dyDescent="0.2">
      <c r="A126" s="152" t="s">
        <v>107</v>
      </c>
      <c r="B126" s="184">
        <v>0</v>
      </c>
      <c r="D126" s="44">
        <v>44531</v>
      </c>
    </row>
    <row r="127" spans="1:5" x14ac:dyDescent="0.2">
      <c r="A127" s="152" t="s">
        <v>108</v>
      </c>
      <c r="B127" s="184">
        <v>0</v>
      </c>
      <c r="D127" s="44">
        <v>44531</v>
      </c>
    </row>
    <row r="128" spans="1:5" x14ac:dyDescent="0.2">
      <c r="A128" s="152" t="s">
        <v>109</v>
      </c>
      <c r="B128" s="184">
        <v>0</v>
      </c>
      <c r="D128" s="44">
        <v>44531</v>
      </c>
    </row>
    <row r="130" spans="1:8" x14ac:dyDescent="0.2">
      <c r="A130" s="43" t="s">
        <v>78</v>
      </c>
      <c r="D130" s="44"/>
    </row>
    <row r="131" spans="1:8" x14ac:dyDescent="0.2">
      <c r="A131" s="152" t="s">
        <v>105</v>
      </c>
      <c r="B131" s="184">
        <v>0</v>
      </c>
      <c r="C131" s="184"/>
      <c r="D131" s="44">
        <v>44531</v>
      </c>
    </row>
    <row r="132" spans="1:8" x14ac:dyDescent="0.2">
      <c r="A132" s="152" t="s">
        <v>149</v>
      </c>
      <c r="B132" s="184">
        <v>0</v>
      </c>
      <c r="C132" s="184"/>
      <c r="D132" s="44">
        <v>44531</v>
      </c>
    </row>
    <row r="134" spans="1:8" x14ac:dyDescent="0.2">
      <c r="A134" s="43" t="s">
        <v>79</v>
      </c>
      <c r="D134" t="s">
        <v>166</v>
      </c>
    </row>
    <row r="136" spans="1:8" x14ac:dyDescent="0.2">
      <c r="A136" s="43" t="s">
        <v>167</v>
      </c>
      <c r="B136" s="201">
        <v>13.5</v>
      </c>
      <c r="C136" s="315">
        <v>4.9440999999999999E-2</v>
      </c>
      <c r="D136" s="161">
        <v>1.6486899999999999E-2</v>
      </c>
      <c r="E136" s="198"/>
      <c r="F136" s="198">
        <v>0</v>
      </c>
      <c r="G136" s="198">
        <v>0</v>
      </c>
      <c r="H136" s="44">
        <v>46122</v>
      </c>
    </row>
    <row r="138" spans="1:8" x14ac:dyDescent="0.2">
      <c r="A138" s="43" t="s">
        <v>168</v>
      </c>
      <c r="B138" s="201">
        <v>21</v>
      </c>
      <c r="C138" s="315">
        <v>2.6958200000000002E-2</v>
      </c>
      <c r="D138" s="201">
        <v>0</v>
      </c>
      <c r="E138" s="198">
        <v>0</v>
      </c>
      <c r="F138" s="198">
        <v>0</v>
      </c>
      <c r="G138" s="201">
        <v>0</v>
      </c>
      <c r="H138" s="44">
        <v>46122</v>
      </c>
    </row>
    <row r="139" spans="1:8" x14ac:dyDescent="0.2">
      <c r="A139" s="43" t="s">
        <v>169</v>
      </c>
      <c r="B139" s="201">
        <v>186.3</v>
      </c>
      <c r="C139" s="315">
        <v>1.8698800000000002E-2</v>
      </c>
      <c r="D139" s="201">
        <v>0</v>
      </c>
      <c r="E139" s="198">
        <v>0</v>
      </c>
      <c r="F139" s="198">
        <v>0</v>
      </c>
      <c r="G139" s="201">
        <v>0</v>
      </c>
      <c r="H139" s="44">
        <v>46122</v>
      </c>
    </row>
    <row r="140" spans="1:8" x14ac:dyDescent="0.2">
      <c r="A140" s="43" t="s">
        <v>170</v>
      </c>
      <c r="B140" s="201">
        <v>1102</v>
      </c>
      <c r="C140" s="315">
        <v>6.5699999999999998E-5</v>
      </c>
      <c r="D140" s="201">
        <v>0</v>
      </c>
      <c r="E140" s="198">
        <v>0</v>
      </c>
      <c r="F140" s="198">
        <v>0</v>
      </c>
      <c r="G140" s="201">
        <v>0</v>
      </c>
      <c r="H140" s="44">
        <v>46122</v>
      </c>
    </row>
    <row r="141" spans="1:8" x14ac:dyDescent="0.2">
      <c r="A141" s="43" t="s">
        <v>171</v>
      </c>
      <c r="B141" s="201">
        <v>6800</v>
      </c>
      <c r="C141" s="315">
        <v>6.5699999999999998E-5</v>
      </c>
      <c r="D141" s="201">
        <v>0</v>
      </c>
      <c r="E141" s="198">
        <v>0</v>
      </c>
      <c r="F141" s="198">
        <v>0</v>
      </c>
      <c r="G141" s="201">
        <v>0</v>
      </c>
      <c r="H141" s="44">
        <v>46122</v>
      </c>
    </row>
  </sheetData>
  <hyperlinks>
    <hyperlink ref="A31" r:id="rId1" display="GS-@ TOD (On-Peak)" xr:uid="{ABDAFFBE-4C8D-4BF2-98AC-F00E0533FBEB}"/>
    <hyperlink ref="A32" r:id="rId2" display="GS-@ TOD (On-Peak)" xr:uid="{9F91DDFC-ACAE-4828-ADAC-CC6E2F0E195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PC9zaXNsPjxVc2VyTmFtZT5DT1JQXHMyOTUwNzc8L1VzZXJOYW1lPjxEYXRlVGltZT4xMi8zMC8yMDI0IDk6NTA6MTIgUE08L0RhdGVUaW1lPjxMYWJlbFN0cmluZz5BRVAgSW50ZXJuYWw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element uid="50c31824-0780-4910-87d1-eaaffd182d42" value=""/>
  <element uid="d14f5c36-f44a-4315-b438-005cfe8f069f" value=""/>
</sisl>
</file>

<file path=customXml/itemProps1.xml><?xml version="1.0" encoding="utf-8"?>
<ds:datastoreItem xmlns:ds="http://schemas.openxmlformats.org/officeDocument/2006/customXml" ds:itemID="{7A3557AE-466A-4542-9286-A90D9002BF2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D687408-5863-418F-B7BB-3B1DCFF9CF7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81</vt:i4>
      </vt:variant>
      <vt:variant>
        <vt:lpstr>Named Ranges</vt:lpstr>
      </vt:variant>
      <vt:variant>
        <vt:i4>42</vt:i4>
      </vt:variant>
    </vt:vector>
  </HeadingPairs>
  <TitlesOfParts>
    <vt:vector size="123" baseType="lpstr">
      <vt:lpstr>Customer Info</vt:lpstr>
      <vt:lpstr>September 2026</vt:lpstr>
      <vt:lpstr>08282026 Rider</vt:lpstr>
      <vt:lpstr>August 2026</vt:lpstr>
      <vt:lpstr>07302026 Rider</vt:lpstr>
      <vt:lpstr>July 2026</vt:lpstr>
      <vt:lpstr>06302026 Rider</vt:lpstr>
      <vt:lpstr>June 2026</vt:lpstr>
      <vt:lpstr>06012026 Rider</vt:lpstr>
      <vt:lpstr>May 2026</vt:lpstr>
      <vt:lpstr>April 2026 Base Case</vt:lpstr>
      <vt:lpstr>04102026 Rider</vt:lpstr>
      <vt:lpstr>April 2026</vt:lpstr>
      <vt:lpstr>03312026 Rider</vt:lpstr>
      <vt:lpstr>March 2026</vt:lpstr>
      <vt:lpstr>03022026 Rider</vt:lpstr>
      <vt:lpstr>February 2026</vt:lpstr>
      <vt:lpstr>01302026 Rider</vt:lpstr>
      <vt:lpstr>January 2026</vt:lpstr>
      <vt:lpstr>12312025 Rider</vt:lpstr>
      <vt:lpstr>January 2025</vt:lpstr>
      <vt:lpstr>012025 Rider</vt:lpstr>
      <vt:lpstr>December 2025</vt:lpstr>
      <vt:lpstr>11262025 Rider</vt:lpstr>
      <vt:lpstr>November 2025</vt:lpstr>
      <vt:lpstr>10282025 Rider</vt:lpstr>
      <vt:lpstr>October 2025</vt:lpstr>
      <vt:lpstr>09292025 Rider</vt:lpstr>
      <vt:lpstr>September 2025</vt:lpstr>
      <vt:lpstr>08282025 Rider</vt:lpstr>
      <vt:lpstr>August 2025</vt:lpstr>
      <vt:lpstr>08142025 Rider</vt:lpstr>
      <vt:lpstr>July 2025</vt:lpstr>
      <vt:lpstr>072025 Rider</vt:lpstr>
      <vt:lpstr>June 2025</vt:lpstr>
      <vt:lpstr>062025 Rider</vt:lpstr>
      <vt:lpstr>May 2025</vt:lpstr>
      <vt:lpstr>052025 Rider  </vt:lpstr>
      <vt:lpstr>April 2025   </vt:lpstr>
      <vt:lpstr>March 2025  </vt:lpstr>
      <vt:lpstr>032025 Rider  </vt:lpstr>
      <vt:lpstr>February 2025 </vt:lpstr>
      <vt:lpstr>022025 Rider </vt:lpstr>
      <vt:lpstr>December 2024</vt:lpstr>
      <vt:lpstr>122024 Riders</vt:lpstr>
      <vt:lpstr>November 2024</vt:lpstr>
      <vt:lpstr>112024 Riders</vt:lpstr>
      <vt:lpstr>October 2024</vt:lpstr>
      <vt:lpstr>102024 Riders</vt:lpstr>
      <vt:lpstr>September 2024 </vt:lpstr>
      <vt:lpstr>092024 Riders </vt:lpstr>
      <vt:lpstr>August 2024</vt:lpstr>
      <vt:lpstr>082024 Riders</vt:lpstr>
      <vt:lpstr>July 2024  </vt:lpstr>
      <vt:lpstr>072024 Riders    </vt:lpstr>
      <vt:lpstr>June 2024 </vt:lpstr>
      <vt:lpstr>062024 Riders   </vt:lpstr>
      <vt:lpstr>May 2024</vt:lpstr>
      <vt:lpstr>052024 Riders  </vt:lpstr>
      <vt:lpstr>April 2024   </vt:lpstr>
      <vt:lpstr>042024 Riders  </vt:lpstr>
      <vt:lpstr>March 2024  </vt:lpstr>
      <vt:lpstr>032024 Riders  </vt:lpstr>
      <vt:lpstr>February 2024 </vt:lpstr>
      <vt:lpstr>022024 Riders </vt:lpstr>
      <vt:lpstr>January 2024</vt:lpstr>
      <vt:lpstr>012024 Riders</vt:lpstr>
      <vt:lpstr>December 2023</vt:lpstr>
      <vt:lpstr>1223 Riders   </vt:lpstr>
      <vt:lpstr>November 2023    </vt:lpstr>
      <vt:lpstr>1123 Riders  </vt:lpstr>
      <vt:lpstr>October 2023   </vt:lpstr>
      <vt:lpstr>1023 Riders  </vt:lpstr>
      <vt:lpstr>September 2023  </vt:lpstr>
      <vt:lpstr>0923 Riders </vt:lpstr>
      <vt:lpstr>July 2023  </vt:lpstr>
      <vt:lpstr>0723 Riders</vt:lpstr>
      <vt:lpstr>June 2023 </vt:lpstr>
      <vt:lpstr>0623 Riders</vt:lpstr>
      <vt:lpstr>Riders</vt:lpstr>
      <vt:lpstr>Rider Def</vt:lpstr>
      <vt:lpstr>'April 2024   '!Print_Area</vt:lpstr>
      <vt:lpstr>'April 2025   '!Print_Area</vt:lpstr>
      <vt:lpstr>'April 2026'!Print_Area</vt:lpstr>
      <vt:lpstr>'April 2026 Base Case'!Print_Area</vt:lpstr>
      <vt:lpstr>'August 2024'!Print_Area</vt:lpstr>
      <vt:lpstr>'August 2025'!Print_Area</vt:lpstr>
      <vt:lpstr>'August 2026'!Print_Area</vt:lpstr>
      <vt:lpstr>'Customer Info'!Print_Area</vt:lpstr>
      <vt:lpstr>'December 2023'!Print_Area</vt:lpstr>
      <vt:lpstr>'December 2024'!Print_Area</vt:lpstr>
      <vt:lpstr>'December 2025'!Print_Area</vt:lpstr>
      <vt:lpstr>'February 2024 '!Print_Area</vt:lpstr>
      <vt:lpstr>'February 2025 '!Print_Area</vt:lpstr>
      <vt:lpstr>'February 2026'!Print_Area</vt:lpstr>
      <vt:lpstr>'January 2024'!Print_Area</vt:lpstr>
      <vt:lpstr>'January 2025'!Print_Area</vt:lpstr>
      <vt:lpstr>'January 2026'!Print_Area</vt:lpstr>
      <vt:lpstr>'July 2023  '!Print_Area</vt:lpstr>
      <vt:lpstr>'July 2024  '!Print_Area</vt:lpstr>
      <vt:lpstr>'July 2025'!Print_Area</vt:lpstr>
      <vt:lpstr>'July 2026'!Print_Area</vt:lpstr>
      <vt:lpstr>'June 2023 '!Print_Area</vt:lpstr>
      <vt:lpstr>'June 2024 '!Print_Area</vt:lpstr>
      <vt:lpstr>'June 2025'!Print_Area</vt:lpstr>
      <vt:lpstr>'June 2026'!Print_Area</vt:lpstr>
      <vt:lpstr>'March 2024  '!Print_Area</vt:lpstr>
      <vt:lpstr>'March 2025  '!Print_Area</vt:lpstr>
      <vt:lpstr>'March 2026'!Print_Area</vt:lpstr>
      <vt:lpstr>'May 2024'!Print_Area</vt:lpstr>
      <vt:lpstr>'May 2025'!Print_Area</vt:lpstr>
      <vt:lpstr>'May 2026'!Print_Area</vt:lpstr>
      <vt:lpstr>'November 2023    '!Print_Area</vt:lpstr>
      <vt:lpstr>'November 2024'!Print_Area</vt:lpstr>
      <vt:lpstr>'November 2025'!Print_Area</vt:lpstr>
      <vt:lpstr>'October 2023   '!Print_Area</vt:lpstr>
      <vt:lpstr>'October 2024'!Print_Area</vt:lpstr>
      <vt:lpstr>'October 2025'!Print_Area</vt:lpstr>
      <vt:lpstr>'Rider Def'!Print_Area</vt:lpstr>
      <vt:lpstr>'September 2023  '!Print_Area</vt:lpstr>
      <vt:lpstr>'September 2024 '!Print_Area</vt:lpstr>
      <vt:lpstr>'September 2025'!Print_Area</vt:lpstr>
      <vt:lpstr>'September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Kimete Seferi</dc:creator>
  <cp:lastModifiedBy>Michael W McCulty</cp:lastModifiedBy>
  <dcterms:created xsi:type="dcterms:W3CDTF">2024-12-30T21:49:50Z</dcterms:created>
  <dcterms:modified xsi:type="dcterms:W3CDTF">2026-08-25T18:11:16Z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55edde0d-d8f2-4115-a5d5-43af435b14e0</vt:lpwstr>
  </property>
  <property fmtid="{D5CDD505-2E9C-101B-9397-08002B2CF9AE}" pid="3" name="bjClsUserRVM">
    <vt:lpwstr>[]</vt:lpwstr>
  </property>
  <property fmtid="{D5CDD505-2E9C-101B-9397-08002B2CF9AE}" pid="4" name="bjSaver">
    <vt:lpwstr>IXl4AM5Ai6F7aU+5AJfOGpj0IUbCgb+z</vt:lpwstr>
  </property>
  <property fmtid="{D5CDD505-2E9C-101B-9397-08002B2CF9AE}" pid="5"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6" name="bjDocumentLabelXML-0">
    <vt:lpwstr>ames.com/2008/01/sie/internal/label"&gt;&lt;element uid="50c31824-0780-4910-87d1-eaaffd182d42" value="" /&gt;&lt;element uid="d14f5c36-f44a-4315-b438-005cfe8f069f" value="" /&gt;&lt;/sisl&gt;</vt:lpwstr>
  </property>
  <property fmtid="{D5CDD505-2E9C-101B-9397-08002B2CF9AE}" pid="7" name="bjDocumentSecurityLabel">
    <vt:lpwstr>AEP Internal</vt:lpwstr>
  </property>
  <property fmtid="{D5CDD505-2E9C-101B-9397-08002B2CF9AE}" pid="8" name="MSIP_Label_69f43042-6bda-44b2-91eb-eca3d3d484f4_SiteId">
    <vt:lpwstr>15f3c881-6b03-4ff6-8559-77bf5177818f</vt:lpwstr>
  </property>
  <property fmtid="{D5CDD505-2E9C-101B-9397-08002B2CF9AE}" pid="9" name="MSIP_Label_69f43042-6bda-44b2-91eb-eca3d3d484f4_Name">
    <vt:lpwstr>AEP Internal</vt:lpwstr>
  </property>
  <property fmtid="{D5CDD505-2E9C-101B-9397-08002B2CF9AE}" pid="10" name="MSIP_Label_69f43042-6bda-44b2-91eb-eca3d3d484f4_Enabled">
    <vt:lpwstr>true</vt:lpwstr>
  </property>
  <property fmtid="{D5CDD505-2E9C-101B-9397-08002B2CF9AE}" pid="11" name="bjLabelHistoryID">
    <vt:lpwstr>{7A3557AE-466A-4542-9286-A90D9002BF2A}</vt:lpwstr>
  </property>
  <property fmtid="{D5CDD505-2E9C-101B-9397-08002B2CF9AE}" pid="12" name="bjpmDocIH">
    <vt:lpwstr>UlCBV6MZkbRiHma6CQZ9UtsxQkWfju0H</vt:lpwstr>
  </property>
</Properties>
</file>