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drawings/drawing8.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9.xml" ContentType="application/vnd.openxmlformats-officedocument.drawing+xml"/>
  <Override PartName="/xl/ctrlProps/ctrlProp397.xml" ContentType="application/vnd.ms-excel.controlproperties+xml"/>
  <Override PartName="/xl/ctrlProps/ctrlProp398.xml" ContentType="application/vnd.ms-excel.controlproperties+xml"/>
  <Override PartName="/xl/drawings/drawing10.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drawings/drawing11.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12.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3.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drawings/drawing14.xml" ContentType="application/vnd.openxmlformats-officedocument.drawing+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15.xml" ContentType="application/vnd.openxmlformats-officedocument.drawing+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drawings/drawing16.xml" ContentType="application/vnd.openxmlformats-officedocument.drawing+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drawings/drawing17.xml" ContentType="application/vnd.openxmlformats-officedocument.drawing+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18.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drawings/drawing19.xml" ContentType="application/vnd.openxmlformats-officedocument.drawing+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drawings/drawing20.xml" ContentType="application/vnd.openxmlformats-officedocument.drawing+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drawings/drawing21.xml" ContentType="application/vnd.openxmlformats-officedocument.drawing+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drawings/drawing22.xml" ContentType="application/vnd.openxmlformats-officedocument.drawing+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drawings/drawing23.xml" ContentType="application/vnd.openxmlformats-officedocument.drawing+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drawings/drawing24.xml" ContentType="application/vnd.openxmlformats-officedocument.drawing+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5. May\"/>
    </mc:Choice>
  </mc:AlternateContent>
  <xr:revisionPtr revIDLastSave="0" documentId="13_ncr:1_{AD0C83CE-2F16-4A96-9092-4190EE80CF3C}" xr6:coauthVersionLast="47" xr6:coauthVersionMax="47" xr10:uidLastSave="{00000000-0000-0000-0000-000000000000}"/>
  <bookViews>
    <workbookView xWindow="28680" yWindow="-120" windowWidth="29040" windowHeight="15720" tabRatio="919" xr2:uid="{00000000-000D-0000-FFFF-FFFF00000000}"/>
  </bookViews>
  <sheets>
    <sheet name="Customer Info" sheetId="1" r:id="rId1"/>
    <sheet name="Rider Def" sheetId="146" r:id="rId2"/>
    <sheet name="RS" sheetId="34" r:id="rId3"/>
    <sheet name="GS-NDM" sheetId="37" r:id="rId4"/>
    <sheet name="RLM Bundled" sheetId="143" state="hidden" r:id="rId5"/>
    <sheet name="GS SEC " sheetId="154" r:id="rId6"/>
    <sheet name="GS PRI" sheetId="129" r:id="rId7"/>
    <sheet name="GS TRANS" sheetId="130" r:id="rId8"/>
    <sheet name="RSDM" sheetId="100" r:id="rId9"/>
    <sheet name="RS TOU Bundled" sheetId="127" r:id="rId10"/>
    <sheet name="RS PILOT PEV" sheetId="140" r:id="rId11"/>
    <sheet name="RS PEV " sheetId="149" r:id="rId12"/>
    <sheet name="GS DCT SEC" sheetId="155" r:id="rId13"/>
    <sheet name="GS DCT PRI" sheetId="156" r:id="rId14"/>
    <sheet name="GS DCT TRANS" sheetId="157" r:id="rId15"/>
    <sheet name="GS-TOU" sheetId="128" r:id="rId16"/>
    <sheet name="GS TOD OP" sheetId="119" r:id="rId17"/>
    <sheet name="GS TOD CSP" sheetId="158" r:id="rId18"/>
    <sheet name="GS FAIR - SEC" sheetId="138" r:id="rId19"/>
    <sheet name="GS FAIR - PRI" sheetId="139" r:id="rId20"/>
    <sheet name="GS Pilot PEV" sheetId="147" r:id="rId21"/>
    <sheet name="Bus PEV - Sec" sheetId="151" r:id="rId22"/>
    <sheet name="Bus PEV - Primary" sheetId="152" r:id="rId23"/>
    <sheet name="Bus PEV - Trans" sheetId="153" r:id="rId24"/>
    <sheet name="Rider Rates" sheetId="120" r:id="rId25"/>
    <sheet name="Riders" sheetId="61" state="hidden" r:id="rId26"/>
  </sheets>
  <definedNames>
    <definedName name="_xlnm.Print_Area" localSheetId="22">'Bus PEV - Primary'!$A$1:$P$69</definedName>
    <definedName name="_xlnm.Print_Area" localSheetId="21">'Bus PEV - Sec'!$A$1:$P$69</definedName>
    <definedName name="_xlnm.Print_Area" localSheetId="23">'Bus PEV - Trans'!$A$1:$P$69</definedName>
    <definedName name="_xlnm.Print_Area" localSheetId="0">'Customer Info'!$A$1:$F$37</definedName>
    <definedName name="_xlnm.Print_Area" localSheetId="13">'GS DCT PRI'!$A$1:$P$78</definedName>
    <definedName name="_xlnm.Print_Area" localSheetId="12">'GS DCT SEC'!$A$1:$P$80</definedName>
    <definedName name="_xlnm.Print_Area" localSheetId="14">'GS DCT TRANS'!$A$1:$P$79</definedName>
    <definedName name="_xlnm.Print_Area" localSheetId="19">'GS FAIR - PRI'!$A$1:$P$71</definedName>
    <definedName name="_xlnm.Print_Area" localSheetId="18">'GS FAIR - SEC'!$A$1:$P$70</definedName>
    <definedName name="_xlnm.Print_Area" localSheetId="20">'GS Pilot PEV'!$A$1:$P$68</definedName>
    <definedName name="_xlnm.Print_Area" localSheetId="6">'GS PRI'!$A$1:$P$77</definedName>
    <definedName name="_xlnm.Print_Area" localSheetId="5">'GS SEC '!$A$1:$P$79</definedName>
    <definedName name="_xlnm.Print_Area" localSheetId="17">'GS TOD CSP'!$A$1:$P$68</definedName>
    <definedName name="_xlnm.Print_Area" localSheetId="16">'GS TOD OP'!$A$1:$P$68</definedName>
    <definedName name="_xlnm.Print_Area" localSheetId="7">'GS TRANS'!$A$1:$P$77</definedName>
    <definedName name="_xlnm.Print_Area" localSheetId="3">'GS-NDM'!$A$1:$P$67</definedName>
    <definedName name="_xlnm.Print_Area" localSheetId="15">'GS-TOU'!$A$1:$P$69</definedName>
    <definedName name="_xlnm.Print_Area" localSheetId="1">'Rider Def'!$A$1:$A$32</definedName>
    <definedName name="_xlnm.Print_Area" localSheetId="24">'Rider Rates'!$A$1:$G$163</definedName>
    <definedName name="_xlnm.Print_Area" localSheetId="4">'RLM Bundled'!$A$1:$P$69</definedName>
    <definedName name="_xlnm.Print_Area" localSheetId="2">RS!$A$1:$P$67</definedName>
    <definedName name="_xlnm.Print_Area" localSheetId="11">'RS PEV '!$A$1:$P$73</definedName>
    <definedName name="_xlnm.Print_Area" localSheetId="10">'RS PILOT PEV'!$A$1:$P$69</definedName>
    <definedName name="_xlnm.Print_Area" localSheetId="9">'RS TOU Bundled'!$A$1:$P$70</definedName>
    <definedName name="_xlnm.Print_Area" localSheetId="8">RSDM!$A$1:$P$67</definedName>
    <definedName name="_xlnm.Print_Titles" localSheetId="24">'Rider Rates'!$1:$31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157" l="1"/>
  <c r="I26" i="130"/>
  <c r="I22" i="153"/>
  <c r="C12" i="157" l="1"/>
  <c r="I54" i="157" s="1"/>
  <c r="C12" i="156"/>
  <c r="C12" i="155"/>
  <c r="J54" i="157" l="1"/>
  <c r="N54" i="157"/>
  <c r="O54" i="157" s="1"/>
  <c r="G55" i="158"/>
  <c r="G54" i="158"/>
  <c r="J54" i="158" s="1"/>
  <c r="P57" i="158"/>
  <c r="G57" i="158"/>
  <c r="J57" i="158" s="1"/>
  <c r="D57" i="158"/>
  <c r="P56" i="158"/>
  <c r="G56" i="158"/>
  <c r="J56" i="158" s="1"/>
  <c r="D56" i="158"/>
  <c r="P55" i="158"/>
  <c r="J55" i="158"/>
  <c r="D55" i="158"/>
  <c r="P54" i="158"/>
  <c r="D54" i="158"/>
  <c r="P53" i="158"/>
  <c r="G53" i="158"/>
  <c r="J53" i="158" s="1"/>
  <c r="D53" i="158"/>
  <c r="P50" i="158"/>
  <c r="H50" i="158"/>
  <c r="J50" i="158" s="1"/>
  <c r="P46" i="158"/>
  <c r="I46" i="158"/>
  <c r="J46" i="158" s="1"/>
  <c r="P45" i="158"/>
  <c r="I45" i="158"/>
  <c r="P44" i="158"/>
  <c r="I44" i="158"/>
  <c r="P43" i="158"/>
  <c r="I43" i="158"/>
  <c r="N43" i="158" s="1"/>
  <c r="O43" i="158" s="1"/>
  <c r="P42" i="158"/>
  <c r="I42" i="158"/>
  <c r="J42" i="158" s="1"/>
  <c r="D42" i="158"/>
  <c r="P41" i="158"/>
  <c r="I41" i="158"/>
  <c r="J41" i="158" s="1"/>
  <c r="P40" i="158"/>
  <c r="I40" i="158"/>
  <c r="J40" i="158" s="1"/>
  <c r="P39" i="158"/>
  <c r="I39" i="158"/>
  <c r="J39" i="158" s="1"/>
  <c r="P38" i="158"/>
  <c r="I38" i="158"/>
  <c r="J38" i="158" s="1"/>
  <c r="P37" i="158"/>
  <c r="I37" i="158"/>
  <c r="J37" i="158" s="1"/>
  <c r="P36" i="158"/>
  <c r="I36" i="158"/>
  <c r="J36" i="158" s="1"/>
  <c r="P35" i="158"/>
  <c r="I35" i="158"/>
  <c r="N35" i="158" s="1"/>
  <c r="O35" i="158" s="1"/>
  <c r="P34" i="158"/>
  <c r="I34" i="158"/>
  <c r="J34" i="158" s="1"/>
  <c r="P33" i="158"/>
  <c r="I33" i="158"/>
  <c r="J33" i="158" s="1"/>
  <c r="P32" i="158"/>
  <c r="I32" i="158"/>
  <c r="J32" i="158" s="1"/>
  <c r="P31" i="158"/>
  <c r="I31" i="158"/>
  <c r="J31" i="158" s="1"/>
  <c r="P30" i="158"/>
  <c r="I30" i="158"/>
  <c r="J30" i="158" s="1"/>
  <c r="P29" i="158"/>
  <c r="I29" i="158"/>
  <c r="J29" i="158" s="1"/>
  <c r="P28" i="158"/>
  <c r="I28" i="158"/>
  <c r="J28" i="158" s="1"/>
  <c r="P23" i="158"/>
  <c r="P22" i="158"/>
  <c r="C18" i="158"/>
  <c r="C17" i="158"/>
  <c r="C16" i="158"/>
  <c r="D41" i="158" s="1"/>
  <c r="AD14" i="158"/>
  <c r="AC14" i="158"/>
  <c r="AB14" i="158"/>
  <c r="AA14" i="158"/>
  <c r="Z14" i="158"/>
  <c r="Y14" i="158"/>
  <c r="X14" i="158"/>
  <c r="W14" i="158"/>
  <c r="V14" i="158"/>
  <c r="U14" i="158"/>
  <c r="T14" i="158"/>
  <c r="S14" i="158"/>
  <c r="D11" i="158"/>
  <c r="B11" i="158"/>
  <c r="C11" i="158" s="1"/>
  <c r="C10" i="158"/>
  <c r="C9" i="158"/>
  <c r="A6" i="158"/>
  <c r="A4" i="158"/>
  <c r="L55" i="158" l="1"/>
  <c r="O55" i="158" s="1"/>
  <c r="L54" i="158"/>
  <c r="O54" i="158" s="1"/>
  <c r="N34" i="158"/>
  <c r="O34" i="158" s="1"/>
  <c r="L53" i="158"/>
  <c r="O53" i="158" s="1"/>
  <c r="N46" i="158"/>
  <c r="O46" i="158" s="1"/>
  <c r="D29" i="158"/>
  <c r="N29" i="158" s="1"/>
  <c r="O29" i="158" s="1"/>
  <c r="D40" i="158"/>
  <c r="N40" i="158" s="1"/>
  <c r="O40" i="158" s="1"/>
  <c r="D50" i="158"/>
  <c r="M50" i="158" s="1"/>
  <c r="O50" i="158" s="1"/>
  <c r="D33" i="158"/>
  <c r="N33" i="158" s="1"/>
  <c r="O33" i="158" s="1"/>
  <c r="D31" i="158"/>
  <c r="N31" i="158" s="1"/>
  <c r="O31" i="158" s="1"/>
  <c r="D45" i="158"/>
  <c r="N45" i="158" s="1"/>
  <c r="O45" i="158" s="1"/>
  <c r="D23" i="158"/>
  <c r="N42" i="158"/>
  <c r="O42" i="158" s="1"/>
  <c r="L56" i="158"/>
  <c r="O56" i="158" s="1"/>
  <c r="N41" i="158"/>
  <c r="O41" i="158" s="1"/>
  <c r="L57" i="158"/>
  <c r="O57" i="158" s="1"/>
  <c r="J43" i="158"/>
  <c r="J45" i="158"/>
  <c r="J35" i="158"/>
  <c r="J44" i="158"/>
  <c r="D28" i="158"/>
  <c r="D30" i="158"/>
  <c r="N30" i="158" s="1"/>
  <c r="O30" i="158" s="1"/>
  <c r="D32" i="158" l="1"/>
  <c r="N32" i="158" s="1"/>
  <c r="O32" i="158" s="1"/>
  <c r="M58" i="158"/>
  <c r="M60" i="158" s="1"/>
  <c r="L58" i="158"/>
  <c r="L60" i="158" s="1"/>
  <c r="N28" i="158"/>
  <c r="D44" i="158"/>
  <c r="N44" i="158" s="1"/>
  <c r="O44" i="158" s="1"/>
  <c r="O28" i="158" l="1"/>
  <c r="C21" i="120" l="1"/>
  <c r="B19" i="120"/>
  <c r="B18" i="120"/>
  <c r="D11" i="120"/>
  <c r="C16" i="120"/>
  <c r="I25" i="138" s="1"/>
  <c r="J25" i="138" s="1"/>
  <c r="B16" i="120"/>
  <c r="B15" i="120"/>
  <c r="I22" i="158" s="1"/>
  <c r="C15" i="120"/>
  <c r="C14" i="120"/>
  <c r="C6" i="120"/>
  <c r="B11" i="120"/>
  <c r="B10" i="120"/>
  <c r="I25" i="149" s="1"/>
  <c r="B8" i="120"/>
  <c r="I21" i="140" s="1"/>
  <c r="N21" i="140" s="1"/>
  <c r="O21" i="140" s="1"/>
  <c r="B6" i="120"/>
  <c r="I22" i="127" s="1"/>
  <c r="N22" i="127" s="1"/>
  <c r="O22" i="127" s="1"/>
  <c r="B5" i="120"/>
  <c r="I21" i="100" s="1"/>
  <c r="N21" i="100" s="1"/>
  <c r="O21" i="100" s="1"/>
  <c r="N22" i="153"/>
  <c r="C16" i="155"/>
  <c r="C17" i="155"/>
  <c r="C17" i="157"/>
  <c r="C16" i="157"/>
  <c r="C17" i="156"/>
  <c r="C16" i="156"/>
  <c r="I31" i="155"/>
  <c r="J31" i="155" s="1"/>
  <c r="I30" i="155"/>
  <c r="J30" i="155" s="1"/>
  <c r="I28" i="155"/>
  <c r="N28" i="155" s="1"/>
  <c r="O28" i="155" s="1"/>
  <c r="C18" i="157"/>
  <c r="D48" i="157" s="1"/>
  <c r="C11" i="157"/>
  <c r="G65" i="157" s="1"/>
  <c r="J65" i="157" s="1"/>
  <c r="I43" i="157"/>
  <c r="J43" i="157" s="1"/>
  <c r="C19" i="157"/>
  <c r="I30" i="157"/>
  <c r="J30" i="157" s="1"/>
  <c r="I35" i="157"/>
  <c r="J35" i="157" s="1"/>
  <c r="I36" i="157"/>
  <c r="J36" i="157" s="1"/>
  <c r="I37" i="157"/>
  <c r="J37" i="157" s="1"/>
  <c r="I38" i="157"/>
  <c r="J38" i="157" s="1"/>
  <c r="I39" i="157"/>
  <c r="J39" i="157" s="1"/>
  <c r="I40" i="157"/>
  <c r="J40" i="157" s="1"/>
  <c r="I41" i="157"/>
  <c r="J41" i="157" s="1"/>
  <c r="I42" i="157"/>
  <c r="N42" i="157" s="1"/>
  <c r="O42" i="157" s="1"/>
  <c r="I44" i="157"/>
  <c r="J44" i="157" s="1"/>
  <c r="I45" i="157"/>
  <c r="J45" i="157" s="1"/>
  <c r="I46" i="157"/>
  <c r="J46" i="157" s="1"/>
  <c r="I47" i="157"/>
  <c r="J47" i="157" s="1"/>
  <c r="I48" i="157"/>
  <c r="J48" i="157" s="1"/>
  <c r="I49" i="157"/>
  <c r="J49" i="157" s="1"/>
  <c r="I50" i="157"/>
  <c r="N50" i="157" s="1"/>
  <c r="O50" i="157" s="1"/>
  <c r="I51" i="157"/>
  <c r="J51" i="157" s="1"/>
  <c r="I52" i="157"/>
  <c r="J52" i="157" s="1"/>
  <c r="I53" i="157"/>
  <c r="J53" i="157" s="1"/>
  <c r="H58" i="157"/>
  <c r="J58" i="157" s="1"/>
  <c r="H59" i="157"/>
  <c r="J59" i="157" s="1"/>
  <c r="P65" i="157"/>
  <c r="P64" i="157"/>
  <c r="P63" i="157"/>
  <c r="P62" i="157"/>
  <c r="P59" i="157"/>
  <c r="P58" i="157"/>
  <c r="P53" i="157"/>
  <c r="P52" i="157"/>
  <c r="P51" i="157"/>
  <c r="P50" i="157"/>
  <c r="P49" i="157"/>
  <c r="P48" i="157"/>
  <c r="P47" i="157"/>
  <c r="P46" i="157"/>
  <c r="P45" i="157"/>
  <c r="P44" i="157"/>
  <c r="P43" i="157"/>
  <c r="P42" i="157"/>
  <c r="P41" i="157"/>
  <c r="P40" i="157"/>
  <c r="P39" i="157"/>
  <c r="P38" i="157"/>
  <c r="P37" i="157"/>
  <c r="P36" i="157"/>
  <c r="P35" i="157"/>
  <c r="P30" i="157"/>
  <c r="P29" i="157"/>
  <c r="J29" i="157"/>
  <c r="P27" i="157"/>
  <c r="AD14" i="157"/>
  <c r="AC14" i="157"/>
  <c r="AB14" i="157"/>
  <c r="AA14" i="157"/>
  <c r="Z14" i="157"/>
  <c r="Y14" i="157"/>
  <c r="X14" i="157"/>
  <c r="W14" i="157"/>
  <c r="V14" i="157"/>
  <c r="U14" i="157"/>
  <c r="T14" i="157"/>
  <c r="S14" i="157"/>
  <c r="D10" i="157"/>
  <c r="B10" i="157"/>
  <c r="C10" i="157" s="1"/>
  <c r="C9" i="157"/>
  <c r="C8" i="157"/>
  <c r="A6" i="157"/>
  <c r="A4" i="157"/>
  <c r="C18" i="156"/>
  <c r="D41" i="156" s="1"/>
  <c r="D29" i="1"/>
  <c r="I44" i="156"/>
  <c r="J44" i="156" s="1"/>
  <c r="C11" i="156"/>
  <c r="D64" i="156" s="1"/>
  <c r="I28" i="156"/>
  <c r="J28" i="156" s="1"/>
  <c r="I30" i="156"/>
  <c r="J30" i="156" s="1"/>
  <c r="I31" i="156"/>
  <c r="J31" i="156" s="1"/>
  <c r="I36" i="156"/>
  <c r="J36" i="156" s="1"/>
  <c r="I37" i="156"/>
  <c r="J37" i="156" s="1"/>
  <c r="I38" i="156"/>
  <c r="J38" i="156" s="1"/>
  <c r="I39" i="156"/>
  <c r="J39" i="156" s="1"/>
  <c r="I40" i="156"/>
  <c r="J40" i="156" s="1"/>
  <c r="I41" i="156"/>
  <c r="J41" i="156" s="1"/>
  <c r="I42" i="156"/>
  <c r="N42" i="156" s="1"/>
  <c r="O42" i="156" s="1"/>
  <c r="I43" i="156"/>
  <c r="N43" i="156" s="1"/>
  <c r="O43" i="156" s="1"/>
  <c r="I45" i="156"/>
  <c r="J45" i="156" s="1"/>
  <c r="I46" i="156"/>
  <c r="J46" i="156" s="1"/>
  <c r="I47" i="156"/>
  <c r="J47" i="156" s="1"/>
  <c r="I48" i="156"/>
  <c r="J48" i="156" s="1"/>
  <c r="I49" i="156"/>
  <c r="J49" i="156" s="1"/>
  <c r="I50" i="156"/>
  <c r="J50" i="156" s="1"/>
  <c r="I51" i="156"/>
  <c r="J51" i="156" s="1"/>
  <c r="N51" i="156" s="1"/>
  <c r="O51" i="156" s="1"/>
  <c r="I52" i="156"/>
  <c r="J52" i="156" s="1"/>
  <c r="I53" i="156"/>
  <c r="J53" i="156" s="1"/>
  <c r="I54" i="156"/>
  <c r="N54" i="156" s="1"/>
  <c r="O54" i="156" s="1"/>
  <c r="H58" i="156"/>
  <c r="J58" i="156" s="1"/>
  <c r="H59" i="156"/>
  <c r="J59" i="156" s="1"/>
  <c r="P65" i="156"/>
  <c r="P64" i="156"/>
  <c r="P63" i="156"/>
  <c r="P62" i="156"/>
  <c r="P59" i="156"/>
  <c r="P58" i="156"/>
  <c r="P54" i="156"/>
  <c r="P53" i="156"/>
  <c r="P52" i="156"/>
  <c r="P51" i="156"/>
  <c r="P50" i="156"/>
  <c r="P49" i="156"/>
  <c r="P48" i="156"/>
  <c r="P47" i="156"/>
  <c r="P46" i="156"/>
  <c r="P45" i="156"/>
  <c r="P44" i="156"/>
  <c r="P43" i="156"/>
  <c r="P42" i="156"/>
  <c r="P41" i="156"/>
  <c r="P40" i="156"/>
  <c r="P39" i="156"/>
  <c r="P38" i="156"/>
  <c r="P37" i="156"/>
  <c r="P36" i="156"/>
  <c r="P31" i="156"/>
  <c r="P30" i="156"/>
  <c r="P28" i="156"/>
  <c r="C19" i="156"/>
  <c r="D19" i="156" s="1"/>
  <c r="AD14" i="156"/>
  <c r="AC14" i="156"/>
  <c r="AB14" i="156"/>
  <c r="AA14" i="156"/>
  <c r="Z14" i="156"/>
  <c r="Y14" i="156"/>
  <c r="X14" i="156"/>
  <c r="W14" i="156"/>
  <c r="V14" i="156"/>
  <c r="U14" i="156"/>
  <c r="T14" i="156"/>
  <c r="S14" i="156"/>
  <c r="D10" i="156"/>
  <c r="B10" i="156"/>
  <c r="C10" i="156" s="1"/>
  <c r="C9" i="156"/>
  <c r="C8" i="156"/>
  <c r="A6" i="156"/>
  <c r="A4" i="156"/>
  <c r="C18" i="155"/>
  <c r="D42" i="155" s="1"/>
  <c r="I45" i="155"/>
  <c r="J45" i="155" s="1"/>
  <c r="C11" i="155"/>
  <c r="G64" i="155" s="1"/>
  <c r="J64" i="155" s="1"/>
  <c r="I37" i="155"/>
  <c r="J37" i="155" s="1"/>
  <c r="I38" i="155"/>
  <c r="J38" i="155" s="1"/>
  <c r="I39" i="155"/>
  <c r="J39" i="155" s="1"/>
  <c r="I40" i="155"/>
  <c r="J40" i="155" s="1"/>
  <c r="I41" i="155"/>
  <c r="J41" i="155" s="1"/>
  <c r="I42" i="155"/>
  <c r="J42" i="155" s="1"/>
  <c r="I43" i="155"/>
  <c r="N43" i="155" s="1"/>
  <c r="O43" i="155" s="1"/>
  <c r="I44" i="155"/>
  <c r="J44" i="155" s="1"/>
  <c r="I46" i="155"/>
  <c r="J46" i="155" s="1"/>
  <c r="I47" i="155"/>
  <c r="J47" i="155" s="1"/>
  <c r="I48" i="155"/>
  <c r="J48" i="155" s="1"/>
  <c r="I49" i="155"/>
  <c r="J49" i="155" s="1"/>
  <c r="I50" i="155"/>
  <c r="J50" i="155" s="1"/>
  <c r="I51" i="155"/>
  <c r="J51" i="155" s="1"/>
  <c r="I52" i="155"/>
  <c r="N52" i="155" s="1"/>
  <c r="O52" i="155" s="1"/>
  <c r="I53" i="155"/>
  <c r="J53" i="155" s="1"/>
  <c r="I54" i="155"/>
  <c r="J54" i="155" s="1"/>
  <c r="I55" i="155"/>
  <c r="N55" i="155" s="1"/>
  <c r="O55" i="155" s="1"/>
  <c r="H59" i="155"/>
  <c r="J59" i="155" s="1"/>
  <c r="H60" i="155"/>
  <c r="J60" i="155" s="1"/>
  <c r="P66" i="155"/>
  <c r="P65" i="155"/>
  <c r="P64" i="155"/>
  <c r="P63" i="155"/>
  <c r="P60" i="155"/>
  <c r="P59" i="155"/>
  <c r="P55" i="155"/>
  <c r="P54" i="155"/>
  <c r="P53" i="155"/>
  <c r="P52" i="155"/>
  <c r="P51" i="155"/>
  <c r="P50" i="155"/>
  <c r="P49" i="155"/>
  <c r="P48" i="155"/>
  <c r="P47" i="155"/>
  <c r="P46" i="155"/>
  <c r="P45" i="155"/>
  <c r="P44" i="155"/>
  <c r="P43" i="155"/>
  <c r="P42" i="155"/>
  <c r="P41" i="155"/>
  <c r="P40" i="155"/>
  <c r="P39" i="155"/>
  <c r="P38" i="155"/>
  <c r="P37" i="155"/>
  <c r="P31" i="155"/>
  <c r="P30" i="155"/>
  <c r="P28" i="155"/>
  <c r="C19" i="155"/>
  <c r="D10" i="155"/>
  <c r="B10" i="155"/>
  <c r="C10" i="155" s="1"/>
  <c r="C9" i="155" a="1"/>
  <c r="C9" i="155" s="1"/>
  <c r="C8" i="155" a="1"/>
  <c r="C8" i="155" s="1"/>
  <c r="A6" i="155"/>
  <c r="B10" i="154"/>
  <c r="C10" i="154" s="1"/>
  <c r="C9" i="154" a="1"/>
  <c r="C9" i="154" s="1"/>
  <c r="C8" i="154" a="1"/>
  <c r="C8" i="154" s="1"/>
  <c r="P57" i="147"/>
  <c r="P56" i="147"/>
  <c r="P55" i="147"/>
  <c r="P54" i="147"/>
  <c r="P53" i="147"/>
  <c r="P50" i="147"/>
  <c r="P46" i="147"/>
  <c r="P45" i="147"/>
  <c r="P44" i="147"/>
  <c r="P43" i="147"/>
  <c r="P42" i="147"/>
  <c r="P41" i="147"/>
  <c r="P40" i="147"/>
  <c r="P39" i="147"/>
  <c r="P38" i="147"/>
  <c r="P37" i="147"/>
  <c r="P36" i="147"/>
  <c r="P35" i="147"/>
  <c r="P34" i="147"/>
  <c r="P33" i="147"/>
  <c r="P32" i="147"/>
  <c r="P31" i="147"/>
  <c r="P30" i="147"/>
  <c r="P29" i="147"/>
  <c r="P28" i="147"/>
  <c r="I46" i="147"/>
  <c r="J46" i="147" s="1"/>
  <c r="I43" i="147"/>
  <c r="J43" i="147" s="1"/>
  <c r="I35" i="147"/>
  <c r="N35" i="147" s="1"/>
  <c r="O35" i="147" s="1"/>
  <c r="I34" i="147"/>
  <c r="J34" i="147" s="1"/>
  <c r="I44" i="147"/>
  <c r="J44" i="147" s="1"/>
  <c r="I45" i="147"/>
  <c r="J45" i="147" s="1"/>
  <c r="I40" i="147"/>
  <c r="J40" i="147" s="1"/>
  <c r="I33" i="147"/>
  <c r="J33" i="147" s="1"/>
  <c r="I42" i="119"/>
  <c r="J42" i="119" s="1"/>
  <c r="P43" i="153"/>
  <c r="P41" i="153"/>
  <c r="P40" i="153"/>
  <c r="P39" i="153"/>
  <c r="P38" i="153"/>
  <c r="P37" i="153"/>
  <c r="P36" i="153"/>
  <c r="P35" i="153"/>
  <c r="P34" i="153"/>
  <c r="P33" i="153"/>
  <c r="P32" i="153"/>
  <c r="P31" i="153"/>
  <c r="P30" i="153"/>
  <c r="P29" i="153"/>
  <c r="P47" i="153"/>
  <c r="P46" i="153"/>
  <c r="I46" i="153"/>
  <c r="J46" i="153" s="1"/>
  <c r="P45" i="153"/>
  <c r="I45" i="153"/>
  <c r="J45" i="153" s="1"/>
  <c r="P44" i="153"/>
  <c r="P42" i="153"/>
  <c r="I47" i="153"/>
  <c r="N47" i="153" s="1"/>
  <c r="O47" i="153" s="1"/>
  <c r="I44" i="153"/>
  <c r="N44" i="153" s="1"/>
  <c r="O44" i="153" s="1"/>
  <c r="I35" i="153"/>
  <c r="N35" i="153" s="1"/>
  <c r="O35" i="153" s="1"/>
  <c r="I43" i="153"/>
  <c r="J43" i="153" s="1"/>
  <c r="I34" i="153"/>
  <c r="J34" i="153" s="1"/>
  <c r="P23" i="153"/>
  <c r="P22" i="153"/>
  <c r="I44" i="152"/>
  <c r="J44" i="152" s="1"/>
  <c r="I47" i="152"/>
  <c r="J47" i="152" s="1"/>
  <c r="I35" i="152"/>
  <c r="N35" i="152" s="1"/>
  <c r="O35" i="152" s="1"/>
  <c r="I46" i="152"/>
  <c r="J46" i="152" s="1"/>
  <c r="H51" i="151"/>
  <c r="J51" i="151" s="1"/>
  <c r="P47" i="151"/>
  <c r="I47" i="151"/>
  <c r="J47" i="151" s="1"/>
  <c r="I44" i="151"/>
  <c r="J44" i="151" s="1"/>
  <c r="I35" i="151"/>
  <c r="J35" i="151" s="1"/>
  <c r="I45" i="151"/>
  <c r="J45" i="151" s="1"/>
  <c r="I46" i="151"/>
  <c r="J46" i="151" s="1"/>
  <c r="P54" i="139"/>
  <c r="P43" i="139"/>
  <c r="I45" i="139"/>
  <c r="N45" i="139" s="1"/>
  <c r="O45" i="139" s="1"/>
  <c r="I36" i="139"/>
  <c r="N36" i="139" s="1"/>
  <c r="O36" i="139" s="1"/>
  <c r="I47" i="139"/>
  <c r="J47" i="139" s="1"/>
  <c r="I47" i="138"/>
  <c r="J47" i="138" s="1"/>
  <c r="I44" i="138"/>
  <c r="J44" i="138" s="1"/>
  <c r="I24" i="139"/>
  <c r="N24" i="139" s="1"/>
  <c r="O24" i="139" s="1"/>
  <c r="P43" i="138"/>
  <c r="I45" i="138"/>
  <c r="N45" i="138" s="1"/>
  <c r="O45" i="138" s="1"/>
  <c r="I36" i="138"/>
  <c r="N36" i="138" s="1"/>
  <c r="O36" i="138" s="1"/>
  <c r="P41" i="119"/>
  <c r="I46" i="119"/>
  <c r="J46" i="119" s="1"/>
  <c r="I43" i="119"/>
  <c r="N43" i="119" s="1"/>
  <c r="O43" i="119" s="1"/>
  <c r="I34" i="119"/>
  <c r="N34" i="119" s="1"/>
  <c r="O34" i="119" s="1"/>
  <c r="I45" i="119"/>
  <c r="J45" i="119" s="1"/>
  <c r="P42" i="128"/>
  <c r="I47" i="128"/>
  <c r="J47" i="128" s="1"/>
  <c r="I44" i="128"/>
  <c r="N44" i="128" s="1"/>
  <c r="O44" i="128" s="1"/>
  <c r="I35" i="128"/>
  <c r="N35" i="128" s="1"/>
  <c r="O35" i="128" s="1"/>
  <c r="I46" i="128"/>
  <c r="I43" i="34"/>
  <c r="J43" i="34" s="1"/>
  <c r="I41" i="34"/>
  <c r="N41" i="34" s="1"/>
  <c r="O41" i="34" s="1"/>
  <c r="I34" i="34"/>
  <c r="N34" i="34" s="1"/>
  <c r="O34" i="34" s="1"/>
  <c r="I43" i="143"/>
  <c r="N43" i="143" s="1"/>
  <c r="O43" i="143" s="1"/>
  <c r="I40" i="143"/>
  <c r="N40" i="143" s="1"/>
  <c r="O40" i="143" s="1"/>
  <c r="I33" i="143"/>
  <c r="N33" i="143" s="1"/>
  <c r="O33" i="143" s="1"/>
  <c r="I44" i="100"/>
  <c r="N44" i="100" s="1"/>
  <c r="O44" i="100" s="1"/>
  <c r="I42" i="100"/>
  <c r="N42" i="100" s="1"/>
  <c r="O42" i="100" s="1"/>
  <c r="I35" i="100"/>
  <c r="N35" i="100" s="1"/>
  <c r="O35" i="100" s="1"/>
  <c r="I45" i="127"/>
  <c r="J45" i="127" s="1"/>
  <c r="I44" i="127"/>
  <c r="N44" i="127" s="1"/>
  <c r="O44" i="127" s="1"/>
  <c r="I43" i="127"/>
  <c r="J43" i="127" s="1"/>
  <c r="I36" i="127"/>
  <c r="N36" i="127" s="1"/>
  <c r="O36" i="127" s="1"/>
  <c r="I34" i="127"/>
  <c r="J34" i="127" s="1"/>
  <c r="I45" i="140"/>
  <c r="N45" i="140" s="1"/>
  <c r="O45" i="140" s="1"/>
  <c r="I43" i="140"/>
  <c r="N43" i="140" s="1"/>
  <c r="O43" i="140" s="1"/>
  <c r="I36" i="140"/>
  <c r="N36" i="140" s="1"/>
  <c r="O36" i="140" s="1"/>
  <c r="I49" i="149"/>
  <c r="J49" i="149" s="1"/>
  <c r="I47" i="149"/>
  <c r="N47" i="149" s="1"/>
  <c r="O47" i="149" s="1"/>
  <c r="I40" i="149"/>
  <c r="N40" i="149" s="1"/>
  <c r="O40" i="149" s="1"/>
  <c r="I40" i="130"/>
  <c r="N40" i="130" s="1"/>
  <c r="O40" i="130" s="1"/>
  <c r="I41" i="129"/>
  <c r="N41" i="129" s="1"/>
  <c r="O41" i="129" s="1"/>
  <c r="I42" i="154"/>
  <c r="J42" i="154" s="1"/>
  <c r="I33" i="37"/>
  <c r="N33" i="37" s="1"/>
  <c r="O33" i="37" s="1"/>
  <c r="I45" i="37"/>
  <c r="N45" i="37" s="1"/>
  <c r="O45" i="37" s="1"/>
  <c r="I42" i="37"/>
  <c r="J42" i="37" s="1"/>
  <c r="I54" i="154"/>
  <c r="J54" i="154" s="1"/>
  <c r="I51" i="154"/>
  <c r="N51" i="154" s="1"/>
  <c r="O51" i="154" s="1"/>
  <c r="I53" i="129"/>
  <c r="J53" i="129" s="1"/>
  <c r="H57" i="130"/>
  <c r="J57" i="130" s="1"/>
  <c r="C15" i="130"/>
  <c r="I49" i="130"/>
  <c r="N49" i="130" s="1"/>
  <c r="O49" i="130" s="1"/>
  <c r="I52" i="130"/>
  <c r="J52" i="130" s="1"/>
  <c r="C16" i="130"/>
  <c r="I43" i="130"/>
  <c r="J43" i="130" s="1"/>
  <c r="I29" i="130"/>
  <c r="J29" i="130" s="1"/>
  <c r="I51" i="130"/>
  <c r="J51" i="130" s="1"/>
  <c r="I52" i="129"/>
  <c r="J52" i="129" s="1"/>
  <c r="I52" i="154"/>
  <c r="J52" i="154" s="1"/>
  <c r="H59" i="154"/>
  <c r="J59" i="154" s="1"/>
  <c r="I53" i="154"/>
  <c r="J53" i="154" s="1"/>
  <c r="I47" i="154"/>
  <c r="J47" i="154" s="1"/>
  <c r="P45" i="37"/>
  <c r="I44" i="37"/>
  <c r="J44" i="37" s="1"/>
  <c r="P40" i="37"/>
  <c r="I47" i="140"/>
  <c r="J47" i="140" s="1"/>
  <c r="G56" i="143"/>
  <c r="J56" i="143" s="1"/>
  <c r="G55" i="143"/>
  <c r="J55" i="143" s="1"/>
  <c r="G54" i="143"/>
  <c r="J54" i="143" s="1"/>
  <c r="G53" i="143"/>
  <c r="J53" i="143" s="1"/>
  <c r="I47" i="127"/>
  <c r="J47" i="127" s="1"/>
  <c r="P55" i="100"/>
  <c r="I46" i="100"/>
  <c r="J46" i="100" s="1"/>
  <c r="I46" i="143"/>
  <c r="J46" i="143" s="1"/>
  <c r="I45" i="34"/>
  <c r="P57" i="139"/>
  <c r="P56" i="139"/>
  <c r="P55" i="139"/>
  <c r="P51" i="139"/>
  <c r="P47" i="139"/>
  <c r="P46" i="139"/>
  <c r="P45" i="139"/>
  <c r="P44" i="139"/>
  <c r="P42" i="139"/>
  <c r="P41" i="139"/>
  <c r="P40" i="139"/>
  <c r="P39" i="139"/>
  <c r="P38" i="139"/>
  <c r="P37" i="139"/>
  <c r="P36" i="139"/>
  <c r="P35" i="139"/>
  <c r="P34" i="139"/>
  <c r="P33" i="139"/>
  <c r="P32" i="139"/>
  <c r="P31" i="139"/>
  <c r="P30" i="139"/>
  <c r="H51" i="139"/>
  <c r="J51" i="139" s="1"/>
  <c r="I46" i="139"/>
  <c r="J46" i="139" s="1"/>
  <c r="I42" i="139"/>
  <c r="J42" i="139" s="1"/>
  <c r="I35" i="139"/>
  <c r="J35" i="139" s="1"/>
  <c r="P25" i="139"/>
  <c r="P24" i="139"/>
  <c r="P57" i="138"/>
  <c r="P56" i="138"/>
  <c r="P55" i="138"/>
  <c r="P54" i="138"/>
  <c r="P51" i="138"/>
  <c r="P47" i="138"/>
  <c r="P46" i="138"/>
  <c r="P45" i="138"/>
  <c r="P44" i="138"/>
  <c r="P42" i="138"/>
  <c r="P41" i="138"/>
  <c r="P40" i="138"/>
  <c r="P39" i="138"/>
  <c r="I39" i="138"/>
  <c r="J39" i="138" s="1"/>
  <c r="P38" i="138"/>
  <c r="P37" i="138"/>
  <c r="P36" i="138"/>
  <c r="P35" i="138"/>
  <c r="P34" i="138"/>
  <c r="P33" i="138"/>
  <c r="P32" i="138"/>
  <c r="P31" i="138"/>
  <c r="P30" i="138"/>
  <c r="H51" i="138"/>
  <c r="J51" i="138" s="1"/>
  <c r="I46" i="138"/>
  <c r="J46" i="138" s="1"/>
  <c r="I42" i="138"/>
  <c r="J42" i="138" s="1"/>
  <c r="I35" i="138"/>
  <c r="J35" i="138" s="1"/>
  <c r="P25" i="138"/>
  <c r="P24" i="138"/>
  <c r="P57" i="119"/>
  <c r="P56" i="119"/>
  <c r="P55" i="119"/>
  <c r="P54" i="119"/>
  <c r="P53" i="119"/>
  <c r="P50" i="119"/>
  <c r="P42" i="119"/>
  <c r="P46" i="119"/>
  <c r="P45" i="119"/>
  <c r="P44" i="119"/>
  <c r="P43" i="119"/>
  <c r="P40" i="119"/>
  <c r="P39" i="119"/>
  <c r="P38" i="119"/>
  <c r="P37" i="119"/>
  <c r="P36" i="119"/>
  <c r="P35" i="119"/>
  <c r="P34" i="119"/>
  <c r="P33" i="119"/>
  <c r="P32" i="119"/>
  <c r="P31" i="119"/>
  <c r="P30" i="119"/>
  <c r="P29" i="119"/>
  <c r="P28" i="119"/>
  <c r="G54" i="119"/>
  <c r="G53" i="119"/>
  <c r="J53" i="119" s="1"/>
  <c r="I44" i="119"/>
  <c r="J44" i="119" s="1"/>
  <c r="I40" i="119"/>
  <c r="J40" i="119" s="1"/>
  <c r="I28" i="119"/>
  <c r="J28" i="119" s="1"/>
  <c r="I33" i="119"/>
  <c r="J33" i="119" s="1"/>
  <c r="P23" i="119"/>
  <c r="P22" i="119"/>
  <c r="H50" i="119"/>
  <c r="J50" i="119" s="1"/>
  <c r="P54" i="128"/>
  <c r="P45" i="128"/>
  <c r="P44" i="128"/>
  <c r="P43" i="128"/>
  <c r="I45" i="128"/>
  <c r="J45" i="128" s="1"/>
  <c r="P63" i="130"/>
  <c r="P62" i="130"/>
  <c r="P61" i="130"/>
  <c r="P60" i="130"/>
  <c r="P57" i="130"/>
  <c r="P56" i="130"/>
  <c r="P52" i="130"/>
  <c r="P51" i="130"/>
  <c r="P50" i="130"/>
  <c r="P49" i="130"/>
  <c r="P48" i="130"/>
  <c r="P47" i="130"/>
  <c r="P46" i="130"/>
  <c r="P45" i="130"/>
  <c r="P44" i="130"/>
  <c r="P43" i="130"/>
  <c r="P42" i="130"/>
  <c r="P41" i="130"/>
  <c r="P40" i="130"/>
  <c r="P39" i="130"/>
  <c r="P38" i="130"/>
  <c r="P37" i="130"/>
  <c r="P36" i="130"/>
  <c r="P35" i="130"/>
  <c r="P34" i="130"/>
  <c r="P29" i="130"/>
  <c r="P28" i="130"/>
  <c r="P26" i="130"/>
  <c r="I50" i="130"/>
  <c r="J50" i="130" s="1"/>
  <c r="I48" i="130"/>
  <c r="J48" i="130" s="1"/>
  <c r="I46" i="130"/>
  <c r="J46" i="130" s="1"/>
  <c r="I39" i="130"/>
  <c r="J39" i="130" s="1"/>
  <c r="P64" i="129"/>
  <c r="P63" i="129"/>
  <c r="P62" i="129"/>
  <c r="P61" i="129"/>
  <c r="P58" i="129"/>
  <c r="P57" i="129"/>
  <c r="P53" i="129"/>
  <c r="P52" i="129"/>
  <c r="P51" i="129"/>
  <c r="P50" i="129"/>
  <c r="P49" i="129"/>
  <c r="P48" i="129"/>
  <c r="P47" i="129"/>
  <c r="P46" i="129"/>
  <c r="P45" i="129"/>
  <c r="P44" i="129"/>
  <c r="P43" i="129"/>
  <c r="P42" i="129"/>
  <c r="P41" i="129"/>
  <c r="P40" i="129"/>
  <c r="P39" i="129"/>
  <c r="P38" i="129"/>
  <c r="P37" i="129"/>
  <c r="P36" i="129"/>
  <c r="P35" i="129"/>
  <c r="H57" i="129"/>
  <c r="J57" i="129" s="1"/>
  <c r="I51" i="129"/>
  <c r="J51" i="129" s="1"/>
  <c r="I47" i="129"/>
  <c r="J47" i="129" s="1"/>
  <c r="I40" i="129"/>
  <c r="J40" i="129" s="1"/>
  <c r="I35" i="129"/>
  <c r="J35" i="129" s="1"/>
  <c r="P30" i="129"/>
  <c r="P29" i="129"/>
  <c r="P27" i="129"/>
  <c r="C17" i="154"/>
  <c r="I38" i="154"/>
  <c r="J38" i="154" s="1"/>
  <c r="C11" i="154"/>
  <c r="G62" i="154" s="1"/>
  <c r="J62" i="154" s="1"/>
  <c r="D10" i="154"/>
  <c r="I40" i="154"/>
  <c r="J40" i="154" s="1"/>
  <c r="I39" i="154"/>
  <c r="J39" i="154" s="1"/>
  <c r="C18" i="154"/>
  <c r="C16" i="154"/>
  <c r="C15" i="154"/>
  <c r="P65" i="154"/>
  <c r="P64" i="154"/>
  <c r="P63" i="154"/>
  <c r="P62" i="154"/>
  <c r="P59" i="154"/>
  <c r="P58" i="154"/>
  <c r="P54" i="154"/>
  <c r="P53" i="154"/>
  <c r="P52" i="154"/>
  <c r="P51" i="154"/>
  <c r="P50" i="154"/>
  <c r="P49" i="154"/>
  <c r="P48" i="154"/>
  <c r="P47" i="154"/>
  <c r="P46" i="154"/>
  <c r="P45" i="154"/>
  <c r="P44" i="154"/>
  <c r="P43" i="154"/>
  <c r="P42" i="154"/>
  <c r="P41" i="154"/>
  <c r="P40" i="154"/>
  <c r="P39" i="154"/>
  <c r="P38" i="154"/>
  <c r="P37" i="154"/>
  <c r="P36" i="154"/>
  <c r="P30" i="154"/>
  <c r="P29" i="154"/>
  <c r="P27" i="154"/>
  <c r="H58" i="154"/>
  <c r="J58" i="154" s="1"/>
  <c r="I50" i="154"/>
  <c r="J50" i="154" s="1"/>
  <c r="I49" i="154"/>
  <c r="J49" i="154" s="1"/>
  <c r="I48" i="154"/>
  <c r="J48" i="154" s="1"/>
  <c r="I46" i="154"/>
  <c r="J46" i="154" s="1"/>
  <c r="I45" i="154"/>
  <c r="J45" i="154" s="1"/>
  <c r="I44" i="154"/>
  <c r="J44" i="154" s="1"/>
  <c r="I43" i="154"/>
  <c r="J43" i="154" s="1"/>
  <c r="I41" i="154"/>
  <c r="J41" i="154" s="1"/>
  <c r="I37" i="154"/>
  <c r="J37" i="154" s="1"/>
  <c r="I36" i="154"/>
  <c r="J36" i="154" s="1"/>
  <c r="I30" i="154"/>
  <c r="J30" i="154" s="1"/>
  <c r="I29" i="154"/>
  <c r="J29" i="154" s="1"/>
  <c r="I27" i="154"/>
  <c r="N27" i="154" s="1"/>
  <c r="O27" i="154" s="1"/>
  <c r="A6" i="154"/>
  <c r="P44" i="37"/>
  <c r="P20" i="37"/>
  <c r="I43" i="37"/>
  <c r="J43" i="37" s="1"/>
  <c r="I51" i="149"/>
  <c r="J51" i="149" s="1"/>
  <c r="I46" i="149"/>
  <c r="N46" i="149" s="1"/>
  <c r="O46" i="149" s="1"/>
  <c r="I42" i="34"/>
  <c r="J42" i="34" s="1"/>
  <c r="I42" i="143"/>
  <c r="J42" i="143" s="1"/>
  <c r="I43" i="100"/>
  <c r="J43" i="100" s="1"/>
  <c r="I41" i="100"/>
  <c r="N41" i="100" s="1"/>
  <c r="O41" i="100" s="1"/>
  <c r="G57" i="143"/>
  <c r="J57" i="143" s="1"/>
  <c r="I41" i="143"/>
  <c r="J41" i="143" s="1"/>
  <c r="I39" i="143"/>
  <c r="N39" i="143" s="1"/>
  <c r="O39" i="143" s="1"/>
  <c r="I40" i="34"/>
  <c r="J40" i="34" s="1"/>
  <c r="I27" i="149"/>
  <c r="J27" i="149" s="1"/>
  <c r="I26" i="149"/>
  <c r="J26" i="149" s="1"/>
  <c r="I41" i="153"/>
  <c r="J41" i="153" s="1"/>
  <c r="P47" i="152"/>
  <c r="P46" i="152"/>
  <c r="P58" i="152"/>
  <c r="P57" i="152"/>
  <c r="P56" i="152"/>
  <c r="P55" i="152"/>
  <c r="P54" i="152"/>
  <c r="P51" i="152"/>
  <c r="P45" i="152"/>
  <c r="P44" i="152"/>
  <c r="P43" i="152"/>
  <c r="P42" i="152"/>
  <c r="P41" i="152"/>
  <c r="P40" i="152"/>
  <c r="P39" i="152"/>
  <c r="P38" i="152"/>
  <c r="P37" i="152"/>
  <c r="P36" i="152"/>
  <c r="P35" i="152"/>
  <c r="P34" i="152"/>
  <c r="P33" i="152"/>
  <c r="P32" i="152"/>
  <c r="P31" i="152"/>
  <c r="P30" i="152"/>
  <c r="P29" i="152"/>
  <c r="I45" i="152"/>
  <c r="J45" i="152" s="1"/>
  <c r="I43" i="152"/>
  <c r="J43" i="152" s="1"/>
  <c r="I43" i="151"/>
  <c r="J43" i="151" s="1"/>
  <c r="I41" i="152"/>
  <c r="J41" i="152" s="1"/>
  <c r="I34" i="152"/>
  <c r="J34" i="152" s="1"/>
  <c r="I29" i="152"/>
  <c r="J29" i="152" s="1"/>
  <c r="P58" i="151"/>
  <c r="P57" i="151"/>
  <c r="P56" i="151"/>
  <c r="P55" i="151"/>
  <c r="P54" i="151"/>
  <c r="P51" i="151"/>
  <c r="P46" i="151"/>
  <c r="P45" i="151"/>
  <c r="P44" i="151"/>
  <c r="P43" i="151"/>
  <c r="P42" i="151"/>
  <c r="P41" i="151"/>
  <c r="P40" i="151"/>
  <c r="P39" i="151"/>
  <c r="P38" i="151"/>
  <c r="P37" i="151"/>
  <c r="P36" i="151"/>
  <c r="P35" i="151"/>
  <c r="P34" i="151"/>
  <c r="P33" i="151"/>
  <c r="P32" i="151"/>
  <c r="P31" i="151"/>
  <c r="P30" i="151"/>
  <c r="P29" i="151"/>
  <c r="P23" i="151"/>
  <c r="P22" i="151"/>
  <c r="P23" i="152"/>
  <c r="P22" i="152"/>
  <c r="I42" i="151"/>
  <c r="J42" i="151" s="1"/>
  <c r="I41" i="151"/>
  <c r="J41" i="151" s="1"/>
  <c r="I37" i="151"/>
  <c r="J37" i="151" s="1"/>
  <c r="I34" i="151"/>
  <c r="J34" i="151" s="1"/>
  <c r="I31" i="151"/>
  <c r="J31" i="151" s="1"/>
  <c r="P58" i="128"/>
  <c r="P57" i="128"/>
  <c r="P56" i="128"/>
  <c r="P55" i="128"/>
  <c r="P51" i="128"/>
  <c r="P47" i="128"/>
  <c r="P46" i="128"/>
  <c r="P41" i="128"/>
  <c r="P40" i="128"/>
  <c r="P39" i="128"/>
  <c r="P38" i="128"/>
  <c r="P37" i="128"/>
  <c r="P36" i="128"/>
  <c r="P35" i="128"/>
  <c r="P34" i="128"/>
  <c r="P33" i="128"/>
  <c r="P32" i="128"/>
  <c r="P31" i="128"/>
  <c r="P30" i="128"/>
  <c r="P29" i="128"/>
  <c r="G57" i="128"/>
  <c r="J57" i="128" s="1"/>
  <c r="G56" i="128"/>
  <c r="J56" i="128" s="1"/>
  <c r="G55" i="128"/>
  <c r="J55" i="128" s="1"/>
  <c r="G54" i="128"/>
  <c r="J54" i="128" s="1"/>
  <c r="I41" i="128"/>
  <c r="J41" i="128" s="1"/>
  <c r="I36" i="128"/>
  <c r="N36" i="128" s="1"/>
  <c r="O36" i="128" s="1"/>
  <c r="I34" i="128"/>
  <c r="J34" i="128" s="1"/>
  <c r="P22" i="128"/>
  <c r="P23" i="128"/>
  <c r="P55" i="37"/>
  <c r="P54" i="37"/>
  <c r="P53" i="37"/>
  <c r="P52" i="37"/>
  <c r="P49" i="37"/>
  <c r="P43" i="37"/>
  <c r="P42" i="37"/>
  <c r="P41" i="37"/>
  <c r="I40" i="37"/>
  <c r="J40" i="37" s="1"/>
  <c r="P39" i="37"/>
  <c r="P38" i="37"/>
  <c r="P37" i="37"/>
  <c r="P36" i="37"/>
  <c r="P35" i="37"/>
  <c r="P34" i="37"/>
  <c r="P33" i="37"/>
  <c r="P32" i="37"/>
  <c r="P31" i="37"/>
  <c r="P30" i="37"/>
  <c r="P29" i="37"/>
  <c r="P28" i="37"/>
  <c r="P27" i="37"/>
  <c r="P21" i="37"/>
  <c r="I39" i="37"/>
  <c r="J39" i="37" s="1"/>
  <c r="I32" i="37"/>
  <c r="J32" i="37" s="1"/>
  <c r="I33" i="149"/>
  <c r="J33" i="149" s="1"/>
  <c r="P61" i="149"/>
  <c r="P60" i="149"/>
  <c r="P59" i="149"/>
  <c r="P58" i="149"/>
  <c r="P55" i="149"/>
  <c r="P51" i="149"/>
  <c r="P39" i="149"/>
  <c r="I39" i="149"/>
  <c r="J39" i="149" s="1"/>
  <c r="P50" i="149"/>
  <c r="P49" i="149"/>
  <c r="P48" i="149"/>
  <c r="P47" i="149"/>
  <c r="P46" i="149"/>
  <c r="P45" i="149"/>
  <c r="P44" i="149"/>
  <c r="P43" i="149"/>
  <c r="P42" i="149"/>
  <c r="P41" i="149"/>
  <c r="P40" i="149"/>
  <c r="P38" i="149"/>
  <c r="P37" i="149"/>
  <c r="P36" i="149"/>
  <c r="P35" i="149"/>
  <c r="P34" i="149"/>
  <c r="P33" i="149"/>
  <c r="I48" i="149"/>
  <c r="P27" i="149"/>
  <c r="P26" i="149"/>
  <c r="P25" i="149"/>
  <c r="I50" i="149"/>
  <c r="J50" i="149" s="1"/>
  <c r="C11" i="149"/>
  <c r="G59" i="149" s="1"/>
  <c r="J59" i="149" s="1"/>
  <c r="I42" i="140"/>
  <c r="N42" i="140" s="1"/>
  <c r="O42" i="140" s="1"/>
  <c r="I44" i="140"/>
  <c r="J44" i="140" s="1"/>
  <c r="P57" i="140"/>
  <c r="P56" i="140"/>
  <c r="P55" i="140"/>
  <c r="P54" i="140"/>
  <c r="I46" i="140"/>
  <c r="J46" i="140" s="1"/>
  <c r="P51" i="140"/>
  <c r="P46" i="140"/>
  <c r="P45" i="140"/>
  <c r="P44" i="140"/>
  <c r="P43" i="140"/>
  <c r="P42" i="140"/>
  <c r="P41" i="140"/>
  <c r="P40" i="140"/>
  <c r="P39" i="140"/>
  <c r="P38" i="140"/>
  <c r="P37" i="140"/>
  <c r="P36" i="140"/>
  <c r="P34" i="140"/>
  <c r="P33" i="140"/>
  <c r="P32" i="140"/>
  <c r="P47" i="140"/>
  <c r="P35" i="140"/>
  <c r="I35" i="140"/>
  <c r="J35" i="140" s="1"/>
  <c r="P31" i="140"/>
  <c r="P30" i="140"/>
  <c r="P29" i="140"/>
  <c r="P23" i="140"/>
  <c r="P22" i="140"/>
  <c r="P21" i="140"/>
  <c r="C12" i="140"/>
  <c r="G56" i="140" s="1"/>
  <c r="J56" i="140" s="1"/>
  <c r="P23" i="127"/>
  <c r="P22" i="127"/>
  <c r="I44" i="143"/>
  <c r="J44" i="143" s="1"/>
  <c r="I45" i="100"/>
  <c r="J45" i="100" s="1"/>
  <c r="I46" i="127"/>
  <c r="J46" i="127" s="1"/>
  <c r="P58" i="127"/>
  <c r="P57" i="127"/>
  <c r="I42" i="127"/>
  <c r="N42" i="127" s="1"/>
  <c r="O42" i="127" s="1"/>
  <c r="G56" i="127"/>
  <c r="J56" i="127" s="1"/>
  <c r="G55" i="127"/>
  <c r="J55" i="127" s="1"/>
  <c r="G54" i="127"/>
  <c r="J54" i="127" s="1"/>
  <c r="P56" i="127"/>
  <c r="P55" i="127"/>
  <c r="P54" i="127"/>
  <c r="P51" i="127"/>
  <c r="P47" i="127"/>
  <c r="P46" i="127"/>
  <c r="P45" i="127"/>
  <c r="P44" i="127"/>
  <c r="P42" i="100"/>
  <c r="P43" i="127"/>
  <c r="P42" i="127"/>
  <c r="P41" i="127"/>
  <c r="P40" i="127"/>
  <c r="P39" i="127"/>
  <c r="P38" i="127"/>
  <c r="P37" i="127"/>
  <c r="P36" i="127"/>
  <c r="P34" i="127"/>
  <c r="P33" i="127"/>
  <c r="P32" i="127"/>
  <c r="P31" i="127"/>
  <c r="P30" i="127"/>
  <c r="P29" i="127"/>
  <c r="P35" i="127"/>
  <c r="I35" i="127"/>
  <c r="J35" i="127" s="1"/>
  <c r="P40" i="143"/>
  <c r="P41" i="34"/>
  <c r="P46" i="100"/>
  <c r="P34" i="100"/>
  <c r="P45" i="100"/>
  <c r="P44" i="100"/>
  <c r="P43" i="100"/>
  <c r="P41" i="100"/>
  <c r="P40" i="100"/>
  <c r="P39" i="100"/>
  <c r="P38" i="100"/>
  <c r="P37" i="100"/>
  <c r="P36" i="100"/>
  <c r="P35" i="100"/>
  <c r="P33" i="100"/>
  <c r="P32" i="100"/>
  <c r="P31" i="100"/>
  <c r="P30" i="100"/>
  <c r="P29" i="100"/>
  <c r="P28" i="100"/>
  <c r="I34" i="100"/>
  <c r="J34" i="100" s="1"/>
  <c r="P22" i="100"/>
  <c r="P21" i="100"/>
  <c r="P21" i="143"/>
  <c r="P20" i="143"/>
  <c r="P21" i="34"/>
  <c r="P20" i="34"/>
  <c r="P58" i="143"/>
  <c r="P56" i="143"/>
  <c r="P55" i="143"/>
  <c r="P54" i="143"/>
  <c r="P53" i="143"/>
  <c r="P50" i="143"/>
  <c r="P46" i="143"/>
  <c r="P44" i="143"/>
  <c r="P43" i="143"/>
  <c r="P42" i="143"/>
  <c r="P35" i="143"/>
  <c r="P45" i="143"/>
  <c r="I45" i="143"/>
  <c r="J45" i="143" s="1"/>
  <c r="P41" i="143"/>
  <c r="P39" i="143"/>
  <c r="P38" i="143"/>
  <c r="P33" i="143"/>
  <c r="P32" i="143"/>
  <c r="P31" i="143"/>
  <c r="P30" i="143"/>
  <c r="P29" i="143"/>
  <c r="P49" i="34"/>
  <c r="P45" i="34"/>
  <c r="P44" i="34"/>
  <c r="P43" i="34"/>
  <c r="P42" i="34"/>
  <c r="P40" i="34"/>
  <c r="P39" i="34"/>
  <c r="P38" i="34"/>
  <c r="P37" i="34"/>
  <c r="P36" i="34"/>
  <c r="P33" i="34"/>
  <c r="P35" i="34"/>
  <c r="P34" i="34"/>
  <c r="P32" i="34"/>
  <c r="P31" i="34"/>
  <c r="P30" i="34"/>
  <c r="P29" i="34"/>
  <c r="P28" i="34"/>
  <c r="P27" i="34"/>
  <c r="I44" i="34"/>
  <c r="J44" i="34" s="1"/>
  <c r="I33" i="34"/>
  <c r="J33" i="34" s="1"/>
  <c r="H49" i="34"/>
  <c r="J49" i="34" s="1"/>
  <c r="C12" i="34"/>
  <c r="D52" i="34" s="1"/>
  <c r="I23" i="153"/>
  <c r="J23" i="153" s="1"/>
  <c r="H58" i="129"/>
  <c r="J58" i="129" s="1"/>
  <c r="C11" i="138"/>
  <c r="G54" i="138" s="1"/>
  <c r="J54" i="138" s="1"/>
  <c r="C18" i="119"/>
  <c r="C17" i="119"/>
  <c r="A6" i="119"/>
  <c r="G57" i="119"/>
  <c r="J57" i="119" s="1"/>
  <c r="G56" i="119"/>
  <c r="J56" i="119" s="1"/>
  <c r="G55" i="119"/>
  <c r="J55" i="119" s="1"/>
  <c r="G58" i="128"/>
  <c r="J58" i="128" s="1"/>
  <c r="G58" i="127"/>
  <c r="J58" i="127" s="1"/>
  <c r="G57" i="127"/>
  <c r="J57" i="127" s="1"/>
  <c r="I45" i="130"/>
  <c r="J45" i="130" s="1"/>
  <c r="I30" i="129"/>
  <c r="J30" i="129" s="1"/>
  <c r="I29" i="129"/>
  <c r="J29" i="129" s="1"/>
  <c r="I27" i="129"/>
  <c r="N27" i="129" s="1"/>
  <c r="O27" i="129" s="1"/>
  <c r="C11" i="130"/>
  <c r="G60" i="130" s="1"/>
  <c r="J60" i="130" s="1"/>
  <c r="I46" i="129"/>
  <c r="J46" i="129" s="1"/>
  <c r="C11" i="129"/>
  <c r="G63" i="129" s="1"/>
  <c r="J63" i="129" s="1"/>
  <c r="P58" i="153"/>
  <c r="P57" i="153"/>
  <c r="P56" i="153"/>
  <c r="P55" i="153"/>
  <c r="P54" i="153"/>
  <c r="P51" i="153"/>
  <c r="H51" i="153"/>
  <c r="J51" i="153" s="1"/>
  <c r="I42" i="153"/>
  <c r="J42" i="153" s="1"/>
  <c r="I40" i="153"/>
  <c r="J40" i="153" s="1"/>
  <c r="I39" i="153"/>
  <c r="J39" i="153" s="1"/>
  <c r="I38" i="153"/>
  <c r="J38" i="153" s="1"/>
  <c r="I37" i="153"/>
  <c r="J37" i="153" s="1"/>
  <c r="I36" i="153"/>
  <c r="J36" i="153" s="1"/>
  <c r="I33" i="153"/>
  <c r="J33" i="153" s="1"/>
  <c r="I32" i="153"/>
  <c r="J32" i="153" s="1"/>
  <c r="I31" i="153"/>
  <c r="J31" i="153" s="1"/>
  <c r="I30" i="153"/>
  <c r="J30" i="153" s="1"/>
  <c r="I29" i="153"/>
  <c r="J29" i="153" s="1"/>
  <c r="C18" i="153"/>
  <c r="C17" i="153"/>
  <c r="C16" i="153"/>
  <c r="D29" i="153" s="1"/>
  <c r="AD14" i="153"/>
  <c r="AC14" i="153"/>
  <c r="AB14" i="153"/>
  <c r="AA14" i="153"/>
  <c r="Z14" i="153"/>
  <c r="Y14" i="153"/>
  <c r="X14" i="153"/>
  <c r="W14" i="153"/>
  <c r="V14" i="153"/>
  <c r="U14" i="153"/>
  <c r="T14" i="153"/>
  <c r="S14" i="153"/>
  <c r="C12" i="153"/>
  <c r="G58" i="153" s="1"/>
  <c r="J58" i="153" s="1"/>
  <c r="D11" i="153"/>
  <c r="B11" i="153"/>
  <c r="C11" i="153" s="1"/>
  <c r="C10" i="153"/>
  <c r="C9" i="153"/>
  <c r="A6" i="153"/>
  <c r="A4" i="153"/>
  <c r="I23" i="152"/>
  <c r="J23" i="152" s="1"/>
  <c r="I22" i="152"/>
  <c r="N22" i="152" s="1"/>
  <c r="O22" i="152" s="1"/>
  <c r="H51" i="152"/>
  <c r="J51" i="152" s="1"/>
  <c r="I42" i="152"/>
  <c r="J42" i="152" s="1"/>
  <c r="I40" i="152"/>
  <c r="J40" i="152" s="1"/>
  <c r="I39" i="152"/>
  <c r="J39" i="152" s="1"/>
  <c r="I38" i="152"/>
  <c r="J38" i="152" s="1"/>
  <c r="I37" i="152"/>
  <c r="J37" i="152" s="1"/>
  <c r="I36" i="152"/>
  <c r="N36" i="152" s="1"/>
  <c r="O36" i="152" s="1"/>
  <c r="I33" i="152"/>
  <c r="J33" i="152" s="1"/>
  <c r="I32" i="152"/>
  <c r="J32" i="152" s="1"/>
  <c r="I31" i="152"/>
  <c r="J31" i="152" s="1"/>
  <c r="I30" i="152"/>
  <c r="J30" i="152" s="1"/>
  <c r="C18" i="152"/>
  <c r="C17" i="152"/>
  <c r="C16" i="152"/>
  <c r="D29" i="152" s="1"/>
  <c r="AD14" i="152"/>
  <c r="AC14" i="152"/>
  <c r="AB14" i="152"/>
  <c r="AA14" i="152"/>
  <c r="Z14" i="152"/>
  <c r="Y14" i="152"/>
  <c r="X14" i="152"/>
  <c r="W14" i="152"/>
  <c r="V14" i="152"/>
  <c r="U14" i="152"/>
  <c r="T14" i="152"/>
  <c r="S14" i="152"/>
  <c r="C12" i="152"/>
  <c r="G58" i="152" s="1"/>
  <c r="J58" i="152" s="1"/>
  <c r="D11" i="152"/>
  <c r="B11" i="152"/>
  <c r="C11" i="152" s="1"/>
  <c r="C10" i="152"/>
  <c r="C9" i="152"/>
  <c r="A6" i="152"/>
  <c r="A4" i="152"/>
  <c r="I23" i="151"/>
  <c r="J23" i="151" s="1"/>
  <c r="I22" i="151"/>
  <c r="N22" i="151" s="1"/>
  <c r="O22" i="151" s="1"/>
  <c r="I40" i="151"/>
  <c r="J40" i="151" s="1"/>
  <c r="I39" i="151"/>
  <c r="J39" i="151" s="1"/>
  <c r="I38" i="151"/>
  <c r="J38" i="151" s="1"/>
  <c r="I36" i="151"/>
  <c r="J36" i="151" s="1"/>
  <c r="I33" i="151"/>
  <c r="J33" i="151" s="1"/>
  <c r="I32" i="151"/>
  <c r="J32" i="151" s="1"/>
  <c r="I30" i="151"/>
  <c r="J30" i="151" s="1"/>
  <c r="I29" i="151"/>
  <c r="J29" i="151" s="1"/>
  <c r="C18" i="151"/>
  <c r="C17" i="151"/>
  <c r="C16" i="151"/>
  <c r="D30" i="151" s="1"/>
  <c r="AD14" i="151"/>
  <c r="AC14" i="151"/>
  <c r="AB14" i="151"/>
  <c r="AA14" i="151"/>
  <c r="Z14" i="151"/>
  <c r="Y14" i="151"/>
  <c r="X14" i="151"/>
  <c r="W14" i="151"/>
  <c r="V14" i="151"/>
  <c r="U14" i="151"/>
  <c r="T14" i="151"/>
  <c r="S14" i="151"/>
  <c r="C12" i="151"/>
  <c r="G55" i="151" s="1"/>
  <c r="J55" i="151" s="1"/>
  <c r="D11" i="151"/>
  <c r="B11" i="151"/>
  <c r="C11" i="151" s="1"/>
  <c r="C10" i="151"/>
  <c r="C9" i="151"/>
  <c r="A6" i="151"/>
  <c r="A4" i="151"/>
  <c r="I25" i="139"/>
  <c r="J25" i="139" s="1"/>
  <c r="I24" i="138"/>
  <c r="J24" i="138" s="1"/>
  <c r="I41" i="139"/>
  <c r="J41" i="139" s="1"/>
  <c r="C11" i="139"/>
  <c r="G55" i="139" s="1"/>
  <c r="J55" i="139" s="1"/>
  <c r="I41" i="138"/>
  <c r="J41" i="138" s="1"/>
  <c r="S13" i="138"/>
  <c r="T13" i="138"/>
  <c r="U13" i="138"/>
  <c r="V13" i="138"/>
  <c r="W13" i="138"/>
  <c r="X13" i="138"/>
  <c r="Y13" i="138"/>
  <c r="Z13" i="138"/>
  <c r="AA13" i="138"/>
  <c r="AB13" i="138"/>
  <c r="AC13" i="138"/>
  <c r="AD13" i="138"/>
  <c r="I23" i="147"/>
  <c r="J23" i="147" s="1"/>
  <c r="I22" i="147"/>
  <c r="N22" i="147" s="1"/>
  <c r="O22" i="147" s="1"/>
  <c r="I39" i="147"/>
  <c r="J39" i="147" s="1"/>
  <c r="C12" i="147"/>
  <c r="G56" i="147" s="1"/>
  <c r="J56" i="147" s="1"/>
  <c r="I23" i="128"/>
  <c r="J23" i="128" s="1"/>
  <c r="I22" i="128"/>
  <c r="N22" i="128" s="1"/>
  <c r="O22" i="128" s="1"/>
  <c r="I39" i="119"/>
  <c r="J39" i="119" s="1"/>
  <c r="C12" i="37"/>
  <c r="G54" i="37" s="1"/>
  <c r="J54" i="37" s="1"/>
  <c r="I40" i="128"/>
  <c r="J40" i="128" s="1"/>
  <c r="I38" i="37"/>
  <c r="J38" i="37" s="1"/>
  <c r="I21" i="37"/>
  <c r="J21" i="37" s="1"/>
  <c r="I20" i="37"/>
  <c r="N20" i="37" s="1"/>
  <c r="O20" i="37" s="1"/>
  <c r="I41" i="127"/>
  <c r="J41" i="127" s="1"/>
  <c r="S14" i="127"/>
  <c r="T14" i="127"/>
  <c r="U14" i="127"/>
  <c r="V14" i="127"/>
  <c r="W14" i="127"/>
  <c r="X14" i="127"/>
  <c r="Y14" i="127"/>
  <c r="Z14" i="127"/>
  <c r="AA14" i="127"/>
  <c r="AB14" i="127"/>
  <c r="AC14" i="127"/>
  <c r="AD14" i="127"/>
  <c r="P50" i="100"/>
  <c r="P56" i="100"/>
  <c r="P54" i="100"/>
  <c r="P53" i="100"/>
  <c r="P55" i="34"/>
  <c r="P54" i="34"/>
  <c r="P53" i="34"/>
  <c r="P52" i="34"/>
  <c r="C12" i="100"/>
  <c r="D53" i="100" s="1"/>
  <c r="D18" i="149"/>
  <c r="D27" i="149" s="1"/>
  <c r="D17" i="149"/>
  <c r="J48" i="149"/>
  <c r="I38" i="149"/>
  <c r="J38" i="149" s="1"/>
  <c r="I42" i="149"/>
  <c r="J42" i="149" s="1"/>
  <c r="I41" i="149"/>
  <c r="N41" i="149" s="1"/>
  <c r="O41" i="149" s="1"/>
  <c r="I44" i="149"/>
  <c r="J44" i="149" s="1"/>
  <c r="I43" i="149"/>
  <c r="J43" i="149" s="1"/>
  <c r="H55" i="149"/>
  <c r="J55" i="149" s="1"/>
  <c r="I45" i="149"/>
  <c r="J45" i="149" s="1"/>
  <c r="I37" i="149"/>
  <c r="J37" i="149" s="1"/>
  <c r="I36" i="149"/>
  <c r="J36" i="149" s="1"/>
  <c r="I35" i="149"/>
  <c r="J35" i="149" s="1"/>
  <c r="I34" i="149"/>
  <c r="J34" i="149" s="1"/>
  <c r="D10" i="149"/>
  <c r="B10" i="149"/>
  <c r="C10" i="149" s="1"/>
  <c r="C9" i="149"/>
  <c r="C8" i="149"/>
  <c r="A5" i="149"/>
  <c r="A3" i="149"/>
  <c r="I23" i="140"/>
  <c r="J23" i="140" s="1"/>
  <c r="I22" i="140"/>
  <c r="J22" i="140" s="1"/>
  <c r="I23" i="127"/>
  <c r="J23" i="127" s="1"/>
  <c r="I22" i="100"/>
  <c r="J22" i="100" s="1"/>
  <c r="I21" i="143"/>
  <c r="J21" i="143" s="1"/>
  <c r="I20" i="143"/>
  <c r="N20" i="143" s="1"/>
  <c r="O20" i="143" s="1"/>
  <c r="I21" i="34"/>
  <c r="J21" i="34" s="1"/>
  <c r="I20" i="34"/>
  <c r="N20" i="34" s="1"/>
  <c r="O20" i="34" s="1"/>
  <c r="I42" i="147"/>
  <c r="J42" i="147" s="1"/>
  <c r="I41" i="147"/>
  <c r="J41" i="147" s="1"/>
  <c r="I36" i="147"/>
  <c r="J36" i="147" s="1"/>
  <c r="I38" i="147"/>
  <c r="J38" i="147" s="1"/>
  <c r="I37" i="147"/>
  <c r="J37" i="147" s="1"/>
  <c r="H50" i="147"/>
  <c r="J50" i="147" s="1"/>
  <c r="I32" i="147"/>
  <c r="J32" i="147" s="1"/>
  <c r="I31" i="147"/>
  <c r="J31" i="147" s="1"/>
  <c r="I30" i="147"/>
  <c r="J30" i="147" s="1"/>
  <c r="I29" i="147"/>
  <c r="J29" i="147" s="1"/>
  <c r="I28" i="147"/>
  <c r="J28" i="147" s="1"/>
  <c r="C18" i="147"/>
  <c r="C17" i="147"/>
  <c r="C16" i="147"/>
  <c r="D31" i="147" s="1"/>
  <c r="AD14" i="147"/>
  <c r="AC14" i="147"/>
  <c r="AB14" i="147"/>
  <c r="AA14" i="147"/>
  <c r="Z14" i="147"/>
  <c r="Y14" i="147"/>
  <c r="X14" i="147"/>
  <c r="W14" i="147"/>
  <c r="V14" i="147"/>
  <c r="U14" i="147"/>
  <c r="T14" i="147"/>
  <c r="S14" i="147"/>
  <c r="D11" i="147"/>
  <c r="B11" i="147"/>
  <c r="C11" i="147" s="1"/>
  <c r="C10" i="147"/>
  <c r="C9" i="147"/>
  <c r="A6" i="147"/>
  <c r="A4" i="147"/>
  <c r="Y18" i="100"/>
  <c r="I47" i="130"/>
  <c r="J47" i="130" s="1"/>
  <c r="I42" i="130"/>
  <c r="J42" i="130" s="1"/>
  <c r="I41" i="130"/>
  <c r="N41" i="130" s="1"/>
  <c r="O41" i="130" s="1"/>
  <c r="I44" i="130"/>
  <c r="J44" i="130" s="1"/>
  <c r="H56" i="130"/>
  <c r="J56" i="130" s="1"/>
  <c r="I38" i="130"/>
  <c r="J38" i="130" s="1"/>
  <c r="I37" i="130"/>
  <c r="J37" i="130" s="1"/>
  <c r="I36" i="130"/>
  <c r="J36" i="130" s="1"/>
  <c r="I35" i="130"/>
  <c r="J35" i="130" s="1"/>
  <c r="I34" i="130"/>
  <c r="J34" i="130" s="1"/>
  <c r="J28" i="130"/>
  <c r="C18" i="130"/>
  <c r="C17" i="130"/>
  <c r="D51" i="130" s="1"/>
  <c r="AD13" i="130"/>
  <c r="AC13" i="130"/>
  <c r="AB13" i="130"/>
  <c r="AA13" i="130"/>
  <c r="Z13" i="130"/>
  <c r="Y13" i="130"/>
  <c r="X13" i="130"/>
  <c r="W13" i="130"/>
  <c r="V13" i="130"/>
  <c r="U13" i="130"/>
  <c r="T13" i="130"/>
  <c r="S13" i="130"/>
  <c r="D10" i="130"/>
  <c r="B10" i="130"/>
  <c r="C10" i="130" s="1"/>
  <c r="C9" i="130"/>
  <c r="C8" i="130"/>
  <c r="A6" i="130"/>
  <c r="A4" i="130"/>
  <c r="I50" i="129"/>
  <c r="J50" i="129" s="1"/>
  <c r="N50" i="129" s="1"/>
  <c r="O50" i="129" s="1"/>
  <c r="I49" i="129"/>
  <c r="J49" i="129" s="1"/>
  <c r="I48" i="129"/>
  <c r="J48" i="129" s="1"/>
  <c r="I43" i="129"/>
  <c r="J43" i="129" s="1"/>
  <c r="I42" i="129"/>
  <c r="J42" i="129" s="1"/>
  <c r="I45" i="129"/>
  <c r="J45" i="129" s="1"/>
  <c r="I44" i="129"/>
  <c r="J44" i="129" s="1"/>
  <c r="I39" i="129"/>
  <c r="J39" i="129" s="1"/>
  <c r="I38" i="129"/>
  <c r="J38" i="129" s="1"/>
  <c r="I37" i="129"/>
  <c r="J37" i="129" s="1"/>
  <c r="I36" i="129"/>
  <c r="J36" i="129" s="1"/>
  <c r="C18" i="129"/>
  <c r="D18" i="129" s="1"/>
  <c r="C17" i="129"/>
  <c r="D47" i="129" s="1"/>
  <c r="C16" i="129"/>
  <c r="C15" i="129"/>
  <c r="AD13" i="129"/>
  <c r="AB13" i="129"/>
  <c r="AA13" i="129"/>
  <c r="W13" i="129"/>
  <c r="U13" i="129"/>
  <c r="T13" i="129"/>
  <c r="S13" i="129"/>
  <c r="D10" i="129"/>
  <c r="B10" i="129"/>
  <c r="C10" i="129" s="1"/>
  <c r="C9" i="129"/>
  <c r="C8" i="129"/>
  <c r="A6" i="129"/>
  <c r="A4" i="129"/>
  <c r="I44" i="139"/>
  <c r="J44" i="139" s="1"/>
  <c r="I43" i="139"/>
  <c r="J43" i="139" s="1"/>
  <c r="I38" i="139"/>
  <c r="J38" i="139" s="1"/>
  <c r="I37" i="139"/>
  <c r="J37" i="139" s="1"/>
  <c r="I40" i="139"/>
  <c r="J40" i="139" s="1"/>
  <c r="I39" i="139"/>
  <c r="J39" i="139" s="1"/>
  <c r="I34" i="139"/>
  <c r="J34" i="139" s="1"/>
  <c r="I33" i="139"/>
  <c r="J33" i="139" s="1"/>
  <c r="I32" i="139"/>
  <c r="J32" i="139" s="1"/>
  <c r="I31" i="139"/>
  <c r="J31" i="139" s="1"/>
  <c r="I30" i="139"/>
  <c r="J30" i="139" s="1"/>
  <c r="C17" i="139"/>
  <c r="C16" i="139"/>
  <c r="C15" i="139"/>
  <c r="AD13" i="139"/>
  <c r="AB13" i="139"/>
  <c r="W13" i="139"/>
  <c r="V13" i="139"/>
  <c r="U13" i="139"/>
  <c r="T13" i="139"/>
  <c r="S13" i="139"/>
  <c r="D10" i="139"/>
  <c r="B10" i="139"/>
  <c r="C10" i="139" s="1"/>
  <c r="C9" i="139"/>
  <c r="C8" i="139"/>
  <c r="A6" i="139"/>
  <c r="A4" i="139"/>
  <c r="I43" i="138"/>
  <c r="J43" i="138" s="1"/>
  <c r="I38" i="138"/>
  <c r="J38" i="138" s="1"/>
  <c r="I37" i="138"/>
  <c r="N37" i="138" s="1"/>
  <c r="O37" i="138" s="1"/>
  <c r="I40" i="138"/>
  <c r="J40" i="138" s="1"/>
  <c r="I34" i="138"/>
  <c r="J34" i="138" s="1"/>
  <c r="I33" i="138"/>
  <c r="J33" i="138" s="1"/>
  <c r="I32" i="138"/>
  <c r="J32" i="138" s="1"/>
  <c r="I31" i="138"/>
  <c r="J31" i="138" s="1"/>
  <c r="I30" i="138"/>
  <c r="J30" i="138" s="1"/>
  <c r="C17" i="138"/>
  <c r="D47" i="138" s="1"/>
  <c r="C16" i="138"/>
  <c r="C15" i="138"/>
  <c r="D10" i="138"/>
  <c r="B10" i="138"/>
  <c r="C10" i="138" s="1"/>
  <c r="C9" i="138"/>
  <c r="C8" i="138"/>
  <c r="A6" i="138"/>
  <c r="A4" i="138"/>
  <c r="D42" i="119"/>
  <c r="I41" i="119"/>
  <c r="J41" i="119" s="1"/>
  <c r="D57" i="119"/>
  <c r="I36" i="119"/>
  <c r="J36" i="119" s="1"/>
  <c r="I35" i="119"/>
  <c r="N35" i="119" s="1"/>
  <c r="O35" i="119" s="1"/>
  <c r="I38" i="119"/>
  <c r="J38" i="119" s="1"/>
  <c r="I37" i="119"/>
  <c r="J37" i="119" s="1"/>
  <c r="D56" i="119"/>
  <c r="D55" i="119"/>
  <c r="J54" i="119"/>
  <c r="D54" i="119"/>
  <c r="D53" i="119"/>
  <c r="I32" i="119"/>
  <c r="J32" i="119" s="1"/>
  <c r="I31" i="119"/>
  <c r="J31" i="119" s="1"/>
  <c r="I30" i="119"/>
  <c r="J30" i="119" s="1"/>
  <c r="I29" i="119"/>
  <c r="J29" i="119" s="1"/>
  <c r="C16" i="119"/>
  <c r="D50" i="119" s="1"/>
  <c r="AD14" i="119"/>
  <c r="AC14" i="119"/>
  <c r="AB14" i="119"/>
  <c r="W14" i="119"/>
  <c r="D11" i="119"/>
  <c r="B11" i="119"/>
  <c r="C11" i="119" s="1"/>
  <c r="C10" i="119"/>
  <c r="C9" i="119"/>
  <c r="A4" i="119"/>
  <c r="I43" i="128"/>
  <c r="J43" i="128" s="1"/>
  <c r="I42" i="128"/>
  <c r="J42" i="128" s="1"/>
  <c r="I37" i="128"/>
  <c r="J37" i="128" s="1"/>
  <c r="I39" i="128"/>
  <c r="J39" i="128" s="1"/>
  <c r="I38" i="128"/>
  <c r="J38" i="128" s="1"/>
  <c r="J46" i="128"/>
  <c r="H51" i="128"/>
  <c r="J51" i="128" s="1"/>
  <c r="I33" i="128"/>
  <c r="J33" i="128" s="1"/>
  <c r="I32" i="128"/>
  <c r="J32" i="128" s="1"/>
  <c r="I31" i="128"/>
  <c r="J31" i="128" s="1"/>
  <c r="I30" i="128"/>
  <c r="J30" i="128" s="1"/>
  <c r="I29" i="128"/>
  <c r="J29" i="128" s="1"/>
  <c r="C18" i="128"/>
  <c r="D56" i="128" s="1"/>
  <c r="C17" i="128"/>
  <c r="D55" i="128" s="1"/>
  <c r="C16" i="128"/>
  <c r="D42" i="128" s="1"/>
  <c r="AD14" i="128"/>
  <c r="AC14" i="128"/>
  <c r="AA14" i="128"/>
  <c r="U14" i="128"/>
  <c r="T14" i="128"/>
  <c r="S14" i="128"/>
  <c r="D11" i="128"/>
  <c r="B11" i="128"/>
  <c r="C11" i="128" s="1"/>
  <c r="C10" i="128"/>
  <c r="C9" i="128"/>
  <c r="A6" i="128"/>
  <c r="A4" i="128"/>
  <c r="I41" i="37"/>
  <c r="J41" i="37" s="1"/>
  <c r="I35" i="37"/>
  <c r="J35" i="37" s="1"/>
  <c r="I34" i="37"/>
  <c r="N34" i="37" s="1"/>
  <c r="O34" i="37" s="1"/>
  <c r="I37" i="37"/>
  <c r="J37" i="37" s="1"/>
  <c r="I36" i="37"/>
  <c r="J36" i="37" s="1"/>
  <c r="H49" i="37"/>
  <c r="J49" i="37" s="1"/>
  <c r="I31" i="37"/>
  <c r="J31" i="37" s="1"/>
  <c r="I30" i="37"/>
  <c r="J30" i="37" s="1"/>
  <c r="I29" i="37"/>
  <c r="J29" i="37" s="1"/>
  <c r="I28" i="37"/>
  <c r="J28" i="37" s="1"/>
  <c r="I27" i="37"/>
  <c r="J27" i="37" s="1"/>
  <c r="C16" i="37"/>
  <c r="D43" i="37" s="1"/>
  <c r="AA14" i="37"/>
  <c r="Z14" i="37"/>
  <c r="W14" i="37"/>
  <c r="V14" i="37"/>
  <c r="U14" i="37"/>
  <c r="D11" i="37"/>
  <c r="B11" i="37"/>
  <c r="C11" i="37" s="1"/>
  <c r="C10" i="37"/>
  <c r="C9" i="37"/>
  <c r="A6" i="37"/>
  <c r="A4" i="37"/>
  <c r="J43" i="140"/>
  <c r="I34" i="140"/>
  <c r="J34" i="140" s="1"/>
  <c r="I38" i="140"/>
  <c r="J38" i="140" s="1"/>
  <c r="I37" i="140"/>
  <c r="N37" i="140" s="1"/>
  <c r="O37" i="140" s="1"/>
  <c r="I40" i="140"/>
  <c r="J40" i="140" s="1"/>
  <c r="I39" i="140"/>
  <c r="J39" i="140" s="1"/>
  <c r="H51" i="140"/>
  <c r="J51" i="140" s="1"/>
  <c r="I41" i="140"/>
  <c r="J41" i="140" s="1"/>
  <c r="I33" i="140"/>
  <c r="J33" i="140" s="1"/>
  <c r="I32" i="140"/>
  <c r="J32" i="140" s="1"/>
  <c r="I31" i="140"/>
  <c r="J31" i="140" s="1"/>
  <c r="I30" i="140"/>
  <c r="J30" i="140" s="1"/>
  <c r="I29" i="140"/>
  <c r="J29" i="140" s="1"/>
  <c r="D17" i="140"/>
  <c r="D23" i="140" s="1"/>
  <c r="D16" i="140"/>
  <c r="D35" i="140" s="1"/>
  <c r="D11" i="140"/>
  <c r="B11" i="140"/>
  <c r="C11" i="140" s="1"/>
  <c r="C10" i="140"/>
  <c r="C9" i="140"/>
  <c r="A6" i="140"/>
  <c r="A4" i="140"/>
  <c r="J44" i="127"/>
  <c r="D44" i="127"/>
  <c r="D58" i="127"/>
  <c r="I38" i="127"/>
  <c r="J38" i="127" s="1"/>
  <c r="I37" i="127"/>
  <c r="N37" i="127" s="1"/>
  <c r="O37" i="127" s="1"/>
  <c r="I40" i="127"/>
  <c r="J40" i="127" s="1"/>
  <c r="I39" i="127"/>
  <c r="J39" i="127" s="1"/>
  <c r="H51" i="127"/>
  <c r="J51" i="127" s="1"/>
  <c r="D57" i="127"/>
  <c r="D54" i="127"/>
  <c r="I33" i="127"/>
  <c r="J33" i="127" s="1"/>
  <c r="I32" i="127"/>
  <c r="J32" i="127" s="1"/>
  <c r="I31" i="127"/>
  <c r="J31" i="127" s="1"/>
  <c r="I30" i="127"/>
  <c r="J30" i="127" s="1"/>
  <c r="I29" i="127"/>
  <c r="J29" i="127" s="1"/>
  <c r="D18" i="127"/>
  <c r="D56" i="127" s="1"/>
  <c r="D17" i="127"/>
  <c r="D55" i="127" s="1"/>
  <c r="D16" i="127"/>
  <c r="D35" i="127" s="1"/>
  <c r="AD15" i="127"/>
  <c r="AC15" i="127"/>
  <c r="AB15" i="127"/>
  <c r="AA15" i="127"/>
  <c r="Z15" i="127"/>
  <c r="Y15" i="127"/>
  <c r="X15" i="127"/>
  <c r="W15" i="127"/>
  <c r="V15" i="127"/>
  <c r="U15" i="127"/>
  <c r="T15" i="127"/>
  <c r="S15" i="127"/>
  <c r="D11" i="127"/>
  <c r="B11" i="127"/>
  <c r="C11" i="127" s="1"/>
  <c r="C10" i="127"/>
  <c r="C9" i="127"/>
  <c r="A6" i="127"/>
  <c r="A4" i="127"/>
  <c r="I33" i="100"/>
  <c r="J33" i="100" s="1"/>
  <c r="I37" i="100"/>
  <c r="J37" i="100" s="1"/>
  <c r="I36" i="100"/>
  <c r="N36" i="100" s="1"/>
  <c r="O36" i="100" s="1"/>
  <c r="I39" i="100"/>
  <c r="J39" i="100" s="1"/>
  <c r="I38" i="100"/>
  <c r="J38" i="100" s="1"/>
  <c r="H50" i="100"/>
  <c r="J50" i="100" s="1"/>
  <c r="I40" i="100"/>
  <c r="J40" i="100" s="1"/>
  <c r="I32" i="100"/>
  <c r="J32" i="100" s="1"/>
  <c r="I31" i="100"/>
  <c r="J31" i="100" s="1"/>
  <c r="I30" i="100"/>
  <c r="J30" i="100" s="1"/>
  <c r="I29" i="100"/>
  <c r="J29" i="100" s="1"/>
  <c r="I28" i="100"/>
  <c r="J28" i="100" s="1"/>
  <c r="AD21" i="100"/>
  <c r="AC21" i="100"/>
  <c r="AB21" i="100"/>
  <c r="AA21" i="100"/>
  <c r="Y21" i="100"/>
  <c r="W21" i="100"/>
  <c r="V21" i="100"/>
  <c r="U21" i="100"/>
  <c r="T21" i="100"/>
  <c r="S21" i="100"/>
  <c r="AB20" i="100"/>
  <c r="AA20" i="100"/>
  <c r="Z20" i="100"/>
  <c r="Y20" i="100"/>
  <c r="X20" i="100"/>
  <c r="T20" i="100"/>
  <c r="AD19" i="100"/>
  <c r="AC19" i="100"/>
  <c r="AB19" i="100"/>
  <c r="AA19" i="100"/>
  <c r="Z19" i="100"/>
  <c r="Y19" i="100"/>
  <c r="X19" i="100"/>
  <c r="W19" i="100"/>
  <c r="V19" i="100"/>
  <c r="U19" i="100"/>
  <c r="T19" i="100"/>
  <c r="S19" i="100"/>
  <c r="AD18" i="100"/>
  <c r="AC18" i="100"/>
  <c r="AB18" i="100"/>
  <c r="AA18" i="100"/>
  <c r="Z18" i="100"/>
  <c r="W18" i="100"/>
  <c r="V18" i="100"/>
  <c r="U18" i="100"/>
  <c r="T18" i="100"/>
  <c r="S18" i="100"/>
  <c r="C17" i="100"/>
  <c r="D22" i="100" s="1"/>
  <c r="C16" i="100"/>
  <c r="D11" i="100"/>
  <c r="B11" i="100"/>
  <c r="C11" i="100" s="1"/>
  <c r="C10" i="100"/>
  <c r="C9" i="100"/>
  <c r="A6" i="100"/>
  <c r="I32" i="143"/>
  <c r="J32" i="143" s="1"/>
  <c r="G58" i="143"/>
  <c r="J58" i="143" s="1"/>
  <c r="D58" i="143"/>
  <c r="I35" i="143"/>
  <c r="J35" i="143" s="1"/>
  <c r="P34" i="143"/>
  <c r="I34" i="143"/>
  <c r="N34" i="143" s="1"/>
  <c r="O34" i="143" s="1"/>
  <c r="P37" i="143"/>
  <c r="I37" i="143"/>
  <c r="J37" i="143" s="1"/>
  <c r="P36" i="143"/>
  <c r="I36" i="143"/>
  <c r="J36" i="143" s="1"/>
  <c r="H50" i="143"/>
  <c r="J50" i="143" s="1"/>
  <c r="P57" i="143"/>
  <c r="D57" i="143"/>
  <c r="D54" i="143"/>
  <c r="D53" i="143"/>
  <c r="I38" i="143"/>
  <c r="J38" i="143" s="1"/>
  <c r="I31" i="143"/>
  <c r="J31" i="143" s="1"/>
  <c r="I30" i="143"/>
  <c r="J30" i="143" s="1"/>
  <c r="I29" i="143"/>
  <c r="J29" i="143" s="1"/>
  <c r="P28" i="143"/>
  <c r="I28" i="143"/>
  <c r="J28" i="143" s="1"/>
  <c r="P27" i="143"/>
  <c r="I27" i="143"/>
  <c r="J27" i="143" s="1"/>
  <c r="AD20" i="143"/>
  <c r="AC20" i="143"/>
  <c r="AB20" i="143"/>
  <c r="Z20" i="143"/>
  <c r="X20" i="143"/>
  <c r="W20" i="143"/>
  <c r="V20" i="143"/>
  <c r="U20" i="143"/>
  <c r="T20" i="143"/>
  <c r="S20" i="143"/>
  <c r="AA19" i="143"/>
  <c r="Z19" i="143"/>
  <c r="Y19" i="143"/>
  <c r="X19" i="143"/>
  <c r="W19" i="143"/>
  <c r="S19" i="143"/>
  <c r="AD18" i="143"/>
  <c r="AC18" i="143"/>
  <c r="AB18" i="143"/>
  <c r="AA18" i="143"/>
  <c r="Z18" i="143"/>
  <c r="Y18" i="143"/>
  <c r="X18" i="143"/>
  <c r="W18" i="143"/>
  <c r="V18" i="143"/>
  <c r="U18" i="143"/>
  <c r="T18" i="143"/>
  <c r="S18" i="143"/>
  <c r="AD17" i="143"/>
  <c r="AC17" i="143"/>
  <c r="AB17" i="143"/>
  <c r="W17" i="143"/>
  <c r="V17" i="143"/>
  <c r="U17" i="143"/>
  <c r="T17" i="143"/>
  <c r="S17" i="143"/>
  <c r="C16" i="143"/>
  <c r="D44" i="143" s="1"/>
  <c r="D11" i="143"/>
  <c r="B11" i="143"/>
  <c r="C11" i="143" s="1"/>
  <c r="C10" i="143"/>
  <c r="C9" i="143"/>
  <c r="A6" i="143"/>
  <c r="I32" i="34"/>
  <c r="J32" i="34" s="1"/>
  <c r="I36" i="34"/>
  <c r="J36" i="34" s="1"/>
  <c r="I35" i="34"/>
  <c r="J35" i="34" s="1"/>
  <c r="I38" i="34"/>
  <c r="J38" i="34" s="1"/>
  <c r="I37" i="34"/>
  <c r="J37" i="34" s="1"/>
  <c r="J45" i="34"/>
  <c r="I39" i="34"/>
  <c r="J39" i="34" s="1"/>
  <c r="I31" i="34"/>
  <c r="J31" i="34" s="1"/>
  <c r="I30" i="34"/>
  <c r="J30" i="34" s="1"/>
  <c r="I29" i="34"/>
  <c r="J29" i="34" s="1"/>
  <c r="I28" i="34"/>
  <c r="J28" i="34" s="1"/>
  <c r="I27" i="34"/>
  <c r="J27" i="34" s="1"/>
  <c r="D16" i="34"/>
  <c r="D45" i="34" s="1"/>
  <c r="D11" i="34"/>
  <c r="B11" i="34"/>
  <c r="C11" i="34" s="1"/>
  <c r="C10" i="34"/>
  <c r="C9" i="34"/>
  <c r="A6" i="34"/>
  <c r="A4" i="34"/>
  <c r="E18" i="1"/>
  <c r="C21" i="154" s="1"/>
  <c r="AC13" i="139"/>
  <c r="V13" i="129"/>
  <c r="AC13" i="129"/>
  <c r="V14" i="128"/>
  <c r="S14" i="119"/>
  <c r="AB14" i="37"/>
  <c r="W14" i="128"/>
  <c r="T14" i="119"/>
  <c r="S14" i="37"/>
  <c r="AC14" i="37"/>
  <c r="U14" i="119"/>
  <c r="T14" i="37"/>
  <c r="AD14" i="37"/>
  <c r="AB14" i="128"/>
  <c r="V14" i="119"/>
  <c r="X13" i="139"/>
  <c r="Y13" i="139"/>
  <c r="Z13" i="139"/>
  <c r="X13" i="129"/>
  <c r="AA13" i="139"/>
  <c r="Y13" i="129"/>
  <c r="Z13" i="129"/>
  <c r="X14" i="119"/>
  <c r="X14" i="128"/>
  <c r="Y14" i="119"/>
  <c r="X14" i="37"/>
  <c r="Y14" i="128"/>
  <c r="Z14" i="119"/>
  <c r="Y14" i="37"/>
  <c r="Z14" i="128"/>
  <c r="AA14" i="119"/>
  <c r="AA20" i="143"/>
  <c r="Z21" i="100"/>
  <c r="Y20" i="143"/>
  <c r="X21" i="100"/>
  <c r="S20" i="100"/>
  <c r="U20" i="100"/>
  <c r="AB19" i="143"/>
  <c r="AC20" i="100"/>
  <c r="U19" i="143"/>
  <c r="AC19" i="143"/>
  <c r="V20" i="100"/>
  <c r="AD20" i="100"/>
  <c r="T19" i="143"/>
  <c r="V19" i="143"/>
  <c r="AD19" i="143"/>
  <c r="W20" i="100"/>
  <c r="X17" i="143"/>
  <c r="Y17" i="143"/>
  <c r="Z17" i="143"/>
  <c r="X18" i="100"/>
  <c r="AA17" i="143"/>
  <c r="D56" i="140" l="1"/>
  <c r="L56" i="140" s="1"/>
  <c r="O56" i="140" s="1"/>
  <c r="D57" i="140"/>
  <c r="J42" i="127"/>
  <c r="N49" i="149"/>
  <c r="O49" i="149" s="1"/>
  <c r="D54" i="34"/>
  <c r="D54" i="140"/>
  <c r="D55" i="140"/>
  <c r="G54" i="140"/>
  <c r="J54" i="140" s="1"/>
  <c r="J49" i="130"/>
  <c r="L55" i="119"/>
  <c r="O55" i="119" s="1"/>
  <c r="G57" i="140"/>
  <c r="J57" i="140" s="1"/>
  <c r="G55" i="138"/>
  <c r="J55" i="138" s="1"/>
  <c r="I22" i="119"/>
  <c r="N22" i="119" s="1"/>
  <c r="O22" i="119" s="1"/>
  <c r="N43" i="34"/>
  <c r="O43" i="34" s="1"/>
  <c r="G57" i="147"/>
  <c r="J57" i="147" s="1"/>
  <c r="N24" i="138"/>
  <c r="O24" i="138" s="1"/>
  <c r="J22" i="152"/>
  <c r="N47" i="129"/>
  <c r="O47" i="129" s="1"/>
  <c r="J41" i="34"/>
  <c r="D19" i="149"/>
  <c r="D48" i="149" s="1"/>
  <c r="N48" i="149" s="1"/>
  <c r="O48" i="149" s="1"/>
  <c r="N46" i="119"/>
  <c r="O46" i="119" s="1"/>
  <c r="N47" i="152"/>
  <c r="O47" i="152" s="1"/>
  <c r="J22" i="119"/>
  <c r="D64" i="129"/>
  <c r="I23" i="119"/>
  <c r="J23" i="119" s="1"/>
  <c r="I23" i="158"/>
  <c r="N22" i="158"/>
  <c r="J22" i="158"/>
  <c r="J42" i="100"/>
  <c r="N54" i="154"/>
  <c r="O54" i="154" s="1"/>
  <c r="G55" i="147"/>
  <c r="J55" i="147" s="1"/>
  <c r="N40" i="34"/>
  <c r="O40" i="34" s="1"/>
  <c r="G65" i="156"/>
  <c r="J65" i="156" s="1"/>
  <c r="G54" i="153"/>
  <c r="J54" i="153" s="1"/>
  <c r="G57" i="153"/>
  <c r="J57" i="153" s="1"/>
  <c r="D55" i="34"/>
  <c r="D61" i="129"/>
  <c r="J54" i="156"/>
  <c r="G58" i="149"/>
  <c r="J58" i="149" s="1"/>
  <c r="D56" i="153"/>
  <c r="G61" i="130"/>
  <c r="J61" i="130" s="1"/>
  <c r="G54" i="147"/>
  <c r="J54" i="147" s="1"/>
  <c r="G54" i="152"/>
  <c r="J54" i="152" s="1"/>
  <c r="G66" i="155"/>
  <c r="J66" i="155" s="1"/>
  <c r="G61" i="149"/>
  <c r="J61" i="149" s="1"/>
  <c r="D64" i="155"/>
  <c r="L64" i="155" s="1"/>
  <c r="O64" i="155" s="1"/>
  <c r="G60" i="149"/>
  <c r="J60" i="149" s="1"/>
  <c r="G55" i="140"/>
  <c r="J55" i="140" s="1"/>
  <c r="G63" i="155"/>
  <c r="J63" i="155" s="1"/>
  <c r="D56" i="100"/>
  <c r="G55" i="153"/>
  <c r="J55" i="153" s="1"/>
  <c r="D62" i="129"/>
  <c r="G57" i="138"/>
  <c r="J57" i="138" s="1"/>
  <c r="D55" i="100"/>
  <c r="G52" i="37"/>
  <c r="J52" i="37" s="1"/>
  <c r="G56" i="138"/>
  <c r="J56" i="138" s="1"/>
  <c r="G53" i="100"/>
  <c r="J53" i="100" s="1"/>
  <c r="D53" i="37"/>
  <c r="D63" i="129"/>
  <c r="L63" i="129" s="1"/>
  <c r="D63" i="155"/>
  <c r="G56" i="100"/>
  <c r="J56" i="100" s="1"/>
  <c r="D52" i="37"/>
  <c r="G56" i="153"/>
  <c r="J56" i="153" s="1"/>
  <c r="D65" i="157"/>
  <c r="L65" i="157" s="1"/>
  <c r="O65" i="157" s="1"/>
  <c r="G54" i="100"/>
  <c r="J54" i="100" s="1"/>
  <c r="G55" i="100"/>
  <c r="J55" i="100" s="1"/>
  <c r="G53" i="147"/>
  <c r="J53" i="147" s="1"/>
  <c r="D54" i="139"/>
  <c r="G61" i="129"/>
  <c r="J61" i="129" s="1"/>
  <c r="G64" i="157"/>
  <c r="J64" i="157" s="1"/>
  <c r="C18" i="138"/>
  <c r="D15" i="138" s="1"/>
  <c r="D56" i="139"/>
  <c r="D65" i="154"/>
  <c r="D64" i="157"/>
  <c r="D55" i="139"/>
  <c r="L55" i="139" s="1"/>
  <c r="O55" i="139" s="1"/>
  <c r="C18" i="139"/>
  <c r="D15" i="139" s="1"/>
  <c r="G57" i="152"/>
  <c r="J57" i="152" s="1"/>
  <c r="D57" i="139"/>
  <c r="D55" i="138"/>
  <c r="G63" i="156"/>
  <c r="J63" i="156" s="1"/>
  <c r="D55" i="147"/>
  <c r="G62" i="129"/>
  <c r="J62" i="129" s="1"/>
  <c r="G63" i="130"/>
  <c r="J63" i="130" s="1"/>
  <c r="D55" i="152"/>
  <c r="D54" i="138"/>
  <c r="L54" i="138" s="1"/>
  <c r="O54" i="138" s="1"/>
  <c r="D63" i="156"/>
  <c r="D54" i="100"/>
  <c r="G64" i="129"/>
  <c r="J64" i="129" s="1"/>
  <c r="G54" i="139"/>
  <c r="J54" i="139" s="1"/>
  <c r="D56" i="152"/>
  <c r="D57" i="138"/>
  <c r="G62" i="156"/>
  <c r="J62" i="156" s="1"/>
  <c r="G57" i="139"/>
  <c r="J57" i="139" s="1"/>
  <c r="D56" i="138"/>
  <c r="D62" i="156"/>
  <c r="D18" i="154"/>
  <c r="D54" i="37"/>
  <c r="L54" i="37" s="1"/>
  <c r="O54" i="37" s="1"/>
  <c r="D62" i="154"/>
  <c r="L62" i="154" s="1"/>
  <c r="O62" i="154" s="1"/>
  <c r="G56" i="139"/>
  <c r="J56" i="139" s="1"/>
  <c r="D56" i="151"/>
  <c r="D15" i="154"/>
  <c r="G62" i="157"/>
  <c r="J62" i="157" s="1"/>
  <c r="G63" i="157"/>
  <c r="J63" i="157" s="1"/>
  <c r="D55" i="151"/>
  <c r="L55" i="151" s="1"/>
  <c r="O55" i="151" s="1"/>
  <c r="D63" i="157"/>
  <c r="C20" i="130"/>
  <c r="D18" i="130" s="1"/>
  <c r="G52" i="34"/>
  <c r="J52" i="34" s="1"/>
  <c r="G55" i="152"/>
  <c r="J55" i="152" s="1"/>
  <c r="G63" i="154"/>
  <c r="J63" i="154" s="1"/>
  <c r="D16" i="154"/>
  <c r="C22" i="155"/>
  <c r="D19" i="155" s="1"/>
  <c r="C22" i="156"/>
  <c r="C20" i="156" s="1"/>
  <c r="D20" i="156" s="1"/>
  <c r="D62" i="157"/>
  <c r="G65" i="155"/>
  <c r="J65" i="155" s="1"/>
  <c r="D65" i="156"/>
  <c r="C21" i="157"/>
  <c r="D16" i="157" s="1"/>
  <c r="D59" i="157" s="1"/>
  <c r="D64" i="154"/>
  <c r="D55" i="37"/>
  <c r="D63" i="154"/>
  <c r="G53" i="34"/>
  <c r="J53" i="34" s="1"/>
  <c r="D60" i="130"/>
  <c r="L60" i="130" s="1"/>
  <c r="O60" i="130" s="1"/>
  <c r="G64" i="154"/>
  <c r="J64" i="154" s="1"/>
  <c r="D62" i="130"/>
  <c r="G65" i="154"/>
  <c r="J65" i="154" s="1"/>
  <c r="D66" i="155"/>
  <c r="G53" i="37"/>
  <c r="J53" i="37" s="1"/>
  <c r="D61" i="130"/>
  <c r="G58" i="151"/>
  <c r="J58" i="151" s="1"/>
  <c r="C21" i="129"/>
  <c r="C19" i="129" s="1"/>
  <c r="D19" i="129" s="1"/>
  <c r="D53" i="34"/>
  <c r="G55" i="37"/>
  <c r="J55" i="37" s="1"/>
  <c r="G56" i="152"/>
  <c r="J56" i="152" s="1"/>
  <c r="D63" i="130"/>
  <c r="G57" i="151"/>
  <c r="J57" i="151" s="1"/>
  <c r="D65" i="155"/>
  <c r="G64" i="156"/>
  <c r="J64" i="156" s="1"/>
  <c r="D17" i="154"/>
  <c r="D28" i="154" s="1"/>
  <c r="G54" i="151"/>
  <c r="J54" i="151" s="1"/>
  <c r="G55" i="34"/>
  <c r="J55" i="34" s="1"/>
  <c r="G56" i="151"/>
  <c r="J56" i="151" s="1"/>
  <c r="G54" i="34"/>
  <c r="J54" i="34" s="1"/>
  <c r="G62" i="130"/>
  <c r="J62" i="130" s="1"/>
  <c r="D58" i="153"/>
  <c r="L58" i="153" s="1"/>
  <c r="O58" i="153" s="1"/>
  <c r="D58" i="152"/>
  <c r="L58" i="152" s="1"/>
  <c r="O58" i="152" s="1"/>
  <c r="D57" i="152"/>
  <c r="J46" i="149"/>
  <c r="N53" i="129"/>
  <c r="O53" i="129" s="1"/>
  <c r="J55" i="155"/>
  <c r="N43" i="127"/>
  <c r="O43" i="127" s="1"/>
  <c r="N35" i="127"/>
  <c r="O35" i="127" s="1"/>
  <c r="N42" i="37"/>
  <c r="O42" i="37" s="1"/>
  <c r="N43" i="147"/>
  <c r="O43" i="147" s="1"/>
  <c r="J44" i="153"/>
  <c r="L53" i="119"/>
  <c r="O53" i="119" s="1"/>
  <c r="L54" i="119"/>
  <c r="O54" i="119" s="1"/>
  <c r="N42" i="119"/>
  <c r="O42" i="119" s="1"/>
  <c r="D56" i="147"/>
  <c r="L56" i="147" s="1"/>
  <c r="O56" i="147" s="1"/>
  <c r="J37" i="138"/>
  <c r="J35" i="152"/>
  <c r="J35" i="128"/>
  <c r="J35" i="100"/>
  <c r="J52" i="155"/>
  <c r="J44" i="128"/>
  <c r="J44" i="100"/>
  <c r="J24" i="139"/>
  <c r="J27" i="129"/>
  <c r="J47" i="149"/>
  <c r="N47" i="128"/>
  <c r="O47" i="128" s="1"/>
  <c r="N47" i="151"/>
  <c r="O47" i="151" s="1"/>
  <c r="N29" i="152"/>
  <c r="O29" i="152" s="1"/>
  <c r="L56" i="127"/>
  <c r="O56" i="127" s="1"/>
  <c r="L58" i="143"/>
  <c r="O58" i="143" s="1"/>
  <c r="J47" i="153"/>
  <c r="N45" i="34"/>
  <c r="O45" i="34" s="1"/>
  <c r="J41" i="100"/>
  <c r="L56" i="128"/>
  <c r="O56" i="128" s="1"/>
  <c r="N46" i="147"/>
  <c r="O46" i="147" s="1"/>
  <c r="J50" i="157"/>
  <c r="J43" i="119"/>
  <c r="N44" i="143"/>
  <c r="O44" i="143" s="1"/>
  <c r="J43" i="143"/>
  <c r="L58" i="127"/>
  <c r="O58" i="127" s="1"/>
  <c r="N28" i="156"/>
  <c r="O28" i="156" s="1"/>
  <c r="L55" i="128"/>
  <c r="O55" i="128" s="1"/>
  <c r="N30" i="151"/>
  <c r="O30" i="151" s="1"/>
  <c r="J45" i="138"/>
  <c r="J20" i="143"/>
  <c r="J42" i="140"/>
  <c r="J45" i="139"/>
  <c r="J39" i="143"/>
  <c r="J35" i="147"/>
  <c r="L55" i="127"/>
  <c r="O55" i="127" s="1"/>
  <c r="L54" i="127"/>
  <c r="O54" i="127" s="1"/>
  <c r="N51" i="130"/>
  <c r="O51" i="130" s="1"/>
  <c r="N31" i="147"/>
  <c r="O31" i="147" s="1"/>
  <c r="N44" i="151"/>
  <c r="O44" i="151" s="1"/>
  <c r="J28" i="155"/>
  <c r="N25" i="149"/>
  <c r="O25" i="149" s="1"/>
  <c r="O68" i="149" s="1"/>
  <c r="J25" i="149"/>
  <c r="J20" i="34"/>
  <c r="L54" i="143"/>
  <c r="O54" i="143" s="1"/>
  <c r="J45" i="140"/>
  <c r="N43" i="37"/>
  <c r="O43" i="37" s="1"/>
  <c r="J33" i="37"/>
  <c r="L57" i="119"/>
  <c r="O57" i="119" s="1"/>
  <c r="J45" i="37"/>
  <c r="L53" i="143"/>
  <c r="O53" i="143" s="1"/>
  <c r="J20" i="37"/>
  <c r="N45" i="127"/>
  <c r="O45" i="127" s="1"/>
  <c r="N44" i="152"/>
  <c r="O44" i="152" s="1"/>
  <c r="N47" i="138"/>
  <c r="O47" i="138" s="1"/>
  <c r="J22" i="151"/>
  <c r="N42" i="155"/>
  <c r="O42" i="155" s="1"/>
  <c r="N27" i="149"/>
  <c r="O27" i="149" s="1"/>
  <c r="N35" i="140"/>
  <c r="O35" i="140" s="1"/>
  <c r="J51" i="154"/>
  <c r="J33" i="143"/>
  <c r="J40" i="143"/>
  <c r="N23" i="140"/>
  <c r="O23" i="140" s="1"/>
  <c r="N42" i="128"/>
  <c r="O42" i="128" s="1"/>
  <c r="N41" i="156"/>
  <c r="O41" i="156" s="1"/>
  <c r="J22" i="128"/>
  <c r="J22" i="147"/>
  <c r="J27" i="154"/>
  <c r="J21" i="140"/>
  <c r="J22" i="127"/>
  <c r="J21" i="100"/>
  <c r="D54" i="152"/>
  <c r="M50" i="119"/>
  <c r="O50" i="119" s="1"/>
  <c r="J34" i="119"/>
  <c r="J36" i="139"/>
  <c r="J37" i="127"/>
  <c r="J37" i="140"/>
  <c r="J41" i="130"/>
  <c r="J34" i="143"/>
  <c r="J35" i="153"/>
  <c r="J41" i="129"/>
  <c r="J36" i="127"/>
  <c r="J34" i="37"/>
  <c r="J42" i="156"/>
  <c r="J36" i="138"/>
  <c r="N42" i="129"/>
  <c r="O42" i="129" s="1"/>
  <c r="J40" i="130"/>
  <c r="J34" i="34"/>
  <c r="J43" i="155"/>
  <c r="L56" i="119"/>
  <c r="O56" i="119" s="1"/>
  <c r="J35" i="119"/>
  <c r="N44" i="155"/>
  <c r="O44" i="155" s="1"/>
  <c r="D53" i="147"/>
  <c r="D42" i="34"/>
  <c r="N42" i="34" s="1"/>
  <c r="O42" i="34" s="1"/>
  <c r="D54" i="147"/>
  <c r="D57" i="151"/>
  <c r="D57" i="147"/>
  <c r="D58" i="151"/>
  <c r="D54" i="155"/>
  <c r="N54" i="155" s="1"/>
  <c r="O54" i="155" s="1"/>
  <c r="D54" i="151"/>
  <c r="J40" i="149"/>
  <c r="N36" i="151"/>
  <c r="O36" i="151" s="1"/>
  <c r="J42" i="157"/>
  <c r="N37" i="139"/>
  <c r="O37" i="139" s="1"/>
  <c r="J41" i="149"/>
  <c r="J36" i="100"/>
  <c r="L57" i="143"/>
  <c r="O57" i="143" s="1"/>
  <c r="N29" i="153"/>
  <c r="O29" i="153" s="1"/>
  <c r="N42" i="154"/>
  <c r="O42" i="154" s="1"/>
  <c r="N35" i="151"/>
  <c r="O35" i="151" s="1"/>
  <c r="N34" i="147"/>
  <c r="O34" i="147" s="1"/>
  <c r="N41" i="157"/>
  <c r="O41" i="157" s="1"/>
  <c r="J36" i="140"/>
  <c r="L57" i="127"/>
  <c r="O57" i="127" s="1"/>
  <c r="J36" i="128"/>
  <c r="N36" i="153"/>
  <c r="O36" i="153" s="1"/>
  <c r="J43" i="156"/>
  <c r="J36" i="152"/>
  <c r="N43" i="154"/>
  <c r="O43" i="154" s="1"/>
  <c r="N35" i="34"/>
  <c r="O35" i="34" s="1"/>
  <c r="D49" i="155"/>
  <c r="N49" i="155" s="1"/>
  <c r="O49" i="155" s="1"/>
  <c r="D30" i="119"/>
  <c r="N30" i="119" s="1"/>
  <c r="O30" i="119" s="1"/>
  <c r="D45" i="119"/>
  <c r="N45" i="119" s="1"/>
  <c r="O45" i="119" s="1"/>
  <c r="D31" i="127"/>
  <c r="N31" i="127" s="1"/>
  <c r="O31" i="127" s="1"/>
  <c r="D31" i="140"/>
  <c r="N31" i="140" s="1"/>
  <c r="O31" i="140" s="1"/>
  <c r="D29" i="37"/>
  <c r="N29" i="37" s="1"/>
  <c r="O29" i="37" s="1"/>
  <c r="D44" i="147"/>
  <c r="N44" i="147" s="1"/>
  <c r="O44" i="147" s="1"/>
  <c r="D34" i="140"/>
  <c r="N34" i="140" s="1"/>
  <c r="O34" i="140" s="1"/>
  <c r="D40" i="37"/>
  <c r="N40" i="37" s="1"/>
  <c r="O40" i="37" s="1"/>
  <c r="D29" i="100"/>
  <c r="N29" i="100" s="1"/>
  <c r="O29" i="100" s="1"/>
  <c r="D49" i="37"/>
  <c r="M49" i="37" s="1"/>
  <c r="O49" i="37" s="1"/>
  <c r="D45" i="100"/>
  <c r="N45" i="100" s="1"/>
  <c r="O45" i="100" s="1"/>
  <c r="D33" i="100"/>
  <c r="N33" i="100" s="1"/>
  <c r="O33" i="100" s="1"/>
  <c r="D40" i="129"/>
  <c r="N40" i="129" s="1"/>
  <c r="O40" i="129" s="1"/>
  <c r="D46" i="152"/>
  <c r="N46" i="152" s="1"/>
  <c r="O46" i="152" s="1"/>
  <c r="D34" i="128"/>
  <c r="N34" i="128" s="1"/>
  <c r="O34" i="128" s="1"/>
  <c r="D45" i="152"/>
  <c r="N45" i="152" s="1"/>
  <c r="O45" i="152" s="1"/>
  <c r="D32" i="151"/>
  <c r="N32" i="151" s="1"/>
  <c r="O32" i="151" s="1"/>
  <c r="D54" i="153"/>
  <c r="D26" i="149"/>
  <c r="N26" i="149" s="1"/>
  <c r="D43" i="100"/>
  <c r="N43" i="100" s="1"/>
  <c r="O43" i="100" s="1"/>
  <c r="D46" i="128"/>
  <c r="N46" i="128" s="1"/>
  <c r="O46" i="128" s="1"/>
  <c r="D31" i="128"/>
  <c r="N31" i="128" s="1"/>
  <c r="O31" i="128" s="1"/>
  <c r="D45" i="151"/>
  <c r="N45" i="151" s="1"/>
  <c r="O45" i="151" s="1"/>
  <c r="D42" i="152"/>
  <c r="N42" i="152" s="1"/>
  <c r="O42" i="152" s="1"/>
  <c r="D32" i="128"/>
  <c r="N32" i="128" s="1"/>
  <c r="O32" i="128" s="1"/>
  <c r="D46" i="151"/>
  <c r="N46" i="151" s="1"/>
  <c r="O46" i="151" s="1"/>
  <c r="D31" i="152"/>
  <c r="N31" i="152" s="1"/>
  <c r="O31" i="152" s="1"/>
  <c r="D23" i="152"/>
  <c r="N23" i="152" s="1"/>
  <c r="D40" i="155"/>
  <c r="N40" i="155" s="1"/>
  <c r="O40" i="155" s="1"/>
  <c r="D43" i="152"/>
  <c r="N43" i="152" s="1"/>
  <c r="O43" i="152" s="1"/>
  <c r="D32" i="152"/>
  <c r="N32" i="152" s="1"/>
  <c r="O32" i="152" s="1"/>
  <c r="D33" i="153"/>
  <c r="N33" i="153" s="1"/>
  <c r="O33" i="153" s="1"/>
  <c r="D51" i="128"/>
  <c r="M51" i="128" s="1"/>
  <c r="O51" i="128" s="1"/>
  <c r="D41" i="152"/>
  <c r="N41" i="152" s="1"/>
  <c r="O41" i="152" s="1"/>
  <c r="D51" i="152"/>
  <c r="M51" i="152" s="1"/>
  <c r="M59" i="152" s="1"/>
  <c r="M61" i="152" s="1"/>
  <c r="D41" i="153"/>
  <c r="N41" i="153" s="1"/>
  <c r="O41" i="153" s="1"/>
  <c r="D55" i="153"/>
  <c r="L55" i="153" s="1"/>
  <c r="O55" i="153" s="1"/>
  <c r="D34" i="152"/>
  <c r="N34" i="152" s="1"/>
  <c r="O34" i="152" s="1"/>
  <c r="D33" i="152"/>
  <c r="N33" i="152" s="1"/>
  <c r="O33" i="152" s="1"/>
  <c r="D57" i="153"/>
  <c r="D30" i="152"/>
  <c r="N30" i="152" s="1"/>
  <c r="O30" i="152" s="1"/>
  <c r="D46" i="153"/>
  <c r="N46" i="153" s="1"/>
  <c r="O46" i="153" s="1"/>
  <c r="I17" i="155"/>
  <c r="D30" i="140"/>
  <c r="N30" i="140" s="1"/>
  <c r="O30" i="140" s="1"/>
  <c r="D47" i="140"/>
  <c r="N47" i="140" s="1"/>
  <c r="O47" i="140" s="1"/>
  <c r="D43" i="153"/>
  <c r="N43" i="153" s="1"/>
  <c r="O43" i="153" s="1"/>
  <c r="D51" i="153"/>
  <c r="M51" i="153" s="1"/>
  <c r="O51" i="153" s="1"/>
  <c r="D39" i="155"/>
  <c r="N39" i="155" s="1"/>
  <c r="O39" i="155" s="1"/>
  <c r="D51" i="140"/>
  <c r="M51" i="140" s="1"/>
  <c r="M59" i="140" s="1"/>
  <c r="M61" i="140" s="1"/>
  <c r="D44" i="140"/>
  <c r="N44" i="140" s="1"/>
  <c r="O44" i="140" s="1"/>
  <c r="O64" i="140"/>
  <c r="D34" i="153"/>
  <c r="N34" i="153" s="1"/>
  <c r="O34" i="153" s="1"/>
  <c r="D33" i="140"/>
  <c r="N33" i="140" s="1"/>
  <c r="O33" i="140" s="1"/>
  <c r="D46" i="140"/>
  <c r="N46" i="140" s="1"/>
  <c r="O46" i="140" s="1"/>
  <c r="D29" i="140"/>
  <c r="N29" i="140" s="1"/>
  <c r="O29" i="140" s="1"/>
  <c r="D32" i="153"/>
  <c r="N32" i="153" s="1"/>
  <c r="O32" i="153" s="1"/>
  <c r="D30" i="153"/>
  <c r="N30" i="153" s="1"/>
  <c r="O30" i="153" s="1"/>
  <c r="D33" i="119"/>
  <c r="N33" i="119" s="1"/>
  <c r="O33" i="119" s="1"/>
  <c r="D45" i="153"/>
  <c r="N45" i="153" s="1"/>
  <c r="O45" i="153" s="1"/>
  <c r="D42" i="153"/>
  <c r="N42" i="153" s="1"/>
  <c r="O42" i="153" s="1"/>
  <c r="D22" i="140"/>
  <c r="N22" i="140" s="1"/>
  <c r="O22" i="140" s="1"/>
  <c r="D35" i="138"/>
  <c r="N35" i="138" s="1"/>
  <c r="O35" i="138" s="1"/>
  <c r="D23" i="153"/>
  <c r="N23" i="153" s="1"/>
  <c r="O23" i="153" s="1"/>
  <c r="D31" i="153"/>
  <c r="N31" i="153" s="1"/>
  <c r="O31" i="153" s="1"/>
  <c r="N48" i="157"/>
  <c r="O48" i="157" s="1"/>
  <c r="D34" i="130"/>
  <c r="D35" i="130" s="1"/>
  <c r="N35" i="130" s="1"/>
  <c r="O35" i="130" s="1"/>
  <c r="D35" i="139"/>
  <c r="N35" i="139" s="1"/>
  <c r="O35" i="139" s="1"/>
  <c r="D32" i="127"/>
  <c r="N32" i="127" s="1"/>
  <c r="O32" i="127" s="1"/>
  <c r="D30" i="128"/>
  <c r="N30" i="128" s="1"/>
  <c r="O30" i="128" s="1"/>
  <c r="D57" i="129"/>
  <c r="M57" i="129" s="1"/>
  <c r="O57" i="129" s="1"/>
  <c r="D33" i="128"/>
  <c r="N33" i="128" s="1"/>
  <c r="O33" i="128" s="1"/>
  <c r="D46" i="130"/>
  <c r="N46" i="130" s="1"/>
  <c r="O46" i="130" s="1"/>
  <c r="D56" i="130"/>
  <c r="M56" i="130" s="1"/>
  <c r="O56" i="130" s="1"/>
  <c r="D30" i="1"/>
  <c r="D58" i="154"/>
  <c r="M58" i="154" s="1"/>
  <c r="O58" i="154" s="1"/>
  <c r="D36" i="130"/>
  <c r="N36" i="130" s="1"/>
  <c r="O36" i="130" s="1"/>
  <c r="D48" i="129"/>
  <c r="N48" i="129" s="1"/>
  <c r="O48" i="129" s="1"/>
  <c r="D37" i="129"/>
  <c r="N37" i="129" s="1"/>
  <c r="O37" i="129" s="1"/>
  <c r="D43" i="128"/>
  <c r="N43" i="128" s="1"/>
  <c r="O43" i="128" s="1"/>
  <c r="D52" i="129"/>
  <c r="N52" i="129" s="1"/>
  <c r="O52" i="129" s="1"/>
  <c r="D38" i="129"/>
  <c r="N38" i="129" s="1"/>
  <c r="O38" i="129" s="1"/>
  <c r="D47" i="130"/>
  <c r="N47" i="130" s="1"/>
  <c r="O47" i="130" s="1"/>
  <c r="D51" i="139"/>
  <c r="M51" i="139" s="1"/>
  <c r="O51" i="139" s="1"/>
  <c r="D35" i="129"/>
  <c r="D36" i="129" s="1"/>
  <c r="N36" i="129" s="1"/>
  <c r="O36" i="129" s="1"/>
  <c r="D29" i="128"/>
  <c r="N29" i="128" s="1"/>
  <c r="O29" i="128" s="1"/>
  <c r="D41" i="128"/>
  <c r="N41" i="128" s="1"/>
  <c r="O41" i="128" s="1"/>
  <c r="D37" i="130"/>
  <c r="D39" i="130"/>
  <c r="N39" i="130" s="1"/>
  <c r="O39" i="130" s="1"/>
  <c r="D42" i="139"/>
  <c r="N42" i="139" s="1"/>
  <c r="O42" i="139" s="1"/>
  <c r="D23" i="128"/>
  <c r="N23" i="128" s="1"/>
  <c r="O23" i="128" s="1"/>
  <c r="O24" i="128" s="1"/>
  <c r="D45" i="128"/>
  <c r="N45" i="128" s="1"/>
  <c r="O45" i="128" s="1"/>
  <c r="D47" i="127"/>
  <c r="N47" i="127" s="1"/>
  <c r="O47" i="127" s="1"/>
  <c r="D40" i="119"/>
  <c r="N40" i="119" s="1"/>
  <c r="O40" i="119" s="1"/>
  <c r="D21" i="34"/>
  <c r="N21" i="34" s="1"/>
  <c r="O21" i="34" s="1"/>
  <c r="O22" i="34" s="1"/>
  <c r="D58" i="128"/>
  <c r="L58" i="128" s="1"/>
  <c r="O58" i="128" s="1"/>
  <c r="D57" i="128"/>
  <c r="L57" i="128" s="1"/>
  <c r="O57" i="128" s="1"/>
  <c r="D43" i="138"/>
  <c r="N43" i="138" s="1"/>
  <c r="O43" i="138" s="1"/>
  <c r="D50" i="155"/>
  <c r="N50" i="155" s="1"/>
  <c r="O50" i="155" s="1"/>
  <c r="D37" i="155"/>
  <c r="D53" i="155" s="1"/>
  <c r="N53" i="155" s="1"/>
  <c r="O53" i="155" s="1"/>
  <c r="D28" i="119"/>
  <c r="D54" i="128"/>
  <c r="L54" i="128" s="1"/>
  <c r="O54" i="128" s="1"/>
  <c r="D53" i="156"/>
  <c r="N53" i="156" s="1"/>
  <c r="O53" i="156" s="1"/>
  <c r="D51" i="138"/>
  <c r="M51" i="138" s="1"/>
  <c r="M58" i="138" s="1"/>
  <c r="M60" i="138" s="1"/>
  <c r="D31" i="119"/>
  <c r="N31" i="119" s="1"/>
  <c r="O31" i="119" s="1"/>
  <c r="D40" i="157"/>
  <c r="N40" i="157" s="1"/>
  <c r="O40" i="157" s="1"/>
  <c r="D29" i="147"/>
  <c r="N29" i="147" s="1"/>
  <c r="O29" i="147" s="1"/>
  <c r="D32" i="34"/>
  <c r="N32" i="34" s="1"/>
  <c r="O32" i="34" s="1"/>
  <c r="D29" i="119"/>
  <c r="N29" i="119" s="1"/>
  <c r="O29" i="119" s="1"/>
  <c r="D43" i="151"/>
  <c r="N43" i="151" s="1"/>
  <c r="O43" i="151" s="1"/>
  <c r="D39" i="156"/>
  <c r="N39" i="156" s="1"/>
  <c r="O39" i="156" s="1"/>
  <c r="D44" i="34"/>
  <c r="N44" i="34" s="1"/>
  <c r="O44" i="34" s="1"/>
  <c r="D23" i="119"/>
  <c r="D41" i="151"/>
  <c r="N41" i="151" s="1"/>
  <c r="O41" i="151" s="1"/>
  <c r="D59" i="155"/>
  <c r="M59" i="155" s="1"/>
  <c r="O59" i="155" s="1"/>
  <c r="D27" i="34"/>
  <c r="N27" i="34" s="1"/>
  <c r="O27" i="34" s="1"/>
  <c r="D41" i="119"/>
  <c r="N41" i="119" s="1"/>
  <c r="O41" i="119" s="1"/>
  <c r="D31" i="34"/>
  <c r="N31" i="34" s="1"/>
  <c r="O31" i="34" s="1"/>
  <c r="D33" i="34"/>
  <c r="N33" i="34" s="1"/>
  <c r="O33" i="34" s="1"/>
  <c r="D38" i="156"/>
  <c r="D49" i="156"/>
  <c r="N49" i="156" s="1"/>
  <c r="O49" i="156" s="1"/>
  <c r="D37" i="157"/>
  <c r="N37" i="157" s="1"/>
  <c r="O37" i="157" s="1"/>
  <c r="D28" i="34"/>
  <c r="N28" i="34" s="1"/>
  <c r="O28" i="34" s="1"/>
  <c r="D49" i="34"/>
  <c r="M49" i="34" s="1"/>
  <c r="D48" i="156"/>
  <c r="N48" i="156" s="1"/>
  <c r="O48" i="156" s="1"/>
  <c r="D36" i="156"/>
  <c r="D35" i="157"/>
  <c r="D36" i="157" s="1"/>
  <c r="N36" i="157" s="1"/>
  <c r="O36" i="157" s="1"/>
  <c r="I17" i="157"/>
  <c r="D29" i="34"/>
  <c r="N29" i="34" s="1"/>
  <c r="O29" i="34" s="1"/>
  <c r="D58" i="156"/>
  <c r="M58" i="156" s="1"/>
  <c r="O58" i="156" s="1"/>
  <c r="O62" i="34"/>
  <c r="D52" i="157"/>
  <c r="N52" i="157" s="1"/>
  <c r="O52" i="157" s="1"/>
  <c r="D30" i="34"/>
  <c r="N30" i="34" s="1"/>
  <c r="O30" i="34" s="1"/>
  <c r="D30" i="143"/>
  <c r="N30" i="143" s="1"/>
  <c r="O30" i="143" s="1"/>
  <c r="D32" i="143"/>
  <c r="N32" i="143" s="1"/>
  <c r="O32" i="143" s="1"/>
  <c r="D41" i="143"/>
  <c r="N41" i="143" s="1"/>
  <c r="O41" i="143" s="1"/>
  <c r="D45" i="143"/>
  <c r="N45" i="143" s="1"/>
  <c r="O45" i="143" s="1"/>
  <c r="D29" i="143"/>
  <c r="N29" i="143" s="1"/>
  <c r="O29" i="143" s="1"/>
  <c r="D50" i="143"/>
  <c r="M50" i="143" s="1"/>
  <c r="D42" i="143"/>
  <c r="N42" i="143" s="1"/>
  <c r="O42" i="143" s="1"/>
  <c r="D56" i="143"/>
  <c r="L56" i="143" s="1"/>
  <c r="O56" i="143" s="1"/>
  <c r="D27" i="143"/>
  <c r="N27" i="143" s="1"/>
  <c r="D31" i="143"/>
  <c r="N31" i="143" s="1"/>
  <c r="O31" i="143" s="1"/>
  <c r="D55" i="143"/>
  <c r="L55" i="143" s="1"/>
  <c r="D46" i="143"/>
  <c r="N46" i="143" s="1"/>
  <c r="O46" i="143" s="1"/>
  <c r="D21" i="143"/>
  <c r="N21" i="143" s="1"/>
  <c r="D28" i="143"/>
  <c r="N28" i="143" s="1"/>
  <c r="O28" i="143" s="1"/>
  <c r="D34" i="100"/>
  <c r="N34" i="100" s="1"/>
  <c r="O34" i="100" s="1"/>
  <c r="D32" i="100"/>
  <c r="N32" i="100" s="1"/>
  <c r="O32" i="100" s="1"/>
  <c r="D30" i="100"/>
  <c r="N30" i="100" s="1"/>
  <c r="O30" i="100" s="1"/>
  <c r="D28" i="100"/>
  <c r="N28" i="100" s="1"/>
  <c r="O28" i="100" s="1"/>
  <c r="D31" i="100"/>
  <c r="N31" i="100" s="1"/>
  <c r="O31" i="100" s="1"/>
  <c r="D46" i="100"/>
  <c r="N46" i="100" s="1"/>
  <c r="O46" i="100" s="1"/>
  <c r="D50" i="100"/>
  <c r="M50" i="100" s="1"/>
  <c r="N22" i="100"/>
  <c r="O22" i="100" s="1"/>
  <c r="O23" i="100" s="1"/>
  <c r="D29" i="127"/>
  <c r="N29" i="127" s="1"/>
  <c r="D46" i="127"/>
  <c r="N46" i="127" s="1"/>
  <c r="O46" i="127" s="1"/>
  <c r="D34" i="127"/>
  <c r="N34" i="127" s="1"/>
  <c r="O34" i="127" s="1"/>
  <c r="D30" i="127"/>
  <c r="N30" i="127" s="1"/>
  <c r="O30" i="127" s="1"/>
  <c r="D23" i="127"/>
  <c r="N23" i="127" s="1"/>
  <c r="D33" i="127"/>
  <c r="N33" i="127" s="1"/>
  <c r="O33" i="127" s="1"/>
  <c r="O65" i="127"/>
  <c r="D51" i="127"/>
  <c r="M51" i="127" s="1"/>
  <c r="D43" i="139"/>
  <c r="N43" i="139" s="1"/>
  <c r="O43" i="139" s="1"/>
  <c r="D33" i="139"/>
  <c r="N33" i="139" s="1"/>
  <c r="O33" i="139" s="1"/>
  <c r="D32" i="139"/>
  <c r="D47" i="139"/>
  <c r="N47" i="139" s="1"/>
  <c r="O47" i="139" s="1"/>
  <c r="D30" i="139"/>
  <c r="D33" i="138"/>
  <c r="N33" i="138" s="1"/>
  <c r="O33" i="138" s="1"/>
  <c r="D30" i="138"/>
  <c r="D31" i="138" s="1"/>
  <c r="N31" i="138" s="1"/>
  <c r="O31" i="138" s="1"/>
  <c r="I16" i="138"/>
  <c r="D42" i="138"/>
  <c r="N42" i="138" s="1"/>
  <c r="O42" i="138" s="1"/>
  <c r="D32" i="138"/>
  <c r="D45" i="147"/>
  <c r="N45" i="147" s="1"/>
  <c r="O45" i="147" s="1"/>
  <c r="D40" i="147"/>
  <c r="N40" i="147" s="1"/>
  <c r="O40" i="147" s="1"/>
  <c r="D28" i="147"/>
  <c r="N28" i="147" s="1"/>
  <c r="D41" i="147"/>
  <c r="N41" i="147" s="1"/>
  <c r="O41" i="147" s="1"/>
  <c r="D33" i="147"/>
  <c r="N33" i="147" s="1"/>
  <c r="O33" i="147" s="1"/>
  <c r="D32" i="147"/>
  <c r="N32" i="147" s="1"/>
  <c r="O32" i="147" s="1"/>
  <c r="D23" i="147"/>
  <c r="N23" i="147" s="1"/>
  <c r="D42" i="147"/>
  <c r="N42" i="147" s="1"/>
  <c r="O42" i="147" s="1"/>
  <c r="D50" i="147"/>
  <c r="M50" i="147" s="1"/>
  <c r="D30" i="147"/>
  <c r="N30" i="147" s="1"/>
  <c r="O30" i="147" s="1"/>
  <c r="D38" i="154"/>
  <c r="N38" i="154" s="1"/>
  <c r="O38" i="154" s="1"/>
  <c r="D39" i="154"/>
  <c r="N39" i="154" s="1"/>
  <c r="O39" i="154" s="1"/>
  <c r="D36" i="154"/>
  <c r="D37" i="154" s="1"/>
  <c r="N37" i="154" s="1"/>
  <c r="O37" i="154" s="1"/>
  <c r="D48" i="154"/>
  <c r="N48" i="154" s="1"/>
  <c r="O48" i="154" s="1"/>
  <c r="D41" i="154"/>
  <c r="N41" i="154" s="1"/>
  <c r="O41" i="154" s="1"/>
  <c r="D53" i="154"/>
  <c r="N53" i="154" s="1"/>
  <c r="O53" i="154" s="1"/>
  <c r="D49" i="154"/>
  <c r="N49" i="154" s="1"/>
  <c r="O49" i="154" s="1"/>
  <c r="D32" i="37"/>
  <c r="N32" i="37" s="1"/>
  <c r="O32" i="37" s="1"/>
  <c r="D31" i="37"/>
  <c r="N31" i="37" s="1"/>
  <c r="O31" i="37" s="1"/>
  <c r="D27" i="37"/>
  <c r="N27" i="37" s="1"/>
  <c r="D21" i="37"/>
  <c r="N21" i="37" s="1"/>
  <c r="D44" i="37"/>
  <c r="N44" i="37" s="1"/>
  <c r="O44" i="37" s="1"/>
  <c r="D28" i="37"/>
  <c r="N28" i="37" s="1"/>
  <c r="O28" i="37" s="1"/>
  <c r="D30" i="37"/>
  <c r="N30" i="37" s="1"/>
  <c r="O30" i="37" s="1"/>
  <c r="D39" i="37"/>
  <c r="N39" i="37" s="1"/>
  <c r="O39" i="37" s="1"/>
  <c r="D41" i="37"/>
  <c r="N41" i="37" s="1"/>
  <c r="O41" i="37" s="1"/>
  <c r="I16" i="130"/>
  <c r="D58" i="157"/>
  <c r="M58" i="157" s="1"/>
  <c r="O58" i="157" s="1"/>
  <c r="D47" i="157"/>
  <c r="N47" i="157" s="1"/>
  <c r="O47" i="157" s="1"/>
  <c r="D34" i="151"/>
  <c r="N34" i="151" s="1"/>
  <c r="O34" i="151" s="1"/>
  <c r="D23" i="151"/>
  <c r="N23" i="151" s="1"/>
  <c r="D31" i="151"/>
  <c r="N31" i="151" s="1"/>
  <c r="O31" i="151" s="1"/>
  <c r="D38" i="157"/>
  <c r="D29" i="151"/>
  <c r="N29" i="151" s="1"/>
  <c r="D32" i="140"/>
  <c r="N32" i="140" s="1"/>
  <c r="O32" i="140" s="1"/>
  <c r="D51" i="151"/>
  <c r="M51" i="151" s="1"/>
  <c r="D42" i="151"/>
  <c r="N42" i="151" s="1"/>
  <c r="O42" i="151" s="1"/>
  <c r="D33" i="151"/>
  <c r="N33" i="151" s="1"/>
  <c r="O33" i="151" s="1"/>
  <c r="J22" i="153"/>
  <c r="I17" i="156"/>
  <c r="I16" i="154"/>
  <c r="I16" i="129"/>
  <c r="O22" i="153"/>
  <c r="I16" i="139"/>
  <c r="L57" i="153" l="1"/>
  <c r="O57" i="153" s="1"/>
  <c r="D38" i="149"/>
  <c r="N38" i="149" s="1"/>
  <c r="O38" i="149" s="1"/>
  <c r="D58" i="149"/>
  <c r="L58" i="149" s="1"/>
  <c r="O58" i="149" s="1"/>
  <c r="D37" i="149"/>
  <c r="N37" i="149" s="1"/>
  <c r="O37" i="149" s="1"/>
  <c r="D50" i="149"/>
  <c r="N50" i="149" s="1"/>
  <c r="D33" i="149"/>
  <c r="N33" i="149" s="1"/>
  <c r="O33" i="149" s="1"/>
  <c r="D60" i="149"/>
  <c r="L60" i="149" s="1"/>
  <c r="O60" i="149" s="1"/>
  <c r="D61" i="149"/>
  <c r="L61" i="149" s="1"/>
  <c r="O61" i="149" s="1"/>
  <c r="D51" i="149"/>
  <c r="N51" i="149" s="1"/>
  <c r="O51" i="149" s="1"/>
  <c r="D59" i="149"/>
  <c r="L59" i="149" s="1"/>
  <c r="O59" i="149" s="1"/>
  <c r="N23" i="119"/>
  <c r="N24" i="119" s="1"/>
  <c r="L54" i="140"/>
  <c r="O54" i="140" s="1"/>
  <c r="L57" i="140"/>
  <c r="O57" i="140" s="1"/>
  <c r="L57" i="147"/>
  <c r="O57" i="147" s="1"/>
  <c r="L61" i="129"/>
  <c r="O61" i="129" s="1"/>
  <c r="L56" i="152"/>
  <c r="O56" i="152" s="1"/>
  <c r="D38" i="155"/>
  <c r="N38" i="155" s="1"/>
  <c r="O38" i="155" s="1"/>
  <c r="L62" i="130"/>
  <c r="O62" i="130" s="1"/>
  <c r="L55" i="138"/>
  <c r="O55" i="138" s="1"/>
  <c r="D55" i="149"/>
  <c r="M55" i="149" s="1"/>
  <c r="M63" i="149" s="1"/>
  <c r="M65" i="149" s="1"/>
  <c r="L54" i="147"/>
  <c r="O54" i="147" s="1"/>
  <c r="D18" i="156"/>
  <c r="D50" i="156" s="1"/>
  <c r="N50" i="156" s="1"/>
  <c r="O50" i="156" s="1"/>
  <c r="D39" i="149"/>
  <c r="N39" i="149" s="1"/>
  <c r="O39" i="149" s="1"/>
  <c r="L63" i="154"/>
  <c r="O63" i="154" s="1"/>
  <c r="D34" i="149"/>
  <c r="N34" i="149" s="1"/>
  <c r="O34" i="149" s="1"/>
  <c r="D35" i="149"/>
  <c r="N35" i="149" s="1"/>
  <c r="O35" i="149" s="1"/>
  <c r="D36" i="149"/>
  <c r="N36" i="149" s="1"/>
  <c r="O36" i="149" s="1"/>
  <c r="L65" i="156"/>
  <c r="O65" i="156" s="1"/>
  <c r="L53" i="100"/>
  <c r="O53" i="100" s="1"/>
  <c r="L62" i="157"/>
  <c r="O62" i="157" s="1"/>
  <c r="L62" i="129"/>
  <c r="O62" i="129" s="1"/>
  <c r="L54" i="153"/>
  <c r="O54" i="153" s="1"/>
  <c r="D16" i="139"/>
  <c r="L53" i="34"/>
  <c r="O53" i="34" s="1"/>
  <c r="L54" i="152"/>
  <c r="O54" i="152" s="1"/>
  <c r="L55" i="147"/>
  <c r="O55" i="147" s="1"/>
  <c r="L53" i="147"/>
  <c r="O53" i="147" s="1"/>
  <c r="O22" i="158"/>
  <c r="J23" i="158"/>
  <c r="N23" i="158"/>
  <c r="O23" i="158" s="1"/>
  <c r="L56" i="139"/>
  <c r="O56" i="139" s="1"/>
  <c r="L54" i="139"/>
  <c r="O54" i="139" s="1"/>
  <c r="L57" i="138"/>
  <c r="O57" i="138" s="1"/>
  <c r="L64" i="129"/>
  <c r="O64" i="129" s="1"/>
  <c r="L57" i="152"/>
  <c r="O57" i="152" s="1"/>
  <c r="L52" i="37"/>
  <c r="O52" i="37" s="1"/>
  <c r="L56" i="100"/>
  <c r="O56" i="100" s="1"/>
  <c r="L64" i="154"/>
  <c r="O64" i="154" s="1"/>
  <c r="L56" i="138"/>
  <c r="O56" i="138" s="1"/>
  <c r="L55" i="37"/>
  <c r="O55" i="37" s="1"/>
  <c r="L61" i="130"/>
  <c r="O61" i="130" s="1"/>
  <c r="L63" i="156"/>
  <c r="O63" i="156" s="1"/>
  <c r="D59" i="154"/>
  <c r="M59" i="154" s="1"/>
  <c r="D29" i="154"/>
  <c r="D54" i="154" s="1"/>
  <c r="L66" i="155"/>
  <c r="O66" i="155" s="1"/>
  <c r="L55" i="34"/>
  <c r="O55" i="34" s="1"/>
  <c r="L53" i="37"/>
  <c r="O53" i="37" s="1"/>
  <c r="L55" i="140"/>
  <c r="O55" i="140" s="1"/>
  <c r="C19" i="154"/>
  <c r="D19" i="154" s="1"/>
  <c r="D16" i="155"/>
  <c r="D15" i="130"/>
  <c r="D50" i="154"/>
  <c r="N50" i="154" s="1"/>
  <c r="O50" i="154" s="1"/>
  <c r="L63" i="155"/>
  <c r="O63" i="155" s="1"/>
  <c r="D17" i="129"/>
  <c r="D28" i="129" s="1"/>
  <c r="D18" i="157"/>
  <c r="D28" i="157" s="1"/>
  <c r="L63" i="130"/>
  <c r="O63" i="130" s="1"/>
  <c r="L55" i="100"/>
  <c r="O55" i="100" s="1"/>
  <c r="D17" i="157"/>
  <c r="D29" i="157" s="1"/>
  <c r="D16" i="130"/>
  <c r="D17" i="130"/>
  <c r="D48" i="130" s="1"/>
  <c r="N48" i="130" s="1"/>
  <c r="O48" i="130" s="1"/>
  <c r="D18" i="155"/>
  <c r="D51" i="155" s="1"/>
  <c r="N51" i="155" s="1"/>
  <c r="O51" i="155" s="1"/>
  <c r="L56" i="153"/>
  <c r="O56" i="153" s="1"/>
  <c r="D17" i="155"/>
  <c r="L64" i="157"/>
  <c r="O64" i="157" s="1"/>
  <c r="L58" i="151"/>
  <c r="O58" i="151" s="1"/>
  <c r="L62" i="156"/>
  <c r="O62" i="156" s="1"/>
  <c r="D16" i="129"/>
  <c r="D17" i="138"/>
  <c r="D44" i="138" s="1"/>
  <c r="N44" i="138" s="1"/>
  <c r="O44" i="138" s="1"/>
  <c r="L64" i="156"/>
  <c r="O64" i="156" s="1"/>
  <c r="L57" i="139"/>
  <c r="O57" i="139" s="1"/>
  <c r="L56" i="151"/>
  <c r="O56" i="151" s="1"/>
  <c r="D16" i="138"/>
  <c r="D17" i="139"/>
  <c r="L54" i="100"/>
  <c r="O54" i="100" s="1"/>
  <c r="L54" i="34"/>
  <c r="O54" i="34" s="1"/>
  <c r="M59" i="157"/>
  <c r="O59" i="157" s="1"/>
  <c r="J27" i="157"/>
  <c r="L52" i="34"/>
  <c r="O52" i="34" s="1"/>
  <c r="L63" i="157"/>
  <c r="O63" i="157" s="1"/>
  <c r="L57" i="151"/>
  <c r="O57" i="151" s="1"/>
  <c r="D21" i="156"/>
  <c r="D31" i="156" s="1"/>
  <c r="N31" i="156" s="1"/>
  <c r="O31" i="156" s="1"/>
  <c r="D21" i="155"/>
  <c r="C20" i="155"/>
  <c r="D20" i="155" s="1"/>
  <c r="D20" i="154"/>
  <c r="D20" i="129"/>
  <c r="D30" i="129" s="1"/>
  <c r="N30" i="129" s="1"/>
  <c r="O30" i="129" s="1"/>
  <c r="L65" i="155"/>
  <c r="O65" i="155" s="1"/>
  <c r="D15" i="129"/>
  <c r="D58" i="129" s="1"/>
  <c r="D19" i="157"/>
  <c r="L65" i="154"/>
  <c r="O65" i="154" s="1"/>
  <c r="D17" i="156"/>
  <c r="L54" i="151"/>
  <c r="O54" i="151" s="1"/>
  <c r="L55" i="152"/>
  <c r="O55" i="152" s="1"/>
  <c r="D16" i="156"/>
  <c r="D30" i="156" s="1"/>
  <c r="M58" i="119"/>
  <c r="M60" i="119" s="1"/>
  <c r="N28" i="149"/>
  <c r="D45" i="149" s="1"/>
  <c r="L58" i="119"/>
  <c r="L60" i="119" s="1"/>
  <c r="O63" i="129"/>
  <c r="L60" i="127"/>
  <c r="L62" i="127" s="1"/>
  <c r="M59" i="153"/>
  <c r="M61" i="153" s="1"/>
  <c r="M57" i="37"/>
  <c r="M59" i="37" s="1"/>
  <c r="O24" i="140"/>
  <c r="N24" i="140"/>
  <c r="N39" i="140" s="1"/>
  <c r="O39" i="140" s="1"/>
  <c r="O51" i="140"/>
  <c r="O26" i="149"/>
  <c r="O28" i="149" s="1"/>
  <c r="O51" i="138"/>
  <c r="O23" i="152"/>
  <c r="O24" i="152" s="1"/>
  <c r="N24" i="152"/>
  <c r="N39" i="152" s="1"/>
  <c r="O39" i="152" s="1"/>
  <c r="M60" i="128"/>
  <c r="M62" i="128" s="1"/>
  <c r="D41" i="155"/>
  <c r="N41" i="155" s="1"/>
  <c r="O41" i="155" s="1"/>
  <c r="N24" i="153"/>
  <c r="N39" i="153" s="1"/>
  <c r="O39" i="153" s="1"/>
  <c r="O51" i="152"/>
  <c r="L60" i="128"/>
  <c r="L62" i="128" s="1"/>
  <c r="N34" i="130"/>
  <c r="O34" i="130" s="1"/>
  <c r="D50" i="130"/>
  <c r="N50" i="130" s="1"/>
  <c r="O50" i="130" s="1"/>
  <c r="D38" i="130"/>
  <c r="N38" i="130" s="1"/>
  <c r="O38" i="130" s="1"/>
  <c r="N37" i="130"/>
  <c r="O37" i="130" s="1"/>
  <c r="M58" i="139"/>
  <c r="M60" i="139" s="1"/>
  <c r="N24" i="128"/>
  <c r="D37" i="128" s="1"/>
  <c r="N35" i="129"/>
  <c r="O35" i="129" s="1"/>
  <c r="D51" i="129"/>
  <c r="N51" i="129" s="1"/>
  <c r="O51" i="129" s="1"/>
  <c r="D39" i="129"/>
  <c r="N39" i="129" s="1"/>
  <c r="O39" i="129" s="1"/>
  <c r="O23" i="119"/>
  <c r="O24" i="119" s="1"/>
  <c r="N37" i="155"/>
  <c r="O37" i="155" s="1"/>
  <c r="N22" i="34"/>
  <c r="D37" i="34" s="1"/>
  <c r="D32" i="119"/>
  <c r="N32" i="119" s="1"/>
  <c r="O32" i="119" s="1"/>
  <c r="N28" i="119"/>
  <c r="O28" i="119" s="1"/>
  <c r="D44" i="119"/>
  <c r="N44" i="119" s="1"/>
  <c r="O44" i="119" s="1"/>
  <c r="N23" i="100"/>
  <c r="D37" i="100" s="1"/>
  <c r="N35" i="157"/>
  <c r="O35" i="157" s="1"/>
  <c r="D51" i="157"/>
  <c r="N51" i="157" s="1"/>
  <c r="O51" i="157" s="1"/>
  <c r="D52" i="156"/>
  <c r="N52" i="156" s="1"/>
  <c r="O52" i="156" s="1"/>
  <c r="N36" i="156"/>
  <c r="O36" i="156" s="1"/>
  <c r="D37" i="156"/>
  <c r="N37" i="156" s="1"/>
  <c r="O37" i="156" s="1"/>
  <c r="O49" i="34"/>
  <c r="M57" i="34"/>
  <c r="M59" i="34" s="1"/>
  <c r="D40" i="156"/>
  <c r="N40" i="156" s="1"/>
  <c r="O40" i="156" s="1"/>
  <c r="N38" i="156"/>
  <c r="O38" i="156" s="1"/>
  <c r="O23" i="147"/>
  <c r="O24" i="147" s="1"/>
  <c r="N24" i="147"/>
  <c r="N22" i="143"/>
  <c r="O21" i="143"/>
  <c r="O22" i="143" s="1"/>
  <c r="N30" i="139"/>
  <c r="D46" i="139"/>
  <c r="N46" i="139" s="1"/>
  <c r="O46" i="139" s="1"/>
  <c r="D31" i="139"/>
  <c r="N31" i="139" s="1"/>
  <c r="O31" i="139" s="1"/>
  <c r="N32" i="138"/>
  <c r="O32" i="138" s="1"/>
  <c r="D34" i="138"/>
  <c r="N34" i="138" s="1"/>
  <c r="O34" i="138" s="1"/>
  <c r="O28" i="147"/>
  <c r="O29" i="151"/>
  <c r="N38" i="157"/>
  <c r="O38" i="157" s="1"/>
  <c r="D39" i="157"/>
  <c r="N39" i="157" s="1"/>
  <c r="O39" i="157" s="1"/>
  <c r="D52" i="154"/>
  <c r="N52" i="154" s="1"/>
  <c r="O52" i="154" s="1"/>
  <c r="N36" i="154"/>
  <c r="O36" i="154" s="1"/>
  <c r="O50" i="147"/>
  <c r="M58" i="147"/>
  <c r="M60" i="147" s="1"/>
  <c r="M60" i="127"/>
  <c r="M62" i="127" s="1"/>
  <c r="O51" i="127"/>
  <c r="M58" i="100"/>
  <c r="M60" i="100" s="1"/>
  <c r="O50" i="100"/>
  <c r="O50" i="143"/>
  <c r="M60" i="143"/>
  <c r="M62" i="143" s="1"/>
  <c r="O55" i="143"/>
  <c r="L60" i="143"/>
  <c r="L62" i="143" s="1"/>
  <c r="N24" i="127"/>
  <c r="O23" i="127"/>
  <c r="O24" i="127" s="1"/>
  <c r="O21" i="37"/>
  <c r="O22" i="37" s="1"/>
  <c r="N22" i="37"/>
  <c r="O51" i="151"/>
  <c r="M59" i="151"/>
  <c r="M61" i="151" s="1"/>
  <c r="O23" i="151"/>
  <c r="O24" i="151" s="1"/>
  <c r="N24" i="151"/>
  <c r="O27" i="37"/>
  <c r="D40" i="154"/>
  <c r="N40" i="154" s="1"/>
  <c r="O40" i="154" s="1"/>
  <c r="N30" i="138"/>
  <c r="D46" i="138"/>
  <c r="N46" i="138" s="1"/>
  <c r="O46" i="138" s="1"/>
  <c r="D34" i="139"/>
  <c r="N34" i="139" s="1"/>
  <c r="O34" i="139" s="1"/>
  <c r="N32" i="139"/>
  <c r="O32" i="139" s="1"/>
  <c r="O29" i="127"/>
  <c r="O27" i="143"/>
  <c r="O24" i="153"/>
  <c r="D30" i="155" l="1"/>
  <c r="N30" i="155" s="1"/>
  <c r="O30" i="155" s="1"/>
  <c r="D60" i="155"/>
  <c r="M60" i="155" s="1"/>
  <c r="D54" i="156"/>
  <c r="D59" i="156"/>
  <c r="M59" i="156" s="1"/>
  <c r="O50" i="149"/>
  <c r="O55" i="149"/>
  <c r="L59" i="140"/>
  <c r="L61" i="140" s="1"/>
  <c r="L58" i="138"/>
  <c r="L60" i="138" s="1"/>
  <c r="L58" i="147"/>
  <c r="L60" i="147" s="1"/>
  <c r="D29" i="155"/>
  <c r="D29" i="156"/>
  <c r="L59" i="153"/>
  <c r="L61" i="153" s="1"/>
  <c r="N24" i="158"/>
  <c r="D38" i="158" s="1"/>
  <c r="O24" i="158"/>
  <c r="L64" i="130"/>
  <c r="L66" i="130" s="1"/>
  <c r="L65" i="129"/>
  <c r="L67" i="129" s="1"/>
  <c r="L57" i="37"/>
  <c r="L59" i="37" s="1"/>
  <c r="L58" i="139"/>
  <c r="L60" i="139" s="1"/>
  <c r="D29" i="129"/>
  <c r="N26" i="130"/>
  <c r="O26" i="130" s="1"/>
  <c r="D57" i="130"/>
  <c r="M57" i="130" s="1"/>
  <c r="M64" i="130" s="1"/>
  <c r="M66" i="130" s="1"/>
  <c r="N29" i="157"/>
  <c r="O29" i="157" s="1"/>
  <c r="D20" i="157"/>
  <c r="D30" i="157" s="1"/>
  <c r="N30" i="157" s="1"/>
  <c r="O30" i="157" s="1"/>
  <c r="O59" i="154"/>
  <c r="M67" i="154"/>
  <c r="M69" i="154" s="1"/>
  <c r="D28" i="130"/>
  <c r="N28" i="130" s="1"/>
  <c r="O28" i="130" s="1"/>
  <c r="D30" i="154"/>
  <c r="N30" i="154" s="1"/>
  <c r="O30" i="154" s="1"/>
  <c r="M66" i="157"/>
  <c r="M68" i="157" s="1"/>
  <c r="D49" i="129"/>
  <c r="N49" i="129" s="1"/>
  <c r="O49" i="129" s="1"/>
  <c r="L63" i="149"/>
  <c r="L65" i="149" s="1"/>
  <c r="D49" i="157"/>
  <c r="N49" i="157" s="1"/>
  <c r="O49" i="157" s="1"/>
  <c r="N29" i="154"/>
  <c r="O29" i="154" s="1"/>
  <c r="D19" i="130"/>
  <c r="D29" i="130" s="1"/>
  <c r="N29" i="130" s="1"/>
  <c r="O29" i="130" s="1"/>
  <c r="L66" i="156"/>
  <c r="L68" i="156" s="1"/>
  <c r="D27" i="130"/>
  <c r="D25" i="139"/>
  <c r="N25" i="139" s="1"/>
  <c r="D44" i="139"/>
  <c r="N44" i="139" s="1"/>
  <c r="O44" i="139" s="1"/>
  <c r="L68" i="155"/>
  <c r="L70" i="155" s="1"/>
  <c r="L57" i="34"/>
  <c r="L59" i="34" s="1"/>
  <c r="D25" i="138"/>
  <c r="N25" i="138" s="1"/>
  <c r="O25" i="138" s="1"/>
  <c r="O26" i="138" s="1"/>
  <c r="L58" i="100"/>
  <c r="L60" i="100" s="1"/>
  <c r="N27" i="157"/>
  <c r="O27" i="157" s="1"/>
  <c r="M58" i="129"/>
  <c r="L59" i="151"/>
  <c r="L61" i="151" s="1"/>
  <c r="L59" i="152"/>
  <c r="L61" i="152" s="1"/>
  <c r="L66" i="157"/>
  <c r="L68" i="157" s="1"/>
  <c r="D31" i="155"/>
  <c r="N31" i="155" s="1"/>
  <c r="O31" i="155" s="1"/>
  <c r="L67" i="154"/>
  <c r="L69" i="154" s="1"/>
  <c r="N42" i="149"/>
  <c r="O42" i="149" s="1"/>
  <c r="N43" i="149"/>
  <c r="O43" i="149" s="1"/>
  <c r="D43" i="149"/>
  <c r="N44" i="149"/>
  <c r="O44" i="149" s="1"/>
  <c r="D44" i="149"/>
  <c r="N45" i="149"/>
  <c r="O45" i="149" s="1"/>
  <c r="D42" i="149"/>
  <c r="N36" i="34"/>
  <c r="N41" i="140"/>
  <c r="O41" i="140" s="1"/>
  <c r="N40" i="140"/>
  <c r="O40" i="140" s="1"/>
  <c r="D38" i="34"/>
  <c r="D39" i="140"/>
  <c r="D41" i="140"/>
  <c r="N38" i="140"/>
  <c r="O38" i="140" s="1"/>
  <c r="N38" i="152"/>
  <c r="O38" i="152" s="1"/>
  <c r="N37" i="34"/>
  <c r="O37" i="34" s="1"/>
  <c r="N38" i="34"/>
  <c r="O38" i="34" s="1"/>
  <c r="D39" i="34"/>
  <c r="N39" i="34"/>
  <c r="O39" i="34" s="1"/>
  <c r="D38" i="140"/>
  <c r="D39" i="153"/>
  <c r="D40" i="140"/>
  <c r="D40" i="153"/>
  <c r="D36" i="34"/>
  <c r="N40" i="152"/>
  <c r="O40" i="152" s="1"/>
  <c r="N38" i="100"/>
  <c r="O38" i="100" s="1"/>
  <c r="D37" i="153"/>
  <c r="N40" i="153"/>
  <c r="O40" i="153" s="1"/>
  <c r="N37" i="153"/>
  <c r="O37" i="153" s="1"/>
  <c r="N38" i="153"/>
  <c r="O38" i="153" s="1"/>
  <c r="D38" i="153"/>
  <c r="D39" i="152"/>
  <c r="D40" i="152"/>
  <c r="D38" i="152"/>
  <c r="D37" i="152"/>
  <c r="N37" i="152"/>
  <c r="N40" i="128"/>
  <c r="O40" i="128" s="1"/>
  <c r="D38" i="128"/>
  <c r="N38" i="128"/>
  <c r="O38" i="128" s="1"/>
  <c r="N39" i="128"/>
  <c r="O39" i="128" s="1"/>
  <c r="D39" i="128"/>
  <c r="N37" i="128"/>
  <c r="O37" i="128" s="1"/>
  <c r="D40" i="128"/>
  <c r="N40" i="100"/>
  <c r="O40" i="100" s="1"/>
  <c r="D39" i="100"/>
  <c r="N39" i="100"/>
  <c r="O39" i="100" s="1"/>
  <c r="D38" i="100"/>
  <c r="D40" i="100"/>
  <c r="N37" i="100"/>
  <c r="D37" i="119"/>
  <c r="N39" i="119"/>
  <c r="O39" i="119" s="1"/>
  <c r="N36" i="119"/>
  <c r="D38" i="119"/>
  <c r="N37" i="119"/>
  <c r="O37" i="119" s="1"/>
  <c r="D36" i="119"/>
  <c r="D39" i="119"/>
  <c r="N38" i="119"/>
  <c r="O38" i="119" s="1"/>
  <c r="O30" i="139"/>
  <c r="N37" i="151"/>
  <c r="D40" i="151"/>
  <c r="D38" i="151"/>
  <c r="N38" i="151"/>
  <c r="O38" i="151" s="1"/>
  <c r="D39" i="151"/>
  <c r="N40" i="151"/>
  <c r="O40" i="151" s="1"/>
  <c r="D37" i="151"/>
  <c r="N39" i="151"/>
  <c r="O39" i="151" s="1"/>
  <c r="N35" i="37"/>
  <c r="D35" i="37"/>
  <c r="N36" i="37"/>
  <c r="O36" i="37" s="1"/>
  <c r="D36" i="37"/>
  <c r="N37" i="37"/>
  <c r="O37" i="37" s="1"/>
  <c r="D38" i="37"/>
  <c r="D37" i="37"/>
  <c r="N38" i="37"/>
  <c r="O38" i="37" s="1"/>
  <c r="N37" i="143"/>
  <c r="O37" i="143" s="1"/>
  <c r="N36" i="143"/>
  <c r="O36" i="143" s="1"/>
  <c r="D36" i="143"/>
  <c r="N35" i="143"/>
  <c r="D38" i="143"/>
  <c r="D37" i="143"/>
  <c r="D35" i="143"/>
  <c r="N38" i="143"/>
  <c r="O38" i="143" s="1"/>
  <c r="D37" i="147"/>
  <c r="N37" i="147" s="1"/>
  <c r="O37" i="147" s="1"/>
  <c r="D38" i="147"/>
  <c r="N38" i="147" s="1"/>
  <c r="O38" i="147" s="1"/>
  <c r="D39" i="147"/>
  <c r="N39" i="147" s="1"/>
  <c r="O39" i="147" s="1"/>
  <c r="D36" i="147"/>
  <c r="N36" i="147" s="1"/>
  <c r="O30" i="138"/>
  <c r="N38" i="127"/>
  <c r="N41" i="127"/>
  <c r="O41" i="127" s="1"/>
  <c r="N40" i="127"/>
  <c r="O40" i="127" s="1"/>
  <c r="D38" i="127"/>
  <c r="D41" i="127"/>
  <c r="D40" i="127"/>
  <c r="N39" i="127"/>
  <c r="O39" i="127" s="1"/>
  <c r="D39" i="127"/>
  <c r="N60" i="127" l="1"/>
  <c r="N62" i="127" s="1"/>
  <c r="N36" i="158"/>
  <c r="O36" i="158" s="1"/>
  <c r="N39" i="158"/>
  <c r="O39" i="158" s="1"/>
  <c r="N37" i="158"/>
  <c r="O37" i="158" s="1"/>
  <c r="N38" i="158"/>
  <c r="O38" i="158" s="1"/>
  <c r="D39" i="158"/>
  <c r="D37" i="158"/>
  <c r="D36" i="158"/>
  <c r="J26" i="130"/>
  <c r="D53" i="157"/>
  <c r="N53" i="157" s="1"/>
  <c r="O53" i="157" s="1"/>
  <c r="D52" i="130"/>
  <c r="N52" i="130" s="1"/>
  <c r="O52" i="130" s="1"/>
  <c r="N31" i="157"/>
  <c r="D43" i="157" s="1"/>
  <c r="O60" i="155"/>
  <c r="M68" i="155"/>
  <c r="M70" i="155" s="1"/>
  <c r="O31" i="154"/>
  <c r="N30" i="130"/>
  <c r="D44" i="130" s="1"/>
  <c r="O31" i="157"/>
  <c r="O57" i="130"/>
  <c r="N31" i="154"/>
  <c r="D47" i="154" s="1"/>
  <c r="N47" i="154" s="1"/>
  <c r="O47" i="154" s="1"/>
  <c r="D55" i="155"/>
  <c r="N26" i="138"/>
  <c r="D38" i="138" s="1"/>
  <c r="O25" i="139"/>
  <c r="O26" i="139" s="1"/>
  <c r="N26" i="139"/>
  <c r="N30" i="156"/>
  <c r="O59" i="156"/>
  <c r="M66" i="156"/>
  <c r="M68" i="156" s="1"/>
  <c r="O32" i="155"/>
  <c r="N32" i="155"/>
  <c r="N46" i="155" s="1"/>
  <c r="O46" i="155" s="1"/>
  <c r="D53" i="129"/>
  <c r="N29" i="129"/>
  <c r="O58" i="129"/>
  <c r="M65" i="129"/>
  <c r="M67" i="129" s="1"/>
  <c r="O36" i="34"/>
  <c r="O57" i="34" s="1"/>
  <c r="O59" i="34" s="1"/>
  <c r="O64" i="34" s="1"/>
  <c r="N57" i="34"/>
  <c r="N59" i="34" s="1"/>
  <c r="N63" i="149"/>
  <c r="N65" i="149" s="1"/>
  <c r="O63" i="149"/>
  <c r="O65" i="149" s="1"/>
  <c r="O72" i="149" s="1"/>
  <c r="O59" i="140"/>
  <c r="O61" i="140" s="1"/>
  <c r="O68" i="140" s="1"/>
  <c r="N59" i="140"/>
  <c r="N61" i="140" s="1"/>
  <c r="O59" i="153"/>
  <c r="O64" i="153" s="1"/>
  <c r="N59" i="153"/>
  <c r="N61" i="153" s="1"/>
  <c r="N59" i="152"/>
  <c r="N61" i="152" s="1"/>
  <c r="O60" i="128"/>
  <c r="O65" i="128" s="1"/>
  <c r="O37" i="152"/>
  <c r="O59" i="152" s="1"/>
  <c r="O61" i="152" s="1"/>
  <c r="N60" i="128"/>
  <c r="N62" i="128" s="1"/>
  <c r="N58" i="100"/>
  <c r="N60" i="100" s="1"/>
  <c r="O37" i="100"/>
  <c r="O58" i="100" s="1"/>
  <c r="O60" i="100" s="1"/>
  <c r="N58" i="119"/>
  <c r="N60" i="119" s="1"/>
  <c r="O36" i="119"/>
  <c r="O58" i="119" s="1"/>
  <c r="O35" i="37"/>
  <c r="O57" i="37" s="1"/>
  <c r="N57" i="37"/>
  <c r="N59" i="37" s="1"/>
  <c r="O35" i="143"/>
  <c r="O60" i="143" s="1"/>
  <c r="O62" i="143" s="1"/>
  <c r="O64" i="143" s="1"/>
  <c r="N60" i="143"/>
  <c r="N62" i="143" s="1"/>
  <c r="O37" i="151"/>
  <c r="O59" i="151" s="1"/>
  <c r="N59" i="151"/>
  <c r="N61" i="151" s="1"/>
  <c r="O38" i="127"/>
  <c r="O60" i="127" s="1"/>
  <c r="O62" i="127" s="1"/>
  <c r="O36" i="147"/>
  <c r="O58" i="147" s="1"/>
  <c r="N58" i="147"/>
  <c r="N60" i="147" s="1"/>
  <c r="O30" i="130"/>
  <c r="D41" i="138" l="1"/>
  <c r="N41" i="138" s="1"/>
  <c r="O41" i="138" s="1"/>
  <c r="D39" i="138"/>
  <c r="N38" i="138"/>
  <c r="O38" i="138" s="1"/>
  <c r="N58" i="158"/>
  <c r="N60" i="158" s="1"/>
  <c r="O58" i="158"/>
  <c r="O63" i="158" s="1"/>
  <c r="N39" i="138"/>
  <c r="O39" i="138" s="1"/>
  <c r="D40" i="138"/>
  <c r="N43" i="157"/>
  <c r="O43" i="157" s="1"/>
  <c r="N45" i="157"/>
  <c r="O45" i="157" s="1"/>
  <c r="D44" i="157"/>
  <c r="D46" i="157"/>
  <c r="N46" i="157" s="1"/>
  <c r="O46" i="157" s="1"/>
  <c r="N44" i="157"/>
  <c r="O44" i="157" s="1"/>
  <c r="D45" i="157"/>
  <c r="N43" i="130"/>
  <c r="O43" i="130" s="1"/>
  <c r="N46" i="154"/>
  <c r="O46" i="154" s="1"/>
  <c r="D44" i="154"/>
  <c r="D45" i="130"/>
  <c r="N45" i="130" s="1"/>
  <c r="O45" i="130" s="1"/>
  <c r="D43" i="130"/>
  <c r="N44" i="130"/>
  <c r="O44" i="130" s="1"/>
  <c r="D42" i="130"/>
  <c r="N42" i="130"/>
  <c r="O42" i="130" s="1"/>
  <c r="D48" i="155"/>
  <c r="N48" i="155" s="1"/>
  <c r="O48" i="155" s="1"/>
  <c r="D46" i="155"/>
  <c r="N40" i="138"/>
  <c r="O40" i="138" s="1"/>
  <c r="N44" i="154"/>
  <c r="D46" i="154"/>
  <c r="D45" i="154"/>
  <c r="N45" i="154"/>
  <c r="O45" i="154" s="1"/>
  <c r="D45" i="155"/>
  <c r="D47" i="155"/>
  <c r="N38" i="139"/>
  <c r="D39" i="139"/>
  <c r="N39" i="139"/>
  <c r="O39" i="139" s="1"/>
  <c r="D40" i="139"/>
  <c r="D41" i="139"/>
  <c r="N41" i="139" s="1"/>
  <c r="O41" i="139" s="1"/>
  <c r="D38" i="139"/>
  <c r="N40" i="139"/>
  <c r="O40" i="139" s="1"/>
  <c r="N45" i="155"/>
  <c r="O45" i="155" s="1"/>
  <c r="N47" i="155"/>
  <c r="O47" i="155" s="1"/>
  <c r="N31" i="129"/>
  <c r="O29" i="129"/>
  <c r="O31" i="129" s="1"/>
  <c r="O30" i="156"/>
  <c r="O32" i="156" s="1"/>
  <c r="N32" i="156"/>
  <c r="O70" i="149"/>
  <c r="O66" i="140"/>
  <c r="O66" i="34"/>
  <c r="O61" i="153"/>
  <c r="O66" i="153" s="1"/>
  <c r="O64" i="152"/>
  <c r="O66" i="152" s="1"/>
  <c r="O62" i="128"/>
  <c r="O67" i="128" s="1"/>
  <c r="O66" i="100"/>
  <c r="O62" i="100"/>
  <c r="O64" i="100" s="1"/>
  <c r="O63" i="119"/>
  <c r="O60" i="119"/>
  <c r="O68" i="143"/>
  <c r="O66" i="143"/>
  <c r="O62" i="37"/>
  <c r="O59" i="37"/>
  <c r="O63" i="147"/>
  <c r="O60" i="147"/>
  <c r="O68" i="152"/>
  <c r="O69" i="127"/>
  <c r="O67" i="127"/>
  <c r="O64" i="151"/>
  <c r="O61" i="151"/>
  <c r="O60" i="158" l="1"/>
  <c r="O65" i="158" s="1"/>
  <c r="N58" i="138"/>
  <c r="N60" i="138" s="1"/>
  <c r="O58" i="138"/>
  <c r="O60" i="138" s="1"/>
  <c r="O67" i="158"/>
  <c r="O66" i="157"/>
  <c r="O70" i="157" s="1"/>
  <c r="N66" i="157"/>
  <c r="N68" i="157" s="1"/>
  <c r="N67" i="154"/>
  <c r="N69" i="154" s="1"/>
  <c r="O44" i="154"/>
  <c r="O67" i="154" s="1"/>
  <c r="O64" i="130"/>
  <c r="O68" i="130" s="1"/>
  <c r="N64" i="130"/>
  <c r="N66" i="130" s="1"/>
  <c r="O68" i="153"/>
  <c r="O68" i="155"/>
  <c r="O72" i="155" s="1"/>
  <c r="N68" i="155"/>
  <c r="N70" i="155" s="1"/>
  <c r="O38" i="139"/>
  <c r="O58" i="139" s="1"/>
  <c r="N58" i="139"/>
  <c r="N60" i="139" s="1"/>
  <c r="D45" i="156"/>
  <c r="D47" i="156"/>
  <c r="N47" i="156"/>
  <c r="O47" i="156" s="1"/>
  <c r="D46" i="156"/>
  <c r="N46" i="156"/>
  <c r="O46" i="156" s="1"/>
  <c r="N45" i="156"/>
  <c r="O45" i="156" s="1"/>
  <c r="N44" i="156"/>
  <c r="D44" i="156"/>
  <c r="N43" i="129"/>
  <c r="N46" i="129"/>
  <c r="O46" i="129" s="1"/>
  <c r="D43" i="129"/>
  <c r="D46" i="129"/>
  <c r="D45" i="129"/>
  <c r="D44" i="129"/>
  <c r="N44" i="129"/>
  <c r="O44" i="129" s="1"/>
  <c r="N45" i="129"/>
  <c r="O45" i="129" s="1"/>
  <c r="O69" i="128"/>
  <c r="O67" i="119"/>
  <c r="O65" i="119"/>
  <c r="O65" i="147"/>
  <c r="O67" i="147"/>
  <c r="O68" i="151"/>
  <c r="O66" i="151"/>
  <c r="O64" i="37"/>
  <c r="O66" i="37"/>
  <c r="O62" i="138" l="1"/>
  <c r="O68" i="157"/>
  <c r="O72" i="157" s="1"/>
  <c r="O74" i="157" s="1"/>
  <c r="O71" i="154"/>
  <c r="O69" i="154"/>
  <c r="O66" i="130"/>
  <c r="O70" i="130" s="1"/>
  <c r="O72" i="130" s="1"/>
  <c r="O70" i="155"/>
  <c r="O74" i="155" s="1"/>
  <c r="O76" i="155" s="1"/>
  <c r="O62" i="139"/>
  <c r="O60" i="139"/>
  <c r="O43" i="129"/>
  <c r="O65" i="129" s="1"/>
  <c r="N65" i="129"/>
  <c r="N67" i="129" s="1"/>
  <c r="O44" i="156"/>
  <c r="O66" i="156" s="1"/>
  <c r="N66" i="156"/>
  <c r="N68" i="156" s="1"/>
  <c r="O64" i="138"/>
  <c r="O66" i="138" s="1"/>
  <c r="O73" i="154" l="1"/>
  <c r="O75" i="154" s="1"/>
  <c r="O64" i="139"/>
  <c r="O66" i="139" s="1"/>
  <c r="O69" i="129"/>
  <c r="O67" i="129"/>
  <c r="O70" i="156"/>
  <c r="O68" i="156"/>
  <c r="O71" i="129" l="1"/>
  <c r="O73" i="129" s="1"/>
  <c r="O72" i="156"/>
  <c r="O74"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s267543</author>
    <author>aep</author>
    <author xml:space="preserve"> </author>
    <author>American Electric Power®</author>
    <author>AEP</author>
    <author>aepuser</author>
    <author>s184006</author>
  </authors>
  <commentList>
    <comment ref="A9" authorId="0" shapeId="0" xr:uid="{0A9B6750-4ABF-424A-8FAF-3B3620207F6F}">
      <text>
        <r>
          <rPr>
            <b/>
            <sz val="9"/>
            <color indexed="81"/>
            <rFont val="Tahoma"/>
            <family val="2"/>
          </rPr>
          <t>Select "Yes" from the drop down box if electing to shopping for generation supply.</t>
        </r>
        <r>
          <rPr>
            <sz val="9"/>
            <color indexed="81"/>
            <rFont val="Tahoma"/>
            <family val="2"/>
          </rPr>
          <t xml:space="preserve">
</t>
        </r>
      </text>
    </comment>
    <comment ref="A14" authorId="1" shapeId="0" xr:uid="{00000000-0006-0000-0000-000001000000}">
      <text>
        <r>
          <rPr>
            <b/>
            <sz val="8"/>
            <color indexed="81"/>
            <rFont val="Tahoma"/>
            <family val="2"/>
          </rPr>
          <t xml:space="preserve">Enter the kW contract capacity. </t>
        </r>
      </text>
    </comment>
    <comment ref="F14" authorId="2"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3" shapeId="0" xr:uid="{00000000-0006-0000-0000-000003000000}">
      <text>
        <r>
          <rPr>
            <b/>
            <sz val="9"/>
            <color indexed="81"/>
            <rFont val="Tahoma"/>
            <family val="2"/>
          </rPr>
          <t xml:space="preserve">Enter the Minimum Billing Demand (kW) as specified in the service contract.  </t>
        </r>
        <r>
          <rPr>
            <sz val="9"/>
            <color indexed="81"/>
            <rFont val="Tahoma"/>
            <family val="2"/>
          </rPr>
          <t xml:space="preserve">
</t>
        </r>
      </text>
    </comment>
    <comment ref="A16" authorId="1" shapeId="0" xr:uid="{00000000-0006-0000-0000-000004000000}">
      <text>
        <r>
          <rPr>
            <b/>
            <sz val="8"/>
            <color indexed="81"/>
            <rFont val="Tahoma"/>
            <family val="2"/>
          </rPr>
          <t xml:space="preserve">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1" shapeId="0" xr:uid="{00000000-0006-0000-0000-000005000000}">
      <text>
        <r>
          <rPr>
            <b/>
            <sz val="8"/>
            <color indexed="81"/>
            <rFont val="Tahoma"/>
            <family val="2"/>
          </rPr>
          <t xml:space="preserve">Enter the billing demand.  Enter both kW and kVa.  This is the On-Peak demand for customers with the Time Of Day option. </t>
        </r>
        <r>
          <rPr>
            <sz val="8"/>
            <color indexed="81"/>
            <rFont val="Tahoma"/>
            <family val="2"/>
          </rPr>
          <t xml:space="preserve">
</t>
        </r>
      </text>
    </comment>
    <comment ref="A19" authorId="1" shapeId="0" xr:uid="{00000000-0006-0000-0000-000006000000}">
      <text>
        <r>
          <rPr>
            <b/>
            <sz val="8"/>
            <color indexed="81"/>
            <rFont val="Tahoma"/>
            <family val="2"/>
          </rPr>
          <t>Enter the off-peak billing demand when the Time Of Day option is applicable.  Enter both the kW and kVa.</t>
        </r>
        <r>
          <rPr>
            <sz val="8"/>
            <color indexed="81"/>
            <rFont val="Tahoma"/>
            <family val="2"/>
          </rPr>
          <t xml:space="preserve">
</t>
        </r>
      </text>
    </comment>
    <comment ref="A21" authorId="4" shapeId="0" xr:uid="{00000000-0006-0000-0000-000007000000}">
      <text>
        <r>
          <rPr>
            <b/>
            <sz val="8"/>
            <color indexed="81"/>
            <rFont val="Tahoma"/>
            <family val="2"/>
          </rPr>
          <t xml:space="preserve">Enter the "Net" metered kWh  (on-peak kWh if applicable) or enter the "Delivered"  kWh (on-peak kWh if applicable) </t>
        </r>
        <r>
          <rPr>
            <sz val="8"/>
            <color indexed="81"/>
            <rFont val="Tahoma"/>
            <family val="2"/>
          </rPr>
          <t xml:space="preserve">
</t>
        </r>
      </text>
    </comment>
    <comment ref="A22" authorId="4" shapeId="0" xr:uid="{00000000-0006-0000-0000-000008000000}">
      <text>
        <r>
          <rPr>
            <b/>
            <sz val="8"/>
            <color indexed="81"/>
            <rFont val="Tahoma"/>
            <family val="2"/>
          </rPr>
          <t>Enter the "Net" metered off-peak kWh  or enter the "Delivered" off-peak kWh.</t>
        </r>
        <r>
          <rPr>
            <sz val="8"/>
            <color indexed="81"/>
            <rFont val="Tahoma"/>
            <family val="2"/>
          </rPr>
          <t xml:space="preserve">
</t>
        </r>
      </text>
    </comment>
    <comment ref="A23" authorId="3" shapeId="0" xr:uid="{00000000-0006-0000-0000-000009000000}">
      <text>
        <r>
          <rPr>
            <b/>
            <sz val="8"/>
            <color indexed="81"/>
            <rFont val="Tahoma"/>
            <family val="2"/>
          </rPr>
          <t xml:space="preserve">Enter the "Received" kWh (energy sent back to Ohio Power).
</t>
        </r>
      </text>
    </comment>
    <comment ref="A26" authorId="4" shapeId="0" xr:uid="{00000000-0006-0000-0000-00000A000000}">
      <text>
        <r>
          <rPr>
            <b/>
            <sz val="8"/>
            <color indexed="81"/>
            <rFont val="Tahoma"/>
            <family val="2"/>
          </rPr>
          <t xml:space="preserve">Enter highest kVAR demand. </t>
        </r>
        <r>
          <rPr>
            <sz val="8"/>
            <color indexed="81"/>
            <rFont val="Tahoma"/>
            <family val="2"/>
          </rPr>
          <t xml:space="preserve">
</t>
        </r>
      </text>
    </comment>
    <comment ref="A27" authorId="1" shapeId="0" xr:uid="{00000000-0006-0000-0000-00000B000000}">
      <text>
        <r>
          <rPr>
            <b/>
            <sz val="8"/>
            <color indexed="81"/>
            <rFont val="Tahoma"/>
            <family val="2"/>
          </rPr>
          <t xml:space="preserve">Enter the reactive hours, if measured.  It applies to GS Secondary and GS Primary.  If preferred, power factor can be entered in lieu below. </t>
        </r>
      </text>
    </comment>
    <comment ref="A29" authorId="1"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1" authorId="5"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2" authorId="4"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3" authorId="6" shapeId="0" xr:uid="{00000000-0006-0000-0000-00000F000000}">
      <text>
        <r>
          <rPr>
            <b/>
            <sz val="9"/>
            <color indexed="81"/>
            <rFont val="Tahoma"/>
            <family val="2"/>
          </rPr>
          <t>Check this box when customer has opted out of Energy Efficiency programs.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<sst xmlns="http://schemas.openxmlformats.org/spreadsheetml/2006/main" count="3694" uniqueCount="380">
  <si>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</si>
  <si>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</si>
  <si>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</si>
  <si>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</si>
  <si>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</si>
  <si>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</si>
  <si>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</si>
  <si>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</si>
  <si>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</si>
  <si>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</si>
  <si>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</si>
  <si>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</si>
  <si>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</si>
  <si>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</si>
  <si>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</si>
  <si>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</si>
  <si>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</si>
  <si>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</si>
  <si>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</si>
  <si>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</si>
  <si>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</si>
  <si>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</si>
  <si>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</si>
  <si>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</si>
  <si>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</si>
  <si>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</si>
  <si>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</si>
  <si>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</si>
  <si>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</si>
  <si>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</si>
  <si>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</si>
  <si>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</si>
  <si>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</si>
  <si>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</si>
  <si>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</si>
  <si>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</si>
  <si>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</si>
  <si>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</si>
  <si>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</si>
  <si>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</si>
  <si>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</si>
  <si>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</si>
  <si>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</si>
  <si>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</si>
  <si>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</si>
  <si>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</si>
  <si>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</si>
  <si>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</si>
  <si>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</si>
  <si>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</si>
  <si>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</si>
  <si>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</si>
  <si>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</si>
  <si>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</si>
  <si>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</si>
  <si>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</si>
  <si>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</si>
  <si>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</si>
  <si>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</si>
  <si>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</si>
  <si>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</si>
  <si>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</si>
  <si>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</si>
  <si>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</si>
  <si>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</si>
  <si>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</si>
  <si>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</si>
  <si>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</si>
  <si>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</si>
  <si>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</si>
  <si>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</si>
  <si>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</si>
  <si>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</si>
  <si>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</si>
  <si>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</si>
  <si>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</si>
  <si>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</si>
  <si>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</si>
  <si>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</si>
  <si>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</si>
  <si>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</si>
  <si>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Demand (kW)</t>
  </si>
  <si>
    <t xml:space="preserve">Average Energy Cost </t>
  </si>
  <si>
    <t>Cents/kWh</t>
  </si>
  <si>
    <t>Metered kWh (On-Peak):</t>
  </si>
  <si>
    <t>Metered kWh (Off-Peak):</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</si>
  <si>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</si>
  <si>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</si>
  <si>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</si>
  <si>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</si>
  <si>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</si>
  <si>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</si>
  <si>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</si>
  <si>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</si>
  <si>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</si>
  <si>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</si>
  <si>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</si>
  <si>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</si>
  <si>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</si>
  <si>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</si>
  <si>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</si>
  <si>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</si>
  <si>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</si>
  <si>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</si>
  <si>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</si>
  <si>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</si>
  <si>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</si>
  <si>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</si>
  <si>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</si>
  <si>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Month</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</si>
  <si>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</si>
  <si>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</si>
  <si>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</si>
  <si>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</si>
  <si>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</si>
  <si>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</si>
  <si>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</si>
  <si>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</si>
  <si>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</si>
  <si>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</si>
  <si>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</si>
  <si>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</si>
  <si>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</si>
  <si>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</si>
  <si>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</si>
  <si>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</si>
  <si>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</si>
  <si>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GS-1</t>
  </si>
  <si>
    <t>GS-TOD</t>
  </si>
  <si>
    <t>Sec</t>
  </si>
  <si>
    <t>Pri</t>
  </si>
  <si>
    <t>Sub/Tran</t>
  </si>
  <si>
    <t>Residential</t>
  </si>
  <si>
    <t>Distribution Investment Rider</t>
  </si>
  <si>
    <t>Alternative Energy Rider</t>
  </si>
  <si>
    <t>Pilot Throughput Balancing Adjustment Rider</t>
  </si>
  <si>
    <t>Generation Capacity Rider</t>
  </si>
  <si>
    <t>Generation Capacity Rider (On-Peak)</t>
  </si>
  <si>
    <t>Gen Cap 1</t>
  </si>
  <si>
    <t>Gen Cap 2</t>
  </si>
  <si>
    <t>Gen Cap 3</t>
  </si>
  <si>
    <t>RLM (1)</t>
  </si>
  <si>
    <t>RLM (2)</t>
  </si>
  <si>
    <t>RLM (3)</t>
  </si>
  <si>
    <t>Generation Capacity Rider (1)</t>
  </si>
  <si>
    <t>Generation Capacity Rider (2)</t>
  </si>
  <si>
    <t>Generation Capacity Rider (3)</t>
  </si>
  <si>
    <t>Rider Rate 1</t>
  </si>
  <si>
    <t>Rider Rate 2</t>
  </si>
  <si>
    <t xml:space="preserve">Energy Charge </t>
  </si>
  <si>
    <t>Demand Metered Secondary</t>
  </si>
  <si>
    <t>Demand Metered Primary</t>
  </si>
  <si>
    <t>Demand Metered Trans/Subtrans</t>
  </si>
  <si>
    <t>Generation Energy Rider</t>
  </si>
  <si>
    <t>Gen En</t>
  </si>
  <si>
    <t>Basic Transmission Cost Rider</t>
  </si>
  <si>
    <t>Gen En 1</t>
  </si>
  <si>
    <t xml:space="preserve">Generation Energy Rider </t>
  </si>
  <si>
    <t>Auction Cost Reconciliation Rider</t>
  </si>
  <si>
    <t>Tax Savings Credit Rider</t>
  </si>
  <si>
    <t>Legacy Generation Resource Rider</t>
  </si>
  <si>
    <t>DSM Energy Efficiency Opt Out</t>
  </si>
  <si>
    <t>Storm Damage Recovery Rider</t>
  </si>
  <si>
    <t>Storm Damage Recover Rider</t>
  </si>
  <si>
    <t>Generation Capacity Rider (Off-Peak)</t>
  </si>
  <si>
    <t>On-Peak kWh Usage</t>
  </si>
  <si>
    <t>Off-Peak kWh Usage</t>
  </si>
  <si>
    <t>On-Peak kWh Usage:</t>
  </si>
  <si>
    <t>Off-Peak kWh Usage:</t>
  </si>
  <si>
    <t>Available for general service to customers with maximum demands less than 10 KW.  (Schedule Codes 284)</t>
  </si>
  <si>
    <t>Solar Generation Fund Rider</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</si>
  <si>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</si>
  <si>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</si>
  <si>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Bad Debt Rider</t>
  </si>
  <si>
    <t>Retail Reconciliation Rider</t>
  </si>
  <si>
    <t>Power Forward Rider</t>
  </si>
  <si>
    <t>SSO Credit Rider</t>
  </si>
  <si>
    <t>Pilot Demand Response Rider</t>
  </si>
  <si>
    <t>Residential Service - Demand Metered</t>
  </si>
  <si>
    <t>Account</t>
  </si>
  <si>
    <t>Retail Reconciliation Rider (first 833,000 kWh)</t>
  </si>
  <si>
    <t>Excess kVAR:</t>
  </si>
  <si>
    <t>KVAR</t>
  </si>
  <si>
    <t>kVar</t>
  </si>
  <si>
    <t>KVA</t>
  </si>
  <si>
    <t>Excess Reactive Demand Charge</t>
  </si>
  <si>
    <t>GS Transmission Bundled Service</t>
  </si>
  <si>
    <t>Received kWh</t>
  </si>
  <si>
    <t>Contract Capacity:</t>
  </si>
  <si>
    <t>Contract Minimum Demand:</t>
  </si>
  <si>
    <t>County Fair SEC</t>
  </si>
  <si>
    <t>County Fair PRI</t>
  </si>
  <si>
    <t>Pilot Plug-In Electric Vehicle Service</t>
  </si>
  <si>
    <t>On-Peak Demand Charge</t>
  </si>
  <si>
    <t>Metered kW Usage:</t>
  </si>
  <si>
    <t>Reactive Hours:</t>
  </si>
  <si>
    <t>Peak kVA</t>
  </si>
  <si>
    <t>Allowable kVA:</t>
  </si>
  <si>
    <t>KVARh</t>
  </si>
  <si>
    <t>kVA</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</si>
  <si>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</si>
  <si>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</si>
  <si>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</si>
  <si>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</si>
  <si>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</si>
  <si>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</si>
  <si>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</si>
  <si>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</si>
  <si>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</si>
  <si>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</si>
  <si>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</si>
  <si>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</si>
  <si>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</si>
  <si>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</si>
  <si>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</si>
  <si>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</si>
  <si>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</si>
  <si>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</si>
  <si>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Schedule Code</t>
  </si>
  <si>
    <t>Residential (Sheet 210-1)</t>
  </si>
  <si>
    <t>Excess kVA</t>
  </si>
  <si>
    <t>Reactive Demand</t>
  </si>
  <si>
    <t>Residential Service Demand Metered (214-1)</t>
  </si>
  <si>
    <t>Energy Charge (Off)</t>
  </si>
  <si>
    <t>Residential TOU (Sheet 215-1)</t>
  </si>
  <si>
    <t>Residential TOD/RLM/ES (Sheet 216-1)</t>
  </si>
  <si>
    <t>On-Peak Energy Charge</t>
  </si>
  <si>
    <t>Off-Peak Energy Charge</t>
  </si>
  <si>
    <t>Metered On-Peak kWh Usage:</t>
  </si>
  <si>
    <t>Metered Off-Peak kWh Usage:</t>
  </si>
  <si>
    <t>Total kWh</t>
  </si>
  <si>
    <t>Residential Rates</t>
  </si>
  <si>
    <t>General Service Non-Demand Rates:</t>
  </si>
  <si>
    <t>Distribution Rider Rates</t>
  </si>
  <si>
    <t>Base D</t>
  </si>
  <si>
    <t>KWH</t>
  </si>
  <si>
    <t>KW</t>
  </si>
  <si>
    <t>Non-Res</t>
  </si>
  <si>
    <t>All Customers</t>
  </si>
  <si>
    <t>Secondary</t>
  </si>
  <si>
    <t>Primary</t>
  </si>
  <si>
    <t>All Non-Residential</t>
  </si>
  <si>
    <t>Transmission Rider Rates</t>
  </si>
  <si>
    <t>Genneration Rider Rates</t>
  </si>
  <si>
    <t>Residential, PEV)</t>
  </si>
  <si>
    <t>RS TOD</t>
  </si>
  <si>
    <t>RS TOU</t>
  </si>
  <si>
    <t xml:space="preserve">GS-TOU </t>
  </si>
  <si>
    <t>GS-2 TOD</t>
  </si>
  <si>
    <t>Place Holder</t>
  </si>
  <si>
    <t>Shopping?</t>
  </si>
  <si>
    <t>Shopping for Generation</t>
  </si>
  <si>
    <r>
      <t xml:space="preserve">Energy Efficiency - </t>
    </r>
    <r>
      <rPr>
        <sz val="9"/>
        <rFont val="Arial"/>
        <family val="2"/>
      </rPr>
      <t>This Rider allows the Company to recover the cost of various low income energy efficiency programs. This rider will be true-up annually to reconcile cost recovery</t>
    </r>
    <r>
      <rPr>
        <b/>
        <sz val="9"/>
        <rFont val="Arial"/>
        <family val="2"/>
      </rPr>
      <t xml:space="preserve"> </t>
    </r>
    <r>
      <rPr>
        <sz val="9"/>
        <rFont val="Arial"/>
        <family val="2"/>
      </rPr>
      <t>and</t>
    </r>
    <r>
      <rPr>
        <b/>
        <sz val="9"/>
        <rFont val="Arial"/>
        <family val="2"/>
      </rPr>
      <t xml:space="preserve"> </t>
    </r>
    <r>
      <rPr>
        <sz val="9"/>
        <rFont val="Arial"/>
        <family val="2"/>
      </rPr>
      <t>actual program cost.</t>
    </r>
  </si>
  <si>
    <t>GS-1 (Sheet 220-1)</t>
  </si>
  <si>
    <t>GS TOU (221-1)</t>
  </si>
  <si>
    <t>GS TOD (222-1)</t>
  </si>
  <si>
    <t>Bus - Sec</t>
  </si>
  <si>
    <t>Bus - Pri</t>
  </si>
  <si>
    <t>Bus - Tran</t>
  </si>
  <si>
    <t>Tariff is only avaliable to non-shopping customers</t>
  </si>
  <si>
    <t xml:space="preserve">Demand Charge:    </t>
  </si>
  <si>
    <t>Residential Service</t>
  </si>
  <si>
    <t xml:space="preserve">GS Secondary </t>
  </si>
  <si>
    <t xml:space="preserve">GS Primary </t>
  </si>
  <si>
    <t>(Schedule Codes 217, 218, 232, 266, 322, 774, 841, 843, 846, and 861)</t>
  </si>
  <si>
    <t>Available for residential electric service through one meter to individual residential customers. (Schedule Codes: 029, 039, 809, and 815)</t>
  </si>
  <si>
    <t>(Schedule Codes 316 and 880)</t>
  </si>
  <si>
    <t>(Schedule Codes 342 and 802)</t>
  </si>
  <si>
    <t>(Schedule Codes 340 and 800)</t>
  </si>
  <si>
    <t>(Schedule Codes 344, 346, 804, and 806)</t>
  </si>
  <si>
    <t>(Schedule Codes 315 and 860)</t>
  </si>
  <si>
    <t>In process of elimination and only avaliable to grandfathered customers (Schedule Codes: 220, 223, 225, 228, 229)</t>
  </si>
  <si>
    <t>GS-TOU</t>
  </si>
  <si>
    <t>Bus and Public Transit PEV - Secondary</t>
  </si>
  <si>
    <t>Bus and Public Transit PEV - Primary</t>
  </si>
  <si>
    <t>Bus and Public Transit PEV - Transmission</t>
  </si>
  <si>
    <t>GS Fair - Secondary</t>
  </si>
  <si>
    <t>GS Fair - Primary</t>
  </si>
  <si>
    <t>GS PEV - Pilot</t>
  </si>
  <si>
    <t xml:space="preserve">GS Time-of-Day </t>
  </si>
  <si>
    <t>RS PEV</t>
  </si>
  <si>
    <t>(Schedule Codes: 048 and 807)</t>
  </si>
  <si>
    <t>Residential Service - RLM</t>
  </si>
  <si>
    <t>Residential TOU</t>
  </si>
  <si>
    <t>(Schedule Codes: 036)</t>
  </si>
  <si>
    <t xml:space="preserve">(Schedule Codes: 010 and 810)  </t>
  </si>
  <si>
    <t>(Schedule Codes: 015 and 820)</t>
  </si>
  <si>
    <t>(Schedule Codes 208, 215, 231, 265, 770, 840, 842, 845)</t>
  </si>
  <si>
    <t>(Schedule Codes 211, 212, and 830)</t>
  </si>
  <si>
    <t>Energy Efficiency Rider</t>
  </si>
  <si>
    <t>Base Distribution Rates</t>
  </si>
  <si>
    <t>In process of elimination and only avaliable to grandfathered customers (Schedule Code 019)</t>
  </si>
  <si>
    <t>Distribution Riders</t>
  </si>
  <si>
    <t>Transmission Riders</t>
  </si>
  <si>
    <t>Generation Riders</t>
  </si>
  <si>
    <t>Tariff is only available to non-shopping customers</t>
  </si>
  <si>
    <t>Energy Charge (On)</t>
  </si>
  <si>
    <t>Residential &amp; PEV</t>
  </si>
  <si>
    <t>Residential PEV (Sheet 270-1)</t>
  </si>
  <si>
    <t>Public Charging  PEV (Sheet 270-1)</t>
  </si>
  <si>
    <t>Residential PEV (Whole House) (Sheet 271-1)</t>
  </si>
  <si>
    <t>Residential PEV (Separately Metered/TOD) (Sheet 271-1)</t>
  </si>
  <si>
    <t>Super Off Peak</t>
  </si>
  <si>
    <t>GS-1 (Sheet 220-2)</t>
  </si>
  <si>
    <t>GS Secondary (Sheet 220-3)</t>
  </si>
  <si>
    <t>GS Primary (Sheet 220-3)</t>
  </si>
  <si>
    <t>GS Transmission - Low (Sheet 220-3)</t>
  </si>
  <si>
    <t>GS Transmission - High (Sheet 220-3)</t>
  </si>
  <si>
    <t>GS Fair - Sec (Sheet 228-1)</t>
  </si>
  <si>
    <t>GS Fair - Pri (Sheet 228-1)</t>
  </si>
  <si>
    <t>Bus PEV - Sec (Sheet 272-1)</t>
  </si>
  <si>
    <t>Bus PEV - Pri (Sheet 272-1)</t>
  </si>
  <si>
    <t>Bus PEV - Trans Low (Sheet 272-1)</t>
  </si>
  <si>
    <t>Bus PEV - Trans High (Sheet 272-1)</t>
  </si>
  <si>
    <t>Basic Transmission Cost Rider (kW) (Sheet 400-1)</t>
  </si>
  <si>
    <t>Basic Transmission Cost Rider (1CP Pilot) (Sheet 400-1)</t>
  </si>
  <si>
    <t>KWH Tax Rider (kWh) 0-2000 (Sheet 402-1)</t>
  </si>
  <si>
    <t>KWH Tax Rider (kWh) 2001-15,000 (Sheet 402-1)</t>
  </si>
  <si>
    <t>KWH Tax Rider (kWh) &gt;15,000 (Sheet 402-1)</t>
  </si>
  <si>
    <t>Enhanced Service Reliability Rider (%) (Sheet 408-1)</t>
  </si>
  <si>
    <t>gridSMART Rider (Sheet 410-1)</t>
  </si>
  <si>
    <t>Distribution Investment Rider (%) (Sheet 412-1)</t>
  </si>
  <si>
    <t>Storm Damage Recovery Rider (Sheet 414-1)</t>
  </si>
  <si>
    <t>Bad Debt Rider (%) (Sheet 416-1)</t>
  </si>
  <si>
    <t>Economic Development Cost Recovery Rider (%) (Sheet 420-1)</t>
  </si>
  <si>
    <t>Legacy Generation Resource Rider (Sheet 420-1)</t>
  </si>
  <si>
    <t>Retail Reconciliation Rider (kWh) All  (Sheet 424-1)</t>
  </si>
  <si>
    <t>SSO Credit Rider  (Sheet 425-1)</t>
  </si>
  <si>
    <t>Power Forward Rider  (Sheet 428-1)</t>
  </si>
  <si>
    <t>Tax Savings Credit Rider  (Sheet 432-1)</t>
  </si>
  <si>
    <t>Solar Generation Fund Rider  (Sheet 433-1)</t>
  </si>
  <si>
    <t>Ohio First Rider  (Sheet 435-1)</t>
  </si>
  <si>
    <t>Energy Efficiency Rider (Sheet 437-1)</t>
  </si>
  <si>
    <t>Generation Energy (Summer) (Sheet 450-1)</t>
  </si>
  <si>
    <t>Generation Energy (Winter) (Sheet 450-1)</t>
  </si>
  <si>
    <t>Generation Capacity (All Year) (Sheet 451-1)</t>
  </si>
  <si>
    <t>Generation Capacity (Summer/OnPeak) (Sheet 451-1)</t>
  </si>
  <si>
    <t>Generation Capacity (Winter/Off Peak) (Sheet 451-1)</t>
  </si>
  <si>
    <t>Auction Cost Reconciliation Rider (kWh) (Sheet 452-1)</t>
  </si>
  <si>
    <t>EE/PDR (KW) (Sheet 453-1)</t>
  </si>
  <si>
    <t>EE/PDR (Monthly, kWh) (Sheet 453-1)</t>
  </si>
  <si>
    <t>Alternative Energy Rider (kWh)  (Sheet 454-1)</t>
  </si>
  <si>
    <t>Solar Generation Fund Rider (Up to 833,000 kWh)</t>
  </si>
  <si>
    <t>Solar Generation Fund Rider (up to 833,000 kWh)</t>
  </si>
  <si>
    <t xml:space="preserve">Retail Reconciliation Rider </t>
  </si>
  <si>
    <t>Retail Reconciliation Rider (up to 833,000 kWh)</t>
  </si>
  <si>
    <t>AEP Ohio Power Company</t>
  </si>
  <si>
    <t>EE/PDR IRP (Sheet 453-1)</t>
  </si>
  <si>
    <t>Retail Reconciliation Rider (kWh) (kWh) 0-833,000 (Sheet 424-1)</t>
  </si>
  <si>
    <t>Retail Reconciliation Rider (kWh) (kWh) &gt;833,000 (Sheet 424-1)</t>
  </si>
  <si>
    <t>(Schedule Codes 238, 239, 258, 259, 270, 275, 779, 790, 826, 827, 853 and 858 )</t>
  </si>
  <si>
    <t>(Schedule Codes 247 and 874)</t>
  </si>
  <si>
    <t>gridSMART Rider</t>
  </si>
  <si>
    <t>AEP Ohio Power Company Billing Analysis</t>
  </si>
  <si>
    <t>(Schedule Codes 296,796)</t>
  </si>
  <si>
    <t>(Schedule Codes 295,795)</t>
  </si>
  <si>
    <t>(Schedule Codes 297,797)</t>
  </si>
  <si>
    <r>
      <t xml:space="preserve">Shopping for Generation </t>
    </r>
    <r>
      <rPr>
        <b/>
        <sz val="10"/>
        <color rgb="FFFF0000"/>
        <rFont val="Arial"/>
        <family val="2"/>
      </rPr>
      <t>(REQUIRED)</t>
    </r>
    <r>
      <rPr>
        <sz val="10"/>
        <rFont val="Arial"/>
        <family val="2"/>
      </rPr>
      <t>:</t>
    </r>
  </si>
  <si>
    <t>GS Primary DCT</t>
  </si>
  <si>
    <t>GS Secondary DCT</t>
  </si>
  <si>
    <t>GS Transmission DCT</t>
  </si>
  <si>
    <t>DCT- Secondary</t>
  </si>
  <si>
    <t>DCT-Primary</t>
  </si>
  <si>
    <t>DCT-Transmission</t>
  </si>
  <si>
    <t>Sup. Cust Charge</t>
  </si>
  <si>
    <t>General Service Demand Rates:</t>
  </si>
  <si>
    <t>GS-TOD OP</t>
  </si>
  <si>
    <t>GS-TOD CSP</t>
  </si>
  <si>
    <t>DCT - Existing Load</t>
  </si>
  <si>
    <t>Yes</t>
  </si>
  <si>
    <t>Exisiting DCT</t>
  </si>
  <si>
    <t>Revised:  2/28/2025</t>
  </si>
  <si>
    <t>Percent of Income Payment Plan Rider (first 833,000 kWh)</t>
  </si>
  <si>
    <t>Percent of Income Payment Plan Rider (in excess of 833,000 kWh)</t>
  </si>
  <si>
    <t>Percent of Income Payment Plan Rider Rider- This Rider replaced the Percentage of Income Payment Plan (PIP) rider on September 1, 2000. PIP helped low-income residential customers avoid disconnection during the winter. The program now is administered by the Ohio Development Services Agency, which sets the rate. The Percent of Income Payment Plan Rider Rider is included within the distribution charge.</t>
  </si>
  <si>
    <t>Percent of Income Payment Plan Rider (kWh) 0-833,000 (Sheet 404-1)</t>
  </si>
  <si>
    <t>Percent of Income Payment Plan Rider (kWh) &gt;833,000 (Sheet 404-1)</t>
  </si>
  <si>
    <t>No</t>
  </si>
  <si>
    <t>Supplemental Customer Charge</t>
  </si>
  <si>
    <t>This master spreadsheet can be used to calculate billings issued on or after 4/10/2016 under Bundled and Open Access tariffs.  The results may not match invoiced amounts exactly.  The "Customer Info" tab is used to enter data for all tariff tabs.   Results can be viewed by scrolling to the appropriate tariff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</si>
</sst>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0.0000000"/>
    <numFmt numFmtId="183" formatCode="0.00000"/>
    <numFmt numFmtId="184" formatCode="_(&quot;$&quot;* #,##0.00_);_(&quot;$&quot;* \(#,##0.00\);_(&quot;$&quot;* &quot;-&quot;???????_);_(@_)"/>
    <numFmt numFmtId="185" formatCode="m/d/yyyy;@"/>
    <numFmt numFmtId="186" formatCode="_(* #,##0.0_);_(* \(#,##0.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
      <b/>
      <sz val="10"/>
      <color theme="1"/>
      <name val="Arial"/>
      <family val="2"/>
    </font>
    <font>
      <b/>
      <sz val="10"/>
      <color rgb="FFFF0000"/>
      <name val="Arial"/>
      <family val="2"/>
    </font>
  </fonts>
  <fills count="10">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2">
    <xf numFmtId="0" fontId="0" fillId="0" borderId="0"/>
    <xf numFmtId="43" fontId="1"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98">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0" fontId="8" fillId="0" borderId="0" xfId="21" applyNumberFormat="1" applyFont="1" applyFill="1" applyBorder="1"/>
    <xf numFmtId="44" fontId="2" fillId="0" borderId="0" xfId="0" applyNumberFormat="1" applyFont="1"/>
    <xf numFmtId="170" fontId="6" fillId="0" borderId="1" xfId="21" applyNumberFormat="1" applyFont="1" applyFill="1" applyBorder="1" applyAlignment="1" applyProtection="1">
      <alignment horizontal="center"/>
      <protection locked="0"/>
    </xf>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0" fontId="0" fillId="4" borderId="0" xfId="0" applyFill="1"/>
    <xf numFmtId="17" fontId="2" fillId="0" borderId="0" xfId="10" applyNumberFormat="1" applyFont="1" applyAlignment="1">
      <alignment horizontal="center"/>
    </xf>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44" fontId="14" fillId="0" borderId="0" xfId="10" applyFont="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0" fontId="15" fillId="4" borderId="0" xfId="0"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2"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2" fontId="2" fillId="4" borderId="0" xfId="0" applyNumberFormat="1" applyFont="1" applyFill="1" applyAlignment="1">
      <alignment horizontal="center"/>
    </xf>
    <xf numFmtId="0" fontId="10" fillId="0" borderId="0" xfId="0" applyFont="1"/>
    <xf numFmtId="181" fontId="1" fillId="0" borderId="1" xfId="10" applyNumberFormat="1" applyFill="1" applyBorder="1"/>
    <xf numFmtId="183" fontId="0" fillId="0" borderId="0" xfId="0" applyNumberFormat="1"/>
    <xf numFmtId="44" fontId="0" fillId="0" borderId="1" xfId="10" applyFont="1" applyFill="1" applyBorder="1"/>
    <xf numFmtId="0" fontId="2" fillId="4" borderId="0" xfId="0"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3" fontId="0" fillId="4" borderId="0" xfId="0" applyNumberFormat="1" applyFill="1"/>
    <xf numFmtId="183" fontId="0" fillId="4" borderId="0" xfId="0" applyNumberFormat="1" applyFill="1" applyAlignment="1">
      <alignment horizontal="right"/>
    </xf>
    <xf numFmtId="182"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3" fontId="2" fillId="2" borderId="0" xfId="0" applyNumberFormat="1" applyFont="1" applyFill="1"/>
    <xf numFmtId="2" fontId="36"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4" fontId="1" fillId="0" borderId="1" xfId="10" applyNumberFormat="1" applyFill="1" applyBorder="1"/>
    <xf numFmtId="0" fontId="0" fillId="2" borderId="0" xfId="0" applyFill="1" applyAlignment="1">
      <alignment horizontal="left"/>
    </xf>
    <xf numFmtId="0" fontId="43" fillId="0" borderId="0" xfId="0" applyFont="1" applyAlignment="1">
      <alignment horizontal="left"/>
    </xf>
    <xf numFmtId="39" fontId="43"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2" fontId="16" fillId="4" borderId="0" xfId="0" quotePrefix="1" applyNumberFormat="1" applyFont="1" applyFill="1" applyAlignment="1">
      <alignment horizontal="center"/>
    </xf>
    <xf numFmtId="175" fontId="40" fillId="0" borderId="1" xfId="11" applyNumberFormat="1" applyFill="1" applyBorder="1"/>
    <xf numFmtId="0" fontId="44"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0" fontId="45" fillId="2" borderId="0" xfId="0" applyFont="1" applyFill="1" applyAlignment="1">
      <alignment horizontal="left" vertical="center" wrapText="1"/>
    </xf>
    <xf numFmtId="6" fontId="44"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175" fontId="0" fillId="0" borderId="1" xfId="10" applyNumberFormat="1" applyFont="1" applyFill="1" applyBorder="1"/>
    <xf numFmtId="185"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168" fontId="15" fillId="0" borderId="0" xfId="0" applyNumberFormat="1" applyFont="1" applyAlignment="1">
      <alignment horizontal="left"/>
    </xf>
    <xf numFmtId="14" fontId="1" fillId="2" borderId="0" xfId="0" applyNumberFormat="1" applyFont="1" applyFill="1"/>
    <xf numFmtId="44" fontId="3" fillId="0" borderId="0" xfId="10" applyFont="1" applyBorder="1"/>
    <xf numFmtId="176" fontId="0" fillId="0" borderId="0" xfId="0" quotePrefix="1" applyNumberFormat="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6" fillId="0" borderId="0" xfId="30" applyFont="1"/>
    <xf numFmtId="174" fontId="1" fillId="0" borderId="0" xfId="10" applyNumberFormat="1" applyFont="1"/>
    <xf numFmtId="0" fontId="3" fillId="0" borderId="11" xfId="30" applyFont="1" applyBorder="1"/>
    <xf numFmtId="0" fontId="1" fillId="4" borderId="0" xfId="10" applyNumberFormat="1" applyFont="1" applyFill="1" applyBorder="1"/>
    <xf numFmtId="44" fontId="0" fillId="0" borderId="1" xfId="31" applyFont="1" applyFill="1" applyBorder="1"/>
    <xf numFmtId="175" fontId="0" fillId="0" borderId="1" xfId="31" applyNumberFormat="1" applyFont="1" applyFill="1" applyBorder="1"/>
    <xf numFmtId="0" fontId="15" fillId="0" borderId="11" xfId="30" applyFont="1" applyBorder="1"/>
    <xf numFmtId="0" fontId="12" fillId="0" borderId="11" xfId="30" applyFont="1" applyBorder="1"/>
    <xf numFmtId="0" fontId="6" fillId="0" borderId="11" xfId="30" applyFont="1" applyBorder="1"/>
    <xf numFmtId="44" fontId="1" fillId="0" borderId="1" xfId="30" applyNumberFormat="1" applyBorder="1"/>
    <xf numFmtId="0" fontId="1" fillId="0" borderId="2" xfId="30" applyBorder="1" applyAlignment="1">
      <alignment horizontal="center"/>
    </xf>
    <xf numFmtId="0" fontId="1" fillId="0" borderId="8" xfId="30" applyBorder="1"/>
    <xf numFmtId="183" fontId="1" fillId="0" borderId="0" xfId="30" applyNumberFormat="1"/>
    <xf numFmtId="0" fontId="1" fillId="0" borderId="0" xfId="30" applyAlignment="1">
      <alignment horizontal="right"/>
    </xf>
    <xf numFmtId="0" fontId="16" fillId="0" borderId="0" xfId="30" applyFont="1" applyAlignment="1">
      <alignment vertical="center" wrapText="1"/>
    </xf>
    <xf numFmtId="0" fontId="17" fillId="0" borderId="0" xfId="30" applyFont="1" applyAlignment="1">
      <alignment vertical="center" wrapText="1"/>
    </xf>
    <xf numFmtId="0" fontId="17" fillId="4" borderId="0" xfId="30" applyFont="1" applyFill="1" applyAlignment="1">
      <alignment vertical="center" wrapText="1"/>
    </xf>
    <xf numFmtId="0" fontId="16" fillId="4" borderId="0" xfId="30" applyFont="1" applyFill="1" applyAlignment="1">
      <alignment vertical="center" wrapText="1"/>
    </xf>
    <xf numFmtId="0" fontId="3" fillId="0" borderId="0" xfId="0" applyFont="1" applyAlignment="1">
      <alignment horizontal="center"/>
    </xf>
    <xf numFmtId="175" fontId="1" fillId="0" borderId="0" xfId="10" applyNumberFormat="1" applyFill="1" applyBorder="1"/>
    <xf numFmtId="173" fontId="1" fillId="0" borderId="0" xfId="10" applyNumberFormat="1" applyFill="1" applyBorder="1"/>
    <xf numFmtId="0" fontId="9" fillId="0" borderId="0" xfId="0" applyFont="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44" fontId="0" fillId="0" borderId="0" xfId="10" applyFont="1" applyBorder="1"/>
    <xf numFmtId="175" fontId="1" fillId="0" borderId="0" xfId="31" applyNumberFormat="1" applyFont="1" applyFill="1" applyBorder="1"/>
    <xf numFmtId="0" fontId="51" fillId="0" borderId="0" xfId="0" applyFont="1"/>
    <xf numFmtId="0" fontId="3" fillId="0" borderId="2" xfId="0" applyFont="1" applyBorder="1" applyAlignment="1">
      <alignment horizontal="center"/>
    </xf>
    <xf numFmtId="0" fontId="0" fillId="0" borderId="22" xfId="0" applyBorder="1"/>
    <xf numFmtId="0" fontId="0" fillId="0" borderId="20" xfId="0" applyBorder="1"/>
    <xf numFmtId="0" fontId="3" fillId="0" borderId="0" xfId="0" applyFont="1" applyAlignment="1">
      <alignment horizontal="right"/>
    </xf>
    <xf numFmtId="17" fontId="21" fillId="2" borderId="11" xfId="0" applyNumberFormat="1" applyFont="1" applyFill="1" applyBorder="1" applyAlignment="1">
      <alignment horizontal="center"/>
    </xf>
    <xf numFmtId="0" fontId="1" fillId="4" borderId="1" xfId="0" applyFont="1" applyFill="1" applyBorder="1" applyAlignment="1">
      <alignment horizontal="center"/>
    </xf>
    <xf numFmtId="168" fontId="15" fillId="0" borderId="19" xfId="0" applyNumberFormat="1" applyFont="1" applyBorder="1" applyAlignment="1">
      <alignment horizontal="left"/>
    </xf>
    <xf numFmtId="0" fontId="0" fillId="0" borderId="19" xfId="0" applyBorder="1"/>
    <xf numFmtId="0" fontId="12" fillId="0" borderId="19" xfId="0" applyFont="1" applyBorder="1"/>
    <xf numFmtId="0" fontId="12" fillId="0" borderId="19" xfId="0" applyFont="1" applyBorder="1" applyAlignment="1">
      <alignment horizontal="left"/>
    </xf>
    <xf numFmtId="0" fontId="0" fillId="0" borderId="23" xfId="0" applyBorder="1"/>
    <xf numFmtId="0" fontId="14" fillId="0" borderId="19" xfId="0" applyFont="1" applyBorder="1"/>
    <xf numFmtId="0" fontId="15" fillId="0" borderId="19" xfId="0" applyFont="1" applyBorder="1"/>
    <xf numFmtId="0" fontId="14" fillId="0" borderId="24" xfId="0" applyFont="1" applyBorder="1"/>
    <xf numFmtId="0" fontId="2" fillId="0" borderId="20" xfId="0" applyFont="1" applyBorder="1" applyAlignment="1">
      <alignment horizontal="center"/>
    </xf>
    <xf numFmtId="14" fontId="16" fillId="4" borderId="20" xfId="0" quotePrefix="1" applyNumberFormat="1" applyFont="1" applyFill="1" applyBorder="1" applyAlignment="1">
      <alignment horizontal="center"/>
    </xf>
    <xf numFmtId="0" fontId="1" fillId="0" borderId="19" xfId="0" applyFont="1" applyBorder="1"/>
    <xf numFmtId="0" fontId="3" fillId="0" borderId="19" xfId="0" applyFont="1" applyBorder="1" applyAlignment="1">
      <alignment horizontal="left"/>
    </xf>
    <xf numFmtId="0" fontId="3" fillId="4" borderId="21" xfId="0" applyFont="1" applyFill="1" applyBorder="1"/>
    <xf numFmtId="3" fontId="3" fillId="4" borderId="23" xfId="0" applyNumberFormat="1" applyFont="1" applyFill="1" applyBorder="1"/>
    <xf numFmtId="0" fontId="14" fillId="4" borderId="19" xfId="0" applyFont="1" applyFill="1" applyBorder="1"/>
    <xf numFmtId="3" fontId="3" fillId="4" borderId="20" xfId="0" applyNumberFormat="1" applyFont="1" applyFill="1" applyBorder="1"/>
    <xf numFmtId="0" fontId="0" fillId="4" borderId="19" xfId="0" applyFill="1" applyBorder="1"/>
    <xf numFmtId="0" fontId="0" fillId="4" borderId="20" xfId="0" applyFill="1" applyBorder="1" applyAlignment="1">
      <alignment horizontal="center"/>
    </xf>
    <xf numFmtId="0" fontId="1" fillId="4" borderId="19" xfId="0" applyFont="1" applyFill="1" applyBorder="1"/>
    <xf numFmtId="0" fontId="2" fillId="4" borderId="19" xfId="0" applyFont="1" applyFill="1" applyBorder="1"/>
    <xf numFmtId="0" fontId="12" fillId="4" borderId="19" xfId="0" applyFont="1" applyFill="1" applyBorder="1"/>
    <xf numFmtId="17" fontId="32" fillId="4" borderId="20" xfId="0" quotePrefix="1" applyNumberFormat="1" applyFont="1" applyFill="1" applyBorder="1" applyAlignment="1">
      <alignment horizontal="center"/>
    </xf>
    <xf numFmtId="17" fontId="16" fillId="4" borderId="20" xfId="0" quotePrefix="1" applyNumberFormat="1" applyFont="1" applyFill="1" applyBorder="1" applyAlignment="1">
      <alignment horizontal="center"/>
    </xf>
    <xf numFmtId="44" fontId="14" fillId="4" borderId="23" xfId="10" applyFont="1" applyFill="1" applyBorder="1"/>
    <xf numFmtId="0" fontId="0" fillId="4" borderId="20" xfId="0" applyFill="1" applyBorder="1"/>
    <xf numFmtId="0" fontId="3" fillId="4" borderId="19" xfId="0" applyFont="1" applyFill="1" applyBorder="1"/>
    <xf numFmtId="44" fontId="14" fillId="0" borderId="0" xfId="10" applyFont="1" applyBorder="1"/>
    <xf numFmtId="0" fontId="3" fillId="0" borderId="20" xfId="0" applyFont="1" applyBorder="1"/>
    <xf numFmtId="0" fontId="0" fillId="4" borderId="21" xfId="0" applyFill="1" applyBorder="1"/>
    <xf numFmtId="170" fontId="3" fillId="0" borderId="11" xfId="21" applyNumberFormat="1" applyFont="1" applyBorder="1"/>
    <xf numFmtId="0" fontId="43" fillId="0" borderId="11" xfId="0" applyFont="1" applyBorder="1" applyAlignment="1">
      <alignment horizontal="left"/>
    </xf>
    <xf numFmtId="39" fontId="43" fillId="4" borderId="11" xfId="0" applyNumberFormat="1" applyFont="1" applyFill="1" applyBorder="1"/>
    <xf numFmtId="0" fontId="9" fillId="0" borderId="23" xfId="0" applyFont="1" applyBorder="1"/>
    <xf numFmtId="0" fontId="12" fillId="4" borderId="21" xfId="0" applyFont="1" applyFill="1" applyBorder="1"/>
    <xf numFmtId="0" fontId="0" fillId="4" borderId="23" xfId="0" applyFill="1" applyBorder="1"/>
    <xf numFmtId="0" fontId="15" fillId="4" borderId="19" xfId="0" applyFont="1" applyFill="1" applyBorder="1"/>
    <xf numFmtId="3" fontId="8" fillId="4" borderId="0" xfId="0" applyNumberFormat="1" applyFont="1" applyFill="1"/>
    <xf numFmtId="41" fontId="15" fillId="4" borderId="0" xfId="0" applyNumberFormat="1" applyFont="1" applyFill="1"/>
    <xf numFmtId="0" fontId="15" fillId="4" borderId="21" xfId="0" applyFont="1" applyFill="1" applyBorder="1"/>
    <xf numFmtId="0" fontId="30" fillId="4" borderId="20" xfId="0" applyFont="1" applyFill="1" applyBorder="1" applyAlignment="1">
      <alignment horizontal="center"/>
    </xf>
    <xf numFmtId="0" fontId="0" fillId="4" borderId="23" xfId="0" applyFill="1" applyBorder="1" applyAlignment="1">
      <alignment horizontal="center"/>
    </xf>
    <xf numFmtId="0" fontId="0" fillId="0" borderId="20" xfId="0" applyBorder="1" applyAlignment="1">
      <alignment horizontal="center"/>
    </xf>
    <xf numFmtId="185" fontId="16" fillId="4" borderId="20" xfId="0" quotePrefix="1" applyNumberFormat="1" applyFont="1" applyFill="1" applyBorder="1" applyAlignment="1">
      <alignment horizontal="center"/>
    </xf>
    <xf numFmtId="0" fontId="14" fillId="4" borderId="21" xfId="0" applyFont="1" applyFill="1" applyBorder="1"/>
    <xf numFmtId="0" fontId="3" fillId="0" borderId="21" xfId="0" applyFont="1" applyBorder="1"/>
    <xf numFmtId="3" fontId="15" fillId="4" borderId="0" xfId="0" applyNumberFormat="1" applyFont="1" applyFill="1"/>
    <xf numFmtId="0" fontId="3" fillId="0" borderId="23" xfId="0" applyFont="1" applyBorder="1" applyAlignment="1">
      <alignment horizontal="center"/>
    </xf>
    <xf numFmtId="44" fontId="8" fillId="0" borderId="0" xfId="10" applyFont="1" applyFill="1" applyBorder="1"/>
    <xf numFmtId="0" fontId="3" fillId="0" borderId="19" xfId="0" applyFont="1" applyBorder="1"/>
    <xf numFmtId="0" fontId="15" fillId="0" borderId="21" xfId="0" applyFont="1" applyBorder="1"/>
    <xf numFmtId="0" fontId="15" fillId="0" borderId="23" xfId="0" applyFont="1" applyBorder="1"/>
    <xf numFmtId="0" fontId="0" fillId="0" borderId="21" xfId="0" applyBorder="1"/>
    <xf numFmtId="0" fontId="0" fillId="0" borderId="20" xfId="0" applyBorder="1" applyAlignment="1">
      <alignment horizontal="center" vertical="center"/>
    </xf>
    <xf numFmtId="0" fontId="0" fillId="4" borderId="20" xfId="0" applyFill="1" applyBorder="1" applyAlignment="1">
      <alignment horizontal="center" vertical="center"/>
    </xf>
    <xf numFmtId="0" fontId="14" fillId="0" borderId="21" xfId="0" applyFont="1" applyBorder="1"/>
    <xf numFmtId="0" fontId="24" fillId="0" borderId="24" xfId="0" applyFont="1" applyBorder="1" applyAlignment="1">
      <alignment vertical="center" wrapText="1"/>
    </xf>
    <xf numFmtId="0" fontId="3" fillId="4" borderId="20" xfId="0" applyFont="1" applyFill="1" applyBorder="1"/>
    <xf numFmtId="0" fontId="24" fillId="0" borderId="19" xfId="0" applyFont="1" applyBorder="1" applyAlignment="1">
      <alignment vertical="center" wrapText="1"/>
    </xf>
    <xf numFmtId="0" fontId="24" fillId="0" borderId="21" xfId="0" applyFont="1" applyBorder="1" applyAlignment="1">
      <alignment vertical="center" wrapText="1"/>
    </xf>
    <xf numFmtId="39" fontId="3" fillId="4" borderId="11" xfId="0" applyNumberFormat="1" applyFont="1" applyFill="1" applyBorder="1"/>
    <xf numFmtId="0" fontId="46" fillId="0" borderId="0" xfId="0" applyFont="1"/>
    <xf numFmtId="0" fontId="2" fillId="0" borderId="19" xfId="0" applyFont="1" applyBorder="1"/>
    <xf numFmtId="170" fontId="8" fillId="0" borderId="0" xfId="0" applyNumberFormat="1" applyFont="1"/>
    <xf numFmtId="4" fontId="8" fillId="0" borderId="0" xfId="0" applyNumberFormat="1" applyFont="1"/>
    <xf numFmtId="167" fontId="8" fillId="0" borderId="0" xfId="1" applyNumberFormat="1" applyFont="1" applyBorder="1"/>
    <xf numFmtId="44" fontId="0" fillId="0" borderId="20" xfId="10" applyFont="1" applyBorder="1"/>
    <xf numFmtId="7" fontId="3" fillId="0" borderId="0" xfId="0" applyNumberFormat="1" applyFont="1"/>
    <xf numFmtId="175" fontId="0" fillId="0" borderId="0" xfId="10" applyNumberFormat="1" applyFont="1" applyBorder="1"/>
    <xf numFmtId="0" fontId="16" fillId="0" borderId="20" xfId="0" applyFont="1" applyBorder="1"/>
    <xf numFmtId="44" fontId="14" fillId="0" borderId="23" xfId="10" applyFont="1" applyBorder="1"/>
    <xf numFmtId="44" fontId="3" fillId="0" borderId="20" xfId="10" applyFont="1" applyBorder="1"/>
    <xf numFmtId="174" fontId="2" fillId="0" borderId="0" xfId="10" applyNumberFormat="1" applyFont="1" applyBorder="1"/>
    <xf numFmtId="174" fontId="8" fillId="0" borderId="11" xfId="10" applyNumberFormat="1" applyFont="1" applyBorder="1"/>
    <xf numFmtId="0" fontId="9" fillId="0" borderId="11" xfId="0" applyFont="1" applyBorder="1" applyAlignment="1">
      <alignment horizontal="left"/>
    </xf>
    <xf numFmtId="0" fontId="25" fillId="0" borderId="11" xfId="0" applyFont="1" applyBorder="1"/>
    <xf numFmtId="168" fontId="15" fillId="0" borderId="0" xfId="0" applyNumberFormat="1" applyFont="1" applyAlignment="1">
      <alignment horizontal="center" vertical="center"/>
    </xf>
    <xf numFmtId="0" fontId="1" fillId="0" borderId="20" xfId="30" applyBorder="1"/>
    <xf numFmtId="168" fontId="15" fillId="0" borderId="19" xfId="30" applyNumberFormat="1" applyFont="1" applyBorder="1" applyAlignment="1">
      <alignment horizontal="left"/>
    </xf>
    <xf numFmtId="0" fontId="12" fillId="0" borderId="19" xfId="30" applyFont="1" applyBorder="1"/>
    <xf numFmtId="0" fontId="12" fillId="0" borderId="19" xfId="30" applyFont="1" applyBorder="1" applyAlignment="1">
      <alignment horizontal="left"/>
    </xf>
    <xf numFmtId="0" fontId="14" fillId="0" borderId="24" xfId="30" applyFont="1" applyBorder="1"/>
    <xf numFmtId="0" fontId="1" fillId="0" borderId="22" xfId="30" applyBorder="1"/>
    <xf numFmtId="0" fontId="1" fillId="0" borderId="19" xfId="30" applyBorder="1"/>
    <xf numFmtId="0" fontId="15" fillId="0" borderId="19" xfId="30" applyFont="1" applyBorder="1"/>
    <xf numFmtId="176" fontId="8" fillId="0" borderId="0" xfId="0" quotePrefix="1" applyNumberFormat="1" applyFont="1"/>
    <xf numFmtId="14" fontId="16" fillId="4" borderId="20" xfId="30" quotePrefix="1" applyNumberFormat="1" applyFont="1" applyFill="1" applyBorder="1" applyAlignment="1">
      <alignment horizontal="center"/>
    </xf>
    <xf numFmtId="0" fontId="3" fillId="0" borderId="19" xfId="30" applyFont="1" applyBorder="1"/>
    <xf numFmtId="0" fontId="15" fillId="0" borderId="21" xfId="30" applyFont="1" applyBorder="1"/>
    <xf numFmtId="0" fontId="15" fillId="0" borderId="23" xfId="30" applyFont="1" applyBorder="1"/>
    <xf numFmtId="0" fontId="14" fillId="0" borderId="19" xfId="30" applyFont="1" applyBorder="1"/>
    <xf numFmtId="0" fontId="1" fillId="4" borderId="19" xfId="30" applyFill="1" applyBorder="1"/>
    <xf numFmtId="176" fontId="0" fillId="0" borderId="0" xfId="0" applyNumberFormat="1"/>
    <xf numFmtId="0" fontId="12" fillId="4" borderId="19" xfId="30" applyFont="1" applyFill="1" applyBorder="1"/>
    <xf numFmtId="17" fontId="32" fillId="4" borderId="20" xfId="30" quotePrefix="1" applyNumberFormat="1" applyFont="1" applyFill="1" applyBorder="1" applyAlignment="1">
      <alignment horizontal="center"/>
    </xf>
    <xf numFmtId="0" fontId="16" fillId="0" borderId="20" xfId="30" applyFont="1" applyBorder="1"/>
    <xf numFmtId="174" fontId="1" fillId="0" borderId="0" xfId="10" applyNumberFormat="1" applyFont="1" applyBorder="1"/>
    <xf numFmtId="0" fontId="3" fillId="0" borderId="20" xfId="30" applyFont="1" applyBorder="1"/>
    <xf numFmtId="0" fontId="3" fillId="0" borderId="21" xfId="30" applyFont="1" applyBorder="1"/>
    <xf numFmtId="0" fontId="43" fillId="0" borderId="11" xfId="30" applyFont="1" applyBorder="1" applyAlignment="1">
      <alignment horizontal="left"/>
    </xf>
    <xf numFmtId="0" fontId="9" fillId="0" borderId="11" xfId="30" applyFont="1" applyBorder="1" applyAlignment="1">
      <alignment horizontal="left"/>
    </xf>
    <xf numFmtId="0" fontId="25" fillId="0" borderId="11" xfId="30" applyFont="1" applyBorder="1"/>
    <xf numFmtId="0" fontId="1" fillId="4" borderId="11" xfId="30" applyFill="1" applyBorder="1"/>
    <xf numFmtId="0" fontId="9" fillId="0" borderId="23" xfId="30" applyFont="1" applyBorder="1"/>
    <xf numFmtId="166" fontId="1" fillId="0" borderId="1" xfId="10" quotePrefix="1" applyNumberFormat="1" applyFill="1" applyBorder="1"/>
    <xf numFmtId="0" fontId="45" fillId="4" borderId="0" xfId="0" applyFont="1" applyFill="1" applyAlignment="1">
      <alignment horizontal="left"/>
    </xf>
    <xf numFmtId="0" fontId="9" fillId="4" borderId="0" xfId="0" applyFont="1" applyFill="1" applyAlignment="1">
      <alignment horizontal="center"/>
    </xf>
    <xf numFmtId="0" fontId="43" fillId="4" borderId="11" xfId="0" applyFont="1" applyFill="1" applyBorder="1"/>
    <xf numFmtId="0" fontId="43" fillId="4" borderId="0" xfId="0" applyFont="1" applyFill="1"/>
    <xf numFmtId="0" fontId="43" fillId="0" borderId="11" xfId="0" applyFont="1" applyBorder="1"/>
    <xf numFmtId="44" fontId="0" fillId="4" borderId="0" xfId="0" applyNumberFormat="1" applyFill="1"/>
    <xf numFmtId="168" fontId="15" fillId="0" borderId="0" xfId="0" applyNumberFormat="1" applyFont="1"/>
    <xf numFmtId="168" fontId="15" fillId="0" borderId="20" xfId="0" applyNumberFormat="1" applyFont="1" applyBorder="1"/>
    <xf numFmtId="176" fontId="0" fillId="4" borderId="0" xfId="0" applyNumberFormat="1" applyFill="1"/>
    <xf numFmtId="17" fontId="21" fillId="2" borderId="11" xfId="0" applyNumberFormat="1" applyFont="1" applyFill="1" applyBorder="1"/>
    <xf numFmtId="166" fontId="1" fillId="0" borderId="0" xfId="10" applyNumberFormat="1" applyFill="1" applyBorder="1"/>
    <xf numFmtId="175" fontId="0" fillId="0" borderId="0" xfId="0" applyNumberFormat="1" applyAlignment="1">
      <alignment horizontal="right"/>
    </xf>
    <xf numFmtId="44" fontId="1" fillId="0" borderId="0" xfId="10" applyFill="1" applyBorder="1"/>
    <xf numFmtId="165" fontId="0" fillId="0" borderId="0" xfId="0" applyNumberFormat="1" applyAlignment="1">
      <alignment horizontal="right"/>
    </xf>
    <xf numFmtId="166" fontId="1" fillId="0" borderId="0" xfId="10" quotePrefix="1" applyNumberFormat="1" applyFill="1" applyBorder="1"/>
    <xf numFmtId="181" fontId="1" fillId="0" borderId="0" xfId="10" applyNumberFormat="1" applyFill="1" applyBorder="1"/>
    <xf numFmtId="0" fontId="3" fillId="0" borderId="1" xfId="30" applyFont="1" applyBorder="1" applyAlignment="1">
      <alignment horizontal="center"/>
    </xf>
    <xf numFmtId="0" fontId="14" fillId="0" borderId="21" xfId="30" applyFont="1" applyBorder="1"/>
    <xf numFmtId="0" fontId="0" fillId="0" borderId="27" xfId="0" applyBorder="1"/>
    <xf numFmtId="0" fontId="3" fillId="0" borderId="29" xfId="0" applyFont="1" applyBorder="1" applyAlignment="1">
      <alignment horizontal="center"/>
    </xf>
    <xf numFmtId="0" fontId="0" fillId="0" borderId="29" xfId="0" applyBorder="1"/>
    <xf numFmtId="14" fontId="0" fillId="0" borderId="29" xfId="0" applyNumberFormat="1" applyBorder="1"/>
    <xf numFmtId="0" fontId="0" fillId="0" borderId="26" xfId="0" applyBorder="1"/>
    <xf numFmtId="14" fontId="0" fillId="0" borderId="32" xfId="0" applyNumberFormat="1" applyBorder="1"/>
    <xf numFmtId="0" fontId="0" fillId="0" borderId="31" xfId="0" applyBorder="1"/>
    <xf numFmtId="0" fontId="3" fillId="0" borderId="0" xfId="0" applyFont="1" applyAlignment="1">
      <alignment horizontal="center" wrapText="1"/>
    </xf>
    <xf numFmtId="175" fontId="1" fillId="0" borderId="0" xfId="10" applyNumberFormat="1" applyFill="1" applyBorder="1" applyAlignment="1">
      <alignment horizontal="right"/>
    </xf>
    <xf numFmtId="175" fontId="0" fillId="0" borderId="0" xfId="10" applyNumberFormat="1" applyFont="1" applyFill="1" applyBorder="1" applyAlignment="1">
      <alignment horizontal="center" vertical="center"/>
    </xf>
    <xf numFmtId="175" fontId="1" fillId="0" borderId="0" xfId="31" applyNumberFormat="1" applyFill="1" applyBorder="1"/>
    <xf numFmtId="0" fontId="1" fillId="4" borderId="0" xfId="30" applyFill="1"/>
    <xf numFmtId="168" fontId="15" fillId="0" borderId="0" xfId="30" applyNumberFormat="1" applyFont="1" applyAlignment="1">
      <alignment horizontal="left"/>
    </xf>
    <xf numFmtId="0" fontId="13" fillId="0" borderId="0" xfId="30" applyFont="1"/>
    <xf numFmtId="14" fontId="1" fillId="0" borderId="0" xfId="30" applyNumberFormat="1"/>
    <xf numFmtId="0" fontId="34" fillId="0" borderId="0" xfId="30" applyFont="1"/>
    <xf numFmtId="0" fontId="9" fillId="4" borderId="0" xfId="30" applyFont="1" applyFill="1" applyAlignment="1">
      <alignment horizontal="center"/>
    </xf>
    <xf numFmtId="0" fontId="15" fillId="0" borderId="0" xfId="30" applyFont="1"/>
    <xf numFmtId="176" fontId="8" fillId="0" borderId="0" xfId="30" applyNumberFormat="1" applyFont="1"/>
    <xf numFmtId="0" fontId="6" fillId="0" borderId="0" xfId="30" applyFont="1"/>
    <xf numFmtId="170" fontId="8" fillId="0" borderId="0" xfId="30" applyNumberFormat="1" applyFont="1"/>
    <xf numFmtId="3" fontId="8" fillId="0" borderId="0" xfId="30" applyNumberFormat="1" applyFont="1"/>
    <xf numFmtId="176" fontId="8" fillId="0" borderId="0" xfId="30" quotePrefix="1" applyNumberFormat="1" applyFont="1"/>
    <xf numFmtId="4" fontId="8" fillId="0" borderId="0" xfId="30" applyNumberFormat="1" applyFont="1"/>
    <xf numFmtId="0" fontId="12" fillId="0" borderId="0" xfId="30" applyFont="1"/>
    <xf numFmtId="0" fontId="1" fillId="0" borderId="1" xfId="30" applyBorder="1" applyAlignment="1">
      <alignment horizontal="center"/>
    </xf>
    <xf numFmtId="0" fontId="1" fillId="0" borderId="20" xfId="30" applyBorder="1" applyAlignment="1">
      <alignment horizontal="center"/>
    </xf>
    <xf numFmtId="3" fontId="1" fillId="0" borderId="0" xfId="30" applyNumberFormat="1"/>
    <xf numFmtId="3" fontId="16" fillId="4" borderId="0" xfId="30" applyNumberFormat="1" applyFont="1" applyFill="1"/>
    <xf numFmtId="0" fontId="1" fillId="4" borderId="0" xfId="30" applyFill="1" applyAlignment="1">
      <alignment horizontal="center"/>
    </xf>
    <xf numFmtId="0" fontId="16" fillId="4" borderId="0" xfId="30" applyFont="1" applyFill="1"/>
    <xf numFmtId="176" fontId="1" fillId="0" borderId="0" xfId="30" applyNumberFormat="1"/>
    <xf numFmtId="0" fontId="1" fillId="0" borderId="0" xfId="30" applyAlignment="1">
      <alignment horizontal="center"/>
    </xf>
    <xf numFmtId="3" fontId="3" fillId="0" borderId="0" xfId="30" applyNumberFormat="1" applyFont="1"/>
    <xf numFmtId="0" fontId="17" fillId="0" borderId="0" xfId="30" applyFont="1"/>
    <xf numFmtId="0" fontId="3" fillId="4" borderId="19" xfId="30" applyFont="1" applyFill="1" applyBorder="1"/>
    <xf numFmtId="3" fontId="16" fillId="0" borderId="0" xfId="30" applyNumberFormat="1" applyFont="1"/>
    <xf numFmtId="0" fontId="1" fillId="0" borderId="1" xfId="30" applyBorder="1"/>
    <xf numFmtId="0" fontId="1" fillId="4" borderId="1" xfId="30" applyFill="1" applyBorder="1" applyAlignment="1">
      <alignment horizontal="center"/>
    </xf>
    <xf numFmtId="44" fontId="1" fillId="0" borderId="1" xfId="30" applyNumberFormat="1" applyBorder="1" applyAlignment="1">
      <alignment horizontal="right"/>
    </xf>
    <xf numFmtId="7" fontId="3" fillId="0" borderId="0" xfId="30" applyNumberFormat="1" applyFont="1"/>
    <xf numFmtId="165" fontId="1" fillId="0" borderId="1" xfId="30" applyNumberFormat="1" applyBorder="1" applyAlignment="1">
      <alignment horizontal="right"/>
    </xf>
    <xf numFmtId="3" fontId="1" fillId="4" borderId="0" xfId="30" applyNumberFormat="1" applyFill="1"/>
    <xf numFmtId="175" fontId="1" fillId="0" borderId="1" xfId="30" applyNumberFormat="1" applyBorder="1" applyAlignment="1">
      <alignment horizontal="right"/>
    </xf>
    <xf numFmtId="165" fontId="1" fillId="0" borderId="0" xfId="30" applyNumberFormat="1" applyAlignment="1">
      <alignment horizontal="right"/>
    </xf>
    <xf numFmtId="175" fontId="1" fillId="0" borderId="0" xfId="30" applyNumberFormat="1" applyAlignment="1">
      <alignment horizontal="right"/>
    </xf>
    <xf numFmtId="0" fontId="14" fillId="4" borderId="0" xfId="30" applyFont="1" applyFill="1"/>
    <xf numFmtId="3" fontId="14" fillId="4" borderId="0" xfId="30" applyNumberFormat="1" applyFont="1" applyFill="1"/>
    <xf numFmtId="3" fontId="32" fillId="4" borderId="0" xfId="30" applyNumberFormat="1" applyFont="1" applyFill="1"/>
    <xf numFmtId="0" fontId="14" fillId="4" borderId="0" xfId="30" applyFont="1" applyFill="1" applyAlignment="1">
      <alignment horizontal="center"/>
    </xf>
    <xf numFmtId="0" fontId="32" fillId="4" borderId="0" xfId="30" applyFont="1" applyFill="1"/>
    <xf numFmtId="44" fontId="12" fillId="4" borderId="0" xfId="30" applyNumberFormat="1" applyFont="1" applyFill="1" applyAlignment="1">
      <alignment horizontal="center"/>
    </xf>
    <xf numFmtId="39" fontId="3" fillId="4" borderId="0" xfId="30" applyNumberFormat="1" applyFont="1" applyFill="1"/>
    <xf numFmtId="0" fontId="43" fillId="4" borderId="11" xfId="30" applyFont="1" applyFill="1" applyBorder="1"/>
    <xf numFmtId="44" fontId="1" fillId="4" borderId="0" xfId="30" applyNumberFormat="1" applyFill="1"/>
    <xf numFmtId="0" fontId="11" fillId="0" borderId="0" xfId="0" applyFont="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0" xfId="0" applyFont="1" applyAlignment="1">
      <alignment horizontal="right"/>
    </xf>
    <xf numFmtId="0" fontId="0" fillId="7" borderId="0" xfId="0" applyFill="1"/>
    <xf numFmtId="0" fontId="0" fillId="7" borderId="0" xfId="0" applyFill="1" applyAlignment="1">
      <alignment horizontal="right"/>
    </xf>
    <xf numFmtId="182" fontId="0" fillId="7" borderId="0" xfId="0" applyNumberFormat="1" applyFill="1"/>
    <xf numFmtId="0" fontId="2" fillId="7" borderId="0" xfId="0" applyFont="1" applyFill="1"/>
    <xf numFmtId="0" fontId="3" fillId="0" borderId="28" xfId="0" applyFont="1" applyBorder="1" applyAlignment="1">
      <alignment horizontal="center"/>
    </xf>
    <xf numFmtId="0" fontId="2" fillId="0" borderId="0" xfId="0" applyFont="1" applyAlignment="1">
      <alignment horizontal="right"/>
    </xf>
    <xf numFmtId="7" fontId="0" fillId="0" borderId="1" xfId="10" applyNumberFormat="1" applyFont="1" applyFill="1" applyBorder="1"/>
    <xf numFmtId="44" fontId="0" fillId="0" borderId="0" xfId="10" applyFont="1" applyFill="1" applyBorder="1" applyAlignment="1">
      <alignment horizontal="center" vertical="center"/>
    </xf>
    <xf numFmtId="175" fontId="0" fillId="0" borderId="0" xfId="10" applyNumberFormat="1" applyFont="1" applyFill="1" applyBorder="1"/>
    <xf numFmtId="175" fontId="0" fillId="0" borderId="31" xfId="10" applyNumberFormat="1" applyFont="1" applyFill="1" applyBorder="1"/>
    <xf numFmtId="44" fontId="1" fillId="0" borderId="31" xfId="10" applyFill="1" applyBorder="1"/>
    <xf numFmtId="175" fontId="40" fillId="0" borderId="0" xfId="10" applyNumberFormat="1" applyFont="1" applyFill="1" applyBorder="1"/>
    <xf numFmtId="175" fontId="0" fillId="0" borderId="0" xfId="10" applyNumberFormat="1" applyFont="1" applyFill="1" applyBorder="1" applyAlignment="1">
      <alignment horizontal="center"/>
    </xf>
    <xf numFmtId="0" fontId="0" fillId="0" borderId="28" xfId="0" applyBorder="1"/>
    <xf numFmtId="0" fontId="3" fillId="0" borderId="0" xfId="0" applyFont="1" applyAlignment="1">
      <alignment wrapText="1"/>
    </xf>
    <xf numFmtId="0" fontId="1" fillId="0" borderId="28" xfId="0" applyFont="1" applyBorder="1" applyAlignment="1">
      <alignment horizontal="right"/>
    </xf>
    <xf numFmtId="14" fontId="1" fillId="0" borderId="29" xfId="0" applyNumberFormat="1" applyFont="1" applyBorder="1"/>
    <xf numFmtId="0" fontId="1" fillId="0" borderId="30" xfId="0" applyFont="1" applyBorder="1" applyAlignment="1">
      <alignment horizontal="right"/>
    </xf>
    <xf numFmtId="0" fontId="41" fillId="0" borderId="0" xfId="0" applyFont="1" applyAlignment="1">
      <alignment horizontal="center"/>
    </xf>
    <xf numFmtId="175" fontId="1" fillId="7" borderId="0" xfId="10" applyNumberFormat="1" applyFill="1" applyBorder="1" applyAlignment="1">
      <alignment horizontal="right"/>
    </xf>
    <xf numFmtId="44" fontId="2" fillId="7" borderId="0" xfId="10" applyFont="1" applyFill="1" applyBorder="1" applyAlignment="1">
      <alignment horizontal="right"/>
    </xf>
    <xf numFmtId="44" fontId="0" fillId="7" borderId="0" xfId="10" applyFont="1" applyFill="1" applyBorder="1" applyAlignment="1">
      <alignment horizontal="right"/>
    </xf>
    <xf numFmtId="165" fontId="1" fillId="7" borderId="0" xfId="21" applyNumberFormat="1" applyFill="1" applyBorder="1" applyAlignment="1">
      <alignment horizontal="right"/>
    </xf>
    <xf numFmtId="165" fontId="1" fillId="7" borderId="0" xfId="21" applyNumberFormat="1" applyFont="1" applyFill="1" applyBorder="1" applyAlignment="1">
      <alignment horizontal="right"/>
    </xf>
    <xf numFmtId="165" fontId="1" fillId="7" borderId="0" xfId="21" applyNumberFormat="1" applyFill="1" applyBorder="1"/>
    <xf numFmtId="0" fontId="46" fillId="7" borderId="28" xfId="0" applyFont="1" applyFill="1" applyBorder="1" applyAlignment="1">
      <alignment horizontal="right"/>
    </xf>
    <xf numFmtId="44" fontId="1" fillId="7" borderId="0" xfId="10" applyFont="1" applyFill="1" applyBorder="1" applyAlignment="1">
      <alignment horizontal="center"/>
    </xf>
    <xf numFmtId="175" fontId="1" fillId="7" borderId="0" xfId="10" applyNumberFormat="1" applyFont="1" applyFill="1" applyBorder="1" applyAlignment="1">
      <alignment horizontal="center"/>
    </xf>
    <xf numFmtId="14" fontId="0" fillId="7" borderId="29" xfId="0" applyNumberFormat="1" applyFill="1" applyBorder="1"/>
    <xf numFmtId="44" fontId="0" fillId="7" borderId="0" xfId="10" applyFont="1" applyFill="1" applyBorder="1"/>
    <xf numFmtId="0" fontId="9" fillId="7" borderId="0" xfId="0" applyFont="1" applyFill="1" applyAlignment="1">
      <alignment horizontal="center"/>
    </xf>
    <xf numFmtId="0" fontId="0" fillId="7" borderId="29" xfId="0" applyFill="1" applyBorder="1"/>
    <xf numFmtId="0" fontId="46" fillId="7" borderId="30" xfId="0" applyFont="1" applyFill="1" applyBorder="1" applyAlignment="1">
      <alignment horizontal="right"/>
    </xf>
    <xf numFmtId="44" fontId="1" fillId="7" borderId="31" xfId="10" applyFont="1" applyFill="1" applyBorder="1" applyAlignment="1">
      <alignment horizontal="center"/>
    </xf>
    <xf numFmtId="175" fontId="1" fillId="7" borderId="31" xfId="10" applyNumberFormat="1" applyFont="1" applyFill="1" applyBorder="1" applyAlignment="1">
      <alignment horizontal="center"/>
    </xf>
    <xf numFmtId="0" fontId="0" fillId="7" borderId="31" xfId="0" applyFill="1" applyBorder="1"/>
    <xf numFmtId="44" fontId="0" fillId="7" borderId="31" xfId="10" applyFont="1" applyFill="1" applyBorder="1"/>
    <xf numFmtId="14" fontId="0" fillId="7" borderId="32" xfId="0" applyNumberFormat="1" applyFill="1" applyBorder="1"/>
    <xf numFmtId="0" fontId="3" fillId="0" borderId="0" xfId="0" applyFont="1" applyAlignment="1">
      <alignment horizontal="right" wrapText="1"/>
    </xf>
    <xf numFmtId="14" fontId="0" fillId="0" borderId="29" xfId="0" applyNumberFormat="1" applyBorder="1" applyAlignment="1">
      <alignment horizontal="right"/>
    </xf>
    <xf numFmtId="0" fontId="1" fillId="7" borderId="28" xfId="0" applyFont="1" applyFill="1" applyBorder="1" applyAlignment="1">
      <alignment horizontal="right"/>
    </xf>
    <xf numFmtId="182" fontId="1" fillId="7" borderId="0" xfId="0" applyNumberFormat="1" applyFont="1" applyFill="1" applyAlignment="1">
      <alignment horizontal="right" wrapText="1"/>
    </xf>
    <xf numFmtId="0" fontId="3" fillId="7" borderId="0" xfId="0" applyFont="1" applyFill="1" applyAlignment="1">
      <alignment horizontal="right" wrapText="1"/>
    </xf>
    <xf numFmtId="0" fontId="3" fillId="7" borderId="0" xfId="0" applyFont="1" applyFill="1" applyAlignment="1">
      <alignment horizontal="right"/>
    </xf>
    <xf numFmtId="14" fontId="0" fillId="0" borderId="29" xfId="0" applyNumberFormat="1" applyBorder="1" applyAlignment="1">
      <alignment horizontal="right" vertical="center"/>
    </xf>
    <xf numFmtId="0" fontId="0" fillId="0" borderId="31" xfId="0" applyBorder="1" applyAlignment="1">
      <alignment horizontal="left"/>
    </xf>
    <xf numFmtId="44" fontId="2" fillId="8" borderId="0" xfId="10" applyFont="1" applyFill="1" applyBorder="1" applyAlignment="1">
      <alignment horizontal="right"/>
    </xf>
    <xf numFmtId="165" fontId="1" fillId="8" borderId="0" xfId="21" applyNumberFormat="1" applyFont="1" applyFill="1" applyBorder="1" applyAlignment="1">
      <alignment horizontal="right"/>
    </xf>
    <xf numFmtId="165" fontId="40" fillId="8" borderId="0" xfId="22" applyNumberFormat="1" applyFill="1" applyBorder="1" applyAlignment="1">
      <alignment horizontal="right"/>
    </xf>
    <xf numFmtId="165" fontId="1" fillId="8" borderId="0" xfId="21" applyNumberFormat="1" applyFill="1" applyBorder="1"/>
    <xf numFmtId="0" fontId="3" fillId="9" borderId="0" xfId="0" applyFont="1" applyFill="1" applyAlignment="1">
      <alignment horizontal="right"/>
    </xf>
    <xf numFmtId="0" fontId="0" fillId="9" borderId="0" xfId="0" applyFill="1"/>
    <xf numFmtId="175" fontId="40" fillId="9" borderId="0" xfId="10" applyNumberFormat="1" applyFont="1" applyFill="1" applyBorder="1"/>
    <xf numFmtId="0" fontId="9" fillId="4" borderId="0" xfId="30" applyFont="1" applyFill="1" applyAlignment="1">
      <alignment horizontal="left"/>
    </xf>
    <xf numFmtId="186" fontId="6" fillId="0" borderId="1" xfId="1" applyNumberFormat="1" applyFont="1" applyFill="1" applyBorder="1" applyProtection="1">
      <protection locked="0"/>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19" xfId="0" applyFont="1" applyBorder="1" applyAlignment="1">
      <alignment horizontal="center"/>
    </xf>
    <xf numFmtId="0" fontId="6" fillId="0" borderId="0" xfId="0" applyFont="1" applyAlignment="1">
      <alignment horizontal="center"/>
    </xf>
    <xf numFmtId="0" fontId="10" fillId="4" borderId="24" xfId="0" applyFont="1" applyFill="1" applyBorder="1" applyAlignment="1">
      <alignment horizontal="center"/>
    </xf>
    <xf numFmtId="0" fontId="10" fillId="4" borderId="8" xfId="0" applyFont="1" applyFill="1" applyBorder="1" applyAlignment="1">
      <alignment horizontal="center"/>
    </xf>
    <xf numFmtId="0" fontId="10" fillId="4" borderId="22" xfId="0" applyFont="1" applyFill="1" applyBorder="1" applyAlignment="1">
      <alignment horizontal="center"/>
    </xf>
    <xf numFmtId="44" fontId="29" fillId="0" borderId="19" xfId="0" applyNumberFormat="1" applyFont="1" applyBorder="1" applyAlignment="1">
      <alignment horizontal="center"/>
    </xf>
    <xf numFmtId="44" fontId="29" fillId="0" borderId="0" xfId="0" applyNumberFormat="1" applyFont="1" applyAlignment="1">
      <alignment horizontal="center"/>
    </xf>
    <xf numFmtId="44" fontId="29" fillId="0" borderId="20" xfId="0" applyNumberFormat="1" applyFont="1" applyBorder="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19" xfId="0" applyNumberFormat="1" applyFont="1" applyBorder="1" applyAlignment="1">
      <alignment horizontal="center"/>
    </xf>
    <xf numFmtId="168" fontId="15" fillId="0" borderId="0" xfId="0" applyNumberFormat="1" applyFont="1" applyAlignment="1">
      <alignment horizontal="center"/>
    </xf>
    <xf numFmtId="168" fontId="15" fillId="0" borderId="20" xfId="0" applyNumberFormat="1" applyFont="1" applyBorder="1" applyAlignment="1">
      <alignment horizontal="center"/>
    </xf>
    <xf numFmtId="0" fontId="10" fillId="4" borderId="19" xfId="0" applyFont="1" applyFill="1" applyBorder="1" applyAlignment="1">
      <alignment horizontal="center"/>
    </xf>
    <xf numFmtId="0" fontId="10" fillId="4" borderId="0" xfId="0" applyFont="1" applyFill="1" applyAlignment="1">
      <alignment horizontal="center"/>
    </xf>
    <xf numFmtId="0" fontId="10" fillId="4" borderId="20" xfId="0" applyFont="1" applyFill="1" applyBorder="1" applyAlignment="1">
      <alignment horizontal="center"/>
    </xf>
    <xf numFmtId="0" fontId="35" fillId="0" borderId="19" xfId="0" applyFont="1" applyBorder="1" applyAlignment="1">
      <alignment horizontal="center"/>
    </xf>
    <xf numFmtId="0" fontId="35" fillId="0" borderId="0" xfId="0" applyFont="1" applyAlignment="1">
      <alignment horizontal="center"/>
    </xf>
    <xf numFmtId="0" fontId="35" fillId="0" borderId="20"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1" fillId="0" borderId="19" xfId="0" applyFont="1" applyBorder="1" applyAlignment="1">
      <alignment horizontal="center"/>
    </xf>
    <xf numFmtId="0" fontId="11" fillId="0" borderId="0" xfId="0" applyFont="1" applyAlignment="1">
      <alignment horizontal="center"/>
    </xf>
    <xf numFmtId="0" fontId="11" fillId="0" borderId="20" xfId="0" applyFont="1" applyBorder="1" applyAlignment="1">
      <alignment horizontal="center"/>
    </xf>
    <xf numFmtId="0" fontId="14" fillId="0" borderId="21" xfId="0" applyFont="1" applyBorder="1"/>
    <xf numFmtId="0" fontId="14" fillId="0" borderId="11" xfId="0" applyFont="1" applyBorder="1"/>
    <xf numFmtId="0" fontId="1" fillId="4" borderId="0" xfId="0" applyFont="1" applyFill="1" applyAlignment="1">
      <alignment horizontal="center"/>
    </xf>
    <xf numFmtId="0" fontId="1" fillId="4" borderId="20" xfId="0" applyFont="1" applyFill="1" applyBorder="1" applyAlignment="1">
      <alignment horizontal="center"/>
    </xf>
    <xf numFmtId="168" fontId="15" fillId="0" borderId="0" xfId="0" applyNumberFormat="1" applyFont="1" applyAlignment="1">
      <alignment horizontal="left"/>
    </xf>
    <xf numFmtId="0" fontId="11" fillId="0" borderId="19" xfId="30" applyFont="1" applyBorder="1" applyAlignment="1">
      <alignment horizontal="center"/>
    </xf>
    <xf numFmtId="0" fontId="11" fillId="0" borderId="0" xfId="30" applyFont="1" applyAlignment="1">
      <alignment horizontal="center"/>
    </xf>
    <xf numFmtId="0" fontId="11" fillId="0" borderId="20" xfId="30" applyFont="1" applyBorder="1" applyAlignment="1">
      <alignment horizontal="center"/>
    </xf>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3" fillId="0" borderId="1" xfId="30" applyFont="1" applyBorder="1" applyAlignment="1">
      <alignment horizontal="center"/>
    </xf>
    <xf numFmtId="0" fontId="8" fillId="0" borderId="0" xfId="30" applyFont="1" applyAlignment="1">
      <alignment vertical="center" wrapText="1"/>
    </xf>
    <xf numFmtId="44" fontId="29" fillId="0" borderId="19" xfId="30" applyNumberFormat="1" applyFont="1" applyBorder="1" applyAlignment="1">
      <alignment horizontal="center"/>
    </xf>
    <xf numFmtId="44" fontId="29" fillId="0" borderId="0" xfId="30" applyNumberFormat="1" applyFont="1" applyAlignment="1">
      <alignment horizontal="center"/>
    </xf>
    <xf numFmtId="44" fontId="29" fillId="0" borderId="20" xfId="30" applyNumberFormat="1" applyFont="1" applyBorder="1" applyAlignment="1">
      <alignment horizontal="center"/>
    </xf>
    <xf numFmtId="0" fontId="1" fillId="4" borderId="0" xfId="30" applyFill="1" applyAlignment="1">
      <alignment horizontal="center"/>
    </xf>
    <xf numFmtId="0" fontId="1" fillId="4" borderId="20" xfId="30" applyFill="1" applyBorder="1" applyAlignment="1">
      <alignment horizontal="center"/>
    </xf>
    <xf numFmtId="0" fontId="35" fillId="0" borderId="19" xfId="30" applyFont="1" applyBorder="1" applyAlignment="1">
      <alignment horizontal="center"/>
    </xf>
    <xf numFmtId="0" fontId="35" fillId="0" borderId="0" xfId="30" applyFont="1" applyAlignment="1">
      <alignment horizontal="center"/>
    </xf>
    <xf numFmtId="0" fontId="35" fillId="0" borderId="20" xfId="30" applyFont="1" applyBorder="1" applyAlignment="1">
      <alignment horizontal="center"/>
    </xf>
    <xf numFmtId="0" fontId="14" fillId="0" borderId="21" xfId="30" applyFont="1" applyBorder="1"/>
    <xf numFmtId="0" fontId="14" fillId="0" borderId="11" xfId="30" applyFont="1" applyBorder="1"/>
    <xf numFmtId="0" fontId="15" fillId="4" borderId="0" xfId="30" applyFont="1" applyFill="1"/>
    <xf numFmtId="0" fontId="15" fillId="4" borderId="0" xfId="0" applyFont="1" applyFill="1"/>
    <xf numFmtId="0" fontId="3" fillId="0" borderId="14" xfId="0"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10" fillId="0" borderId="24" xfId="0" applyFont="1" applyBorder="1" applyAlignment="1">
      <alignment horizontal="center"/>
    </xf>
    <xf numFmtId="0" fontId="10" fillId="0" borderId="8" xfId="0" applyFont="1" applyBorder="1" applyAlignment="1">
      <alignment horizontal="center"/>
    </xf>
    <xf numFmtId="0" fontId="10" fillId="0" borderId="22" xfId="0" applyFont="1" applyBorder="1" applyAlignment="1">
      <alignment horizontal="center"/>
    </xf>
    <xf numFmtId="44" fontId="46" fillId="0" borderId="19" xfId="0" applyNumberFormat="1" applyFont="1" applyBorder="1" applyAlignment="1">
      <alignment horizontal="center"/>
    </xf>
    <xf numFmtId="44" fontId="46" fillId="0" borderId="0" xfId="0" applyNumberFormat="1" applyFont="1" applyAlignment="1">
      <alignment horizontal="center"/>
    </xf>
    <xf numFmtId="44" fontId="46" fillId="0" borderId="20" xfId="0" applyNumberFormat="1" applyFont="1" applyBorder="1" applyAlignment="1">
      <alignment horizontal="center"/>
    </xf>
    <xf numFmtId="0" fontId="2" fillId="4" borderId="19" xfId="0" applyFont="1" applyFill="1" applyBorder="1" applyAlignment="1">
      <alignment horizontal="center"/>
    </xf>
    <xf numFmtId="0" fontId="2" fillId="4" borderId="0" xfId="0" applyFont="1" applyFill="1" applyAlignment="1">
      <alignment horizontal="center"/>
    </xf>
    <xf numFmtId="0" fontId="2" fillId="4" borderId="20" xfId="0" applyFont="1" applyFill="1" applyBorder="1" applyAlignment="1">
      <alignment horizontal="center"/>
    </xf>
    <xf numFmtId="0" fontId="1" fillId="0" borderId="0" xfId="0" applyFont="1" applyAlignment="1">
      <alignment horizontal="center"/>
    </xf>
    <xf numFmtId="0" fontId="3" fillId="0" borderId="0" xfId="0" applyFont="1" applyAlignment="1">
      <alignment horizontal="center"/>
    </xf>
    <xf numFmtId="0" fontId="1" fillId="0" borderId="0" xfId="0" applyFont="1" applyAlignment="1">
      <alignment horizontal="left"/>
    </xf>
    <xf numFmtId="0" fontId="0" fillId="0" borderId="0" xfId="0" applyAlignment="1">
      <alignment horizontal="left"/>
    </xf>
    <xf numFmtId="0" fontId="3" fillId="0" borderId="25" xfId="0" applyFont="1" applyBorder="1" applyAlignment="1">
      <alignment horizontal="center"/>
    </xf>
    <xf numFmtId="0" fontId="3" fillId="0" borderId="26" xfId="0" applyFont="1" applyBorder="1" applyAlignment="1">
      <alignment horizontal="center"/>
    </xf>
    <xf numFmtId="0" fontId="3" fillId="0" borderId="27" xfId="0" applyFont="1" applyBorder="1" applyAlignment="1">
      <alignment horizontal="center"/>
    </xf>
    <xf numFmtId="0" fontId="9" fillId="0" borderId="28" xfId="0" applyFont="1" applyBorder="1" applyAlignment="1">
      <alignment horizontal="center"/>
    </xf>
    <xf numFmtId="0" fontId="9" fillId="0" borderId="0" xfId="0" applyFont="1" applyAlignment="1">
      <alignment horizontal="center"/>
    </xf>
    <xf numFmtId="0" fontId="9" fillId="7" borderId="28" xfId="0" applyFont="1" applyFill="1" applyBorder="1" applyAlignment="1">
      <alignment horizontal="center"/>
    </xf>
    <xf numFmtId="0" fontId="9" fillId="7" borderId="0" xfId="0" applyFont="1" applyFill="1" applyAlignment="1">
      <alignment horizontal="center"/>
    </xf>
    <xf numFmtId="0" fontId="51" fillId="0" borderId="25" xfId="0" applyFont="1" applyBorder="1" applyAlignment="1">
      <alignment horizontal="center"/>
    </xf>
    <xf numFmtId="0" fontId="51" fillId="0" borderId="26" xfId="0" applyFont="1" applyBorder="1" applyAlignment="1">
      <alignment horizontal="center"/>
    </xf>
    <xf numFmtId="0" fontId="51" fillId="0" borderId="27" xfId="0" applyFont="1" applyBorder="1"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C31"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2"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CheckBox" checked="Checked" fmlaLink="E4" lockText="1" noThreeD="1"/>
</file>

<file path=xl/ctrlProps/ctrlProp2574.xml><?xml version="1.0" encoding="utf-8"?>
<formControlPr xmlns="http://schemas.microsoft.com/office/spreadsheetml/2009/9/main" objectType="CheckBox" checked="Checked" fmlaLink="E5" lockText="1" noThreeD="1"/>
</file>

<file path=xl/ctrlProps/ctrlProp2575.xml><?xml version="1.0" encoding="utf-8"?>
<formControlPr xmlns="http://schemas.microsoft.com/office/spreadsheetml/2009/9/main" objectType="CheckBox" checked="Checked" fmlaLink="E7" lockText="1" noThreeD="1"/>
</file>

<file path=xl/ctrlProps/ctrlProp2576.xml><?xml version="1.0" encoding="utf-8"?>
<formControlPr xmlns="http://schemas.microsoft.com/office/spreadsheetml/2009/9/main" objectType="CheckBox" checked="Checked" fmlaLink="E8" lockText="1" noThreeD="1"/>
</file>

<file path=xl/ctrlProps/ctrlProp2577.xml><?xml version="1.0" encoding="utf-8"?>
<formControlPr xmlns="http://schemas.microsoft.com/office/spreadsheetml/2009/9/main" objectType="CheckBox" checked="Checked" fmlaLink="E11" lockText="1" noThreeD="1"/>
</file>

<file path=xl/ctrlProps/ctrlProp2578.xml><?xml version="1.0" encoding="utf-8"?>
<formControlPr xmlns="http://schemas.microsoft.com/office/spreadsheetml/2009/9/main" objectType="CheckBox" checked="Checked" fmlaLink="E12" lockText="1" noThreeD="1"/>
</file>

<file path=xl/ctrlProps/ctrlProp2579.xml><?xml version="1.0" encoding="utf-8"?>
<formControlPr xmlns="http://schemas.microsoft.com/office/spreadsheetml/2009/9/main" objectType="CheckBox" checked="Checked" fmlaLink="E13" lockText="1" noThreeD="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CheckBox" checked="Checked" fmlaLink="E14" lockText="1" noThreeD="1"/>
</file>

<file path=xl/ctrlProps/ctrlProp2581.xml><?xml version="1.0" encoding="utf-8"?>
<formControlPr xmlns="http://schemas.microsoft.com/office/spreadsheetml/2009/9/main" objectType="CheckBox" checked="Checked" fmlaLink="E15" lockText="1" noThreeD="1"/>
</file>

<file path=xl/ctrlProps/ctrlProp2582.xml><?xml version="1.0" encoding="utf-8"?>
<formControlPr xmlns="http://schemas.microsoft.com/office/spreadsheetml/2009/9/main" objectType="CheckBox" checked="Checked" fmlaLink="E16" lockText="1" noThreeD="1"/>
</file>

<file path=xl/ctrlProps/ctrlProp2583.xml><?xml version="1.0" encoding="utf-8"?>
<formControlPr xmlns="http://schemas.microsoft.com/office/spreadsheetml/2009/9/main" objectType="CheckBox" checked="Checked" fmlaLink="E17" lockText="1" noThreeD="1"/>
</file>

<file path=xl/ctrlProps/ctrlProp2584.xml><?xml version="1.0" encoding="utf-8"?>
<formControlPr xmlns="http://schemas.microsoft.com/office/spreadsheetml/2009/9/main" objectType="CheckBox" checked="Checked" fmlaLink="E18" lockText="1" noThreeD="1"/>
</file>

<file path=xl/ctrlProps/ctrlProp2585.xml><?xml version="1.0" encoding="utf-8"?>
<formControlPr xmlns="http://schemas.microsoft.com/office/spreadsheetml/2009/9/main" objectType="CheckBox" checked="Checked" fmlaLink="E19" lockText="1" noThreeD="1"/>
</file>

<file path=xl/ctrlProps/ctrlProp2586.xml><?xml version="1.0" encoding="utf-8"?>
<formControlPr xmlns="http://schemas.microsoft.com/office/spreadsheetml/2009/9/main" objectType="CheckBox" checked="Checked" fmlaLink="E20" lockText="1" noThreeD="1"/>
</file>

<file path=xl/ctrlProps/ctrlProp2587.xml><?xml version="1.0" encoding="utf-8"?>
<formControlPr xmlns="http://schemas.microsoft.com/office/spreadsheetml/2009/9/main" objectType="CheckBox" checked="Checked" fmlaLink="E21" lockText="1" noThreeD="1"/>
</file>

<file path=xl/ctrlProps/ctrlProp2588.xml><?xml version="1.0" encoding="utf-8"?>
<formControlPr xmlns="http://schemas.microsoft.com/office/spreadsheetml/2009/9/main" objectType="CheckBox" checked="Checked" fmlaLink="E22" lockText="1" noThreeD="1"/>
</file>

<file path=xl/ctrlProps/ctrlProp2589.xml><?xml version="1.0" encoding="utf-8"?>
<formControlPr xmlns="http://schemas.microsoft.com/office/spreadsheetml/2009/9/main" objectType="CheckBox" checked="Checked" fmlaLink="E23" lockText="1" noThreeD="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CheckBox" checked="Checked" fmlaLink="E24" lockText="1" noThreeD="1"/>
</file>

<file path=xl/ctrlProps/ctrlProp2591.xml><?xml version="1.0" encoding="utf-8"?>
<formControlPr xmlns="http://schemas.microsoft.com/office/spreadsheetml/2009/9/main" objectType="CheckBox" checked="Checked" fmlaLink="E25" lockText="1" noThreeD="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3"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6"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30</xdr:row>
          <xdr:rowOff>0</xdr:rowOff>
        </xdr:from>
        <xdr:to>
          <xdr:col>1</xdr:col>
          <xdr:colOff>457200</xdr:colOff>
          <xdr:row>31</xdr:row>
          <xdr:rowOff>85725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95250</xdr:rowOff>
        </xdr:from>
        <xdr:to>
          <xdr:col>5</xdr:col>
          <xdr:colOff>666750</xdr:colOff>
          <xdr:row>14</xdr:row>
          <xdr:rowOff>28575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28575</xdr:rowOff>
        </xdr:from>
        <xdr:to>
          <xdr:col>5</xdr:col>
          <xdr:colOff>666750</xdr:colOff>
          <xdr:row>15</xdr:row>
          <xdr:rowOff>66675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66675</xdr:rowOff>
        </xdr:from>
        <xdr:to>
          <xdr:col>5</xdr:col>
          <xdr:colOff>666750</xdr:colOff>
          <xdr:row>16</xdr:row>
          <xdr:rowOff>104775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66675</xdr:rowOff>
        </xdr:from>
        <xdr:to>
          <xdr:col>5</xdr:col>
          <xdr:colOff>666750</xdr:colOff>
          <xdr:row>17</xdr:row>
          <xdr:rowOff>9525</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66675</xdr:rowOff>
        </xdr:from>
        <xdr:to>
          <xdr:col>2</xdr:col>
          <xdr:colOff>104775</xdr:colOff>
          <xdr:row>32</xdr:row>
          <xdr:rowOff>47625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85725</xdr:rowOff>
        </xdr:from>
        <xdr:to>
          <xdr:col>1</xdr:col>
          <xdr:colOff>600075</xdr:colOff>
          <xdr:row>33</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A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5" name="Button 3" hidden="1">
              <a:extLst>
                <a:ext uri="{63B3BB69-23CF-44E3-9099-C40C66FF867C}">
                  <a14:compatExt spid="_x0000_s105475"/>
                </a:ext>
                <a:ext uri="{FF2B5EF4-FFF2-40B4-BE49-F238E27FC236}">
                  <a16:creationId xmlns:a16="http://schemas.microsoft.com/office/drawing/2014/main" id="{00000000-0008-0000-0A00-000003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6" name="Button 4" hidden="1">
              <a:extLst>
                <a:ext uri="{63B3BB69-23CF-44E3-9099-C40C66FF867C}">
                  <a14:compatExt spid="_x0000_s105476"/>
                </a:ext>
                <a:ext uri="{FF2B5EF4-FFF2-40B4-BE49-F238E27FC236}">
                  <a16:creationId xmlns:a16="http://schemas.microsoft.com/office/drawing/2014/main" id="{00000000-0008-0000-0A00-000004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B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88</xdr:row>
          <xdr:rowOff>38100</xdr:rowOff>
        </xdr:from>
        <xdr:to>
          <xdr:col>30</xdr:col>
          <xdr:colOff>161925</xdr:colOff>
          <xdr:row>89</xdr:row>
          <xdr:rowOff>85725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B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B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B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1185" name="Button 1" hidden="1">
              <a:extLst>
                <a:ext uri="{63B3BB69-23CF-44E3-9099-C40C66FF867C}">
                  <a14:compatExt spid="_x0000_s221185"/>
                </a:ext>
                <a:ext uri="{FF2B5EF4-FFF2-40B4-BE49-F238E27FC236}">
                  <a16:creationId xmlns:a16="http://schemas.microsoft.com/office/drawing/2014/main" id="{00000000-0008-0000-0C00-00000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90</xdr:row>
          <xdr:rowOff>47625</xdr:rowOff>
        </xdr:from>
        <xdr:to>
          <xdr:col>16</xdr:col>
          <xdr:colOff>28575</xdr:colOff>
          <xdr:row>91</xdr:row>
          <xdr:rowOff>95250</xdr:rowOff>
        </xdr:to>
        <xdr:sp macro="" textlink="">
          <xdr:nvSpPr>
            <xdr:cNvPr id="221186" name="Button 2" hidden="1">
              <a:extLst>
                <a:ext uri="{63B3BB69-23CF-44E3-9099-C40C66FF867C}">
                  <a14:compatExt spid="_x0000_s221186"/>
                </a:ext>
                <a:ext uri="{FF2B5EF4-FFF2-40B4-BE49-F238E27FC236}">
                  <a16:creationId xmlns:a16="http://schemas.microsoft.com/office/drawing/2014/main" id="{00000000-0008-0000-0C00-00000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7" name="Button 3" hidden="1">
              <a:extLst>
                <a:ext uri="{63B3BB69-23CF-44E3-9099-C40C66FF867C}">
                  <a14:compatExt spid="_x0000_s221187"/>
                </a:ext>
                <a:ext uri="{FF2B5EF4-FFF2-40B4-BE49-F238E27FC236}">
                  <a16:creationId xmlns:a16="http://schemas.microsoft.com/office/drawing/2014/main" id="{00000000-0008-0000-0C00-00000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8" name="Button 4" hidden="1">
              <a:extLst>
                <a:ext uri="{63B3BB69-23CF-44E3-9099-C40C66FF867C}">
                  <a14:compatExt spid="_x0000_s221188"/>
                </a:ext>
                <a:ext uri="{FF2B5EF4-FFF2-40B4-BE49-F238E27FC236}">
                  <a16:creationId xmlns:a16="http://schemas.microsoft.com/office/drawing/2014/main" id="{00000000-0008-0000-0C00-00000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89" name="Button 5" hidden="1">
              <a:extLst>
                <a:ext uri="{63B3BB69-23CF-44E3-9099-C40C66FF867C}">
                  <a14:compatExt spid="_x0000_s221189"/>
                </a:ext>
                <a:ext uri="{FF2B5EF4-FFF2-40B4-BE49-F238E27FC236}">
                  <a16:creationId xmlns:a16="http://schemas.microsoft.com/office/drawing/2014/main" id="{00000000-0008-0000-0C00-00000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190" name="Button 6" hidden="1">
              <a:extLst>
                <a:ext uri="{63B3BB69-23CF-44E3-9099-C40C66FF867C}">
                  <a14:compatExt spid="_x0000_s221190"/>
                </a:ext>
                <a:ext uri="{FF2B5EF4-FFF2-40B4-BE49-F238E27FC236}">
                  <a16:creationId xmlns:a16="http://schemas.microsoft.com/office/drawing/2014/main" id="{00000000-0008-0000-0C00-00000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1" name="Button 7" hidden="1">
              <a:extLst>
                <a:ext uri="{63B3BB69-23CF-44E3-9099-C40C66FF867C}">
                  <a14:compatExt spid="_x0000_s221191"/>
                </a:ext>
                <a:ext uri="{FF2B5EF4-FFF2-40B4-BE49-F238E27FC236}">
                  <a16:creationId xmlns:a16="http://schemas.microsoft.com/office/drawing/2014/main" id="{00000000-0008-0000-0C00-00000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2" name="Button 8" hidden="1">
              <a:extLst>
                <a:ext uri="{63B3BB69-23CF-44E3-9099-C40C66FF867C}">
                  <a14:compatExt spid="_x0000_s221192"/>
                </a:ext>
                <a:ext uri="{FF2B5EF4-FFF2-40B4-BE49-F238E27FC236}">
                  <a16:creationId xmlns:a16="http://schemas.microsoft.com/office/drawing/2014/main" id="{00000000-0008-0000-0C00-00000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3" name="Button 9" hidden="1">
              <a:extLst>
                <a:ext uri="{63B3BB69-23CF-44E3-9099-C40C66FF867C}">
                  <a14:compatExt spid="_x0000_s221193"/>
                </a:ext>
                <a:ext uri="{FF2B5EF4-FFF2-40B4-BE49-F238E27FC236}">
                  <a16:creationId xmlns:a16="http://schemas.microsoft.com/office/drawing/2014/main" id="{00000000-0008-0000-0C00-00000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1194" name="Button 10" hidden="1">
              <a:extLst>
                <a:ext uri="{63B3BB69-23CF-44E3-9099-C40C66FF867C}">
                  <a14:compatExt spid="_x0000_s221194"/>
                </a:ext>
                <a:ext uri="{FF2B5EF4-FFF2-40B4-BE49-F238E27FC236}">
                  <a16:creationId xmlns:a16="http://schemas.microsoft.com/office/drawing/2014/main" id="{00000000-0008-0000-0C00-00000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5" name="Button 11" hidden="1">
              <a:extLst>
                <a:ext uri="{63B3BB69-23CF-44E3-9099-C40C66FF867C}">
                  <a14:compatExt spid="_x0000_s221195"/>
                </a:ext>
                <a:ext uri="{FF2B5EF4-FFF2-40B4-BE49-F238E27FC236}">
                  <a16:creationId xmlns:a16="http://schemas.microsoft.com/office/drawing/2014/main" id="{00000000-0008-0000-0C00-00000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6" name="Button 12" hidden="1">
              <a:extLst>
                <a:ext uri="{63B3BB69-23CF-44E3-9099-C40C66FF867C}">
                  <a14:compatExt spid="_x0000_s221196"/>
                </a:ext>
                <a:ext uri="{FF2B5EF4-FFF2-40B4-BE49-F238E27FC236}">
                  <a16:creationId xmlns:a16="http://schemas.microsoft.com/office/drawing/2014/main" id="{00000000-0008-0000-0C00-00000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7" name="Button 13" hidden="1">
              <a:extLst>
                <a:ext uri="{63B3BB69-23CF-44E3-9099-C40C66FF867C}">
                  <a14:compatExt spid="_x0000_s221197"/>
                </a:ext>
                <a:ext uri="{FF2B5EF4-FFF2-40B4-BE49-F238E27FC236}">
                  <a16:creationId xmlns:a16="http://schemas.microsoft.com/office/drawing/2014/main" id="{00000000-0008-0000-0C00-00000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1198" name="Button 14" hidden="1">
              <a:extLst>
                <a:ext uri="{63B3BB69-23CF-44E3-9099-C40C66FF867C}">
                  <a14:compatExt spid="_x0000_s221198"/>
                </a:ext>
                <a:ext uri="{FF2B5EF4-FFF2-40B4-BE49-F238E27FC236}">
                  <a16:creationId xmlns:a16="http://schemas.microsoft.com/office/drawing/2014/main" id="{00000000-0008-0000-0C00-00000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199" name="Button 15" hidden="1">
              <a:extLst>
                <a:ext uri="{63B3BB69-23CF-44E3-9099-C40C66FF867C}">
                  <a14:compatExt spid="_x0000_s221199"/>
                </a:ext>
                <a:ext uri="{FF2B5EF4-FFF2-40B4-BE49-F238E27FC236}">
                  <a16:creationId xmlns:a16="http://schemas.microsoft.com/office/drawing/2014/main" id="{00000000-0008-0000-0C00-00000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0" name="Button 16" hidden="1">
              <a:extLst>
                <a:ext uri="{63B3BB69-23CF-44E3-9099-C40C66FF867C}">
                  <a14:compatExt spid="_x0000_s221200"/>
                </a:ext>
                <a:ext uri="{FF2B5EF4-FFF2-40B4-BE49-F238E27FC236}">
                  <a16:creationId xmlns:a16="http://schemas.microsoft.com/office/drawing/2014/main" id="{00000000-0008-0000-0C00-00001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1" name="Button 17" hidden="1">
              <a:extLst>
                <a:ext uri="{63B3BB69-23CF-44E3-9099-C40C66FF867C}">
                  <a14:compatExt spid="_x0000_s221201"/>
                </a:ext>
                <a:ext uri="{FF2B5EF4-FFF2-40B4-BE49-F238E27FC236}">
                  <a16:creationId xmlns:a16="http://schemas.microsoft.com/office/drawing/2014/main" id="{00000000-0008-0000-0C00-00001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1202" name="Button 18" hidden="1">
              <a:extLst>
                <a:ext uri="{63B3BB69-23CF-44E3-9099-C40C66FF867C}">
                  <a14:compatExt spid="_x0000_s221202"/>
                </a:ext>
                <a:ext uri="{FF2B5EF4-FFF2-40B4-BE49-F238E27FC236}">
                  <a16:creationId xmlns:a16="http://schemas.microsoft.com/office/drawing/2014/main" id="{00000000-0008-0000-0C00-00001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3" name="Button 19" hidden="1">
              <a:extLst>
                <a:ext uri="{63B3BB69-23CF-44E3-9099-C40C66FF867C}">
                  <a14:compatExt spid="_x0000_s221203"/>
                </a:ext>
                <a:ext uri="{FF2B5EF4-FFF2-40B4-BE49-F238E27FC236}">
                  <a16:creationId xmlns:a16="http://schemas.microsoft.com/office/drawing/2014/main" id="{00000000-0008-0000-0C00-00001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4" name="Button 20" hidden="1">
              <a:extLst>
                <a:ext uri="{63B3BB69-23CF-44E3-9099-C40C66FF867C}">
                  <a14:compatExt spid="_x0000_s221204"/>
                </a:ext>
                <a:ext uri="{FF2B5EF4-FFF2-40B4-BE49-F238E27FC236}">
                  <a16:creationId xmlns:a16="http://schemas.microsoft.com/office/drawing/2014/main" id="{00000000-0008-0000-0C00-00001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5" name="Button 21" hidden="1">
              <a:extLst>
                <a:ext uri="{63B3BB69-23CF-44E3-9099-C40C66FF867C}">
                  <a14:compatExt spid="_x0000_s221205"/>
                </a:ext>
                <a:ext uri="{FF2B5EF4-FFF2-40B4-BE49-F238E27FC236}">
                  <a16:creationId xmlns:a16="http://schemas.microsoft.com/office/drawing/2014/main" id="{00000000-0008-0000-0C00-00001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1206" name="Button 22" hidden="1">
              <a:extLst>
                <a:ext uri="{63B3BB69-23CF-44E3-9099-C40C66FF867C}">
                  <a14:compatExt spid="_x0000_s221206"/>
                </a:ext>
                <a:ext uri="{FF2B5EF4-FFF2-40B4-BE49-F238E27FC236}">
                  <a16:creationId xmlns:a16="http://schemas.microsoft.com/office/drawing/2014/main" id="{00000000-0008-0000-0C00-00001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7" name="Button 23" hidden="1">
              <a:extLst>
                <a:ext uri="{63B3BB69-23CF-44E3-9099-C40C66FF867C}">
                  <a14:compatExt spid="_x0000_s221207"/>
                </a:ext>
                <a:ext uri="{FF2B5EF4-FFF2-40B4-BE49-F238E27FC236}">
                  <a16:creationId xmlns:a16="http://schemas.microsoft.com/office/drawing/2014/main" id="{00000000-0008-0000-0C00-00001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8" name="Button 24" hidden="1">
              <a:extLst>
                <a:ext uri="{63B3BB69-23CF-44E3-9099-C40C66FF867C}">
                  <a14:compatExt spid="_x0000_s221208"/>
                </a:ext>
                <a:ext uri="{FF2B5EF4-FFF2-40B4-BE49-F238E27FC236}">
                  <a16:creationId xmlns:a16="http://schemas.microsoft.com/office/drawing/2014/main" id="{00000000-0008-0000-0C00-00001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09" name="Button 25" hidden="1">
              <a:extLst>
                <a:ext uri="{63B3BB69-23CF-44E3-9099-C40C66FF867C}">
                  <a14:compatExt spid="_x0000_s221209"/>
                </a:ext>
                <a:ext uri="{FF2B5EF4-FFF2-40B4-BE49-F238E27FC236}">
                  <a16:creationId xmlns:a16="http://schemas.microsoft.com/office/drawing/2014/main" id="{00000000-0008-0000-0C00-00001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1210" name="Button 26" hidden="1">
              <a:extLst>
                <a:ext uri="{63B3BB69-23CF-44E3-9099-C40C66FF867C}">
                  <a14:compatExt spid="_x0000_s221210"/>
                </a:ext>
                <a:ext uri="{FF2B5EF4-FFF2-40B4-BE49-F238E27FC236}">
                  <a16:creationId xmlns:a16="http://schemas.microsoft.com/office/drawing/2014/main" id="{00000000-0008-0000-0C00-00001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1" name="Button 27" hidden="1">
              <a:extLst>
                <a:ext uri="{63B3BB69-23CF-44E3-9099-C40C66FF867C}">
                  <a14:compatExt spid="_x0000_s221211"/>
                </a:ext>
                <a:ext uri="{FF2B5EF4-FFF2-40B4-BE49-F238E27FC236}">
                  <a16:creationId xmlns:a16="http://schemas.microsoft.com/office/drawing/2014/main" id="{00000000-0008-0000-0C00-00001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2" name="Button 28" hidden="1">
              <a:extLst>
                <a:ext uri="{63B3BB69-23CF-44E3-9099-C40C66FF867C}">
                  <a14:compatExt spid="_x0000_s221212"/>
                </a:ext>
                <a:ext uri="{FF2B5EF4-FFF2-40B4-BE49-F238E27FC236}">
                  <a16:creationId xmlns:a16="http://schemas.microsoft.com/office/drawing/2014/main" id="{00000000-0008-0000-0C00-00001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3" name="Button 29" hidden="1">
              <a:extLst>
                <a:ext uri="{63B3BB69-23CF-44E3-9099-C40C66FF867C}">
                  <a14:compatExt spid="_x0000_s221213"/>
                </a:ext>
                <a:ext uri="{FF2B5EF4-FFF2-40B4-BE49-F238E27FC236}">
                  <a16:creationId xmlns:a16="http://schemas.microsoft.com/office/drawing/2014/main" id="{00000000-0008-0000-0C00-00001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1214" name="Button 30" hidden="1">
              <a:extLst>
                <a:ext uri="{63B3BB69-23CF-44E3-9099-C40C66FF867C}">
                  <a14:compatExt spid="_x0000_s221214"/>
                </a:ext>
                <a:ext uri="{FF2B5EF4-FFF2-40B4-BE49-F238E27FC236}">
                  <a16:creationId xmlns:a16="http://schemas.microsoft.com/office/drawing/2014/main" id="{00000000-0008-0000-0C00-00001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5" name="Button 31" hidden="1">
              <a:extLst>
                <a:ext uri="{63B3BB69-23CF-44E3-9099-C40C66FF867C}">
                  <a14:compatExt spid="_x0000_s221215"/>
                </a:ext>
                <a:ext uri="{FF2B5EF4-FFF2-40B4-BE49-F238E27FC236}">
                  <a16:creationId xmlns:a16="http://schemas.microsoft.com/office/drawing/2014/main" id="{00000000-0008-0000-0C00-00001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6" name="Button 32" hidden="1">
              <a:extLst>
                <a:ext uri="{63B3BB69-23CF-44E3-9099-C40C66FF867C}">
                  <a14:compatExt spid="_x0000_s221216"/>
                </a:ext>
                <a:ext uri="{FF2B5EF4-FFF2-40B4-BE49-F238E27FC236}">
                  <a16:creationId xmlns:a16="http://schemas.microsoft.com/office/drawing/2014/main" id="{00000000-0008-0000-0C00-00002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7" name="Button 33" hidden="1">
              <a:extLst>
                <a:ext uri="{63B3BB69-23CF-44E3-9099-C40C66FF867C}">
                  <a14:compatExt spid="_x0000_s221217"/>
                </a:ext>
                <a:ext uri="{FF2B5EF4-FFF2-40B4-BE49-F238E27FC236}">
                  <a16:creationId xmlns:a16="http://schemas.microsoft.com/office/drawing/2014/main" id="{00000000-0008-0000-0C00-00002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1218" name="Button 34" hidden="1">
              <a:extLst>
                <a:ext uri="{63B3BB69-23CF-44E3-9099-C40C66FF867C}">
                  <a14:compatExt spid="_x0000_s221218"/>
                </a:ext>
                <a:ext uri="{FF2B5EF4-FFF2-40B4-BE49-F238E27FC236}">
                  <a16:creationId xmlns:a16="http://schemas.microsoft.com/office/drawing/2014/main" id="{00000000-0008-0000-0C00-00002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19" name="Button 35" hidden="1">
              <a:extLst>
                <a:ext uri="{63B3BB69-23CF-44E3-9099-C40C66FF867C}">
                  <a14:compatExt spid="_x0000_s221219"/>
                </a:ext>
                <a:ext uri="{FF2B5EF4-FFF2-40B4-BE49-F238E27FC236}">
                  <a16:creationId xmlns:a16="http://schemas.microsoft.com/office/drawing/2014/main" id="{00000000-0008-0000-0C00-00002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0" name="Button 36" hidden="1">
              <a:extLst>
                <a:ext uri="{63B3BB69-23CF-44E3-9099-C40C66FF867C}">
                  <a14:compatExt spid="_x0000_s221220"/>
                </a:ext>
                <a:ext uri="{FF2B5EF4-FFF2-40B4-BE49-F238E27FC236}">
                  <a16:creationId xmlns:a16="http://schemas.microsoft.com/office/drawing/2014/main" id="{00000000-0008-0000-0C00-00002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1" name="Button 37" hidden="1">
              <a:extLst>
                <a:ext uri="{63B3BB69-23CF-44E3-9099-C40C66FF867C}">
                  <a14:compatExt spid="_x0000_s221221"/>
                </a:ext>
                <a:ext uri="{FF2B5EF4-FFF2-40B4-BE49-F238E27FC236}">
                  <a16:creationId xmlns:a16="http://schemas.microsoft.com/office/drawing/2014/main" id="{00000000-0008-0000-0C00-00002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1222" name="Button 38" hidden="1">
              <a:extLst>
                <a:ext uri="{63B3BB69-23CF-44E3-9099-C40C66FF867C}">
                  <a14:compatExt spid="_x0000_s221222"/>
                </a:ext>
                <a:ext uri="{FF2B5EF4-FFF2-40B4-BE49-F238E27FC236}">
                  <a16:creationId xmlns:a16="http://schemas.microsoft.com/office/drawing/2014/main" id="{00000000-0008-0000-0C00-00002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3" name="Button 39" hidden="1">
              <a:extLst>
                <a:ext uri="{63B3BB69-23CF-44E3-9099-C40C66FF867C}">
                  <a14:compatExt spid="_x0000_s221223"/>
                </a:ext>
                <a:ext uri="{FF2B5EF4-FFF2-40B4-BE49-F238E27FC236}">
                  <a16:creationId xmlns:a16="http://schemas.microsoft.com/office/drawing/2014/main" id="{00000000-0008-0000-0C00-00002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4" name="Button 40" hidden="1">
              <a:extLst>
                <a:ext uri="{63B3BB69-23CF-44E3-9099-C40C66FF867C}">
                  <a14:compatExt spid="_x0000_s221224"/>
                </a:ext>
                <a:ext uri="{FF2B5EF4-FFF2-40B4-BE49-F238E27FC236}">
                  <a16:creationId xmlns:a16="http://schemas.microsoft.com/office/drawing/2014/main" id="{00000000-0008-0000-0C00-00002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5" name="Button 41" hidden="1">
              <a:extLst>
                <a:ext uri="{63B3BB69-23CF-44E3-9099-C40C66FF867C}">
                  <a14:compatExt spid="_x0000_s221225"/>
                </a:ext>
                <a:ext uri="{FF2B5EF4-FFF2-40B4-BE49-F238E27FC236}">
                  <a16:creationId xmlns:a16="http://schemas.microsoft.com/office/drawing/2014/main" id="{00000000-0008-0000-0C00-00002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1226" name="Button 42" hidden="1">
              <a:extLst>
                <a:ext uri="{63B3BB69-23CF-44E3-9099-C40C66FF867C}">
                  <a14:compatExt spid="_x0000_s221226"/>
                </a:ext>
                <a:ext uri="{FF2B5EF4-FFF2-40B4-BE49-F238E27FC236}">
                  <a16:creationId xmlns:a16="http://schemas.microsoft.com/office/drawing/2014/main" id="{00000000-0008-0000-0C00-00002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7" name="Button 43" hidden="1">
              <a:extLst>
                <a:ext uri="{63B3BB69-23CF-44E3-9099-C40C66FF867C}">
                  <a14:compatExt spid="_x0000_s221227"/>
                </a:ext>
                <a:ext uri="{FF2B5EF4-FFF2-40B4-BE49-F238E27FC236}">
                  <a16:creationId xmlns:a16="http://schemas.microsoft.com/office/drawing/2014/main" id="{00000000-0008-0000-0C00-00002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8" name="Button 44" hidden="1">
              <a:extLst>
                <a:ext uri="{63B3BB69-23CF-44E3-9099-C40C66FF867C}">
                  <a14:compatExt spid="_x0000_s221228"/>
                </a:ext>
                <a:ext uri="{FF2B5EF4-FFF2-40B4-BE49-F238E27FC236}">
                  <a16:creationId xmlns:a16="http://schemas.microsoft.com/office/drawing/2014/main" id="{00000000-0008-0000-0C00-00002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29" name="Button 45" hidden="1">
              <a:extLst>
                <a:ext uri="{63B3BB69-23CF-44E3-9099-C40C66FF867C}">
                  <a14:compatExt spid="_x0000_s221229"/>
                </a:ext>
                <a:ext uri="{FF2B5EF4-FFF2-40B4-BE49-F238E27FC236}">
                  <a16:creationId xmlns:a16="http://schemas.microsoft.com/office/drawing/2014/main" id="{00000000-0008-0000-0C00-00002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1230" name="Button 46" hidden="1">
              <a:extLst>
                <a:ext uri="{63B3BB69-23CF-44E3-9099-C40C66FF867C}">
                  <a14:compatExt spid="_x0000_s221230"/>
                </a:ext>
                <a:ext uri="{FF2B5EF4-FFF2-40B4-BE49-F238E27FC236}">
                  <a16:creationId xmlns:a16="http://schemas.microsoft.com/office/drawing/2014/main" id="{00000000-0008-0000-0C00-00002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1" name="Button 47" hidden="1">
              <a:extLst>
                <a:ext uri="{63B3BB69-23CF-44E3-9099-C40C66FF867C}">
                  <a14:compatExt spid="_x0000_s221231"/>
                </a:ext>
                <a:ext uri="{FF2B5EF4-FFF2-40B4-BE49-F238E27FC236}">
                  <a16:creationId xmlns:a16="http://schemas.microsoft.com/office/drawing/2014/main" id="{00000000-0008-0000-0C00-00002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2" name="Button 48" hidden="1">
              <a:extLst>
                <a:ext uri="{63B3BB69-23CF-44E3-9099-C40C66FF867C}">
                  <a14:compatExt spid="_x0000_s221232"/>
                </a:ext>
                <a:ext uri="{FF2B5EF4-FFF2-40B4-BE49-F238E27FC236}">
                  <a16:creationId xmlns:a16="http://schemas.microsoft.com/office/drawing/2014/main" id="{00000000-0008-0000-0C00-00003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3" name="Button 49" hidden="1">
              <a:extLst>
                <a:ext uri="{63B3BB69-23CF-44E3-9099-C40C66FF867C}">
                  <a14:compatExt spid="_x0000_s221233"/>
                </a:ext>
                <a:ext uri="{FF2B5EF4-FFF2-40B4-BE49-F238E27FC236}">
                  <a16:creationId xmlns:a16="http://schemas.microsoft.com/office/drawing/2014/main" id="{00000000-0008-0000-0C00-00003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1234" name="Button 50" hidden="1">
              <a:extLst>
                <a:ext uri="{63B3BB69-23CF-44E3-9099-C40C66FF867C}">
                  <a14:compatExt spid="_x0000_s221234"/>
                </a:ext>
                <a:ext uri="{FF2B5EF4-FFF2-40B4-BE49-F238E27FC236}">
                  <a16:creationId xmlns:a16="http://schemas.microsoft.com/office/drawing/2014/main" id="{00000000-0008-0000-0C00-00003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5" name="Button 51" hidden="1">
              <a:extLst>
                <a:ext uri="{63B3BB69-23CF-44E3-9099-C40C66FF867C}">
                  <a14:compatExt spid="_x0000_s221235"/>
                </a:ext>
                <a:ext uri="{FF2B5EF4-FFF2-40B4-BE49-F238E27FC236}">
                  <a16:creationId xmlns:a16="http://schemas.microsoft.com/office/drawing/2014/main" id="{00000000-0008-0000-0C00-000033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6" name="Button 52" hidden="1">
              <a:extLst>
                <a:ext uri="{63B3BB69-23CF-44E3-9099-C40C66FF867C}">
                  <a14:compatExt spid="_x0000_s221236"/>
                </a:ext>
                <a:ext uri="{FF2B5EF4-FFF2-40B4-BE49-F238E27FC236}">
                  <a16:creationId xmlns:a16="http://schemas.microsoft.com/office/drawing/2014/main" id="{00000000-0008-0000-0C00-000034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7" name="Button 53" hidden="1">
              <a:extLst>
                <a:ext uri="{63B3BB69-23CF-44E3-9099-C40C66FF867C}">
                  <a14:compatExt spid="_x0000_s221237"/>
                </a:ext>
                <a:ext uri="{FF2B5EF4-FFF2-40B4-BE49-F238E27FC236}">
                  <a16:creationId xmlns:a16="http://schemas.microsoft.com/office/drawing/2014/main" id="{00000000-0008-0000-0C00-000035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1238" name="Button 54" hidden="1">
              <a:extLst>
                <a:ext uri="{63B3BB69-23CF-44E3-9099-C40C66FF867C}">
                  <a14:compatExt spid="_x0000_s221238"/>
                </a:ext>
                <a:ext uri="{FF2B5EF4-FFF2-40B4-BE49-F238E27FC236}">
                  <a16:creationId xmlns:a16="http://schemas.microsoft.com/office/drawing/2014/main" id="{00000000-0008-0000-0C00-000036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39" name="Button 55" hidden="1">
              <a:extLst>
                <a:ext uri="{63B3BB69-23CF-44E3-9099-C40C66FF867C}">
                  <a14:compatExt spid="_x0000_s221239"/>
                </a:ext>
                <a:ext uri="{FF2B5EF4-FFF2-40B4-BE49-F238E27FC236}">
                  <a16:creationId xmlns:a16="http://schemas.microsoft.com/office/drawing/2014/main" id="{00000000-0008-0000-0C00-000037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0" name="Button 56" hidden="1">
              <a:extLst>
                <a:ext uri="{63B3BB69-23CF-44E3-9099-C40C66FF867C}">
                  <a14:compatExt spid="_x0000_s221240"/>
                </a:ext>
                <a:ext uri="{FF2B5EF4-FFF2-40B4-BE49-F238E27FC236}">
                  <a16:creationId xmlns:a16="http://schemas.microsoft.com/office/drawing/2014/main" id="{00000000-0008-0000-0C00-000038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1" name="Button 57" hidden="1">
              <a:extLst>
                <a:ext uri="{63B3BB69-23CF-44E3-9099-C40C66FF867C}">
                  <a14:compatExt spid="_x0000_s221241"/>
                </a:ext>
                <a:ext uri="{FF2B5EF4-FFF2-40B4-BE49-F238E27FC236}">
                  <a16:creationId xmlns:a16="http://schemas.microsoft.com/office/drawing/2014/main" id="{00000000-0008-0000-0C00-000039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1242" name="Button 58" hidden="1">
              <a:extLst>
                <a:ext uri="{63B3BB69-23CF-44E3-9099-C40C66FF867C}">
                  <a14:compatExt spid="_x0000_s221242"/>
                </a:ext>
                <a:ext uri="{FF2B5EF4-FFF2-40B4-BE49-F238E27FC236}">
                  <a16:creationId xmlns:a16="http://schemas.microsoft.com/office/drawing/2014/main" id="{00000000-0008-0000-0C00-00003A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21243" name="Button 59" hidden="1">
              <a:extLst>
                <a:ext uri="{63B3BB69-23CF-44E3-9099-C40C66FF867C}">
                  <a14:compatExt spid="_x0000_s221243"/>
                </a:ext>
                <a:ext uri="{FF2B5EF4-FFF2-40B4-BE49-F238E27FC236}">
                  <a16:creationId xmlns:a16="http://schemas.microsoft.com/office/drawing/2014/main" id="{00000000-0008-0000-0C00-00003B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4" name="Button 60" hidden="1">
              <a:extLst>
                <a:ext uri="{63B3BB69-23CF-44E3-9099-C40C66FF867C}">
                  <a14:compatExt spid="_x0000_s221244"/>
                </a:ext>
                <a:ext uri="{FF2B5EF4-FFF2-40B4-BE49-F238E27FC236}">
                  <a16:creationId xmlns:a16="http://schemas.microsoft.com/office/drawing/2014/main" id="{00000000-0008-0000-0C00-00003C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5" name="Button 61" hidden="1">
              <a:extLst>
                <a:ext uri="{63B3BB69-23CF-44E3-9099-C40C66FF867C}">
                  <a14:compatExt spid="_x0000_s221245"/>
                </a:ext>
                <a:ext uri="{FF2B5EF4-FFF2-40B4-BE49-F238E27FC236}">
                  <a16:creationId xmlns:a16="http://schemas.microsoft.com/office/drawing/2014/main" id="{00000000-0008-0000-0C00-00003D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6" name="Button 62" hidden="1">
              <a:extLst>
                <a:ext uri="{63B3BB69-23CF-44E3-9099-C40C66FF867C}">
                  <a14:compatExt spid="_x0000_s221246"/>
                </a:ext>
                <a:ext uri="{FF2B5EF4-FFF2-40B4-BE49-F238E27FC236}">
                  <a16:creationId xmlns:a16="http://schemas.microsoft.com/office/drawing/2014/main" id="{00000000-0008-0000-0C00-00003E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1247" name="Button 63" hidden="1">
              <a:extLst>
                <a:ext uri="{63B3BB69-23CF-44E3-9099-C40C66FF867C}">
                  <a14:compatExt spid="_x0000_s221247"/>
                </a:ext>
                <a:ext uri="{FF2B5EF4-FFF2-40B4-BE49-F238E27FC236}">
                  <a16:creationId xmlns:a16="http://schemas.microsoft.com/office/drawing/2014/main" id="{00000000-0008-0000-0C00-00003F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8" name="Button 64" hidden="1">
              <a:extLst>
                <a:ext uri="{63B3BB69-23CF-44E3-9099-C40C66FF867C}">
                  <a14:compatExt spid="_x0000_s221248"/>
                </a:ext>
                <a:ext uri="{FF2B5EF4-FFF2-40B4-BE49-F238E27FC236}">
                  <a16:creationId xmlns:a16="http://schemas.microsoft.com/office/drawing/2014/main" id="{00000000-0008-0000-0C00-000040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49" name="Button 65" hidden="1">
              <a:extLst>
                <a:ext uri="{63B3BB69-23CF-44E3-9099-C40C66FF867C}">
                  <a14:compatExt spid="_x0000_s221249"/>
                </a:ext>
                <a:ext uri="{FF2B5EF4-FFF2-40B4-BE49-F238E27FC236}">
                  <a16:creationId xmlns:a16="http://schemas.microsoft.com/office/drawing/2014/main" id="{00000000-0008-0000-0C00-000041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1250" name="Button 66" hidden="1">
              <a:extLst>
                <a:ext uri="{63B3BB69-23CF-44E3-9099-C40C66FF867C}">
                  <a14:compatExt spid="_x0000_s221250"/>
                </a:ext>
                <a:ext uri="{FF2B5EF4-FFF2-40B4-BE49-F238E27FC236}">
                  <a16:creationId xmlns:a16="http://schemas.microsoft.com/office/drawing/2014/main" id="{00000000-0008-0000-0C00-0000426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09" name="Button 1" hidden="1">
              <a:extLst>
                <a:ext uri="{63B3BB69-23CF-44E3-9099-C40C66FF867C}">
                  <a14:compatExt spid="_x0000_s222209"/>
                </a:ext>
                <a:ext uri="{FF2B5EF4-FFF2-40B4-BE49-F238E27FC236}">
                  <a16:creationId xmlns:a16="http://schemas.microsoft.com/office/drawing/2014/main" id="{00000000-0008-0000-0D00-00000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222210" name="Button 2" hidden="1">
              <a:extLst>
                <a:ext uri="{63B3BB69-23CF-44E3-9099-C40C66FF867C}">
                  <a14:compatExt spid="_x0000_s222210"/>
                </a:ext>
                <a:ext uri="{FF2B5EF4-FFF2-40B4-BE49-F238E27FC236}">
                  <a16:creationId xmlns:a16="http://schemas.microsoft.com/office/drawing/2014/main" id="{00000000-0008-0000-0D00-00000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1" name="Button 3" hidden="1">
              <a:extLst>
                <a:ext uri="{63B3BB69-23CF-44E3-9099-C40C66FF867C}">
                  <a14:compatExt spid="_x0000_s222211"/>
                </a:ext>
                <a:ext uri="{FF2B5EF4-FFF2-40B4-BE49-F238E27FC236}">
                  <a16:creationId xmlns:a16="http://schemas.microsoft.com/office/drawing/2014/main" id="{00000000-0008-0000-0D00-00000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2" name="Button 4" hidden="1">
              <a:extLst>
                <a:ext uri="{63B3BB69-23CF-44E3-9099-C40C66FF867C}">
                  <a14:compatExt spid="_x0000_s222212"/>
                </a:ext>
                <a:ext uri="{FF2B5EF4-FFF2-40B4-BE49-F238E27FC236}">
                  <a16:creationId xmlns:a16="http://schemas.microsoft.com/office/drawing/2014/main" id="{00000000-0008-0000-0D00-00000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3" name="Button 5" hidden="1">
              <a:extLst>
                <a:ext uri="{63B3BB69-23CF-44E3-9099-C40C66FF867C}">
                  <a14:compatExt spid="_x0000_s222213"/>
                </a:ext>
                <a:ext uri="{FF2B5EF4-FFF2-40B4-BE49-F238E27FC236}">
                  <a16:creationId xmlns:a16="http://schemas.microsoft.com/office/drawing/2014/main" id="{00000000-0008-0000-0D00-00000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14" name="Button 6" hidden="1">
              <a:extLst>
                <a:ext uri="{63B3BB69-23CF-44E3-9099-C40C66FF867C}">
                  <a14:compatExt spid="_x0000_s222214"/>
                </a:ext>
                <a:ext uri="{FF2B5EF4-FFF2-40B4-BE49-F238E27FC236}">
                  <a16:creationId xmlns:a16="http://schemas.microsoft.com/office/drawing/2014/main" id="{00000000-0008-0000-0D00-00000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5" name="Button 7" hidden="1">
              <a:extLst>
                <a:ext uri="{63B3BB69-23CF-44E3-9099-C40C66FF867C}">
                  <a14:compatExt spid="_x0000_s222215"/>
                </a:ext>
                <a:ext uri="{FF2B5EF4-FFF2-40B4-BE49-F238E27FC236}">
                  <a16:creationId xmlns:a16="http://schemas.microsoft.com/office/drawing/2014/main" id="{00000000-0008-0000-0D00-00000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6" name="Button 8" hidden="1">
              <a:extLst>
                <a:ext uri="{63B3BB69-23CF-44E3-9099-C40C66FF867C}">
                  <a14:compatExt spid="_x0000_s222216"/>
                </a:ext>
                <a:ext uri="{FF2B5EF4-FFF2-40B4-BE49-F238E27FC236}">
                  <a16:creationId xmlns:a16="http://schemas.microsoft.com/office/drawing/2014/main" id="{00000000-0008-0000-0D00-00000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7" name="Button 9" hidden="1">
              <a:extLst>
                <a:ext uri="{63B3BB69-23CF-44E3-9099-C40C66FF867C}">
                  <a14:compatExt spid="_x0000_s222217"/>
                </a:ext>
                <a:ext uri="{FF2B5EF4-FFF2-40B4-BE49-F238E27FC236}">
                  <a16:creationId xmlns:a16="http://schemas.microsoft.com/office/drawing/2014/main" id="{00000000-0008-0000-0D00-00000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18" name="Button 10" hidden="1">
              <a:extLst>
                <a:ext uri="{63B3BB69-23CF-44E3-9099-C40C66FF867C}">
                  <a14:compatExt spid="_x0000_s222218"/>
                </a:ext>
                <a:ext uri="{FF2B5EF4-FFF2-40B4-BE49-F238E27FC236}">
                  <a16:creationId xmlns:a16="http://schemas.microsoft.com/office/drawing/2014/main" id="{00000000-0008-0000-0D00-00000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19" name="Button 11" hidden="1">
              <a:extLst>
                <a:ext uri="{63B3BB69-23CF-44E3-9099-C40C66FF867C}">
                  <a14:compatExt spid="_x0000_s222219"/>
                </a:ext>
                <a:ext uri="{FF2B5EF4-FFF2-40B4-BE49-F238E27FC236}">
                  <a16:creationId xmlns:a16="http://schemas.microsoft.com/office/drawing/2014/main" id="{00000000-0008-0000-0D00-00000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0" name="Button 12" hidden="1">
              <a:extLst>
                <a:ext uri="{63B3BB69-23CF-44E3-9099-C40C66FF867C}">
                  <a14:compatExt spid="_x0000_s222220"/>
                </a:ext>
                <a:ext uri="{FF2B5EF4-FFF2-40B4-BE49-F238E27FC236}">
                  <a16:creationId xmlns:a16="http://schemas.microsoft.com/office/drawing/2014/main" id="{00000000-0008-0000-0D00-00000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1" name="Button 13" hidden="1">
              <a:extLst>
                <a:ext uri="{63B3BB69-23CF-44E3-9099-C40C66FF867C}">
                  <a14:compatExt spid="_x0000_s222221"/>
                </a:ext>
                <a:ext uri="{FF2B5EF4-FFF2-40B4-BE49-F238E27FC236}">
                  <a16:creationId xmlns:a16="http://schemas.microsoft.com/office/drawing/2014/main" id="{00000000-0008-0000-0D00-00000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2222" name="Button 14" hidden="1">
              <a:extLst>
                <a:ext uri="{63B3BB69-23CF-44E3-9099-C40C66FF867C}">
                  <a14:compatExt spid="_x0000_s222222"/>
                </a:ext>
                <a:ext uri="{FF2B5EF4-FFF2-40B4-BE49-F238E27FC236}">
                  <a16:creationId xmlns:a16="http://schemas.microsoft.com/office/drawing/2014/main" id="{00000000-0008-0000-0D00-00000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3" name="Button 15" hidden="1">
              <a:extLst>
                <a:ext uri="{63B3BB69-23CF-44E3-9099-C40C66FF867C}">
                  <a14:compatExt spid="_x0000_s222223"/>
                </a:ext>
                <a:ext uri="{FF2B5EF4-FFF2-40B4-BE49-F238E27FC236}">
                  <a16:creationId xmlns:a16="http://schemas.microsoft.com/office/drawing/2014/main" id="{00000000-0008-0000-0D00-00000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4" name="Button 16" hidden="1">
              <a:extLst>
                <a:ext uri="{63B3BB69-23CF-44E3-9099-C40C66FF867C}">
                  <a14:compatExt spid="_x0000_s222224"/>
                </a:ext>
                <a:ext uri="{FF2B5EF4-FFF2-40B4-BE49-F238E27FC236}">
                  <a16:creationId xmlns:a16="http://schemas.microsoft.com/office/drawing/2014/main" id="{00000000-0008-0000-0D00-00001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5" name="Button 17" hidden="1">
              <a:extLst>
                <a:ext uri="{63B3BB69-23CF-44E3-9099-C40C66FF867C}">
                  <a14:compatExt spid="_x0000_s222225"/>
                </a:ext>
                <a:ext uri="{FF2B5EF4-FFF2-40B4-BE49-F238E27FC236}">
                  <a16:creationId xmlns:a16="http://schemas.microsoft.com/office/drawing/2014/main" id="{00000000-0008-0000-0D00-00001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2226" name="Button 18" hidden="1">
              <a:extLst>
                <a:ext uri="{63B3BB69-23CF-44E3-9099-C40C66FF867C}">
                  <a14:compatExt spid="_x0000_s222226"/>
                </a:ext>
                <a:ext uri="{FF2B5EF4-FFF2-40B4-BE49-F238E27FC236}">
                  <a16:creationId xmlns:a16="http://schemas.microsoft.com/office/drawing/2014/main" id="{00000000-0008-0000-0D00-00001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7" name="Button 19" hidden="1">
              <a:extLst>
                <a:ext uri="{63B3BB69-23CF-44E3-9099-C40C66FF867C}">
                  <a14:compatExt spid="_x0000_s222227"/>
                </a:ext>
                <a:ext uri="{FF2B5EF4-FFF2-40B4-BE49-F238E27FC236}">
                  <a16:creationId xmlns:a16="http://schemas.microsoft.com/office/drawing/2014/main" id="{00000000-0008-0000-0D00-00001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8" name="Button 20" hidden="1">
              <a:extLst>
                <a:ext uri="{63B3BB69-23CF-44E3-9099-C40C66FF867C}">
                  <a14:compatExt spid="_x0000_s222228"/>
                </a:ext>
                <a:ext uri="{FF2B5EF4-FFF2-40B4-BE49-F238E27FC236}">
                  <a16:creationId xmlns:a16="http://schemas.microsoft.com/office/drawing/2014/main" id="{00000000-0008-0000-0D00-00001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29" name="Button 21" hidden="1">
              <a:extLst>
                <a:ext uri="{63B3BB69-23CF-44E3-9099-C40C66FF867C}">
                  <a14:compatExt spid="_x0000_s222229"/>
                </a:ext>
                <a:ext uri="{FF2B5EF4-FFF2-40B4-BE49-F238E27FC236}">
                  <a16:creationId xmlns:a16="http://schemas.microsoft.com/office/drawing/2014/main" id="{00000000-0008-0000-0D00-00001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30" name="Button 22" hidden="1">
              <a:extLst>
                <a:ext uri="{63B3BB69-23CF-44E3-9099-C40C66FF867C}">
                  <a14:compatExt spid="_x0000_s222230"/>
                </a:ext>
                <a:ext uri="{FF2B5EF4-FFF2-40B4-BE49-F238E27FC236}">
                  <a16:creationId xmlns:a16="http://schemas.microsoft.com/office/drawing/2014/main" id="{00000000-0008-0000-0D00-00001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1" name="Button 23" hidden="1">
              <a:extLst>
                <a:ext uri="{63B3BB69-23CF-44E3-9099-C40C66FF867C}">
                  <a14:compatExt spid="_x0000_s222231"/>
                </a:ext>
                <a:ext uri="{FF2B5EF4-FFF2-40B4-BE49-F238E27FC236}">
                  <a16:creationId xmlns:a16="http://schemas.microsoft.com/office/drawing/2014/main" id="{00000000-0008-0000-0D00-00001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2" name="Button 24" hidden="1">
              <a:extLst>
                <a:ext uri="{63B3BB69-23CF-44E3-9099-C40C66FF867C}">
                  <a14:compatExt spid="_x0000_s222232"/>
                </a:ext>
                <a:ext uri="{FF2B5EF4-FFF2-40B4-BE49-F238E27FC236}">
                  <a16:creationId xmlns:a16="http://schemas.microsoft.com/office/drawing/2014/main" id="{00000000-0008-0000-0D00-00001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3" name="Button 25" hidden="1">
              <a:extLst>
                <a:ext uri="{63B3BB69-23CF-44E3-9099-C40C66FF867C}">
                  <a14:compatExt spid="_x0000_s222233"/>
                </a:ext>
                <a:ext uri="{FF2B5EF4-FFF2-40B4-BE49-F238E27FC236}">
                  <a16:creationId xmlns:a16="http://schemas.microsoft.com/office/drawing/2014/main" id="{00000000-0008-0000-0D00-00001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34" name="Button 26" hidden="1">
              <a:extLst>
                <a:ext uri="{63B3BB69-23CF-44E3-9099-C40C66FF867C}">
                  <a14:compatExt spid="_x0000_s222234"/>
                </a:ext>
                <a:ext uri="{FF2B5EF4-FFF2-40B4-BE49-F238E27FC236}">
                  <a16:creationId xmlns:a16="http://schemas.microsoft.com/office/drawing/2014/main" id="{00000000-0008-0000-0D00-00001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5" name="Button 27" hidden="1">
              <a:extLst>
                <a:ext uri="{63B3BB69-23CF-44E3-9099-C40C66FF867C}">
                  <a14:compatExt spid="_x0000_s222235"/>
                </a:ext>
                <a:ext uri="{FF2B5EF4-FFF2-40B4-BE49-F238E27FC236}">
                  <a16:creationId xmlns:a16="http://schemas.microsoft.com/office/drawing/2014/main" id="{00000000-0008-0000-0D00-00001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6" name="Button 28" hidden="1">
              <a:extLst>
                <a:ext uri="{63B3BB69-23CF-44E3-9099-C40C66FF867C}">
                  <a14:compatExt spid="_x0000_s222236"/>
                </a:ext>
                <a:ext uri="{FF2B5EF4-FFF2-40B4-BE49-F238E27FC236}">
                  <a16:creationId xmlns:a16="http://schemas.microsoft.com/office/drawing/2014/main" id="{00000000-0008-0000-0D00-00001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7" name="Button 29" hidden="1">
              <a:extLst>
                <a:ext uri="{63B3BB69-23CF-44E3-9099-C40C66FF867C}">
                  <a14:compatExt spid="_x0000_s222237"/>
                </a:ext>
                <a:ext uri="{FF2B5EF4-FFF2-40B4-BE49-F238E27FC236}">
                  <a16:creationId xmlns:a16="http://schemas.microsoft.com/office/drawing/2014/main" id="{00000000-0008-0000-0D00-00001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2238" name="Button 30" hidden="1">
              <a:extLst>
                <a:ext uri="{63B3BB69-23CF-44E3-9099-C40C66FF867C}">
                  <a14:compatExt spid="_x0000_s222238"/>
                </a:ext>
                <a:ext uri="{FF2B5EF4-FFF2-40B4-BE49-F238E27FC236}">
                  <a16:creationId xmlns:a16="http://schemas.microsoft.com/office/drawing/2014/main" id="{00000000-0008-0000-0D00-00001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39" name="Button 31" hidden="1">
              <a:extLst>
                <a:ext uri="{63B3BB69-23CF-44E3-9099-C40C66FF867C}">
                  <a14:compatExt spid="_x0000_s222239"/>
                </a:ext>
                <a:ext uri="{FF2B5EF4-FFF2-40B4-BE49-F238E27FC236}">
                  <a16:creationId xmlns:a16="http://schemas.microsoft.com/office/drawing/2014/main" id="{00000000-0008-0000-0D00-00001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0" name="Button 32" hidden="1">
              <a:extLst>
                <a:ext uri="{63B3BB69-23CF-44E3-9099-C40C66FF867C}">
                  <a14:compatExt spid="_x0000_s222240"/>
                </a:ext>
                <a:ext uri="{FF2B5EF4-FFF2-40B4-BE49-F238E27FC236}">
                  <a16:creationId xmlns:a16="http://schemas.microsoft.com/office/drawing/2014/main" id="{00000000-0008-0000-0D00-00002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1" name="Button 33" hidden="1">
              <a:extLst>
                <a:ext uri="{63B3BB69-23CF-44E3-9099-C40C66FF867C}">
                  <a14:compatExt spid="_x0000_s222241"/>
                </a:ext>
                <a:ext uri="{FF2B5EF4-FFF2-40B4-BE49-F238E27FC236}">
                  <a16:creationId xmlns:a16="http://schemas.microsoft.com/office/drawing/2014/main" id="{00000000-0008-0000-0D00-00002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42" name="Button 34" hidden="1">
              <a:extLst>
                <a:ext uri="{63B3BB69-23CF-44E3-9099-C40C66FF867C}">
                  <a14:compatExt spid="_x0000_s222242"/>
                </a:ext>
                <a:ext uri="{FF2B5EF4-FFF2-40B4-BE49-F238E27FC236}">
                  <a16:creationId xmlns:a16="http://schemas.microsoft.com/office/drawing/2014/main" id="{00000000-0008-0000-0D00-00002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3" name="Button 35" hidden="1">
              <a:extLst>
                <a:ext uri="{63B3BB69-23CF-44E3-9099-C40C66FF867C}">
                  <a14:compatExt spid="_x0000_s222243"/>
                </a:ext>
                <a:ext uri="{FF2B5EF4-FFF2-40B4-BE49-F238E27FC236}">
                  <a16:creationId xmlns:a16="http://schemas.microsoft.com/office/drawing/2014/main" id="{00000000-0008-0000-0D00-00002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4" name="Button 36" hidden="1">
              <a:extLst>
                <a:ext uri="{63B3BB69-23CF-44E3-9099-C40C66FF867C}">
                  <a14:compatExt spid="_x0000_s222244"/>
                </a:ext>
                <a:ext uri="{FF2B5EF4-FFF2-40B4-BE49-F238E27FC236}">
                  <a16:creationId xmlns:a16="http://schemas.microsoft.com/office/drawing/2014/main" id="{00000000-0008-0000-0D00-00002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5" name="Button 37" hidden="1">
              <a:extLst>
                <a:ext uri="{63B3BB69-23CF-44E3-9099-C40C66FF867C}">
                  <a14:compatExt spid="_x0000_s222245"/>
                </a:ext>
                <a:ext uri="{FF2B5EF4-FFF2-40B4-BE49-F238E27FC236}">
                  <a16:creationId xmlns:a16="http://schemas.microsoft.com/office/drawing/2014/main" id="{00000000-0008-0000-0D00-00002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246" name="Button 38" hidden="1">
              <a:extLst>
                <a:ext uri="{63B3BB69-23CF-44E3-9099-C40C66FF867C}">
                  <a14:compatExt spid="_x0000_s222246"/>
                </a:ext>
                <a:ext uri="{FF2B5EF4-FFF2-40B4-BE49-F238E27FC236}">
                  <a16:creationId xmlns:a16="http://schemas.microsoft.com/office/drawing/2014/main" id="{00000000-0008-0000-0D00-00002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7" name="Button 39" hidden="1">
              <a:extLst>
                <a:ext uri="{63B3BB69-23CF-44E3-9099-C40C66FF867C}">
                  <a14:compatExt spid="_x0000_s222247"/>
                </a:ext>
                <a:ext uri="{FF2B5EF4-FFF2-40B4-BE49-F238E27FC236}">
                  <a16:creationId xmlns:a16="http://schemas.microsoft.com/office/drawing/2014/main" id="{00000000-0008-0000-0D00-00002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8" name="Button 40" hidden="1">
              <a:extLst>
                <a:ext uri="{63B3BB69-23CF-44E3-9099-C40C66FF867C}">
                  <a14:compatExt spid="_x0000_s222248"/>
                </a:ext>
                <a:ext uri="{FF2B5EF4-FFF2-40B4-BE49-F238E27FC236}">
                  <a16:creationId xmlns:a16="http://schemas.microsoft.com/office/drawing/2014/main" id="{00000000-0008-0000-0D00-00002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49" name="Button 41" hidden="1">
              <a:extLst>
                <a:ext uri="{63B3BB69-23CF-44E3-9099-C40C66FF867C}">
                  <a14:compatExt spid="_x0000_s222249"/>
                </a:ext>
                <a:ext uri="{FF2B5EF4-FFF2-40B4-BE49-F238E27FC236}">
                  <a16:creationId xmlns:a16="http://schemas.microsoft.com/office/drawing/2014/main" id="{00000000-0008-0000-0D00-00002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250" name="Button 42" hidden="1">
              <a:extLst>
                <a:ext uri="{63B3BB69-23CF-44E3-9099-C40C66FF867C}">
                  <a14:compatExt spid="_x0000_s222250"/>
                </a:ext>
                <a:ext uri="{FF2B5EF4-FFF2-40B4-BE49-F238E27FC236}">
                  <a16:creationId xmlns:a16="http://schemas.microsoft.com/office/drawing/2014/main" id="{00000000-0008-0000-0D00-00002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1" name="Button 43" hidden="1">
              <a:extLst>
                <a:ext uri="{63B3BB69-23CF-44E3-9099-C40C66FF867C}">
                  <a14:compatExt spid="_x0000_s222251"/>
                </a:ext>
                <a:ext uri="{FF2B5EF4-FFF2-40B4-BE49-F238E27FC236}">
                  <a16:creationId xmlns:a16="http://schemas.microsoft.com/office/drawing/2014/main" id="{00000000-0008-0000-0D00-00002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2" name="Button 44" hidden="1">
              <a:extLst>
                <a:ext uri="{63B3BB69-23CF-44E3-9099-C40C66FF867C}">
                  <a14:compatExt spid="_x0000_s222252"/>
                </a:ext>
                <a:ext uri="{FF2B5EF4-FFF2-40B4-BE49-F238E27FC236}">
                  <a16:creationId xmlns:a16="http://schemas.microsoft.com/office/drawing/2014/main" id="{00000000-0008-0000-0D00-00002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3" name="Button 45" hidden="1">
              <a:extLst>
                <a:ext uri="{63B3BB69-23CF-44E3-9099-C40C66FF867C}">
                  <a14:compatExt spid="_x0000_s222253"/>
                </a:ext>
                <a:ext uri="{FF2B5EF4-FFF2-40B4-BE49-F238E27FC236}">
                  <a16:creationId xmlns:a16="http://schemas.microsoft.com/office/drawing/2014/main" id="{00000000-0008-0000-0D00-00002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2254" name="Button 46" hidden="1">
              <a:extLst>
                <a:ext uri="{63B3BB69-23CF-44E3-9099-C40C66FF867C}">
                  <a14:compatExt spid="_x0000_s222254"/>
                </a:ext>
                <a:ext uri="{FF2B5EF4-FFF2-40B4-BE49-F238E27FC236}">
                  <a16:creationId xmlns:a16="http://schemas.microsoft.com/office/drawing/2014/main" id="{00000000-0008-0000-0D00-00002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5" name="Button 47" hidden="1">
              <a:extLst>
                <a:ext uri="{63B3BB69-23CF-44E3-9099-C40C66FF867C}">
                  <a14:compatExt spid="_x0000_s222255"/>
                </a:ext>
                <a:ext uri="{FF2B5EF4-FFF2-40B4-BE49-F238E27FC236}">
                  <a16:creationId xmlns:a16="http://schemas.microsoft.com/office/drawing/2014/main" id="{00000000-0008-0000-0D00-00002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6" name="Button 48" hidden="1">
              <a:extLst>
                <a:ext uri="{63B3BB69-23CF-44E3-9099-C40C66FF867C}">
                  <a14:compatExt spid="_x0000_s222256"/>
                </a:ext>
                <a:ext uri="{FF2B5EF4-FFF2-40B4-BE49-F238E27FC236}">
                  <a16:creationId xmlns:a16="http://schemas.microsoft.com/office/drawing/2014/main" id="{00000000-0008-0000-0D00-00003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7" name="Button 49" hidden="1">
              <a:extLst>
                <a:ext uri="{63B3BB69-23CF-44E3-9099-C40C66FF867C}">
                  <a14:compatExt spid="_x0000_s222257"/>
                </a:ext>
                <a:ext uri="{FF2B5EF4-FFF2-40B4-BE49-F238E27FC236}">
                  <a16:creationId xmlns:a16="http://schemas.microsoft.com/office/drawing/2014/main" id="{00000000-0008-0000-0D00-00003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258" name="Button 50" hidden="1">
              <a:extLst>
                <a:ext uri="{63B3BB69-23CF-44E3-9099-C40C66FF867C}">
                  <a14:compatExt spid="_x0000_s222258"/>
                </a:ext>
                <a:ext uri="{FF2B5EF4-FFF2-40B4-BE49-F238E27FC236}">
                  <a16:creationId xmlns:a16="http://schemas.microsoft.com/office/drawing/2014/main" id="{00000000-0008-0000-0D00-00003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59" name="Button 51" hidden="1">
              <a:extLst>
                <a:ext uri="{63B3BB69-23CF-44E3-9099-C40C66FF867C}">
                  <a14:compatExt spid="_x0000_s222259"/>
                </a:ext>
                <a:ext uri="{FF2B5EF4-FFF2-40B4-BE49-F238E27FC236}">
                  <a16:creationId xmlns:a16="http://schemas.microsoft.com/office/drawing/2014/main" id="{00000000-0008-0000-0D00-00003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0" name="Button 52" hidden="1">
              <a:extLst>
                <a:ext uri="{63B3BB69-23CF-44E3-9099-C40C66FF867C}">
                  <a14:compatExt spid="_x0000_s222260"/>
                </a:ext>
                <a:ext uri="{FF2B5EF4-FFF2-40B4-BE49-F238E27FC236}">
                  <a16:creationId xmlns:a16="http://schemas.microsoft.com/office/drawing/2014/main" id="{00000000-0008-0000-0D00-00003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1" name="Button 53" hidden="1">
              <a:extLst>
                <a:ext uri="{63B3BB69-23CF-44E3-9099-C40C66FF867C}">
                  <a14:compatExt spid="_x0000_s222261"/>
                </a:ext>
                <a:ext uri="{FF2B5EF4-FFF2-40B4-BE49-F238E27FC236}">
                  <a16:creationId xmlns:a16="http://schemas.microsoft.com/office/drawing/2014/main" id="{00000000-0008-0000-0D00-00003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262" name="Button 54" hidden="1">
              <a:extLst>
                <a:ext uri="{63B3BB69-23CF-44E3-9099-C40C66FF867C}">
                  <a14:compatExt spid="_x0000_s222262"/>
                </a:ext>
                <a:ext uri="{FF2B5EF4-FFF2-40B4-BE49-F238E27FC236}">
                  <a16:creationId xmlns:a16="http://schemas.microsoft.com/office/drawing/2014/main" id="{00000000-0008-0000-0D00-00003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3" name="Button 55" hidden="1">
              <a:extLst>
                <a:ext uri="{63B3BB69-23CF-44E3-9099-C40C66FF867C}">
                  <a14:compatExt spid="_x0000_s222263"/>
                </a:ext>
                <a:ext uri="{FF2B5EF4-FFF2-40B4-BE49-F238E27FC236}">
                  <a16:creationId xmlns:a16="http://schemas.microsoft.com/office/drawing/2014/main" id="{00000000-0008-0000-0D00-00003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4" name="Button 56" hidden="1">
              <a:extLst>
                <a:ext uri="{63B3BB69-23CF-44E3-9099-C40C66FF867C}">
                  <a14:compatExt spid="_x0000_s222264"/>
                </a:ext>
                <a:ext uri="{FF2B5EF4-FFF2-40B4-BE49-F238E27FC236}">
                  <a16:creationId xmlns:a16="http://schemas.microsoft.com/office/drawing/2014/main" id="{00000000-0008-0000-0D00-00003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5" name="Button 57" hidden="1">
              <a:extLst>
                <a:ext uri="{63B3BB69-23CF-44E3-9099-C40C66FF867C}">
                  <a14:compatExt spid="_x0000_s222265"/>
                </a:ext>
                <a:ext uri="{FF2B5EF4-FFF2-40B4-BE49-F238E27FC236}">
                  <a16:creationId xmlns:a16="http://schemas.microsoft.com/office/drawing/2014/main" id="{00000000-0008-0000-0D00-00003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2266" name="Button 58" hidden="1">
              <a:extLst>
                <a:ext uri="{63B3BB69-23CF-44E3-9099-C40C66FF867C}">
                  <a14:compatExt spid="_x0000_s222266"/>
                </a:ext>
                <a:ext uri="{FF2B5EF4-FFF2-40B4-BE49-F238E27FC236}">
                  <a16:creationId xmlns:a16="http://schemas.microsoft.com/office/drawing/2014/main" id="{00000000-0008-0000-0D00-00003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2267" name="Button 59" hidden="1">
              <a:extLst>
                <a:ext uri="{63B3BB69-23CF-44E3-9099-C40C66FF867C}">
                  <a14:compatExt spid="_x0000_s222267"/>
                </a:ext>
                <a:ext uri="{FF2B5EF4-FFF2-40B4-BE49-F238E27FC236}">
                  <a16:creationId xmlns:a16="http://schemas.microsoft.com/office/drawing/2014/main" id="{00000000-0008-0000-0D00-00003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8" name="Button 60" hidden="1">
              <a:extLst>
                <a:ext uri="{63B3BB69-23CF-44E3-9099-C40C66FF867C}">
                  <a14:compatExt spid="_x0000_s222268"/>
                </a:ext>
                <a:ext uri="{FF2B5EF4-FFF2-40B4-BE49-F238E27FC236}">
                  <a16:creationId xmlns:a16="http://schemas.microsoft.com/office/drawing/2014/main" id="{00000000-0008-0000-0D00-00003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69" name="Button 61" hidden="1">
              <a:extLst>
                <a:ext uri="{63B3BB69-23CF-44E3-9099-C40C66FF867C}">
                  <a14:compatExt spid="_x0000_s222269"/>
                </a:ext>
                <a:ext uri="{FF2B5EF4-FFF2-40B4-BE49-F238E27FC236}">
                  <a16:creationId xmlns:a16="http://schemas.microsoft.com/office/drawing/2014/main" id="{00000000-0008-0000-0D00-00003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0" name="Button 62" hidden="1">
              <a:extLst>
                <a:ext uri="{63B3BB69-23CF-44E3-9099-C40C66FF867C}">
                  <a14:compatExt spid="_x0000_s222270"/>
                </a:ext>
                <a:ext uri="{FF2B5EF4-FFF2-40B4-BE49-F238E27FC236}">
                  <a16:creationId xmlns:a16="http://schemas.microsoft.com/office/drawing/2014/main" id="{00000000-0008-0000-0D00-00003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271" name="Button 63" hidden="1">
              <a:extLst>
                <a:ext uri="{63B3BB69-23CF-44E3-9099-C40C66FF867C}">
                  <a14:compatExt spid="_x0000_s222271"/>
                </a:ext>
                <a:ext uri="{FF2B5EF4-FFF2-40B4-BE49-F238E27FC236}">
                  <a16:creationId xmlns:a16="http://schemas.microsoft.com/office/drawing/2014/main" id="{00000000-0008-0000-0D00-00003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2" name="Button 64" hidden="1">
              <a:extLst>
                <a:ext uri="{63B3BB69-23CF-44E3-9099-C40C66FF867C}">
                  <a14:compatExt spid="_x0000_s222272"/>
                </a:ext>
                <a:ext uri="{FF2B5EF4-FFF2-40B4-BE49-F238E27FC236}">
                  <a16:creationId xmlns:a16="http://schemas.microsoft.com/office/drawing/2014/main" id="{00000000-0008-0000-0D00-00004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3" name="Button 65" hidden="1">
              <a:extLst>
                <a:ext uri="{63B3BB69-23CF-44E3-9099-C40C66FF867C}">
                  <a14:compatExt spid="_x0000_s222273"/>
                </a:ext>
                <a:ext uri="{FF2B5EF4-FFF2-40B4-BE49-F238E27FC236}">
                  <a16:creationId xmlns:a16="http://schemas.microsoft.com/office/drawing/2014/main" id="{00000000-0008-0000-0D00-00004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4" name="Button 66" hidden="1">
              <a:extLst>
                <a:ext uri="{63B3BB69-23CF-44E3-9099-C40C66FF867C}">
                  <a14:compatExt spid="_x0000_s222274"/>
                </a:ext>
                <a:ext uri="{FF2B5EF4-FFF2-40B4-BE49-F238E27FC236}">
                  <a16:creationId xmlns:a16="http://schemas.microsoft.com/office/drawing/2014/main" id="{00000000-0008-0000-0D00-00004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2275" name="Button 67" hidden="1">
              <a:extLst>
                <a:ext uri="{63B3BB69-23CF-44E3-9099-C40C66FF867C}">
                  <a14:compatExt spid="_x0000_s222275"/>
                </a:ext>
                <a:ext uri="{FF2B5EF4-FFF2-40B4-BE49-F238E27FC236}">
                  <a16:creationId xmlns:a16="http://schemas.microsoft.com/office/drawing/2014/main" id="{00000000-0008-0000-0D00-00004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6" name="Button 68" hidden="1">
              <a:extLst>
                <a:ext uri="{63B3BB69-23CF-44E3-9099-C40C66FF867C}">
                  <a14:compatExt spid="_x0000_s222276"/>
                </a:ext>
                <a:ext uri="{FF2B5EF4-FFF2-40B4-BE49-F238E27FC236}">
                  <a16:creationId xmlns:a16="http://schemas.microsoft.com/office/drawing/2014/main" id="{00000000-0008-0000-0D00-00004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7" name="Button 69" hidden="1">
              <a:extLst>
                <a:ext uri="{63B3BB69-23CF-44E3-9099-C40C66FF867C}">
                  <a14:compatExt spid="_x0000_s222277"/>
                </a:ext>
                <a:ext uri="{FF2B5EF4-FFF2-40B4-BE49-F238E27FC236}">
                  <a16:creationId xmlns:a16="http://schemas.microsoft.com/office/drawing/2014/main" id="{00000000-0008-0000-0D00-00004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8" name="Button 70" hidden="1">
              <a:extLst>
                <a:ext uri="{63B3BB69-23CF-44E3-9099-C40C66FF867C}">
                  <a14:compatExt spid="_x0000_s222278"/>
                </a:ext>
                <a:ext uri="{FF2B5EF4-FFF2-40B4-BE49-F238E27FC236}">
                  <a16:creationId xmlns:a16="http://schemas.microsoft.com/office/drawing/2014/main" id="{00000000-0008-0000-0D00-00004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2279" name="Button 71" hidden="1">
              <a:extLst>
                <a:ext uri="{63B3BB69-23CF-44E3-9099-C40C66FF867C}">
                  <a14:compatExt spid="_x0000_s222279"/>
                </a:ext>
                <a:ext uri="{FF2B5EF4-FFF2-40B4-BE49-F238E27FC236}">
                  <a16:creationId xmlns:a16="http://schemas.microsoft.com/office/drawing/2014/main" id="{00000000-0008-0000-0D00-00004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0" name="Button 72" hidden="1">
              <a:extLst>
                <a:ext uri="{63B3BB69-23CF-44E3-9099-C40C66FF867C}">
                  <a14:compatExt spid="_x0000_s222280"/>
                </a:ext>
                <a:ext uri="{FF2B5EF4-FFF2-40B4-BE49-F238E27FC236}">
                  <a16:creationId xmlns:a16="http://schemas.microsoft.com/office/drawing/2014/main" id="{00000000-0008-0000-0D00-00004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1" name="Button 73" hidden="1">
              <a:extLst>
                <a:ext uri="{63B3BB69-23CF-44E3-9099-C40C66FF867C}">
                  <a14:compatExt spid="_x0000_s222281"/>
                </a:ext>
                <a:ext uri="{FF2B5EF4-FFF2-40B4-BE49-F238E27FC236}">
                  <a16:creationId xmlns:a16="http://schemas.microsoft.com/office/drawing/2014/main" id="{00000000-0008-0000-0D00-00004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2" name="Button 74" hidden="1">
              <a:extLst>
                <a:ext uri="{63B3BB69-23CF-44E3-9099-C40C66FF867C}">
                  <a14:compatExt spid="_x0000_s222282"/>
                </a:ext>
                <a:ext uri="{FF2B5EF4-FFF2-40B4-BE49-F238E27FC236}">
                  <a16:creationId xmlns:a16="http://schemas.microsoft.com/office/drawing/2014/main" id="{00000000-0008-0000-0D00-00004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2283" name="Button 75" hidden="1">
              <a:extLst>
                <a:ext uri="{63B3BB69-23CF-44E3-9099-C40C66FF867C}">
                  <a14:compatExt spid="_x0000_s222283"/>
                </a:ext>
                <a:ext uri="{FF2B5EF4-FFF2-40B4-BE49-F238E27FC236}">
                  <a16:creationId xmlns:a16="http://schemas.microsoft.com/office/drawing/2014/main" id="{00000000-0008-0000-0D00-00004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4" name="Button 76" hidden="1">
              <a:extLst>
                <a:ext uri="{63B3BB69-23CF-44E3-9099-C40C66FF867C}">
                  <a14:compatExt spid="_x0000_s222284"/>
                </a:ext>
                <a:ext uri="{FF2B5EF4-FFF2-40B4-BE49-F238E27FC236}">
                  <a16:creationId xmlns:a16="http://schemas.microsoft.com/office/drawing/2014/main" id="{00000000-0008-0000-0D00-00004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5" name="Button 77" hidden="1">
              <a:extLst>
                <a:ext uri="{63B3BB69-23CF-44E3-9099-C40C66FF867C}">
                  <a14:compatExt spid="_x0000_s222285"/>
                </a:ext>
                <a:ext uri="{FF2B5EF4-FFF2-40B4-BE49-F238E27FC236}">
                  <a16:creationId xmlns:a16="http://schemas.microsoft.com/office/drawing/2014/main" id="{00000000-0008-0000-0D00-00004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6" name="Button 78" hidden="1">
              <a:extLst>
                <a:ext uri="{63B3BB69-23CF-44E3-9099-C40C66FF867C}">
                  <a14:compatExt spid="_x0000_s222286"/>
                </a:ext>
                <a:ext uri="{FF2B5EF4-FFF2-40B4-BE49-F238E27FC236}">
                  <a16:creationId xmlns:a16="http://schemas.microsoft.com/office/drawing/2014/main" id="{00000000-0008-0000-0D00-00004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2287" name="Button 79" hidden="1">
              <a:extLst>
                <a:ext uri="{63B3BB69-23CF-44E3-9099-C40C66FF867C}">
                  <a14:compatExt spid="_x0000_s222287"/>
                </a:ext>
                <a:ext uri="{FF2B5EF4-FFF2-40B4-BE49-F238E27FC236}">
                  <a16:creationId xmlns:a16="http://schemas.microsoft.com/office/drawing/2014/main" id="{00000000-0008-0000-0D00-00004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8" name="Button 80" hidden="1">
              <a:extLst>
                <a:ext uri="{63B3BB69-23CF-44E3-9099-C40C66FF867C}">
                  <a14:compatExt spid="_x0000_s222288"/>
                </a:ext>
                <a:ext uri="{FF2B5EF4-FFF2-40B4-BE49-F238E27FC236}">
                  <a16:creationId xmlns:a16="http://schemas.microsoft.com/office/drawing/2014/main" id="{00000000-0008-0000-0D00-00005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89" name="Button 81" hidden="1">
              <a:extLst>
                <a:ext uri="{63B3BB69-23CF-44E3-9099-C40C66FF867C}">
                  <a14:compatExt spid="_x0000_s222289"/>
                </a:ext>
                <a:ext uri="{FF2B5EF4-FFF2-40B4-BE49-F238E27FC236}">
                  <a16:creationId xmlns:a16="http://schemas.microsoft.com/office/drawing/2014/main" id="{00000000-0008-0000-0D00-00005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0" name="Button 82" hidden="1">
              <a:extLst>
                <a:ext uri="{63B3BB69-23CF-44E3-9099-C40C66FF867C}">
                  <a14:compatExt spid="_x0000_s222290"/>
                </a:ext>
                <a:ext uri="{FF2B5EF4-FFF2-40B4-BE49-F238E27FC236}">
                  <a16:creationId xmlns:a16="http://schemas.microsoft.com/office/drawing/2014/main" id="{00000000-0008-0000-0D00-00005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2291" name="Button 83" hidden="1">
              <a:extLst>
                <a:ext uri="{63B3BB69-23CF-44E3-9099-C40C66FF867C}">
                  <a14:compatExt spid="_x0000_s222291"/>
                </a:ext>
                <a:ext uri="{FF2B5EF4-FFF2-40B4-BE49-F238E27FC236}">
                  <a16:creationId xmlns:a16="http://schemas.microsoft.com/office/drawing/2014/main" id="{00000000-0008-0000-0D00-00005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2" name="Button 84" hidden="1">
              <a:extLst>
                <a:ext uri="{63B3BB69-23CF-44E3-9099-C40C66FF867C}">
                  <a14:compatExt spid="_x0000_s222292"/>
                </a:ext>
                <a:ext uri="{FF2B5EF4-FFF2-40B4-BE49-F238E27FC236}">
                  <a16:creationId xmlns:a16="http://schemas.microsoft.com/office/drawing/2014/main" id="{00000000-0008-0000-0D00-00005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3" name="Button 85" hidden="1">
              <a:extLst>
                <a:ext uri="{63B3BB69-23CF-44E3-9099-C40C66FF867C}">
                  <a14:compatExt spid="_x0000_s222293"/>
                </a:ext>
                <a:ext uri="{FF2B5EF4-FFF2-40B4-BE49-F238E27FC236}">
                  <a16:creationId xmlns:a16="http://schemas.microsoft.com/office/drawing/2014/main" id="{00000000-0008-0000-0D00-00005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4" name="Button 86" hidden="1">
              <a:extLst>
                <a:ext uri="{63B3BB69-23CF-44E3-9099-C40C66FF867C}">
                  <a14:compatExt spid="_x0000_s222294"/>
                </a:ext>
                <a:ext uri="{FF2B5EF4-FFF2-40B4-BE49-F238E27FC236}">
                  <a16:creationId xmlns:a16="http://schemas.microsoft.com/office/drawing/2014/main" id="{00000000-0008-0000-0D00-00005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2295" name="Button 87" hidden="1">
              <a:extLst>
                <a:ext uri="{63B3BB69-23CF-44E3-9099-C40C66FF867C}">
                  <a14:compatExt spid="_x0000_s222295"/>
                </a:ext>
                <a:ext uri="{FF2B5EF4-FFF2-40B4-BE49-F238E27FC236}">
                  <a16:creationId xmlns:a16="http://schemas.microsoft.com/office/drawing/2014/main" id="{00000000-0008-0000-0D00-00005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6" name="Button 88" hidden="1">
              <a:extLst>
                <a:ext uri="{63B3BB69-23CF-44E3-9099-C40C66FF867C}">
                  <a14:compatExt spid="_x0000_s222296"/>
                </a:ext>
                <a:ext uri="{FF2B5EF4-FFF2-40B4-BE49-F238E27FC236}">
                  <a16:creationId xmlns:a16="http://schemas.microsoft.com/office/drawing/2014/main" id="{00000000-0008-0000-0D00-00005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7" name="Button 89" hidden="1">
              <a:extLst>
                <a:ext uri="{63B3BB69-23CF-44E3-9099-C40C66FF867C}">
                  <a14:compatExt spid="_x0000_s222297"/>
                </a:ext>
                <a:ext uri="{FF2B5EF4-FFF2-40B4-BE49-F238E27FC236}">
                  <a16:creationId xmlns:a16="http://schemas.microsoft.com/office/drawing/2014/main" id="{00000000-0008-0000-0D00-00005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8" name="Button 90" hidden="1">
              <a:extLst>
                <a:ext uri="{63B3BB69-23CF-44E3-9099-C40C66FF867C}">
                  <a14:compatExt spid="_x0000_s222298"/>
                </a:ext>
                <a:ext uri="{FF2B5EF4-FFF2-40B4-BE49-F238E27FC236}">
                  <a16:creationId xmlns:a16="http://schemas.microsoft.com/office/drawing/2014/main" id="{00000000-0008-0000-0D00-00005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2299" name="Button 91" hidden="1">
              <a:extLst>
                <a:ext uri="{63B3BB69-23CF-44E3-9099-C40C66FF867C}">
                  <a14:compatExt spid="_x0000_s222299"/>
                </a:ext>
                <a:ext uri="{FF2B5EF4-FFF2-40B4-BE49-F238E27FC236}">
                  <a16:creationId xmlns:a16="http://schemas.microsoft.com/office/drawing/2014/main" id="{00000000-0008-0000-0D00-00005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0" name="Button 92" hidden="1">
              <a:extLst>
                <a:ext uri="{63B3BB69-23CF-44E3-9099-C40C66FF867C}">
                  <a14:compatExt spid="_x0000_s222300"/>
                </a:ext>
                <a:ext uri="{FF2B5EF4-FFF2-40B4-BE49-F238E27FC236}">
                  <a16:creationId xmlns:a16="http://schemas.microsoft.com/office/drawing/2014/main" id="{00000000-0008-0000-0D00-00005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1" name="Button 93" hidden="1">
              <a:extLst>
                <a:ext uri="{63B3BB69-23CF-44E3-9099-C40C66FF867C}">
                  <a14:compatExt spid="_x0000_s222301"/>
                </a:ext>
                <a:ext uri="{FF2B5EF4-FFF2-40B4-BE49-F238E27FC236}">
                  <a16:creationId xmlns:a16="http://schemas.microsoft.com/office/drawing/2014/main" id="{00000000-0008-0000-0D00-00005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2" name="Button 94" hidden="1">
              <a:extLst>
                <a:ext uri="{63B3BB69-23CF-44E3-9099-C40C66FF867C}">
                  <a14:compatExt spid="_x0000_s222302"/>
                </a:ext>
                <a:ext uri="{FF2B5EF4-FFF2-40B4-BE49-F238E27FC236}">
                  <a16:creationId xmlns:a16="http://schemas.microsoft.com/office/drawing/2014/main" id="{00000000-0008-0000-0D00-00005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2303" name="Button 95" hidden="1">
              <a:extLst>
                <a:ext uri="{63B3BB69-23CF-44E3-9099-C40C66FF867C}">
                  <a14:compatExt spid="_x0000_s222303"/>
                </a:ext>
                <a:ext uri="{FF2B5EF4-FFF2-40B4-BE49-F238E27FC236}">
                  <a16:creationId xmlns:a16="http://schemas.microsoft.com/office/drawing/2014/main" id="{00000000-0008-0000-0D00-00005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4" name="Button 96" hidden="1">
              <a:extLst>
                <a:ext uri="{63B3BB69-23CF-44E3-9099-C40C66FF867C}">
                  <a14:compatExt spid="_x0000_s222304"/>
                </a:ext>
                <a:ext uri="{FF2B5EF4-FFF2-40B4-BE49-F238E27FC236}">
                  <a16:creationId xmlns:a16="http://schemas.microsoft.com/office/drawing/2014/main" id="{00000000-0008-0000-0D00-00006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5" name="Button 97" hidden="1">
              <a:extLst>
                <a:ext uri="{63B3BB69-23CF-44E3-9099-C40C66FF867C}">
                  <a14:compatExt spid="_x0000_s222305"/>
                </a:ext>
                <a:ext uri="{FF2B5EF4-FFF2-40B4-BE49-F238E27FC236}">
                  <a16:creationId xmlns:a16="http://schemas.microsoft.com/office/drawing/2014/main" id="{00000000-0008-0000-0D00-00006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6" name="Button 98" hidden="1">
              <a:extLst>
                <a:ext uri="{63B3BB69-23CF-44E3-9099-C40C66FF867C}">
                  <a14:compatExt spid="_x0000_s222306"/>
                </a:ext>
                <a:ext uri="{FF2B5EF4-FFF2-40B4-BE49-F238E27FC236}">
                  <a16:creationId xmlns:a16="http://schemas.microsoft.com/office/drawing/2014/main" id="{00000000-0008-0000-0D00-00006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2307" name="Button 99" hidden="1">
              <a:extLst>
                <a:ext uri="{63B3BB69-23CF-44E3-9099-C40C66FF867C}">
                  <a14:compatExt spid="_x0000_s222307"/>
                </a:ext>
                <a:ext uri="{FF2B5EF4-FFF2-40B4-BE49-F238E27FC236}">
                  <a16:creationId xmlns:a16="http://schemas.microsoft.com/office/drawing/2014/main" id="{00000000-0008-0000-0D00-00006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8" name="Button 100" hidden="1">
              <a:extLst>
                <a:ext uri="{63B3BB69-23CF-44E3-9099-C40C66FF867C}">
                  <a14:compatExt spid="_x0000_s222308"/>
                </a:ext>
                <a:ext uri="{FF2B5EF4-FFF2-40B4-BE49-F238E27FC236}">
                  <a16:creationId xmlns:a16="http://schemas.microsoft.com/office/drawing/2014/main" id="{00000000-0008-0000-0D00-00006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09" name="Button 101" hidden="1">
              <a:extLst>
                <a:ext uri="{63B3BB69-23CF-44E3-9099-C40C66FF867C}">
                  <a14:compatExt spid="_x0000_s222309"/>
                </a:ext>
                <a:ext uri="{FF2B5EF4-FFF2-40B4-BE49-F238E27FC236}">
                  <a16:creationId xmlns:a16="http://schemas.microsoft.com/office/drawing/2014/main" id="{00000000-0008-0000-0D00-00006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0" name="Button 102" hidden="1">
              <a:extLst>
                <a:ext uri="{63B3BB69-23CF-44E3-9099-C40C66FF867C}">
                  <a14:compatExt spid="_x0000_s222310"/>
                </a:ext>
                <a:ext uri="{FF2B5EF4-FFF2-40B4-BE49-F238E27FC236}">
                  <a16:creationId xmlns:a16="http://schemas.microsoft.com/office/drawing/2014/main" id="{00000000-0008-0000-0D00-00006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2311" name="Button 103" hidden="1">
              <a:extLst>
                <a:ext uri="{63B3BB69-23CF-44E3-9099-C40C66FF867C}">
                  <a14:compatExt spid="_x0000_s222311"/>
                </a:ext>
                <a:ext uri="{FF2B5EF4-FFF2-40B4-BE49-F238E27FC236}">
                  <a16:creationId xmlns:a16="http://schemas.microsoft.com/office/drawing/2014/main" id="{00000000-0008-0000-0D00-00006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2" name="Button 104" hidden="1">
              <a:extLst>
                <a:ext uri="{63B3BB69-23CF-44E3-9099-C40C66FF867C}">
                  <a14:compatExt spid="_x0000_s222312"/>
                </a:ext>
                <a:ext uri="{FF2B5EF4-FFF2-40B4-BE49-F238E27FC236}">
                  <a16:creationId xmlns:a16="http://schemas.microsoft.com/office/drawing/2014/main" id="{00000000-0008-0000-0D00-00006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3" name="Button 105" hidden="1">
              <a:extLst>
                <a:ext uri="{63B3BB69-23CF-44E3-9099-C40C66FF867C}">
                  <a14:compatExt spid="_x0000_s222313"/>
                </a:ext>
                <a:ext uri="{FF2B5EF4-FFF2-40B4-BE49-F238E27FC236}">
                  <a16:creationId xmlns:a16="http://schemas.microsoft.com/office/drawing/2014/main" id="{00000000-0008-0000-0D00-00006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4" name="Button 106" hidden="1">
              <a:extLst>
                <a:ext uri="{63B3BB69-23CF-44E3-9099-C40C66FF867C}">
                  <a14:compatExt spid="_x0000_s222314"/>
                </a:ext>
                <a:ext uri="{FF2B5EF4-FFF2-40B4-BE49-F238E27FC236}">
                  <a16:creationId xmlns:a16="http://schemas.microsoft.com/office/drawing/2014/main" id="{00000000-0008-0000-0D00-00006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2315" name="Button 107" hidden="1">
              <a:extLst>
                <a:ext uri="{63B3BB69-23CF-44E3-9099-C40C66FF867C}">
                  <a14:compatExt spid="_x0000_s222315"/>
                </a:ext>
                <a:ext uri="{FF2B5EF4-FFF2-40B4-BE49-F238E27FC236}">
                  <a16:creationId xmlns:a16="http://schemas.microsoft.com/office/drawing/2014/main" id="{00000000-0008-0000-0D00-00006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6" name="Button 108" hidden="1">
              <a:extLst>
                <a:ext uri="{63B3BB69-23CF-44E3-9099-C40C66FF867C}">
                  <a14:compatExt spid="_x0000_s222316"/>
                </a:ext>
                <a:ext uri="{FF2B5EF4-FFF2-40B4-BE49-F238E27FC236}">
                  <a16:creationId xmlns:a16="http://schemas.microsoft.com/office/drawing/2014/main" id="{00000000-0008-0000-0D00-00006C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7" name="Button 109" hidden="1">
              <a:extLst>
                <a:ext uri="{63B3BB69-23CF-44E3-9099-C40C66FF867C}">
                  <a14:compatExt spid="_x0000_s222317"/>
                </a:ext>
                <a:ext uri="{FF2B5EF4-FFF2-40B4-BE49-F238E27FC236}">
                  <a16:creationId xmlns:a16="http://schemas.microsoft.com/office/drawing/2014/main" id="{00000000-0008-0000-0D00-00006D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8" name="Button 110" hidden="1">
              <a:extLst>
                <a:ext uri="{63B3BB69-23CF-44E3-9099-C40C66FF867C}">
                  <a14:compatExt spid="_x0000_s222318"/>
                </a:ext>
                <a:ext uri="{FF2B5EF4-FFF2-40B4-BE49-F238E27FC236}">
                  <a16:creationId xmlns:a16="http://schemas.microsoft.com/office/drawing/2014/main" id="{00000000-0008-0000-0D00-00006E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2319" name="Button 111" hidden="1">
              <a:extLst>
                <a:ext uri="{63B3BB69-23CF-44E3-9099-C40C66FF867C}">
                  <a14:compatExt spid="_x0000_s222319"/>
                </a:ext>
                <a:ext uri="{FF2B5EF4-FFF2-40B4-BE49-F238E27FC236}">
                  <a16:creationId xmlns:a16="http://schemas.microsoft.com/office/drawing/2014/main" id="{00000000-0008-0000-0D00-00006F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0" name="Button 112" hidden="1">
              <a:extLst>
                <a:ext uri="{63B3BB69-23CF-44E3-9099-C40C66FF867C}">
                  <a14:compatExt spid="_x0000_s222320"/>
                </a:ext>
                <a:ext uri="{FF2B5EF4-FFF2-40B4-BE49-F238E27FC236}">
                  <a16:creationId xmlns:a16="http://schemas.microsoft.com/office/drawing/2014/main" id="{00000000-0008-0000-0D00-000070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1" name="Button 113" hidden="1">
              <a:extLst>
                <a:ext uri="{63B3BB69-23CF-44E3-9099-C40C66FF867C}">
                  <a14:compatExt spid="_x0000_s222321"/>
                </a:ext>
                <a:ext uri="{FF2B5EF4-FFF2-40B4-BE49-F238E27FC236}">
                  <a16:creationId xmlns:a16="http://schemas.microsoft.com/office/drawing/2014/main" id="{00000000-0008-0000-0D00-000071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2" name="Button 114" hidden="1">
              <a:extLst>
                <a:ext uri="{63B3BB69-23CF-44E3-9099-C40C66FF867C}">
                  <a14:compatExt spid="_x0000_s222322"/>
                </a:ext>
                <a:ext uri="{FF2B5EF4-FFF2-40B4-BE49-F238E27FC236}">
                  <a16:creationId xmlns:a16="http://schemas.microsoft.com/office/drawing/2014/main" id="{00000000-0008-0000-0D00-000072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2323" name="Button 115" hidden="1">
              <a:extLst>
                <a:ext uri="{63B3BB69-23CF-44E3-9099-C40C66FF867C}">
                  <a14:compatExt spid="_x0000_s222323"/>
                </a:ext>
                <a:ext uri="{FF2B5EF4-FFF2-40B4-BE49-F238E27FC236}">
                  <a16:creationId xmlns:a16="http://schemas.microsoft.com/office/drawing/2014/main" id="{00000000-0008-0000-0D00-000073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2324" name="Button 116" hidden="1">
              <a:extLst>
                <a:ext uri="{63B3BB69-23CF-44E3-9099-C40C66FF867C}">
                  <a14:compatExt spid="_x0000_s222324"/>
                </a:ext>
                <a:ext uri="{FF2B5EF4-FFF2-40B4-BE49-F238E27FC236}">
                  <a16:creationId xmlns:a16="http://schemas.microsoft.com/office/drawing/2014/main" id="{00000000-0008-0000-0D00-000074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5" name="Button 117" hidden="1">
              <a:extLst>
                <a:ext uri="{63B3BB69-23CF-44E3-9099-C40C66FF867C}">
                  <a14:compatExt spid="_x0000_s222325"/>
                </a:ext>
                <a:ext uri="{FF2B5EF4-FFF2-40B4-BE49-F238E27FC236}">
                  <a16:creationId xmlns:a16="http://schemas.microsoft.com/office/drawing/2014/main" id="{00000000-0008-0000-0D00-000075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6" name="Button 118" hidden="1">
              <a:extLst>
                <a:ext uri="{63B3BB69-23CF-44E3-9099-C40C66FF867C}">
                  <a14:compatExt spid="_x0000_s222326"/>
                </a:ext>
                <a:ext uri="{FF2B5EF4-FFF2-40B4-BE49-F238E27FC236}">
                  <a16:creationId xmlns:a16="http://schemas.microsoft.com/office/drawing/2014/main" id="{00000000-0008-0000-0D00-000076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7" name="Button 119" hidden="1">
              <a:extLst>
                <a:ext uri="{63B3BB69-23CF-44E3-9099-C40C66FF867C}">
                  <a14:compatExt spid="_x0000_s222327"/>
                </a:ext>
                <a:ext uri="{FF2B5EF4-FFF2-40B4-BE49-F238E27FC236}">
                  <a16:creationId xmlns:a16="http://schemas.microsoft.com/office/drawing/2014/main" id="{00000000-0008-0000-0D00-000077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2328" name="Button 120" hidden="1">
              <a:extLst>
                <a:ext uri="{63B3BB69-23CF-44E3-9099-C40C66FF867C}">
                  <a14:compatExt spid="_x0000_s222328"/>
                </a:ext>
                <a:ext uri="{FF2B5EF4-FFF2-40B4-BE49-F238E27FC236}">
                  <a16:creationId xmlns:a16="http://schemas.microsoft.com/office/drawing/2014/main" id="{00000000-0008-0000-0D00-000078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29" name="Button 121" hidden="1">
              <a:extLst>
                <a:ext uri="{63B3BB69-23CF-44E3-9099-C40C66FF867C}">
                  <a14:compatExt spid="_x0000_s222329"/>
                </a:ext>
                <a:ext uri="{FF2B5EF4-FFF2-40B4-BE49-F238E27FC236}">
                  <a16:creationId xmlns:a16="http://schemas.microsoft.com/office/drawing/2014/main" id="{00000000-0008-0000-0D00-000079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0" name="Button 122" hidden="1">
              <a:extLst>
                <a:ext uri="{63B3BB69-23CF-44E3-9099-C40C66FF867C}">
                  <a14:compatExt spid="_x0000_s222330"/>
                </a:ext>
                <a:ext uri="{FF2B5EF4-FFF2-40B4-BE49-F238E27FC236}">
                  <a16:creationId xmlns:a16="http://schemas.microsoft.com/office/drawing/2014/main" id="{00000000-0008-0000-0D00-00007A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2331" name="Button 123" hidden="1">
              <a:extLst>
                <a:ext uri="{63B3BB69-23CF-44E3-9099-C40C66FF867C}">
                  <a14:compatExt spid="_x0000_s222331"/>
                </a:ext>
                <a:ext uri="{FF2B5EF4-FFF2-40B4-BE49-F238E27FC236}">
                  <a16:creationId xmlns:a16="http://schemas.microsoft.com/office/drawing/2014/main" id="{00000000-0008-0000-0D00-00007B6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33" name="Button 1" hidden="1">
              <a:extLst>
                <a:ext uri="{63B3BB69-23CF-44E3-9099-C40C66FF867C}">
                  <a14:compatExt spid="_x0000_s223233"/>
                </a:ext>
                <a:ext uri="{FF2B5EF4-FFF2-40B4-BE49-F238E27FC236}">
                  <a16:creationId xmlns:a16="http://schemas.microsoft.com/office/drawing/2014/main" id="{00000000-0008-0000-0E00-00000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85725</xdr:rowOff>
        </xdr:to>
        <xdr:sp macro="" textlink="">
          <xdr:nvSpPr>
            <xdr:cNvPr id="223234" name="Button 2" hidden="1">
              <a:extLst>
                <a:ext uri="{63B3BB69-23CF-44E3-9099-C40C66FF867C}">
                  <a14:compatExt spid="_x0000_s223234"/>
                </a:ext>
                <a:ext uri="{FF2B5EF4-FFF2-40B4-BE49-F238E27FC236}">
                  <a16:creationId xmlns:a16="http://schemas.microsoft.com/office/drawing/2014/main" id="{00000000-0008-0000-0E00-00000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5" name="Button 3" hidden="1">
              <a:extLst>
                <a:ext uri="{63B3BB69-23CF-44E3-9099-C40C66FF867C}">
                  <a14:compatExt spid="_x0000_s223235"/>
                </a:ext>
                <a:ext uri="{FF2B5EF4-FFF2-40B4-BE49-F238E27FC236}">
                  <a16:creationId xmlns:a16="http://schemas.microsoft.com/office/drawing/2014/main" id="{00000000-0008-0000-0E00-00000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6" name="Button 4" hidden="1">
              <a:extLst>
                <a:ext uri="{63B3BB69-23CF-44E3-9099-C40C66FF867C}">
                  <a14:compatExt spid="_x0000_s223236"/>
                </a:ext>
                <a:ext uri="{FF2B5EF4-FFF2-40B4-BE49-F238E27FC236}">
                  <a16:creationId xmlns:a16="http://schemas.microsoft.com/office/drawing/2014/main" id="{00000000-0008-0000-0E00-00000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7" name="Button 5" hidden="1">
              <a:extLst>
                <a:ext uri="{63B3BB69-23CF-44E3-9099-C40C66FF867C}">
                  <a14:compatExt spid="_x0000_s223237"/>
                </a:ext>
                <a:ext uri="{FF2B5EF4-FFF2-40B4-BE49-F238E27FC236}">
                  <a16:creationId xmlns:a16="http://schemas.microsoft.com/office/drawing/2014/main" id="{00000000-0008-0000-0E00-00000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38" name="Button 6" hidden="1">
              <a:extLst>
                <a:ext uri="{63B3BB69-23CF-44E3-9099-C40C66FF867C}">
                  <a14:compatExt spid="_x0000_s223238"/>
                </a:ext>
                <a:ext uri="{FF2B5EF4-FFF2-40B4-BE49-F238E27FC236}">
                  <a16:creationId xmlns:a16="http://schemas.microsoft.com/office/drawing/2014/main" id="{00000000-0008-0000-0E00-00000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39" name="Button 7" hidden="1">
              <a:extLst>
                <a:ext uri="{63B3BB69-23CF-44E3-9099-C40C66FF867C}">
                  <a14:compatExt spid="_x0000_s223239"/>
                </a:ext>
                <a:ext uri="{FF2B5EF4-FFF2-40B4-BE49-F238E27FC236}">
                  <a16:creationId xmlns:a16="http://schemas.microsoft.com/office/drawing/2014/main" id="{00000000-0008-0000-0E00-00000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0" name="Button 8" hidden="1">
              <a:extLst>
                <a:ext uri="{63B3BB69-23CF-44E3-9099-C40C66FF867C}">
                  <a14:compatExt spid="_x0000_s223240"/>
                </a:ext>
                <a:ext uri="{FF2B5EF4-FFF2-40B4-BE49-F238E27FC236}">
                  <a16:creationId xmlns:a16="http://schemas.microsoft.com/office/drawing/2014/main" id="{00000000-0008-0000-0E00-00000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1" name="Button 9" hidden="1">
              <a:extLst>
                <a:ext uri="{63B3BB69-23CF-44E3-9099-C40C66FF867C}">
                  <a14:compatExt spid="_x0000_s223241"/>
                </a:ext>
                <a:ext uri="{FF2B5EF4-FFF2-40B4-BE49-F238E27FC236}">
                  <a16:creationId xmlns:a16="http://schemas.microsoft.com/office/drawing/2014/main" id="{00000000-0008-0000-0E00-00000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42" name="Button 10" hidden="1">
              <a:extLst>
                <a:ext uri="{63B3BB69-23CF-44E3-9099-C40C66FF867C}">
                  <a14:compatExt spid="_x0000_s223242"/>
                </a:ext>
                <a:ext uri="{FF2B5EF4-FFF2-40B4-BE49-F238E27FC236}">
                  <a16:creationId xmlns:a16="http://schemas.microsoft.com/office/drawing/2014/main" id="{00000000-0008-0000-0E00-00000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3" name="Button 11" hidden="1">
              <a:extLst>
                <a:ext uri="{63B3BB69-23CF-44E3-9099-C40C66FF867C}">
                  <a14:compatExt spid="_x0000_s223243"/>
                </a:ext>
                <a:ext uri="{FF2B5EF4-FFF2-40B4-BE49-F238E27FC236}">
                  <a16:creationId xmlns:a16="http://schemas.microsoft.com/office/drawing/2014/main" id="{00000000-0008-0000-0E00-00000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4" name="Button 12" hidden="1">
              <a:extLst>
                <a:ext uri="{63B3BB69-23CF-44E3-9099-C40C66FF867C}">
                  <a14:compatExt spid="_x0000_s223244"/>
                </a:ext>
                <a:ext uri="{FF2B5EF4-FFF2-40B4-BE49-F238E27FC236}">
                  <a16:creationId xmlns:a16="http://schemas.microsoft.com/office/drawing/2014/main" id="{00000000-0008-0000-0E00-00000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5" name="Button 13" hidden="1">
              <a:extLst>
                <a:ext uri="{63B3BB69-23CF-44E3-9099-C40C66FF867C}">
                  <a14:compatExt spid="_x0000_s223245"/>
                </a:ext>
                <a:ext uri="{FF2B5EF4-FFF2-40B4-BE49-F238E27FC236}">
                  <a16:creationId xmlns:a16="http://schemas.microsoft.com/office/drawing/2014/main" id="{00000000-0008-0000-0E00-00000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246" name="Button 14" hidden="1">
              <a:extLst>
                <a:ext uri="{63B3BB69-23CF-44E3-9099-C40C66FF867C}">
                  <a14:compatExt spid="_x0000_s223246"/>
                </a:ext>
                <a:ext uri="{FF2B5EF4-FFF2-40B4-BE49-F238E27FC236}">
                  <a16:creationId xmlns:a16="http://schemas.microsoft.com/office/drawing/2014/main" id="{00000000-0008-0000-0E00-00000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7" name="Button 15" hidden="1">
              <a:extLst>
                <a:ext uri="{63B3BB69-23CF-44E3-9099-C40C66FF867C}">
                  <a14:compatExt spid="_x0000_s223247"/>
                </a:ext>
                <a:ext uri="{FF2B5EF4-FFF2-40B4-BE49-F238E27FC236}">
                  <a16:creationId xmlns:a16="http://schemas.microsoft.com/office/drawing/2014/main" id="{00000000-0008-0000-0E00-00000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8" name="Button 16" hidden="1">
              <a:extLst>
                <a:ext uri="{63B3BB69-23CF-44E3-9099-C40C66FF867C}">
                  <a14:compatExt spid="_x0000_s223248"/>
                </a:ext>
                <a:ext uri="{FF2B5EF4-FFF2-40B4-BE49-F238E27FC236}">
                  <a16:creationId xmlns:a16="http://schemas.microsoft.com/office/drawing/2014/main" id="{00000000-0008-0000-0E00-00001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49" name="Button 17" hidden="1">
              <a:extLst>
                <a:ext uri="{63B3BB69-23CF-44E3-9099-C40C66FF867C}">
                  <a14:compatExt spid="_x0000_s223249"/>
                </a:ext>
                <a:ext uri="{FF2B5EF4-FFF2-40B4-BE49-F238E27FC236}">
                  <a16:creationId xmlns:a16="http://schemas.microsoft.com/office/drawing/2014/main" id="{00000000-0008-0000-0E00-00001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250" name="Button 18" hidden="1">
              <a:extLst>
                <a:ext uri="{63B3BB69-23CF-44E3-9099-C40C66FF867C}">
                  <a14:compatExt spid="_x0000_s223250"/>
                </a:ext>
                <a:ext uri="{FF2B5EF4-FFF2-40B4-BE49-F238E27FC236}">
                  <a16:creationId xmlns:a16="http://schemas.microsoft.com/office/drawing/2014/main" id="{00000000-0008-0000-0E00-00001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1" name="Button 19" hidden="1">
              <a:extLst>
                <a:ext uri="{63B3BB69-23CF-44E3-9099-C40C66FF867C}">
                  <a14:compatExt spid="_x0000_s223251"/>
                </a:ext>
                <a:ext uri="{FF2B5EF4-FFF2-40B4-BE49-F238E27FC236}">
                  <a16:creationId xmlns:a16="http://schemas.microsoft.com/office/drawing/2014/main" id="{00000000-0008-0000-0E00-00001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2" name="Button 20" hidden="1">
              <a:extLst>
                <a:ext uri="{63B3BB69-23CF-44E3-9099-C40C66FF867C}">
                  <a14:compatExt spid="_x0000_s223252"/>
                </a:ext>
                <a:ext uri="{FF2B5EF4-FFF2-40B4-BE49-F238E27FC236}">
                  <a16:creationId xmlns:a16="http://schemas.microsoft.com/office/drawing/2014/main" id="{00000000-0008-0000-0E00-00001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3" name="Button 21" hidden="1">
              <a:extLst>
                <a:ext uri="{63B3BB69-23CF-44E3-9099-C40C66FF867C}">
                  <a14:compatExt spid="_x0000_s223253"/>
                </a:ext>
                <a:ext uri="{FF2B5EF4-FFF2-40B4-BE49-F238E27FC236}">
                  <a16:creationId xmlns:a16="http://schemas.microsoft.com/office/drawing/2014/main" id="{00000000-0008-0000-0E00-00001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254" name="Button 22" hidden="1">
              <a:extLst>
                <a:ext uri="{63B3BB69-23CF-44E3-9099-C40C66FF867C}">
                  <a14:compatExt spid="_x0000_s223254"/>
                </a:ext>
                <a:ext uri="{FF2B5EF4-FFF2-40B4-BE49-F238E27FC236}">
                  <a16:creationId xmlns:a16="http://schemas.microsoft.com/office/drawing/2014/main" id="{00000000-0008-0000-0E00-00001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5" name="Button 23" hidden="1">
              <a:extLst>
                <a:ext uri="{63B3BB69-23CF-44E3-9099-C40C66FF867C}">
                  <a14:compatExt spid="_x0000_s223255"/>
                </a:ext>
                <a:ext uri="{FF2B5EF4-FFF2-40B4-BE49-F238E27FC236}">
                  <a16:creationId xmlns:a16="http://schemas.microsoft.com/office/drawing/2014/main" id="{00000000-0008-0000-0E00-00001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6" name="Button 24" hidden="1">
              <a:extLst>
                <a:ext uri="{63B3BB69-23CF-44E3-9099-C40C66FF867C}">
                  <a14:compatExt spid="_x0000_s223256"/>
                </a:ext>
                <a:ext uri="{FF2B5EF4-FFF2-40B4-BE49-F238E27FC236}">
                  <a16:creationId xmlns:a16="http://schemas.microsoft.com/office/drawing/2014/main" id="{00000000-0008-0000-0E00-00001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7" name="Button 25" hidden="1">
              <a:extLst>
                <a:ext uri="{63B3BB69-23CF-44E3-9099-C40C66FF867C}">
                  <a14:compatExt spid="_x0000_s223257"/>
                </a:ext>
                <a:ext uri="{FF2B5EF4-FFF2-40B4-BE49-F238E27FC236}">
                  <a16:creationId xmlns:a16="http://schemas.microsoft.com/office/drawing/2014/main" id="{00000000-0008-0000-0E00-00001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258" name="Button 26" hidden="1">
              <a:extLst>
                <a:ext uri="{63B3BB69-23CF-44E3-9099-C40C66FF867C}">
                  <a14:compatExt spid="_x0000_s223258"/>
                </a:ext>
                <a:ext uri="{FF2B5EF4-FFF2-40B4-BE49-F238E27FC236}">
                  <a16:creationId xmlns:a16="http://schemas.microsoft.com/office/drawing/2014/main" id="{00000000-0008-0000-0E00-00001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59" name="Button 27" hidden="1">
              <a:extLst>
                <a:ext uri="{63B3BB69-23CF-44E3-9099-C40C66FF867C}">
                  <a14:compatExt spid="_x0000_s223259"/>
                </a:ext>
                <a:ext uri="{FF2B5EF4-FFF2-40B4-BE49-F238E27FC236}">
                  <a16:creationId xmlns:a16="http://schemas.microsoft.com/office/drawing/2014/main" id="{00000000-0008-0000-0E00-00001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0" name="Button 28" hidden="1">
              <a:extLst>
                <a:ext uri="{63B3BB69-23CF-44E3-9099-C40C66FF867C}">
                  <a14:compatExt spid="_x0000_s223260"/>
                </a:ext>
                <a:ext uri="{FF2B5EF4-FFF2-40B4-BE49-F238E27FC236}">
                  <a16:creationId xmlns:a16="http://schemas.microsoft.com/office/drawing/2014/main" id="{00000000-0008-0000-0E00-00001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1" name="Button 29" hidden="1">
              <a:extLst>
                <a:ext uri="{63B3BB69-23CF-44E3-9099-C40C66FF867C}">
                  <a14:compatExt spid="_x0000_s223261"/>
                </a:ext>
                <a:ext uri="{FF2B5EF4-FFF2-40B4-BE49-F238E27FC236}">
                  <a16:creationId xmlns:a16="http://schemas.microsoft.com/office/drawing/2014/main" id="{00000000-0008-0000-0E00-00001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262" name="Button 30" hidden="1">
              <a:extLst>
                <a:ext uri="{63B3BB69-23CF-44E3-9099-C40C66FF867C}">
                  <a14:compatExt spid="_x0000_s223262"/>
                </a:ext>
                <a:ext uri="{FF2B5EF4-FFF2-40B4-BE49-F238E27FC236}">
                  <a16:creationId xmlns:a16="http://schemas.microsoft.com/office/drawing/2014/main" id="{00000000-0008-0000-0E00-00001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3" name="Button 31" hidden="1">
              <a:extLst>
                <a:ext uri="{63B3BB69-23CF-44E3-9099-C40C66FF867C}">
                  <a14:compatExt spid="_x0000_s223263"/>
                </a:ext>
                <a:ext uri="{FF2B5EF4-FFF2-40B4-BE49-F238E27FC236}">
                  <a16:creationId xmlns:a16="http://schemas.microsoft.com/office/drawing/2014/main" id="{00000000-0008-0000-0E00-00001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4" name="Button 32" hidden="1">
              <a:extLst>
                <a:ext uri="{63B3BB69-23CF-44E3-9099-C40C66FF867C}">
                  <a14:compatExt spid="_x0000_s223264"/>
                </a:ext>
                <a:ext uri="{FF2B5EF4-FFF2-40B4-BE49-F238E27FC236}">
                  <a16:creationId xmlns:a16="http://schemas.microsoft.com/office/drawing/2014/main" id="{00000000-0008-0000-0E00-00002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5" name="Button 33" hidden="1">
              <a:extLst>
                <a:ext uri="{63B3BB69-23CF-44E3-9099-C40C66FF867C}">
                  <a14:compatExt spid="_x0000_s223265"/>
                </a:ext>
                <a:ext uri="{FF2B5EF4-FFF2-40B4-BE49-F238E27FC236}">
                  <a16:creationId xmlns:a16="http://schemas.microsoft.com/office/drawing/2014/main" id="{00000000-0008-0000-0E00-00002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266" name="Button 34" hidden="1">
              <a:extLst>
                <a:ext uri="{63B3BB69-23CF-44E3-9099-C40C66FF867C}">
                  <a14:compatExt spid="_x0000_s223266"/>
                </a:ext>
                <a:ext uri="{FF2B5EF4-FFF2-40B4-BE49-F238E27FC236}">
                  <a16:creationId xmlns:a16="http://schemas.microsoft.com/office/drawing/2014/main" id="{00000000-0008-0000-0E00-00002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7" name="Button 35" hidden="1">
              <a:extLst>
                <a:ext uri="{63B3BB69-23CF-44E3-9099-C40C66FF867C}">
                  <a14:compatExt spid="_x0000_s223267"/>
                </a:ext>
                <a:ext uri="{FF2B5EF4-FFF2-40B4-BE49-F238E27FC236}">
                  <a16:creationId xmlns:a16="http://schemas.microsoft.com/office/drawing/2014/main" id="{00000000-0008-0000-0E00-00002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8" name="Button 36" hidden="1">
              <a:extLst>
                <a:ext uri="{63B3BB69-23CF-44E3-9099-C40C66FF867C}">
                  <a14:compatExt spid="_x0000_s223268"/>
                </a:ext>
                <a:ext uri="{FF2B5EF4-FFF2-40B4-BE49-F238E27FC236}">
                  <a16:creationId xmlns:a16="http://schemas.microsoft.com/office/drawing/2014/main" id="{00000000-0008-0000-0E00-00002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69" name="Button 37" hidden="1">
              <a:extLst>
                <a:ext uri="{63B3BB69-23CF-44E3-9099-C40C66FF867C}">
                  <a14:compatExt spid="_x0000_s223269"/>
                </a:ext>
                <a:ext uri="{FF2B5EF4-FFF2-40B4-BE49-F238E27FC236}">
                  <a16:creationId xmlns:a16="http://schemas.microsoft.com/office/drawing/2014/main" id="{00000000-0008-0000-0E00-00002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270" name="Button 38" hidden="1">
              <a:extLst>
                <a:ext uri="{63B3BB69-23CF-44E3-9099-C40C66FF867C}">
                  <a14:compatExt spid="_x0000_s223270"/>
                </a:ext>
                <a:ext uri="{FF2B5EF4-FFF2-40B4-BE49-F238E27FC236}">
                  <a16:creationId xmlns:a16="http://schemas.microsoft.com/office/drawing/2014/main" id="{00000000-0008-0000-0E00-00002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1" name="Button 39" hidden="1">
              <a:extLst>
                <a:ext uri="{63B3BB69-23CF-44E3-9099-C40C66FF867C}">
                  <a14:compatExt spid="_x0000_s223271"/>
                </a:ext>
                <a:ext uri="{FF2B5EF4-FFF2-40B4-BE49-F238E27FC236}">
                  <a16:creationId xmlns:a16="http://schemas.microsoft.com/office/drawing/2014/main" id="{00000000-0008-0000-0E00-00002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2" name="Button 40" hidden="1">
              <a:extLst>
                <a:ext uri="{63B3BB69-23CF-44E3-9099-C40C66FF867C}">
                  <a14:compatExt spid="_x0000_s223272"/>
                </a:ext>
                <a:ext uri="{FF2B5EF4-FFF2-40B4-BE49-F238E27FC236}">
                  <a16:creationId xmlns:a16="http://schemas.microsoft.com/office/drawing/2014/main" id="{00000000-0008-0000-0E00-00002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3" name="Button 41" hidden="1">
              <a:extLst>
                <a:ext uri="{63B3BB69-23CF-44E3-9099-C40C66FF867C}">
                  <a14:compatExt spid="_x0000_s223273"/>
                </a:ext>
                <a:ext uri="{FF2B5EF4-FFF2-40B4-BE49-F238E27FC236}">
                  <a16:creationId xmlns:a16="http://schemas.microsoft.com/office/drawing/2014/main" id="{00000000-0008-0000-0E00-00002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274" name="Button 42" hidden="1">
              <a:extLst>
                <a:ext uri="{63B3BB69-23CF-44E3-9099-C40C66FF867C}">
                  <a14:compatExt spid="_x0000_s223274"/>
                </a:ext>
                <a:ext uri="{FF2B5EF4-FFF2-40B4-BE49-F238E27FC236}">
                  <a16:creationId xmlns:a16="http://schemas.microsoft.com/office/drawing/2014/main" id="{00000000-0008-0000-0E00-00002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5" name="Button 43" hidden="1">
              <a:extLst>
                <a:ext uri="{63B3BB69-23CF-44E3-9099-C40C66FF867C}">
                  <a14:compatExt spid="_x0000_s223275"/>
                </a:ext>
                <a:ext uri="{FF2B5EF4-FFF2-40B4-BE49-F238E27FC236}">
                  <a16:creationId xmlns:a16="http://schemas.microsoft.com/office/drawing/2014/main" id="{00000000-0008-0000-0E00-00002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6" name="Button 44" hidden="1">
              <a:extLst>
                <a:ext uri="{63B3BB69-23CF-44E3-9099-C40C66FF867C}">
                  <a14:compatExt spid="_x0000_s223276"/>
                </a:ext>
                <a:ext uri="{FF2B5EF4-FFF2-40B4-BE49-F238E27FC236}">
                  <a16:creationId xmlns:a16="http://schemas.microsoft.com/office/drawing/2014/main" id="{00000000-0008-0000-0E00-00002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7" name="Button 45" hidden="1">
              <a:extLst>
                <a:ext uri="{63B3BB69-23CF-44E3-9099-C40C66FF867C}">
                  <a14:compatExt spid="_x0000_s223277"/>
                </a:ext>
                <a:ext uri="{FF2B5EF4-FFF2-40B4-BE49-F238E27FC236}">
                  <a16:creationId xmlns:a16="http://schemas.microsoft.com/office/drawing/2014/main" id="{00000000-0008-0000-0E00-00002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278" name="Button 46" hidden="1">
              <a:extLst>
                <a:ext uri="{63B3BB69-23CF-44E3-9099-C40C66FF867C}">
                  <a14:compatExt spid="_x0000_s223278"/>
                </a:ext>
                <a:ext uri="{FF2B5EF4-FFF2-40B4-BE49-F238E27FC236}">
                  <a16:creationId xmlns:a16="http://schemas.microsoft.com/office/drawing/2014/main" id="{00000000-0008-0000-0E00-00002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79" name="Button 47" hidden="1">
              <a:extLst>
                <a:ext uri="{63B3BB69-23CF-44E3-9099-C40C66FF867C}">
                  <a14:compatExt spid="_x0000_s223279"/>
                </a:ext>
                <a:ext uri="{FF2B5EF4-FFF2-40B4-BE49-F238E27FC236}">
                  <a16:creationId xmlns:a16="http://schemas.microsoft.com/office/drawing/2014/main" id="{00000000-0008-0000-0E00-00002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0" name="Button 48" hidden="1">
              <a:extLst>
                <a:ext uri="{63B3BB69-23CF-44E3-9099-C40C66FF867C}">
                  <a14:compatExt spid="_x0000_s223280"/>
                </a:ext>
                <a:ext uri="{FF2B5EF4-FFF2-40B4-BE49-F238E27FC236}">
                  <a16:creationId xmlns:a16="http://schemas.microsoft.com/office/drawing/2014/main" id="{00000000-0008-0000-0E00-00003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1" name="Button 49" hidden="1">
              <a:extLst>
                <a:ext uri="{63B3BB69-23CF-44E3-9099-C40C66FF867C}">
                  <a14:compatExt spid="_x0000_s223281"/>
                </a:ext>
                <a:ext uri="{FF2B5EF4-FFF2-40B4-BE49-F238E27FC236}">
                  <a16:creationId xmlns:a16="http://schemas.microsoft.com/office/drawing/2014/main" id="{00000000-0008-0000-0E00-00003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282" name="Button 50" hidden="1">
              <a:extLst>
                <a:ext uri="{63B3BB69-23CF-44E3-9099-C40C66FF867C}">
                  <a14:compatExt spid="_x0000_s223282"/>
                </a:ext>
                <a:ext uri="{FF2B5EF4-FFF2-40B4-BE49-F238E27FC236}">
                  <a16:creationId xmlns:a16="http://schemas.microsoft.com/office/drawing/2014/main" id="{00000000-0008-0000-0E00-00003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3" name="Button 51" hidden="1">
              <a:extLst>
                <a:ext uri="{63B3BB69-23CF-44E3-9099-C40C66FF867C}">
                  <a14:compatExt spid="_x0000_s223283"/>
                </a:ext>
                <a:ext uri="{FF2B5EF4-FFF2-40B4-BE49-F238E27FC236}">
                  <a16:creationId xmlns:a16="http://schemas.microsoft.com/office/drawing/2014/main" id="{00000000-0008-0000-0E00-00003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4" name="Button 52" hidden="1">
              <a:extLst>
                <a:ext uri="{63B3BB69-23CF-44E3-9099-C40C66FF867C}">
                  <a14:compatExt spid="_x0000_s223284"/>
                </a:ext>
                <a:ext uri="{FF2B5EF4-FFF2-40B4-BE49-F238E27FC236}">
                  <a16:creationId xmlns:a16="http://schemas.microsoft.com/office/drawing/2014/main" id="{00000000-0008-0000-0E00-00003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5" name="Button 53" hidden="1">
              <a:extLst>
                <a:ext uri="{63B3BB69-23CF-44E3-9099-C40C66FF867C}">
                  <a14:compatExt spid="_x0000_s223285"/>
                </a:ext>
                <a:ext uri="{FF2B5EF4-FFF2-40B4-BE49-F238E27FC236}">
                  <a16:creationId xmlns:a16="http://schemas.microsoft.com/office/drawing/2014/main" id="{00000000-0008-0000-0E00-00003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286" name="Button 54" hidden="1">
              <a:extLst>
                <a:ext uri="{63B3BB69-23CF-44E3-9099-C40C66FF867C}">
                  <a14:compatExt spid="_x0000_s223286"/>
                </a:ext>
                <a:ext uri="{FF2B5EF4-FFF2-40B4-BE49-F238E27FC236}">
                  <a16:creationId xmlns:a16="http://schemas.microsoft.com/office/drawing/2014/main" id="{00000000-0008-0000-0E00-00003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7" name="Button 55" hidden="1">
              <a:extLst>
                <a:ext uri="{63B3BB69-23CF-44E3-9099-C40C66FF867C}">
                  <a14:compatExt spid="_x0000_s223287"/>
                </a:ext>
                <a:ext uri="{FF2B5EF4-FFF2-40B4-BE49-F238E27FC236}">
                  <a16:creationId xmlns:a16="http://schemas.microsoft.com/office/drawing/2014/main" id="{00000000-0008-0000-0E00-00003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8" name="Button 56" hidden="1">
              <a:extLst>
                <a:ext uri="{63B3BB69-23CF-44E3-9099-C40C66FF867C}">
                  <a14:compatExt spid="_x0000_s223288"/>
                </a:ext>
                <a:ext uri="{FF2B5EF4-FFF2-40B4-BE49-F238E27FC236}">
                  <a16:creationId xmlns:a16="http://schemas.microsoft.com/office/drawing/2014/main" id="{00000000-0008-0000-0E00-00003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89" name="Button 57" hidden="1">
              <a:extLst>
                <a:ext uri="{63B3BB69-23CF-44E3-9099-C40C66FF867C}">
                  <a14:compatExt spid="_x0000_s223289"/>
                </a:ext>
                <a:ext uri="{FF2B5EF4-FFF2-40B4-BE49-F238E27FC236}">
                  <a16:creationId xmlns:a16="http://schemas.microsoft.com/office/drawing/2014/main" id="{00000000-0008-0000-0E00-00003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290" name="Button 58" hidden="1">
              <a:extLst>
                <a:ext uri="{63B3BB69-23CF-44E3-9099-C40C66FF867C}">
                  <a14:compatExt spid="_x0000_s223290"/>
                </a:ext>
                <a:ext uri="{FF2B5EF4-FFF2-40B4-BE49-F238E27FC236}">
                  <a16:creationId xmlns:a16="http://schemas.microsoft.com/office/drawing/2014/main" id="{00000000-0008-0000-0E00-00003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291" name="Button 59" hidden="1">
              <a:extLst>
                <a:ext uri="{63B3BB69-23CF-44E3-9099-C40C66FF867C}">
                  <a14:compatExt spid="_x0000_s223291"/>
                </a:ext>
                <a:ext uri="{FF2B5EF4-FFF2-40B4-BE49-F238E27FC236}">
                  <a16:creationId xmlns:a16="http://schemas.microsoft.com/office/drawing/2014/main" id="{00000000-0008-0000-0E00-00003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2" name="Button 60" hidden="1">
              <a:extLst>
                <a:ext uri="{63B3BB69-23CF-44E3-9099-C40C66FF867C}">
                  <a14:compatExt spid="_x0000_s223292"/>
                </a:ext>
                <a:ext uri="{FF2B5EF4-FFF2-40B4-BE49-F238E27FC236}">
                  <a16:creationId xmlns:a16="http://schemas.microsoft.com/office/drawing/2014/main" id="{00000000-0008-0000-0E00-00003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3" name="Button 61" hidden="1">
              <a:extLst>
                <a:ext uri="{63B3BB69-23CF-44E3-9099-C40C66FF867C}">
                  <a14:compatExt spid="_x0000_s223293"/>
                </a:ext>
                <a:ext uri="{FF2B5EF4-FFF2-40B4-BE49-F238E27FC236}">
                  <a16:creationId xmlns:a16="http://schemas.microsoft.com/office/drawing/2014/main" id="{00000000-0008-0000-0E00-00003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4" name="Button 62" hidden="1">
              <a:extLst>
                <a:ext uri="{63B3BB69-23CF-44E3-9099-C40C66FF867C}">
                  <a14:compatExt spid="_x0000_s223294"/>
                </a:ext>
                <a:ext uri="{FF2B5EF4-FFF2-40B4-BE49-F238E27FC236}">
                  <a16:creationId xmlns:a16="http://schemas.microsoft.com/office/drawing/2014/main" id="{00000000-0008-0000-0E00-00003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295" name="Button 63" hidden="1">
              <a:extLst>
                <a:ext uri="{63B3BB69-23CF-44E3-9099-C40C66FF867C}">
                  <a14:compatExt spid="_x0000_s223295"/>
                </a:ext>
                <a:ext uri="{FF2B5EF4-FFF2-40B4-BE49-F238E27FC236}">
                  <a16:creationId xmlns:a16="http://schemas.microsoft.com/office/drawing/2014/main" id="{00000000-0008-0000-0E00-00003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6" name="Button 64" hidden="1">
              <a:extLst>
                <a:ext uri="{63B3BB69-23CF-44E3-9099-C40C66FF867C}">
                  <a14:compatExt spid="_x0000_s223296"/>
                </a:ext>
                <a:ext uri="{FF2B5EF4-FFF2-40B4-BE49-F238E27FC236}">
                  <a16:creationId xmlns:a16="http://schemas.microsoft.com/office/drawing/2014/main" id="{00000000-0008-0000-0E00-00004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7" name="Button 65" hidden="1">
              <a:extLst>
                <a:ext uri="{63B3BB69-23CF-44E3-9099-C40C66FF867C}">
                  <a14:compatExt spid="_x0000_s223297"/>
                </a:ext>
                <a:ext uri="{FF2B5EF4-FFF2-40B4-BE49-F238E27FC236}">
                  <a16:creationId xmlns:a16="http://schemas.microsoft.com/office/drawing/2014/main" id="{00000000-0008-0000-0E00-00004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8" name="Button 66" hidden="1">
              <a:extLst>
                <a:ext uri="{63B3BB69-23CF-44E3-9099-C40C66FF867C}">
                  <a14:compatExt spid="_x0000_s223298"/>
                </a:ext>
                <a:ext uri="{FF2B5EF4-FFF2-40B4-BE49-F238E27FC236}">
                  <a16:creationId xmlns:a16="http://schemas.microsoft.com/office/drawing/2014/main" id="{00000000-0008-0000-0E00-00004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299" name="Button 67" hidden="1">
              <a:extLst>
                <a:ext uri="{63B3BB69-23CF-44E3-9099-C40C66FF867C}">
                  <a14:compatExt spid="_x0000_s223299"/>
                </a:ext>
                <a:ext uri="{FF2B5EF4-FFF2-40B4-BE49-F238E27FC236}">
                  <a16:creationId xmlns:a16="http://schemas.microsoft.com/office/drawing/2014/main" id="{00000000-0008-0000-0E00-00004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0" name="Button 68" hidden="1">
              <a:extLst>
                <a:ext uri="{63B3BB69-23CF-44E3-9099-C40C66FF867C}">
                  <a14:compatExt spid="_x0000_s223300"/>
                </a:ext>
                <a:ext uri="{FF2B5EF4-FFF2-40B4-BE49-F238E27FC236}">
                  <a16:creationId xmlns:a16="http://schemas.microsoft.com/office/drawing/2014/main" id="{00000000-0008-0000-0E00-00004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1" name="Button 69" hidden="1">
              <a:extLst>
                <a:ext uri="{63B3BB69-23CF-44E3-9099-C40C66FF867C}">
                  <a14:compatExt spid="_x0000_s223301"/>
                </a:ext>
                <a:ext uri="{FF2B5EF4-FFF2-40B4-BE49-F238E27FC236}">
                  <a16:creationId xmlns:a16="http://schemas.microsoft.com/office/drawing/2014/main" id="{00000000-0008-0000-0E00-00004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2" name="Button 70" hidden="1">
              <a:extLst>
                <a:ext uri="{63B3BB69-23CF-44E3-9099-C40C66FF867C}">
                  <a14:compatExt spid="_x0000_s223302"/>
                </a:ext>
                <a:ext uri="{FF2B5EF4-FFF2-40B4-BE49-F238E27FC236}">
                  <a16:creationId xmlns:a16="http://schemas.microsoft.com/office/drawing/2014/main" id="{00000000-0008-0000-0E00-00004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23303" name="Button 71" hidden="1">
              <a:extLst>
                <a:ext uri="{63B3BB69-23CF-44E3-9099-C40C66FF867C}">
                  <a14:compatExt spid="_x0000_s223303"/>
                </a:ext>
                <a:ext uri="{FF2B5EF4-FFF2-40B4-BE49-F238E27FC236}">
                  <a16:creationId xmlns:a16="http://schemas.microsoft.com/office/drawing/2014/main" id="{00000000-0008-0000-0E00-00004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4" name="Button 72" hidden="1">
              <a:extLst>
                <a:ext uri="{63B3BB69-23CF-44E3-9099-C40C66FF867C}">
                  <a14:compatExt spid="_x0000_s223304"/>
                </a:ext>
                <a:ext uri="{FF2B5EF4-FFF2-40B4-BE49-F238E27FC236}">
                  <a16:creationId xmlns:a16="http://schemas.microsoft.com/office/drawing/2014/main" id="{00000000-0008-0000-0E00-00004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5" name="Button 73" hidden="1">
              <a:extLst>
                <a:ext uri="{63B3BB69-23CF-44E3-9099-C40C66FF867C}">
                  <a14:compatExt spid="_x0000_s223305"/>
                </a:ext>
                <a:ext uri="{FF2B5EF4-FFF2-40B4-BE49-F238E27FC236}">
                  <a16:creationId xmlns:a16="http://schemas.microsoft.com/office/drawing/2014/main" id="{00000000-0008-0000-0E00-00004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6" name="Button 74" hidden="1">
              <a:extLst>
                <a:ext uri="{63B3BB69-23CF-44E3-9099-C40C66FF867C}">
                  <a14:compatExt spid="_x0000_s223306"/>
                </a:ext>
                <a:ext uri="{FF2B5EF4-FFF2-40B4-BE49-F238E27FC236}">
                  <a16:creationId xmlns:a16="http://schemas.microsoft.com/office/drawing/2014/main" id="{00000000-0008-0000-0E00-00004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23307" name="Button 75" hidden="1">
              <a:extLst>
                <a:ext uri="{63B3BB69-23CF-44E3-9099-C40C66FF867C}">
                  <a14:compatExt spid="_x0000_s223307"/>
                </a:ext>
                <a:ext uri="{FF2B5EF4-FFF2-40B4-BE49-F238E27FC236}">
                  <a16:creationId xmlns:a16="http://schemas.microsoft.com/office/drawing/2014/main" id="{00000000-0008-0000-0E00-00004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8" name="Button 76" hidden="1">
              <a:extLst>
                <a:ext uri="{63B3BB69-23CF-44E3-9099-C40C66FF867C}">
                  <a14:compatExt spid="_x0000_s223308"/>
                </a:ext>
                <a:ext uri="{FF2B5EF4-FFF2-40B4-BE49-F238E27FC236}">
                  <a16:creationId xmlns:a16="http://schemas.microsoft.com/office/drawing/2014/main" id="{00000000-0008-0000-0E00-00004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09" name="Button 77" hidden="1">
              <a:extLst>
                <a:ext uri="{63B3BB69-23CF-44E3-9099-C40C66FF867C}">
                  <a14:compatExt spid="_x0000_s223309"/>
                </a:ext>
                <a:ext uri="{FF2B5EF4-FFF2-40B4-BE49-F238E27FC236}">
                  <a16:creationId xmlns:a16="http://schemas.microsoft.com/office/drawing/2014/main" id="{00000000-0008-0000-0E00-00004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0" name="Button 78" hidden="1">
              <a:extLst>
                <a:ext uri="{63B3BB69-23CF-44E3-9099-C40C66FF867C}">
                  <a14:compatExt spid="_x0000_s223310"/>
                </a:ext>
                <a:ext uri="{FF2B5EF4-FFF2-40B4-BE49-F238E27FC236}">
                  <a16:creationId xmlns:a16="http://schemas.microsoft.com/office/drawing/2014/main" id="{00000000-0008-0000-0E00-00004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11" name="Button 79" hidden="1">
              <a:extLst>
                <a:ext uri="{63B3BB69-23CF-44E3-9099-C40C66FF867C}">
                  <a14:compatExt spid="_x0000_s223311"/>
                </a:ext>
                <a:ext uri="{FF2B5EF4-FFF2-40B4-BE49-F238E27FC236}">
                  <a16:creationId xmlns:a16="http://schemas.microsoft.com/office/drawing/2014/main" id="{00000000-0008-0000-0E00-00004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2" name="Button 80" hidden="1">
              <a:extLst>
                <a:ext uri="{63B3BB69-23CF-44E3-9099-C40C66FF867C}">
                  <a14:compatExt spid="_x0000_s223312"/>
                </a:ext>
                <a:ext uri="{FF2B5EF4-FFF2-40B4-BE49-F238E27FC236}">
                  <a16:creationId xmlns:a16="http://schemas.microsoft.com/office/drawing/2014/main" id="{00000000-0008-0000-0E00-00005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3" name="Button 81" hidden="1">
              <a:extLst>
                <a:ext uri="{63B3BB69-23CF-44E3-9099-C40C66FF867C}">
                  <a14:compatExt spid="_x0000_s223313"/>
                </a:ext>
                <a:ext uri="{FF2B5EF4-FFF2-40B4-BE49-F238E27FC236}">
                  <a16:creationId xmlns:a16="http://schemas.microsoft.com/office/drawing/2014/main" id="{00000000-0008-0000-0E00-00005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4" name="Button 82" hidden="1">
              <a:extLst>
                <a:ext uri="{63B3BB69-23CF-44E3-9099-C40C66FF867C}">
                  <a14:compatExt spid="_x0000_s223314"/>
                </a:ext>
                <a:ext uri="{FF2B5EF4-FFF2-40B4-BE49-F238E27FC236}">
                  <a16:creationId xmlns:a16="http://schemas.microsoft.com/office/drawing/2014/main" id="{00000000-0008-0000-0E00-00005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15" name="Button 83" hidden="1">
              <a:extLst>
                <a:ext uri="{63B3BB69-23CF-44E3-9099-C40C66FF867C}">
                  <a14:compatExt spid="_x0000_s223315"/>
                </a:ext>
                <a:ext uri="{FF2B5EF4-FFF2-40B4-BE49-F238E27FC236}">
                  <a16:creationId xmlns:a16="http://schemas.microsoft.com/office/drawing/2014/main" id="{00000000-0008-0000-0E00-00005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6" name="Button 84" hidden="1">
              <a:extLst>
                <a:ext uri="{63B3BB69-23CF-44E3-9099-C40C66FF867C}">
                  <a14:compatExt spid="_x0000_s223316"/>
                </a:ext>
                <a:ext uri="{FF2B5EF4-FFF2-40B4-BE49-F238E27FC236}">
                  <a16:creationId xmlns:a16="http://schemas.microsoft.com/office/drawing/2014/main" id="{00000000-0008-0000-0E00-00005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7" name="Button 85" hidden="1">
              <a:extLst>
                <a:ext uri="{63B3BB69-23CF-44E3-9099-C40C66FF867C}">
                  <a14:compatExt spid="_x0000_s223317"/>
                </a:ext>
                <a:ext uri="{FF2B5EF4-FFF2-40B4-BE49-F238E27FC236}">
                  <a16:creationId xmlns:a16="http://schemas.microsoft.com/office/drawing/2014/main" id="{00000000-0008-0000-0E00-00005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8" name="Button 86" hidden="1">
              <a:extLst>
                <a:ext uri="{63B3BB69-23CF-44E3-9099-C40C66FF867C}">
                  <a14:compatExt spid="_x0000_s223318"/>
                </a:ext>
                <a:ext uri="{FF2B5EF4-FFF2-40B4-BE49-F238E27FC236}">
                  <a16:creationId xmlns:a16="http://schemas.microsoft.com/office/drawing/2014/main" id="{00000000-0008-0000-0E00-00005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23319" name="Button 87" hidden="1">
              <a:extLst>
                <a:ext uri="{63B3BB69-23CF-44E3-9099-C40C66FF867C}">
                  <a14:compatExt spid="_x0000_s223319"/>
                </a:ext>
                <a:ext uri="{FF2B5EF4-FFF2-40B4-BE49-F238E27FC236}">
                  <a16:creationId xmlns:a16="http://schemas.microsoft.com/office/drawing/2014/main" id="{00000000-0008-0000-0E00-00005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0" name="Button 88" hidden="1">
              <a:extLst>
                <a:ext uri="{63B3BB69-23CF-44E3-9099-C40C66FF867C}">
                  <a14:compatExt spid="_x0000_s223320"/>
                </a:ext>
                <a:ext uri="{FF2B5EF4-FFF2-40B4-BE49-F238E27FC236}">
                  <a16:creationId xmlns:a16="http://schemas.microsoft.com/office/drawing/2014/main" id="{00000000-0008-0000-0E00-00005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1" name="Button 89" hidden="1">
              <a:extLst>
                <a:ext uri="{63B3BB69-23CF-44E3-9099-C40C66FF867C}">
                  <a14:compatExt spid="_x0000_s223321"/>
                </a:ext>
                <a:ext uri="{FF2B5EF4-FFF2-40B4-BE49-F238E27FC236}">
                  <a16:creationId xmlns:a16="http://schemas.microsoft.com/office/drawing/2014/main" id="{00000000-0008-0000-0E00-00005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2" name="Button 90" hidden="1">
              <a:extLst>
                <a:ext uri="{63B3BB69-23CF-44E3-9099-C40C66FF867C}">
                  <a14:compatExt spid="_x0000_s223322"/>
                </a:ext>
                <a:ext uri="{FF2B5EF4-FFF2-40B4-BE49-F238E27FC236}">
                  <a16:creationId xmlns:a16="http://schemas.microsoft.com/office/drawing/2014/main" id="{00000000-0008-0000-0E00-00005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23" name="Button 91" hidden="1">
              <a:extLst>
                <a:ext uri="{63B3BB69-23CF-44E3-9099-C40C66FF867C}">
                  <a14:compatExt spid="_x0000_s223323"/>
                </a:ext>
                <a:ext uri="{FF2B5EF4-FFF2-40B4-BE49-F238E27FC236}">
                  <a16:creationId xmlns:a16="http://schemas.microsoft.com/office/drawing/2014/main" id="{00000000-0008-0000-0E00-00005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4" name="Button 92" hidden="1">
              <a:extLst>
                <a:ext uri="{63B3BB69-23CF-44E3-9099-C40C66FF867C}">
                  <a14:compatExt spid="_x0000_s223324"/>
                </a:ext>
                <a:ext uri="{FF2B5EF4-FFF2-40B4-BE49-F238E27FC236}">
                  <a16:creationId xmlns:a16="http://schemas.microsoft.com/office/drawing/2014/main" id="{00000000-0008-0000-0E00-00005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5" name="Button 93" hidden="1">
              <a:extLst>
                <a:ext uri="{63B3BB69-23CF-44E3-9099-C40C66FF867C}">
                  <a14:compatExt spid="_x0000_s223325"/>
                </a:ext>
                <a:ext uri="{FF2B5EF4-FFF2-40B4-BE49-F238E27FC236}">
                  <a16:creationId xmlns:a16="http://schemas.microsoft.com/office/drawing/2014/main" id="{00000000-0008-0000-0E00-00005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6" name="Button 94" hidden="1">
              <a:extLst>
                <a:ext uri="{63B3BB69-23CF-44E3-9099-C40C66FF867C}">
                  <a14:compatExt spid="_x0000_s223326"/>
                </a:ext>
                <a:ext uri="{FF2B5EF4-FFF2-40B4-BE49-F238E27FC236}">
                  <a16:creationId xmlns:a16="http://schemas.microsoft.com/office/drawing/2014/main" id="{00000000-0008-0000-0E00-00005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27" name="Button 95" hidden="1">
              <a:extLst>
                <a:ext uri="{63B3BB69-23CF-44E3-9099-C40C66FF867C}">
                  <a14:compatExt spid="_x0000_s223327"/>
                </a:ext>
                <a:ext uri="{FF2B5EF4-FFF2-40B4-BE49-F238E27FC236}">
                  <a16:creationId xmlns:a16="http://schemas.microsoft.com/office/drawing/2014/main" id="{00000000-0008-0000-0E00-00005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8" name="Button 96" hidden="1">
              <a:extLst>
                <a:ext uri="{63B3BB69-23CF-44E3-9099-C40C66FF867C}">
                  <a14:compatExt spid="_x0000_s223328"/>
                </a:ext>
                <a:ext uri="{FF2B5EF4-FFF2-40B4-BE49-F238E27FC236}">
                  <a16:creationId xmlns:a16="http://schemas.microsoft.com/office/drawing/2014/main" id="{00000000-0008-0000-0E00-00006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29" name="Button 97" hidden="1">
              <a:extLst>
                <a:ext uri="{63B3BB69-23CF-44E3-9099-C40C66FF867C}">
                  <a14:compatExt spid="_x0000_s223329"/>
                </a:ext>
                <a:ext uri="{FF2B5EF4-FFF2-40B4-BE49-F238E27FC236}">
                  <a16:creationId xmlns:a16="http://schemas.microsoft.com/office/drawing/2014/main" id="{00000000-0008-0000-0E00-00006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0" name="Button 98" hidden="1">
              <a:extLst>
                <a:ext uri="{63B3BB69-23CF-44E3-9099-C40C66FF867C}">
                  <a14:compatExt spid="_x0000_s223330"/>
                </a:ext>
                <a:ext uri="{FF2B5EF4-FFF2-40B4-BE49-F238E27FC236}">
                  <a16:creationId xmlns:a16="http://schemas.microsoft.com/office/drawing/2014/main" id="{00000000-0008-0000-0E00-00006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31" name="Button 99" hidden="1">
              <a:extLst>
                <a:ext uri="{63B3BB69-23CF-44E3-9099-C40C66FF867C}">
                  <a14:compatExt spid="_x0000_s223331"/>
                </a:ext>
                <a:ext uri="{FF2B5EF4-FFF2-40B4-BE49-F238E27FC236}">
                  <a16:creationId xmlns:a16="http://schemas.microsoft.com/office/drawing/2014/main" id="{00000000-0008-0000-0E00-00006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2" name="Button 100" hidden="1">
              <a:extLst>
                <a:ext uri="{63B3BB69-23CF-44E3-9099-C40C66FF867C}">
                  <a14:compatExt spid="_x0000_s223332"/>
                </a:ext>
                <a:ext uri="{FF2B5EF4-FFF2-40B4-BE49-F238E27FC236}">
                  <a16:creationId xmlns:a16="http://schemas.microsoft.com/office/drawing/2014/main" id="{00000000-0008-0000-0E00-00006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3" name="Button 101" hidden="1">
              <a:extLst>
                <a:ext uri="{63B3BB69-23CF-44E3-9099-C40C66FF867C}">
                  <a14:compatExt spid="_x0000_s223333"/>
                </a:ext>
                <a:ext uri="{FF2B5EF4-FFF2-40B4-BE49-F238E27FC236}">
                  <a16:creationId xmlns:a16="http://schemas.microsoft.com/office/drawing/2014/main" id="{00000000-0008-0000-0E00-00006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4" name="Button 102" hidden="1">
              <a:extLst>
                <a:ext uri="{63B3BB69-23CF-44E3-9099-C40C66FF867C}">
                  <a14:compatExt spid="_x0000_s223334"/>
                </a:ext>
                <a:ext uri="{FF2B5EF4-FFF2-40B4-BE49-F238E27FC236}">
                  <a16:creationId xmlns:a16="http://schemas.microsoft.com/office/drawing/2014/main" id="{00000000-0008-0000-0E00-00006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23335" name="Button 103" hidden="1">
              <a:extLst>
                <a:ext uri="{63B3BB69-23CF-44E3-9099-C40C66FF867C}">
                  <a14:compatExt spid="_x0000_s223335"/>
                </a:ext>
                <a:ext uri="{FF2B5EF4-FFF2-40B4-BE49-F238E27FC236}">
                  <a16:creationId xmlns:a16="http://schemas.microsoft.com/office/drawing/2014/main" id="{00000000-0008-0000-0E00-00006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6" name="Button 104" hidden="1">
              <a:extLst>
                <a:ext uri="{63B3BB69-23CF-44E3-9099-C40C66FF867C}">
                  <a14:compatExt spid="_x0000_s223336"/>
                </a:ext>
                <a:ext uri="{FF2B5EF4-FFF2-40B4-BE49-F238E27FC236}">
                  <a16:creationId xmlns:a16="http://schemas.microsoft.com/office/drawing/2014/main" id="{00000000-0008-0000-0E00-00006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7" name="Button 105" hidden="1">
              <a:extLst>
                <a:ext uri="{63B3BB69-23CF-44E3-9099-C40C66FF867C}">
                  <a14:compatExt spid="_x0000_s223337"/>
                </a:ext>
                <a:ext uri="{FF2B5EF4-FFF2-40B4-BE49-F238E27FC236}">
                  <a16:creationId xmlns:a16="http://schemas.microsoft.com/office/drawing/2014/main" id="{00000000-0008-0000-0E00-00006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8" name="Button 106" hidden="1">
              <a:extLst>
                <a:ext uri="{63B3BB69-23CF-44E3-9099-C40C66FF867C}">
                  <a14:compatExt spid="_x0000_s223338"/>
                </a:ext>
                <a:ext uri="{FF2B5EF4-FFF2-40B4-BE49-F238E27FC236}">
                  <a16:creationId xmlns:a16="http://schemas.microsoft.com/office/drawing/2014/main" id="{00000000-0008-0000-0E00-00006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39" name="Button 107" hidden="1">
              <a:extLst>
                <a:ext uri="{63B3BB69-23CF-44E3-9099-C40C66FF867C}">
                  <a14:compatExt spid="_x0000_s223339"/>
                </a:ext>
                <a:ext uri="{FF2B5EF4-FFF2-40B4-BE49-F238E27FC236}">
                  <a16:creationId xmlns:a16="http://schemas.microsoft.com/office/drawing/2014/main" id="{00000000-0008-0000-0E00-00006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0" name="Button 108" hidden="1">
              <a:extLst>
                <a:ext uri="{63B3BB69-23CF-44E3-9099-C40C66FF867C}">
                  <a14:compatExt spid="_x0000_s223340"/>
                </a:ext>
                <a:ext uri="{FF2B5EF4-FFF2-40B4-BE49-F238E27FC236}">
                  <a16:creationId xmlns:a16="http://schemas.microsoft.com/office/drawing/2014/main" id="{00000000-0008-0000-0E00-00006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1" name="Button 109" hidden="1">
              <a:extLst>
                <a:ext uri="{63B3BB69-23CF-44E3-9099-C40C66FF867C}">
                  <a14:compatExt spid="_x0000_s223341"/>
                </a:ext>
                <a:ext uri="{FF2B5EF4-FFF2-40B4-BE49-F238E27FC236}">
                  <a16:creationId xmlns:a16="http://schemas.microsoft.com/office/drawing/2014/main" id="{00000000-0008-0000-0E00-00006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2" name="Button 110" hidden="1">
              <a:extLst>
                <a:ext uri="{63B3BB69-23CF-44E3-9099-C40C66FF867C}">
                  <a14:compatExt spid="_x0000_s223342"/>
                </a:ext>
                <a:ext uri="{FF2B5EF4-FFF2-40B4-BE49-F238E27FC236}">
                  <a16:creationId xmlns:a16="http://schemas.microsoft.com/office/drawing/2014/main" id="{00000000-0008-0000-0E00-00006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43" name="Button 111" hidden="1">
              <a:extLst>
                <a:ext uri="{63B3BB69-23CF-44E3-9099-C40C66FF867C}">
                  <a14:compatExt spid="_x0000_s223343"/>
                </a:ext>
                <a:ext uri="{FF2B5EF4-FFF2-40B4-BE49-F238E27FC236}">
                  <a16:creationId xmlns:a16="http://schemas.microsoft.com/office/drawing/2014/main" id="{00000000-0008-0000-0E00-00006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4" name="Button 112" hidden="1">
              <a:extLst>
                <a:ext uri="{63B3BB69-23CF-44E3-9099-C40C66FF867C}">
                  <a14:compatExt spid="_x0000_s223344"/>
                </a:ext>
                <a:ext uri="{FF2B5EF4-FFF2-40B4-BE49-F238E27FC236}">
                  <a16:creationId xmlns:a16="http://schemas.microsoft.com/office/drawing/2014/main" id="{00000000-0008-0000-0E00-00007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5" name="Button 113" hidden="1">
              <a:extLst>
                <a:ext uri="{63B3BB69-23CF-44E3-9099-C40C66FF867C}">
                  <a14:compatExt spid="_x0000_s223345"/>
                </a:ext>
                <a:ext uri="{FF2B5EF4-FFF2-40B4-BE49-F238E27FC236}">
                  <a16:creationId xmlns:a16="http://schemas.microsoft.com/office/drawing/2014/main" id="{00000000-0008-0000-0E00-00007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6" name="Button 114" hidden="1">
              <a:extLst>
                <a:ext uri="{63B3BB69-23CF-44E3-9099-C40C66FF867C}">
                  <a14:compatExt spid="_x0000_s223346"/>
                </a:ext>
                <a:ext uri="{FF2B5EF4-FFF2-40B4-BE49-F238E27FC236}">
                  <a16:creationId xmlns:a16="http://schemas.microsoft.com/office/drawing/2014/main" id="{00000000-0008-0000-0E00-00007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23347" name="Button 115" hidden="1">
              <a:extLst>
                <a:ext uri="{63B3BB69-23CF-44E3-9099-C40C66FF867C}">
                  <a14:compatExt spid="_x0000_s223347"/>
                </a:ext>
                <a:ext uri="{FF2B5EF4-FFF2-40B4-BE49-F238E27FC236}">
                  <a16:creationId xmlns:a16="http://schemas.microsoft.com/office/drawing/2014/main" id="{00000000-0008-0000-0E00-00007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23348" name="Button 116" hidden="1">
              <a:extLst>
                <a:ext uri="{63B3BB69-23CF-44E3-9099-C40C66FF867C}">
                  <a14:compatExt spid="_x0000_s223348"/>
                </a:ext>
                <a:ext uri="{FF2B5EF4-FFF2-40B4-BE49-F238E27FC236}">
                  <a16:creationId xmlns:a16="http://schemas.microsoft.com/office/drawing/2014/main" id="{00000000-0008-0000-0E00-00007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49" name="Button 117" hidden="1">
              <a:extLst>
                <a:ext uri="{63B3BB69-23CF-44E3-9099-C40C66FF867C}">
                  <a14:compatExt spid="_x0000_s223349"/>
                </a:ext>
                <a:ext uri="{FF2B5EF4-FFF2-40B4-BE49-F238E27FC236}">
                  <a16:creationId xmlns:a16="http://schemas.microsoft.com/office/drawing/2014/main" id="{00000000-0008-0000-0E00-00007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0" name="Button 118" hidden="1">
              <a:extLst>
                <a:ext uri="{63B3BB69-23CF-44E3-9099-C40C66FF867C}">
                  <a14:compatExt spid="_x0000_s223350"/>
                </a:ext>
                <a:ext uri="{FF2B5EF4-FFF2-40B4-BE49-F238E27FC236}">
                  <a16:creationId xmlns:a16="http://schemas.microsoft.com/office/drawing/2014/main" id="{00000000-0008-0000-0E00-00007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1" name="Button 119" hidden="1">
              <a:extLst>
                <a:ext uri="{63B3BB69-23CF-44E3-9099-C40C66FF867C}">
                  <a14:compatExt spid="_x0000_s223351"/>
                </a:ext>
                <a:ext uri="{FF2B5EF4-FFF2-40B4-BE49-F238E27FC236}">
                  <a16:creationId xmlns:a16="http://schemas.microsoft.com/office/drawing/2014/main" id="{00000000-0008-0000-0E00-00007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352" name="Button 120" hidden="1">
              <a:extLst>
                <a:ext uri="{63B3BB69-23CF-44E3-9099-C40C66FF867C}">
                  <a14:compatExt spid="_x0000_s223352"/>
                </a:ext>
                <a:ext uri="{FF2B5EF4-FFF2-40B4-BE49-F238E27FC236}">
                  <a16:creationId xmlns:a16="http://schemas.microsoft.com/office/drawing/2014/main" id="{00000000-0008-0000-0E00-00007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3" name="Button 121" hidden="1">
              <a:extLst>
                <a:ext uri="{63B3BB69-23CF-44E3-9099-C40C66FF867C}">
                  <a14:compatExt spid="_x0000_s223353"/>
                </a:ext>
                <a:ext uri="{FF2B5EF4-FFF2-40B4-BE49-F238E27FC236}">
                  <a16:creationId xmlns:a16="http://schemas.microsoft.com/office/drawing/2014/main" id="{00000000-0008-0000-0E00-00007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4" name="Button 122" hidden="1">
              <a:extLst>
                <a:ext uri="{63B3BB69-23CF-44E3-9099-C40C66FF867C}">
                  <a14:compatExt spid="_x0000_s223354"/>
                </a:ext>
                <a:ext uri="{FF2B5EF4-FFF2-40B4-BE49-F238E27FC236}">
                  <a16:creationId xmlns:a16="http://schemas.microsoft.com/office/drawing/2014/main" id="{00000000-0008-0000-0E00-00007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5" name="Button 123" hidden="1">
              <a:extLst>
                <a:ext uri="{63B3BB69-23CF-44E3-9099-C40C66FF867C}">
                  <a14:compatExt spid="_x0000_s223355"/>
                </a:ext>
                <a:ext uri="{FF2B5EF4-FFF2-40B4-BE49-F238E27FC236}">
                  <a16:creationId xmlns:a16="http://schemas.microsoft.com/office/drawing/2014/main" id="{00000000-0008-0000-0E00-00007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23356" name="Button 124" hidden="1">
              <a:extLst>
                <a:ext uri="{63B3BB69-23CF-44E3-9099-C40C66FF867C}">
                  <a14:compatExt spid="_x0000_s223356"/>
                </a:ext>
                <a:ext uri="{FF2B5EF4-FFF2-40B4-BE49-F238E27FC236}">
                  <a16:creationId xmlns:a16="http://schemas.microsoft.com/office/drawing/2014/main" id="{00000000-0008-0000-0E00-00007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7" name="Button 125" hidden="1">
              <a:extLst>
                <a:ext uri="{63B3BB69-23CF-44E3-9099-C40C66FF867C}">
                  <a14:compatExt spid="_x0000_s223357"/>
                </a:ext>
                <a:ext uri="{FF2B5EF4-FFF2-40B4-BE49-F238E27FC236}">
                  <a16:creationId xmlns:a16="http://schemas.microsoft.com/office/drawing/2014/main" id="{00000000-0008-0000-0E00-00007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8" name="Button 126" hidden="1">
              <a:extLst>
                <a:ext uri="{63B3BB69-23CF-44E3-9099-C40C66FF867C}">
                  <a14:compatExt spid="_x0000_s223358"/>
                </a:ext>
                <a:ext uri="{FF2B5EF4-FFF2-40B4-BE49-F238E27FC236}">
                  <a16:creationId xmlns:a16="http://schemas.microsoft.com/office/drawing/2014/main" id="{00000000-0008-0000-0E00-00007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59" name="Button 127" hidden="1">
              <a:extLst>
                <a:ext uri="{63B3BB69-23CF-44E3-9099-C40C66FF867C}">
                  <a14:compatExt spid="_x0000_s223359"/>
                </a:ext>
                <a:ext uri="{FF2B5EF4-FFF2-40B4-BE49-F238E27FC236}">
                  <a16:creationId xmlns:a16="http://schemas.microsoft.com/office/drawing/2014/main" id="{00000000-0008-0000-0E00-00007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23360" name="Button 128" hidden="1">
              <a:extLst>
                <a:ext uri="{63B3BB69-23CF-44E3-9099-C40C66FF867C}">
                  <a14:compatExt spid="_x0000_s223360"/>
                </a:ext>
                <a:ext uri="{FF2B5EF4-FFF2-40B4-BE49-F238E27FC236}">
                  <a16:creationId xmlns:a16="http://schemas.microsoft.com/office/drawing/2014/main" id="{00000000-0008-0000-0E00-00008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1" name="Button 129" hidden="1">
              <a:extLst>
                <a:ext uri="{63B3BB69-23CF-44E3-9099-C40C66FF867C}">
                  <a14:compatExt spid="_x0000_s223361"/>
                </a:ext>
                <a:ext uri="{FF2B5EF4-FFF2-40B4-BE49-F238E27FC236}">
                  <a16:creationId xmlns:a16="http://schemas.microsoft.com/office/drawing/2014/main" id="{00000000-0008-0000-0E00-00008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2" name="Button 130" hidden="1">
              <a:extLst>
                <a:ext uri="{63B3BB69-23CF-44E3-9099-C40C66FF867C}">
                  <a14:compatExt spid="_x0000_s223362"/>
                </a:ext>
                <a:ext uri="{FF2B5EF4-FFF2-40B4-BE49-F238E27FC236}">
                  <a16:creationId xmlns:a16="http://schemas.microsoft.com/office/drawing/2014/main" id="{00000000-0008-0000-0E00-00008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3" name="Button 131" hidden="1">
              <a:extLst>
                <a:ext uri="{63B3BB69-23CF-44E3-9099-C40C66FF867C}">
                  <a14:compatExt spid="_x0000_s223363"/>
                </a:ext>
                <a:ext uri="{FF2B5EF4-FFF2-40B4-BE49-F238E27FC236}">
                  <a16:creationId xmlns:a16="http://schemas.microsoft.com/office/drawing/2014/main" id="{00000000-0008-0000-0E00-00008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23364" name="Button 132" hidden="1">
              <a:extLst>
                <a:ext uri="{63B3BB69-23CF-44E3-9099-C40C66FF867C}">
                  <a14:compatExt spid="_x0000_s223364"/>
                </a:ext>
                <a:ext uri="{FF2B5EF4-FFF2-40B4-BE49-F238E27FC236}">
                  <a16:creationId xmlns:a16="http://schemas.microsoft.com/office/drawing/2014/main" id="{00000000-0008-0000-0E00-00008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5" name="Button 133" hidden="1">
              <a:extLst>
                <a:ext uri="{63B3BB69-23CF-44E3-9099-C40C66FF867C}">
                  <a14:compatExt spid="_x0000_s223365"/>
                </a:ext>
                <a:ext uri="{FF2B5EF4-FFF2-40B4-BE49-F238E27FC236}">
                  <a16:creationId xmlns:a16="http://schemas.microsoft.com/office/drawing/2014/main" id="{00000000-0008-0000-0E00-00008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6" name="Button 134" hidden="1">
              <a:extLst>
                <a:ext uri="{63B3BB69-23CF-44E3-9099-C40C66FF867C}">
                  <a14:compatExt spid="_x0000_s223366"/>
                </a:ext>
                <a:ext uri="{FF2B5EF4-FFF2-40B4-BE49-F238E27FC236}">
                  <a16:creationId xmlns:a16="http://schemas.microsoft.com/office/drawing/2014/main" id="{00000000-0008-0000-0E00-00008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7" name="Button 135" hidden="1">
              <a:extLst>
                <a:ext uri="{63B3BB69-23CF-44E3-9099-C40C66FF867C}">
                  <a14:compatExt spid="_x0000_s223367"/>
                </a:ext>
                <a:ext uri="{FF2B5EF4-FFF2-40B4-BE49-F238E27FC236}">
                  <a16:creationId xmlns:a16="http://schemas.microsoft.com/office/drawing/2014/main" id="{00000000-0008-0000-0E00-00008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23368" name="Button 136" hidden="1">
              <a:extLst>
                <a:ext uri="{63B3BB69-23CF-44E3-9099-C40C66FF867C}">
                  <a14:compatExt spid="_x0000_s223368"/>
                </a:ext>
                <a:ext uri="{FF2B5EF4-FFF2-40B4-BE49-F238E27FC236}">
                  <a16:creationId xmlns:a16="http://schemas.microsoft.com/office/drawing/2014/main" id="{00000000-0008-0000-0E00-00008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69" name="Button 137" hidden="1">
              <a:extLst>
                <a:ext uri="{63B3BB69-23CF-44E3-9099-C40C66FF867C}">
                  <a14:compatExt spid="_x0000_s223369"/>
                </a:ext>
                <a:ext uri="{FF2B5EF4-FFF2-40B4-BE49-F238E27FC236}">
                  <a16:creationId xmlns:a16="http://schemas.microsoft.com/office/drawing/2014/main" id="{00000000-0008-0000-0E00-00008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0" name="Button 138" hidden="1">
              <a:extLst>
                <a:ext uri="{63B3BB69-23CF-44E3-9099-C40C66FF867C}">
                  <a14:compatExt spid="_x0000_s223370"/>
                </a:ext>
                <a:ext uri="{FF2B5EF4-FFF2-40B4-BE49-F238E27FC236}">
                  <a16:creationId xmlns:a16="http://schemas.microsoft.com/office/drawing/2014/main" id="{00000000-0008-0000-0E00-00008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1" name="Button 139" hidden="1">
              <a:extLst>
                <a:ext uri="{63B3BB69-23CF-44E3-9099-C40C66FF867C}">
                  <a14:compatExt spid="_x0000_s223371"/>
                </a:ext>
                <a:ext uri="{FF2B5EF4-FFF2-40B4-BE49-F238E27FC236}">
                  <a16:creationId xmlns:a16="http://schemas.microsoft.com/office/drawing/2014/main" id="{00000000-0008-0000-0E00-00008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23372" name="Button 140" hidden="1">
              <a:extLst>
                <a:ext uri="{63B3BB69-23CF-44E3-9099-C40C66FF867C}">
                  <a14:compatExt spid="_x0000_s223372"/>
                </a:ext>
                <a:ext uri="{FF2B5EF4-FFF2-40B4-BE49-F238E27FC236}">
                  <a16:creationId xmlns:a16="http://schemas.microsoft.com/office/drawing/2014/main" id="{00000000-0008-0000-0E00-00008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3" name="Button 141" hidden="1">
              <a:extLst>
                <a:ext uri="{63B3BB69-23CF-44E3-9099-C40C66FF867C}">
                  <a14:compatExt spid="_x0000_s223373"/>
                </a:ext>
                <a:ext uri="{FF2B5EF4-FFF2-40B4-BE49-F238E27FC236}">
                  <a16:creationId xmlns:a16="http://schemas.microsoft.com/office/drawing/2014/main" id="{00000000-0008-0000-0E00-00008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4" name="Button 142" hidden="1">
              <a:extLst>
                <a:ext uri="{63B3BB69-23CF-44E3-9099-C40C66FF867C}">
                  <a14:compatExt spid="_x0000_s223374"/>
                </a:ext>
                <a:ext uri="{FF2B5EF4-FFF2-40B4-BE49-F238E27FC236}">
                  <a16:creationId xmlns:a16="http://schemas.microsoft.com/office/drawing/2014/main" id="{00000000-0008-0000-0E00-00008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5" name="Button 143" hidden="1">
              <a:extLst>
                <a:ext uri="{63B3BB69-23CF-44E3-9099-C40C66FF867C}">
                  <a14:compatExt spid="_x0000_s223375"/>
                </a:ext>
                <a:ext uri="{FF2B5EF4-FFF2-40B4-BE49-F238E27FC236}">
                  <a16:creationId xmlns:a16="http://schemas.microsoft.com/office/drawing/2014/main" id="{00000000-0008-0000-0E00-00008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23376" name="Button 144" hidden="1">
              <a:extLst>
                <a:ext uri="{63B3BB69-23CF-44E3-9099-C40C66FF867C}">
                  <a14:compatExt spid="_x0000_s223376"/>
                </a:ext>
                <a:ext uri="{FF2B5EF4-FFF2-40B4-BE49-F238E27FC236}">
                  <a16:creationId xmlns:a16="http://schemas.microsoft.com/office/drawing/2014/main" id="{00000000-0008-0000-0E00-00009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7" name="Button 145" hidden="1">
              <a:extLst>
                <a:ext uri="{63B3BB69-23CF-44E3-9099-C40C66FF867C}">
                  <a14:compatExt spid="_x0000_s223377"/>
                </a:ext>
                <a:ext uri="{FF2B5EF4-FFF2-40B4-BE49-F238E27FC236}">
                  <a16:creationId xmlns:a16="http://schemas.microsoft.com/office/drawing/2014/main" id="{00000000-0008-0000-0E00-00009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8" name="Button 146" hidden="1">
              <a:extLst>
                <a:ext uri="{63B3BB69-23CF-44E3-9099-C40C66FF867C}">
                  <a14:compatExt spid="_x0000_s223378"/>
                </a:ext>
                <a:ext uri="{FF2B5EF4-FFF2-40B4-BE49-F238E27FC236}">
                  <a16:creationId xmlns:a16="http://schemas.microsoft.com/office/drawing/2014/main" id="{00000000-0008-0000-0E00-00009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79" name="Button 147" hidden="1">
              <a:extLst>
                <a:ext uri="{63B3BB69-23CF-44E3-9099-C40C66FF867C}">
                  <a14:compatExt spid="_x0000_s223379"/>
                </a:ext>
                <a:ext uri="{FF2B5EF4-FFF2-40B4-BE49-F238E27FC236}">
                  <a16:creationId xmlns:a16="http://schemas.microsoft.com/office/drawing/2014/main" id="{00000000-0008-0000-0E00-00009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23380" name="Button 148" hidden="1">
              <a:extLst>
                <a:ext uri="{63B3BB69-23CF-44E3-9099-C40C66FF867C}">
                  <a14:compatExt spid="_x0000_s223380"/>
                </a:ext>
                <a:ext uri="{FF2B5EF4-FFF2-40B4-BE49-F238E27FC236}">
                  <a16:creationId xmlns:a16="http://schemas.microsoft.com/office/drawing/2014/main" id="{00000000-0008-0000-0E00-00009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1" name="Button 149" hidden="1">
              <a:extLst>
                <a:ext uri="{63B3BB69-23CF-44E3-9099-C40C66FF867C}">
                  <a14:compatExt spid="_x0000_s223381"/>
                </a:ext>
                <a:ext uri="{FF2B5EF4-FFF2-40B4-BE49-F238E27FC236}">
                  <a16:creationId xmlns:a16="http://schemas.microsoft.com/office/drawing/2014/main" id="{00000000-0008-0000-0E00-00009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2" name="Button 150" hidden="1">
              <a:extLst>
                <a:ext uri="{63B3BB69-23CF-44E3-9099-C40C66FF867C}">
                  <a14:compatExt spid="_x0000_s223382"/>
                </a:ext>
                <a:ext uri="{FF2B5EF4-FFF2-40B4-BE49-F238E27FC236}">
                  <a16:creationId xmlns:a16="http://schemas.microsoft.com/office/drawing/2014/main" id="{00000000-0008-0000-0E00-00009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3" name="Button 151" hidden="1">
              <a:extLst>
                <a:ext uri="{63B3BB69-23CF-44E3-9099-C40C66FF867C}">
                  <a14:compatExt spid="_x0000_s223383"/>
                </a:ext>
                <a:ext uri="{FF2B5EF4-FFF2-40B4-BE49-F238E27FC236}">
                  <a16:creationId xmlns:a16="http://schemas.microsoft.com/office/drawing/2014/main" id="{00000000-0008-0000-0E00-00009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23384" name="Button 152" hidden="1">
              <a:extLst>
                <a:ext uri="{63B3BB69-23CF-44E3-9099-C40C66FF867C}">
                  <a14:compatExt spid="_x0000_s223384"/>
                </a:ext>
                <a:ext uri="{FF2B5EF4-FFF2-40B4-BE49-F238E27FC236}">
                  <a16:creationId xmlns:a16="http://schemas.microsoft.com/office/drawing/2014/main" id="{00000000-0008-0000-0E00-00009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5" name="Button 153" hidden="1">
              <a:extLst>
                <a:ext uri="{63B3BB69-23CF-44E3-9099-C40C66FF867C}">
                  <a14:compatExt spid="_x0000_s223385"/>
                </a:ext>
                <a:ext uri="{FF2B5EF4-FFF2-40B4-BE49-F238E27FC236}">
                  <a16:creationId xmlns:a16="http://schemas.microsoft.com/office/drawing/2014/main" id="{00000000-0008-0000-0E00-00009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6" name="Button 154" hidden="1">
              <a:extLst>
                <a:ext uri="{63B3BB69-23CF-44E3-9099-C40C66FF867C}">
                  <a14:compatExt spid="_x0000_s223386"/>
                </a:ext>
                <a:ext uri="{FF2B5EF4-FFF2-40B4-BE49-F238E27FC236}">
                  <a16:creationId xmlns:a16="http://schemas.microsoft.com/office/drawing/2014/main" id="{00000000-0008-0000-0E00-00009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7" name="Button 155" hidden="1">
              <a:extLst>
                <a:ext uri="{63B3BB69-23CF-44E3-9099-C40C66FF867C}">
                  <a14:compatExt spid="_x0000_s223387"/>
                </a:ext>
                <a:ext uri="{FF2B5EF4-FFF2-40B4-BE49-F238E27FC236}">
                  <a16:creationId xmlns:a16="http://schemas.microsoft.com/office/drawing/2014/main" id="{00000000-0008-0000-0E00-00009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23388" name="Button 156" hidden="1">
              <a:extLst>
                <a:ext uri="{63B3BB69-23CF-44E3-9099-C40C66FF867C}">
                  <a14:compatExt spid="_x0000_s223388"/>
                </a:ext>
                <a:ext uri="{FF2B5EF4-FFF2-40B4-BE49-F238E27FC236}">
                  <a16:creationId xmlns:a16="http://schemas.microsoft.com/office/drawing/2014/main" id="{00000000-0008-0000-0E00-00009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89" name="Button 157" hidden="1">
              <a:extLst>
                <a:ext uri="{63B3BB69-23CF-44E3-9099-C40C66FF867C}">
                  <a14:compatExt spid="_x0000_s223389"/>
                </a:ext>
                <a:ext uri="{FF2B5EF4-FFF2-40B4-BE49-F238E27FC236}">
                  <a16:creationId xmlns:a16="http://schemas.microsoft.com/office/drawing/2014/main" id="{00000000-0008-0000-0E00-00009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0" name="Button 158" hidden="1">
              <a:extLst>
                <a:ext uri="{63B3BB69-23CF-44E3-9099-C40C66FF867C}">
                  <a14:compatExt spid="_x0000_s223390"/>
                </a:ext>
                <a:ext uri="{FF2B5EF4-FFF2-40B4-BE49-F238E27FC236}">
                  <a16:creationId xmlns:a16="http://schemas.microsoft.com/office/drawing/2014/main" id="{00000000-0008-0000-0E00-00009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1" name="Button 159" hidden="1">
              <a:extLst>
                <a:ext uri="{63B3BB69-23CF-44E3-9099-C40C66FF867C}">
                  <a14:compatExt spid="_x0000_s223391"/>
                </a:ext>
                <a:ext uri="{FF2B5EF4-FFF2-40B4-BE49-F238E27FC236}">
                  <a16:creationId xmlns:a16="http://schemas.microsoft.com/office/drawing/2014/main" id="{00000000-0008-0000-0E00-00009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23392" name="Button 160" hidden="1">
              <a:extLst>
                <a:ext uri="{63B3BB69-23CF-44E3-9099-C40C66FF867C}">
                  <a14:compatExt spid="_x0000_s223392"/>
                </a:ext>
                <a:ext uri="{FF2B5EF4-FFF2-40B4-BE49-F238E27FC236}">
                  <a16:creationId xmlns:a16="http://schemas.microsoft.com/office/drawing/2014/main" id="{00000000-0008-0000-0E00-0000A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3" name="Button 161" hidden="1">
              <a:extLst>
                <a:ext uri="{63B3BB69-23CF-44E3-9099-C40C66FF867C}">
                  <a14:compatExt spid="_x0000_s223393"/>
                </a:ext>
                <a:ext uri="{FF2B5EF4-FFF2-40B4-BE49-F238E27FC236}">
                  <a16:creationId xmlns:a16="http://schemas.microsoft.com/office/drawing/2014/main" id="{00000000-0008-0000-0E00-0000A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4" name="Button 162" hidden="1">
              <a:extLst>
                <a:ext uri="{63B3BB69-23CF-44E3-9099-C40C66FF867C}">
                  <a14:compatExt spid="_x0000_s223394"/>
                </a:ext>
                <a:ext uri="{FF2B5EF4-FFF2-40B4-BE49-F238E27FC236}">
                  <a16:creationId xmlns:a16="http://schemas.microsoft.com/office/drawing/2014/main" id="{00000000-0008-0000-0E00-0000A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5" name="Button 163" hidden="1">
              <a:extLst>
                <a:ext uri="{63B3BB69-23CF-44E3-9099-C40C66FF867C}">
                  <a14:compatExt spid="_x0000_s223395"/>
                </a:ext>
                <a:ext uri="{FF2B5EF4-FFF2-40B4-BE49-F238E27FC236}">
                  <a16:creationId xmlns:a16="http://schemas.microsoft.com/office/drawing/2014/main" id="{00000000-0008-0000-0E00-0000A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23396" name="Button 164" hidden="1">
              <a:extLst>
                <a:ext uri="{63B3BB69-23CF-44E3-9099-C40C66FF867C}">
                  <a14:compatExt spid="_x0000_s223396"/>
                </a:ext>
                <a:ext uri="{FF2B5EF4-FFF2-40B4-BE49-F238E27FC236}">
                  <a16:creationId xmlns:a16="http://schemas.microsoft.com/office/drawing/2014/main" id="{00000000-0008-0000-0E00-0000A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7" name="Button 165" hidden="1">
              <a:extLst>
                <a:ext uri="{63B3BB69-23CF-44E3-9099-C40C66FF867C}">
                  <a14:compatExt spid="_x0000_s223397"/>
                </a:ext>
                <a:ext uri="{FF2B5EF4-FFF2-40B4-BE49-F238E27FC236}">
                  <a16:creationId xmlns:a16="http://schemas.microsoft.com/office/drawing/2014/main" id="{00000000-0008-0000-0E00-0000A5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8" name="Button 166" hidden="1">
              <a:extLst>
                <a:ext uri="{63B3BB69-23CF-44E3-9099-C40C66FF867C}">
                  <a14:compatExt spid="_x0000_s223398"/>
                </a:ext>
                <a:ext uri="{FF2B5EF4-FFF2-40B4-BE49-F238E27FC236}">
                  <a16:creationId xmlns:a16="http://schemas.microsoft.com/office/drawing/2014/main" id="{00000000-0008-0000-0E00-0000A6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399" name="Button 167" hidden="1">
              <a:extLst>
                <a:ext uri="{63B3BB69-23CF-44E3-9099-C40C66FF867C}">
                  <a14:compatExt spid="_x0000_s223399"/>
                </a:ext>
                <a:ext uri="{FF2B5EF4-FFF2-40B4-BE49-F238E27FC236}">
                  <a16:creationId xmlns:a16="http://schemas.microsoft.com/office/drawing/2014/main" id="{00000000-0008-0000-0E00-0000A7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23400" name="Button 168" hidden="1">
              <a:extLst>
                <a:ext uri="{63B3BB69-23CF-44E3-9099-C40C66FF867C}">
                  <a14:compatExt spid="_x0000_s223400"/>
                </a:ext>
                <a:ext uri="{FF2B5EF4-FFF2-40B4-BE49-F238E27FC236}">
                  <a16:creationId xmlns:a16="http://schemas.microsoft.com/office/drawing/2014/main" id="{00000000-0008-0000-0E00-0000A8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1" name="Button 169" hidden="1">
              <a:extLst>
                <a:ext uri="{63B3BB69-23CF-44E3-9099-C40C66FF867C}">
                  <a14:compatExt spid="_x0000_s223401"/>
                </a:ext>
                <a:ext uri="{FF2B5EF4-FFF2-40B4-BE49-F238E27FC236}">
                  <a16:creationId xmlns:a16="http://schemas.microsoft.com/office/drawing/2014/main" id="{00000000-0008-0000-0E00-0000A9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2" name="Button 170" hidden="1">
              <a:extLst>
                <a:ext uri="{63B3BB69-23CF-44E3-9099-C40C66FF867C}">
                  <a14:compatExt spid="_x0000_s223402"/>
                </a:ext>
                <a:ext uri="{FF2B5EF4-FFF2-40B4-BE49-F238E27FC236}">
                  <a16:creationId xmlns:a16="http://schemas.microsoft.com/office/drawing/2014/main" id="{00000000-0008-0000-0E00-0000AA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3" name="Button 171" hidden="1">
              <a:extLst>
                <a:ext uri="{63B3BB69-23CF-44E3-9099-C40C66FF867C}">
                  <a14:compatExt spid="_x0000_s223403"/>
                </a:ext>
                <a:ext uri="{FF2B5EF4-FFF2-40B4-BE49-F238E27FC236}">
                  <a16:creationId xmlns:a16="http://schemas.microsoft.com/office/drawing/2014/main" id="{00000000-0008-0000-0E00-0000AB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23404" name="Button 172" hidden="1">
              <a:extLst>
                <a:ext uri="{63B3BB69-23CF-44E3-9099-C40C66FF867C}">
                  <a14:compatExt spid="_x0000_s223404"/>
                </a:ext>
                <a:ext uri="{FF2B5EF4-FFF2-40B4-BE49-F238E27FC236}">
                  <a16:creationId xmlns:a16="http://schemas.microsoft.com/office/drawing/2014/main" id="{00000000-0008-0000-0E00-0000AC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23405" name="Button 173" hidden="1">
              <a:extLst>
                <a:ext uri="{63B3BB69-23CF-44E3-9099-C40C66FF867C}">
                  <a14:compatExt spid="_x0000_s223405"/>
                </a:ext>
                <a:ext uri="{FF2B5EF4-FFF2-40B4-BE49-F238E27FC236}">
                  <a16:creationId xmlns:a16="http://schemas.microsoft.com/office/drawing/2014/main" id="{00000000-0008-0000-0E00-0000AD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6" name="Button 174" hidden="1">
              <a:extLst>
                <a:ext uri="{63B3BB69-23CF-44E3-9099-C40C66FF867C}">
                  <a14:compatExt spid="_x0000_s223406"/>
                </a:ext>
                <a:ext uri="{FF2B5EF4-FFF2-40B4-BE49-F238E27FC236}">
                  <a16:creationId xmlns:a16="http://schemas.microsoft.com/office/drawing/2014/main" id="{00000000-0008-0000-0E00-0000AE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7" name="Button 175" hidden="1">
              <a:extLst>
                <a:ext uri="{63B3BB69-23CF-44E3-9099-C40C66FF867C}">
                  <a14:compatExt spid="_x0000_s223407"/>
                </a:ext>
                <a:ext uri="{FF2B5EF4-FFF2-40B4-BE49-F238E27FC236}">
                  <a16:creationId xmlns:a16="http://schemas.microsoft.com/office/drawing/2014/main" id="{00000000-0008-0000-0E00-0000AF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8" name="Button 176" hidden="1">
              <a:extLst>
                <a:ext uri="{63B3BB69-23CF-44E3-9099-C40C66FF867C}">
                  <a14:compatExt spid="_x0000_s223408"/>
                </a:ext>
                <a:ext uri="{FF2B5EF4-FFF2-40B4-BE49-F238E27FC236}">
                  <a16:creationId xmlns:a16="http://schemas.microsoft.com/office/drawing/2014/main" id="{00000000-0008-0000-0E00-0000B0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3409" name="Button 177" hidden="1">
              <a:extLst>
                <a:ext uri="{63B3BB69-23CF-44E3-9099-C40C66FF867C}">
                  <a14:compatExt spid="_x0000_s223409"/>
                </a:ext>
                <a:ext uri="{FF2B5EF4-FFF2-40B4-BE49-F238E27FC236}">
                  <a16:creationId xmlns:a16="http://schemas.microsoft.com/office/drawing/2014/main" id="{00000000-0008-0000-0E00-0000B1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0" name="Button 178" hidden="1">
              <a:extLst>
                <a:ext uri="{63B3BB69-23CF-44E3-9099-C40C66FF867C}">
                  <a14:compatExt spid="_x0000_s223410"/>
                </a:ext>
                <a:ext uri="{FF2B5EF4-FFF2-40B4-BE49-F238E27FC236}">
                  <a16:creationId xmlns:a16="http://schemas.microsoft.com/office/drawing/2014/main" id="{00000000-0008-0000-0E00-0000B2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1" name="Button 179" hidden="1">
              <a:extLst>
                <a:ext uri="{63B3BB69-23CF-44E3-9099-C40C66FF867C}">
                  <a14:compatExt spid="_x0000_s223411"/>
                </a:ext>
                <a:ext uri="{FF2B5EF4-FFF2-40B4-BE49-F238E27FC236}">
                  <a16:creationId xmlns:a16="http://schemas.microsoft.com/office/drawing/2014/main" id="{00000000-0008-0000-0E00-0000B3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23412" name="Button 180" hidden="1">
              <a:extLst>
                <a:ext uri="{63B3BB69-23CF-44E3-9099-C40C66FF867C}">
                  <a14:compatExt spid="_x0000_s223412"/>
                </a:ext>
                <a:ext uri="{FF2B5EF4-FFF2-40B4-BE49-F238E27FC236}">
                  <a16:creationId xmlns:a16="http://schemas.microsoft.com/office/drawing/2014/main" id="{00000000-0008-0000-0E00-0000B46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F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76</xdr:row>
          <xdr:rowOff>47625</xdr:rowOff>
        </xdr:from>
        <xdr:to>
          <xdr:col>15</xdr:col>
          <xdr:colOff>542925</xdr:colOff>
          <xdr:row>77</xdr:row>
          <xdr:rowOff>104775</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F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F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F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F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F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783" name="Button 7" hidden="1">
              <a:extLst>
                <a:ext uri="{63B3BB69-23CF-44E3-9099-C40C66FF867C}">
                  <a14:compatExt spid="_x0000_s75783"/>
                </a:ext>
                <a:ext uri="{FF2B5EF4-FFF2-40B4-BE49-F238E27FC236}">
                  <a16:creationId xmlns:a16="http://schemas.microsoft.com/office/drawing/2014/main" id="{00000000-0008-0000-0F00-00000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4" name="Button 8" hidden="1">
              <a:extLst>
                <a:ext uri="{63B3BB69-23CF-44E3-9099-C40C66FF867C}">
                  <a14:compatExt spid="_x0000_s75784"/>
                </a:ext>
                <a:ext uri="{FF2B5EF4-FFF2-40B4-BE49-F238E27FC236}">
                  <a16:creationId xmlns:a16="http://schemas.microsoft.com/office/drawing/2014/main" id="{00000000-0008-0000-0F00-00000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5" name="Button 9" hidden="1">
              <a:extLst>
                <a:ext uri="{63B3BB69-23CF-44E3-9099-C40C66FF867C}">
                  <a14:compatExt spid="_x0000_s75785"/>
                </a:ext>
                <a:ext uri="{FF2B5EF4-FFF2-40B4-BE49-F238E27FC236}">
                  <a16:creationId xmlns:a16="http://schemas.microsoft.com/office/drawing/2014/main" id="{00000000-0008-0000-0F00-00000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F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787" name="Button 11" hidden="1">
              <a:extLst>
                <a:ext uri="{63B3BB69-23CF-44E3-9099-C40C66FF867C}">
                  <a14:compatExt spid="_x0000_s75787"/>
                </a:ext>
                <a:ext uri="{FF2B5EF4-FFF2-40B4-BE49-F238E27FC236}">
                  <a16:creationId xmlns:a16="http://schemas.microsoft.com/office/drawing/2014/main" id="{00000000-0008-0000-0F00-00000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F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89" name="Button 13" hidden="1">
              <a:extLst>
                <a:ext uri="{63B3BB69-23CF-44E3-9099-C40C66FF867C}">
                  <a14:compatExt spid="_x0000_s75789"/>
                </a:ext>
                <a:ext uri="{FF2B5EF4-FFF2-40B4-BE49-F238E27FC236}">
                  <a16:creationId xmlns:a16="http://schemas.microsoft.com/office/drawing/2014/main" id="{00000000-0008-0000-0F00-00000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0" name="Button 14" hidden="1">
              <a:extLst>
                <a:ext uri="{63B3BB69-23CF-44E3-9099-C40C66FF867C}">
                  <a14:compatExt spid="_x0000_s75790"/>
                </a:ext>
                <a:ext uri="{FF2B5EF4-FFF2-40B4-BE49-F238E27FC236}">
                  <a16:creationId xmlns:a16="http://schemas.microsoft.com/office/drawing/2014/main" id="{00000000-0008-0000-0F00-00000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791" name="Button 15" hidden="1">
              <a:extLst>
                <a:ext uri="{63B3BB69-23CF-44E3-9099-C40C66FF867C}">
                  <a14:compatExt spid="_x0000_s75791"/>
                </a:ext>
                <a:ext uri="{FF2B5EF4-FFF2-40B4-BE49-F238E27FC236}">
                  <a16:creationId xmlns:a16="http://schemas.microsoft.com/office/drawing/2014/main" id="{00000000-0008-0000-0F00-00000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2" name="Button 16" hidden="1">
              <a:extLst>
                <a:ext uri="{63B3BB69-23CF-44E3-9099-C40C66FF867C}">
                  <a14:compatExt spid="_x0000_s75792"/>
                </a:ext>
                <a:ext uri="{FF2B5EF4-FFF2-40B4-BE49-F238E27FC236}">
                  <a16:creationId xmlns:a16="http://schemas.microsoft.com/office/drawing/2014/main" id="{00000000-0008-0000-0F00-00001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3" name="Button 17" hidden="1">
              <a:extLst>
                <a:ext uri="{63B3BB69-23CF-44E3-9099-C40C66FF867C}">
                  <a14:compatExt spid="_x0000_s75793"/>
                </a:ext>
                <a:ext uri="{FF2B5EF4-FFF2-40B4-BE49-F238E27FC236}">
                  <a16:creationId xmlns:a16="http://schemas.microsoft.com/office/drawing/2014/main" id="{00000000-0008-0000-0F00-00001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4" name="Button 18" hidden="1">
              <a:extLst>
                <a:ext uri="{63B3BB69-23CF-44E3-9099-C40C66FF867C}">
                  <a14:compatExt spid="_x0000_s75794"/>
                </a:ext>
                <a:ext uri="{FF2B5EF4-FFF2-40B4-BE49-F238E27FC236}">
                  <a16:creationId xmlns:a16="http://schemas.microsoft.com/office/drawing/2014/main" id="{00000000-0008-0000-0F00-00001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795" name="Button 19" hidden="1">
              <a:extLst>
                <a:ext uri="{63B3BB69-23CF-44E3-9099-C40C66FF867C}">
                  <a14:compatExt spid="_x0000_s75795"/>
                </a:ext>
                <a:ext uri="{FF2B5EF4-FFF2-40B4-BE49-F238E27FC236}">
                  <a16:creationId xmlns:a16="http://schemas.microsoft.com/office/drawing/2014/main" id="{00000000-0008-0000-0F00-00001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6" name="Button 20" hidden="1">
              <a:extLst>
                <a:ext uri="{63B3BB69-23CF-44E3-9099-C40C66FF867C}">
                  <a14:compatExt spid="_x0000_s75796"/>
                </a:ext>
                <a:ext uri="{FF2B5EF4-FFF2-40B4-BE49-F238E27FC236}">
                  <a16:creationId xmlns:a16="http://schemas.microsoft.com/office/drawing/2014/main" id="{00000000-0008-0000-0F00-00001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7" name="Button 21" hidden="1">
              <a:extLst>
                <a:ext uri="{63B3BB69-23CF-44E3-9099-C40C66FF867C}">
                  <a14:compatExt spid="_x0000_s75797"/>
                </a:ext>
                <a:ext uri="{FF2B5EF4-FFF2-40B4-BE49-F238E27FC236}">
                  <a16:creationId xmlns:a16="http://schemas.microsoft.com/office/drawing/2014/main" id="{00000000-0008-0000-0F00-00001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8" name="Button 22" hidden="1">
              <a:extLst>
                <a:ext uri="{63B3BB69-23CF-44E3-9099-C40C66FF867C}">
                  <a14:compatExt spid="_x0000_s75798"/>
                </a:ext>
                <a:ext uri="{FF2B5EF4-FFF2-40B4-BE49-F238E27FC236}">
                  <a16:creationId xmlns:a16="http://schemas.microsoft.com/office/drawing/2014/main" id="{00000000-0008-0000-0F00-00001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799" name="Button 23" hidden="1">
              <a:extLst>
                <a:ext uri="{63B3BB69-23CF-44E3-9099-C40C66FF867C}">
                  <a14:compatExt spid="_x0000_s75799"/>
                </a:ext>
                <a:ext uri="{FF2B5EF4-FFF2-40B4-BE49-F238E27FC236}">
                  <a16:creationId xmlns:a16="http://schemas.microsoft.com/office/drawing/2014/main" id="{00000000-0008-0000-0F00-00001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0" name="Button 24" hidden="1">
              <a:extLst>
                <a:ext uri="{63B3BB69-23CF-44E3-9099-C40C66FF867C}">
                  <a14:compatExt spid="_x0000_s75800"/>
                </a:ext>
                <a:ext uri="{FF2B5EF4-FFF2-40B4-BE49-F238E27FC236}">
                  <a16:creationId xmlns:a16="http://schemas.microsoft.com/office/drawing/2014/main" id="{00000000-0008-0000-0F00-00001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1" name="Button 25" hidden="1">
              <a:extLst>
                <a:ext uri="{63B3BB69-23CF-44E3-9099-C40C66FF867C}">
                  <a14:compatExt spid="_x0000_s75801"/>
                </a:ext>
                <a:ext uri="{FF2B5EF4-FFF2-40B4-BE49-F238E27FC236}">
                  <a16:creationId xmlns:a16="http://schemas.microsoft.com/office/drawing/2014/main" id="{00000000-0008-0000-0F00-00001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2" name="Button 26" hidden="1">
              <a:extLst>
                <a:ext uri="{63B3BB69-23CF-44E3-9099-C40C66FF867C}">
                  <a14:compatExt spid="_x0000_s75802"/>
                </a:ext>
                <a:ext uri="{FF2B5EF4-FFF2-40B4-BE49-F238E27FC236}">
                  <a16:creationId xmlns:a16="http://schemas.microsoft.com/office/drawing/2014/main" id="{00000000-0008-0000-0F00-00001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03" name="Button 27" hidden="1">
              <a:extLst>
                <a:ext uri="{63B3BB69-23CF-44E3-9099-C40C66FF867C}">
                  <a14:compatExt spid="_x0000_s75803"/>
                </a:ext>
                <a:ext uri="{FF2B5EF4-FFF2-40B4-BE49-F238E27FC236}">
                  <a16:creationId xmlns:a16="http://schemas.microsoft.com/office/drawing/2014/main" id="{00000000-0008-0000-0F00-00001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4" name="Button 28" hidden="1">
              <a:extLst>
                <a:ext uri="{63B3BB69-23CF-44E3-9099-C40C66FF867C}">
                  <a14:compatExt spid="_x0000_s75804"/>
                </a:ext>
                <a:ext uri="{FF2B5EF4-FFF2-40B4-BE49-F238E27FC236}">
                  <a16:creationId xmlns:a16="http://schemas.microsoft.com/office/drawing/2014/main" id="{00000000-0008-0000-0F00-00001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5" name="Button 29" hidden="1">
              <a:extLst>
                <a:ext uri="{63B3BB69-23CF-44E3-9099-C40C66FF867C}">
                  <a14:compatExt spid="_x0000_s75805"/>
                </a:ext>
                <a:ext uri="{FF2B5EF4-FFF2-40B4-BE49-F238E27FC236}">
                  <a16:creationId xmlns:a16="http://schemas.microsoft.com/office/drawing/2014/main" id="{00000000-0008-0000-0F00-00001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6" name="Button 30" hidden="1">
              <a:extLst>
                <a:ext uri="{63B3BB69-23CF-44E3-9099-C40C66FF867C}">
                  <a14:compatExt spid="_x0000_s75806"/>
                </a:ext>
                <a:ext uri="{FF2B5EF4-FFF2-40B4-BE49-F238E27FC236}">
                  <a16:creationId xmlns:a16="http://schemas.microsoft.com/office/drawing/2014/main" id="{00000000-0008-0000-0F00-00001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07" name="Button 31" hidden="1">
              <a:extLst>
                <a:ext uri="{63B3BB69-23CF-44E3-9099-C40C66FF867C}">
                  <a14:compatExt spid="_x0000_s75807"/>
                </a:ext>
                <a:ext uri="{FF2B5EF4-FFF2-40B4-BE49-F238E27FC236}">
                  <a16:creationId xmlns:a16="http://schemas.microsoft.com/office/drawing/2014/main" id="{00000000-0008-0000-0F00-00001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8" name="Button 32" hidden="1">
              <a:extLst>
                <a:ext uri="{63B3BB69-23CF-44E3-9099-C40C66FF867C}">
                  <a14:compatExt spid="_x0000_s75808"/>
                </a:ext>
                <a:ext uri="{FF2B5EF4-FFF2-40B4-BE49-F238E27FC236}">
                  <a16:creationId xmlns:a16="http://schemas.microsoft.com/office/drawing/2014/main" id="{00000000-0008-0000-0F00-00002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09" name="Button 33" hidden="1">
              <a:extLst>
                <a:ext uri="{63B3BB69-23CF-44E3-9099-C40C66FF867C}">
                  <a14:compatExt spid="_x0000_s75809"/>
                </a:ext>
                <a:ext uri="{FF2B5EF4-FFF2-40B4-BE49-F238E27FC236}">
                  <a16:creationId xmlns:a16="http://schemas.microsoft.com/office/drawing/2014/main" id="{00000000-0008-0000-0F00-00002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0" name="Button 34" hidden="1">
              <a:extLst>
                <a:ext uri="{63B3BB69-23CF-44E3-9099-C40C66FF867C}">
                  <a14:compatExt spid="_x0000_s75810"/>
                </a:ext>
                <a:ext uri="{FF2B5EF4-FFF2-40B4-BE49-F238E27FC236}">
                  <a16:creationId xmlns:a16="http://schemas.microsoft.com/office/drawing/2014/main" id="{00000000-0008-0000-0F00-00002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11" name="Button 35" hidden="1">
              <a:extLst>
                <a:ext uri="{63B3BB69-23CF-44E3-9099-C40C66FF867C}">
                  <a14:compatExt spid="_x0000_s75811"/>
                </a:ext>
                <a:ext uri="{FF2B5EF4-FFF2-40B4-BE49-F238E27FC236}">
                  <a16:creationId xmlns:a16="http://schemas.microsoft.com/office/drawing/2014/main" id="{00000000-0008-0000-0F00-00002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2" name="Button 36" hidden="1">
              <a:extLst>
                <a:ext uri="{63B3BB69-23CF-44E3-9099-C40C66FF867C}">
                  <a14:compatExt spid="_x0000_s75812"/>
                </a:ext>
                <a:ext uri="{FF2B5EF4-FFF2-40B4-BE49-F238E27FC236}">
                  <a16:creationId xmlns:a16="http://schemas.microsoft.com/office/drawing/2014/main" id="{00000000-0008-0000-0F00-00002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3" name="Button 37" hidden="1">
              <a:extLst>
                <a:ext uri="{63B3BB69-23CF-44E3-9099-C40C66FF867C}">
                  <a14:compatExt spid="_x0000_s75813"/>
                </a:ext>
                <a:ext uri="{FF2B5EF4-FFF2-40B4-BE49-F238E27FC236}">
                  <a16:creationId xmlns:a16="http://schemas.microsoft.com/office/drawing/2014/main" id="{00000000-0008-0000-0F00-00002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4" name="Button 38" hidden="1">
              <a:extLst>
                <a:ext uri="{63B3BB69-23CF-44E3-9099-C40C66FF867C}">
                  <a14:compatExt spid="_x0000_s75814"/>
                </a:ext>
                <a:ext uri="{FF2B5EF4-FFF2-40B4-BE49-F238E27FC236}">
                  <a16:creationId xmlns:a16="http://schemas.microsoft.com/office/drawing/2014/main" id="{00000000-0008-0000-0F00-00002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15" name="Button 39" hidden="1">
              <a:extLst>
                <a:ext uri="{63B3BB69-23CF-44E3-9099-C40C66FF867C}">
                  <a14:compatExt spid="_x0000_s75815"/>
                </a:ext>
                <a:ext uri="{FF2B5EF4-FFF2-40B4-BE49-F238E27FC236}">
                  <a16:creationId xmlns:a16="http://schemas.microsoft.com/office/drawing/2014/main" id="{00000000-0008-0000-0F00-00002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6" name="Button 40" hidden="1">
              <a:extLst>
                <a:ext uri="{63B3BB69-23CF-44E3-9099-C40C66FF867C}">
                  <a14:compatExt spid="_x0000_s75816"/>
                </a:ext>
                <a:ext uri="{FF2B5EF4-FFF2-40B4-BE49-F238E27FC236}">
                  <a16:creationId xmlns:a16="http://schemas.microsoft.com/office/drawing/2014/main" id="{00000000-0008-0000-0F00-00002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7" name="Button 41" hidden="1">
              <a:extLst>
                <a:ext uri="{63B3BB69-23CF-44E3-9099-C40C66FF867C}">
                  <a14:compatExt spid="_x0000_s75817"/>
                </a:ext>
                <a:ext uri="{FF2B5EF4-FFF2-40B4-BE49-F238E27FC236}">
                  <a16:creationId xmlns:a16="http://schemas.microsoft.com/office/drawing/2014/main" id="{00000000-0008-0000-0F00-00002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8" name="Button 42" hidden="1">
              <a:extLst>
                <a:ext uri="{63B3BB69-23CF-44E3-9099-C40C66FF867C}">
                  <a14:compatExt spid="_x0000_s75818"/>
                </a:ext>
                <a:ext uri="{FF2B5EF4-FFF2-40B4-BE49-F238E27FC236}">
                  <a16:creationId xmlns:a16="http://schemas.microsoft.com/office/drawing/2014/main" id="{00000000-0008-0000-0F00-00002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19" name="Button 43" hidden="1">
              <a:extLst>
                <a:ext uri="{63B3BB69-23CF-44E3-9099-C40C66FF867C}">
                  <a14:compatExt spid="_x0000_s75819"/>
                </a:ext>
                <a:ext uri="{FF2B5EF4-FFF2-40B4-BE49-F238E27FC236}">
                  <a16:creationId xmlns:a16="http://schemas.microsoft.com/office/drawing/2014/main" id="{00000000-0008-0000-0F00-00002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0" name="Button 44" hidden="1">
              <a:extLst>
                <a:ext uri="{63B3BB69-23CF-44E3-9099-C40C66FF867C}">
                  <a14:compatExt spid="_x0000_s75820"/>
                </a:ext>
                <a:ext uri="{FF2B5EF4-FFF2-40B4-BE49-F238E27FC236}">
                  <a16:creationId xmlns:a16="http://schemas.microsoft.com/office/drawing/2014/main" id="{00000000-0008-0000-0F00-00002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1" name="Button 45" hidden="1">
              <a:extLst>
                <a:ext uri="{63B3BB69-23CF-44E3-9099-C40C66FF867C}">
                  <a14:compatExt spid="_x0000_s75821"/>
                </a:ext>
                <a:ext uri="{FF2B5EF4-FFF2-40B4-BE49-F238E27FC236}">
                  <a16:creationId xmlns:a16="http://schemas.microsoft.com/office/drawing/2014/main" id="{00000000-0008-0000-0F00-00002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2" name="Button 46" hidden="1">
              <a:extLst>
                <a:ext uri="{63B3BB69-23CF-44E3-9099-C40C66FF867C}">
                  <a14:compatExt spid="_x0000_s75822"/>
                </a:ext>
                <a:ext uri="{FF2B5EF4-FFF2-40B4-BE49-F238E27FC236}">
                  <a16:creationId xmlns:a16="http://schemas.microsoft.com/office/drawing/2014/main" id="{00000000-0008-0000-0F00-00002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23" name="Button 47" hidden="1">
              <a:extLst>
                <a:ext uri="{63B3BB69-23CF-44E3-9099-C40C66FF867C}">
                  <a14:compatExt spid="_x0000_s75823"/>
                </a:ext>
                <a:ext uri="{FF2B5EF4-FFF2-40B4-BE49-F238E27FC236}">
                  <a16:creationId xmlns:a16="http://schemas.microsoft.com/office/drawing/2014/main" id="{00000000-0008-0000-0F00-00002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4" name="Button 48" hidden="1">
              <a:extLst>
                <a:ext uri="{63B3BB69-23CF-44E3-9099-C40C66FF867C}">
                  <a14:compatExt spid="_x0000_s75824"/>
                </a:ext>
                <a:ext uri="{FF2B5EF4-FFF2-40B4-BE49-F238E27FC236}">
                  <a16:creationId xmlns:a16="http://schemas.microsoft.com/office/drawing/2014/main" id="{00000000-0008-0000-0F00-00003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5" name="Button 49" hidden="1">
              <a:extLst>
                <a:ext uri="{63B3BB69-23CF-44E3-9099-C40C66FF867C}">
                  <a14:compatExt spid="_x0000_s75825"/>
                </a:ext>
                <a:ext uri="{FF2B5EF4-FFF2-40B4-BE49-F238E27FC236}">
                  <a16:creationId xmlns:a16="http://schemas.microsoft.com/office/drawing/2014/main" id="{00000000-0008-0000-0F00-00003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6" name="Button 50" hidden="1">
              <a:extLst>
                <a:ext uri="{63B3BB69-23CF-44E3-9099-C40C66FF867C}">
                  <a14:compatExt spid="_x0000_s75826"/>
                </a:ext>
                <a:ext uri="{FF2B5EF4-FFF2-40B4-BE49-F238E27FC236}">
                  <a16:creationId xmlns:a16="http://schemas.microsoft.com/office/drawing/2014/main" id="{00000000-0008-0000-0F00-00003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27" name="Button 51" hidden="1">
              <a:extLst>
                <a:ext uri="{63B3BB69-23CF-44E3-9099-C40C66FF867C}">
                  <a14:compatExt spid="_x0000_s75827"/>
                </a:ext>
                <a:ext uri="{FF2B5EF4-FFF2-40B4-BE49-F238E27FC236}">
                  <a16:creationId xmlns:a16="http://schemas.microsoft.com/office/drawing/2014/main" id="{00000000-0008-0000-0F00-00003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8" name="Button 52" hidden="1">
              <a:extLst>
                <a:ext uri="{63B3BB69-23CF-44E3-9099-C40C66FF867C}">
                  <a14:compatExt spid="_x0000_s75828"/>
                </a:ext>
                <a:ext uri="{FF2B5EF4-FFF2-40B4-BE49-F238E27FC236}">
                  <a16:creationId xmlns:a16="http://schemas.microsoft.com/office/drawing/2014/main" id="{00000000-0008-0000-0F00-00003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29" name="Button 53" hidden="1">
              <a:extLst>
                <a:ext uri="{63B3BB69-23CF-44E3-9099-C40C66FF867C}">
                  <a14:compatExt spid="_x0000_s75829"/>
                </a:ext>
                <a:ext uri="{FF2B5EF4-FFF2-40B4-BE49-F238E27FC236}">
                  <a16:creationId xmlns:a16="http://schemas.microsoft.com/office/drawing/2014/main" id="{00000000-0008-0000-0F00-00003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0" name="Button 54" hidden="1">
              <a:extLst>
                <a:ext uri="{63B3BB69-23CF-44E3-9099-C40C66FF867C}">
                  <a14:compatExt spid="_x0000_s75830"/>
                </a:ext>
                <a:ext uri="{FF2B5EF4-FFF2-40B4-BE49-F238E27FC236}">
                  <a16:creationId xmlns:a16="http://schemas.microsoft.com/office/drawing/2014/main" id="{00000000-0008-0000-0F00-00003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31" name="Button 55" hidden="1">
              <a:extLst>
                <a:ext uri="{63B3BB69-23CF-44E3-9099-C40C66FF867C}">
                  <a14:compatExt spid="_x0000_s75831"/>
                </a:ext>
                <a:ext uri="{FF2B5EF4-FFF2-40B4-BE49-F238E27FC236}">
                  <a16:creationId xmlns:a16="http://schemas.microsoft.com/office/drawing/2014/main" id="{00000000-0008-0000-0F00-00003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2" name="Button 56" hidden="1">
              <a:extLst>
                <a:ext uri="{63B3BB69-23CF-44E3-9099-C40C66FF867C}">
                  <a14:compatExt spid="_x0000_s75832"/>
                </a:ext>
                <a:ext uri="{FF2B5EF4-FFF2-40B4-BE49-F238E27FC236}">
                  <a16:creationId xmlns:a16="http://schemas.microsoft.com/office/drawing/2014/main" id="{00000000-0008-0000-0F00-00003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3" name="Button 57" hidden="1">
              <a:extLst>
                <a:ext uri="{63B3BB69-23CF-44E3-9099-C40C66FF867C}">
                  <a14:compatExt spid="_x0000_s75833"/>
                </a:ext>
                <a:ext uri="{FF2B5EF4-FFF2-40B4-BE49-F238E27FC236}">
                  <a16:creationId xmlns:a16="http://schemas.microsoft.com/office/drawing/2014/main" id="{00000000-0008-0000-0F00-00003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4" name="Button 58" hidden="1">
              <a:extLst>
                <a:ext uri="{63B3BB69-23CF-44E3-9099-C40C66FF867C}">
                  <a14:compatExt spid="_x0000_s75834"/>
                </a:ext>
                <a:ext uri="{FF2B5EF4-FFF2-40B4-BE49-F238E27FC236}">
                  <a16:creationId xmlns:a16="http://schemas.microsoft.com/office/drawing/2014/main" id="{00000000-0008-0000-0F00-00003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35" name="Button 59" hidden="1">
              <a:extLst>
                <a:ext uri="{63B3BB69-23CF-44E3-9099-C40C66FF867C}">
                  <a14:compatExt spid="_x0000_s75835"/>
                </a:ext>
                <a:ext uri="{FF2B5EF4-FFF2-40B4-BE49-F238E27FC236}">
                  <a16:creationId xmlns:a16="http://schemas.microsoft.com/office/drawing/2014/main" id="{00000000-0008-0000-0F00-00003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6" name="Button 60" hidden="1">
              <a:extLst>
                <a:ext uri="{63B3BB69-23CF-44E3-9099-C40C66FF867C}">
                  <a14:compatExt spid="_x0000_s75836"/>
                </a:ext>
                <a:ext uri="{FF2B5EF4-FFF2-40B4-BE49-F238E27FC236}">
                  <a16:creationId xmlns:a16="http://schemas.microsoft.com/office/drawing/2014/main" id="{00000000-0008-0000-0F00-00003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7" name="Button 61" hidden="1">
              <a:extLst>
                <a:ext uri="{63B3BB69-23CF-44E3-9099-C40C66FF867C}">
                  <a14:compatExt spid="_x0000_s75837"/>
                </a:ext>
                <a:ext uri="{FF2B5EF4-FFF2-40B4-BE49-F238E27FC236}">
                  <a16:creationId xmlns:a16="http://schemas.microsoft.com/office/drawing/2014/main" id="{00000000-0008-0000-0F00-00003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8" name="Button 62" hidden="1">
              <a:extLst>
                <a:ext uri="{63B3BB69-23CF-44E3-9099-C40C66FF867C}">
                  <a14:compatExt spid="_x0000_s75838"/>
                </a:ext>
                <a:ext uri="{FF2B5EF4-FFF2-40B4-BE49-F238E27FC236}">
                  <a16:creationId xmlns:a16="http://schemas.microsoft.com/office/drawing/2014/main" id="{00000000-0008-0000-0F00-00003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39" name="Button 63" hidden="1">
              <a:extLst>
                <a:ext uri="{63B3BB69-23CF-44E3-9099-C40C66FF867C}">
                  <a14:compatExt spid="_x0000_s75839"/>
                </a:ext>
                <a:ext uri="{FF2B5EF4-FFF2-40B4-BE49-F238E27FC236}">
                  <a16:creationId xmlns:a16="http://schemas.microsoft.com/office/drawing/2014/main" id="{00000000-0008-0000-0F00-00003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40" name="Button 64" hidden="1">
              <a:extLst>
                <a:ext uri="{63B3BB69-23CF-44E3-9099-C40C66FF867C}">
                  <a14:compatExt spid="_x0000_s75840"/>
                </a:ext>
                <a:ext uri="{FF2B5EF4-FFF2-40B4-BE49-F238E27FC236}">
                  <a16:creationId xmlns:a16="http://schemas.microsoft.com/office/drawing/2014/main" id="{00000000-0008-0000-0F00-00004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1" name="Button 65" hidden="1">
              <a:extLst>
                <a:ext uri="{63B3BB69-23CF-44E3-9099-C40C66FF867C}">
                  <a14:compatExt spid="_x0000_s75841"/>
                </a:ext>
                <a:ext uri="{FF2B5EF4-FFF2-40B4-BE49-F238E27FC236}">
                  <a16:creationId xmlns:a16="http://schemas.microsoft.com/office/drawing/2014/main" id="{00000000-0008-0000-0F00-00004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2" name="Button 66" hidden="1">
              <a:extLst>
                <a:ext uri="{63B3BB69-23CF-44E3-9099-C40C66FF867C}">
                  <a14:compatExt spid="_x0000_s75842"/>
                </a:ext>
                <a:ext uri="{FF2B5EF4-FFF2-40B4-BE49-F238E27FC236}">
                  <a16:creationId xmlns:a16="http://schemas.microsoft.com/office/drawing/2014/main" id="{00000000-0008-0000-0F00-00004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3" name="Button 67" hidden="1">
              <a:extLst>
                <a:ext uri="{63B3BB69-23CF-44E3-9099-C40C66FF867C}">
                  <a14:compatExt spid="_x0000_s75843"/>
                </a:ext>
                <a:ext uri="{FF2B5EF4-FFF2-40B4-BE49-F238E27FC236}">
                  <a16:creationId xmlns:a16="http://schemas.microsoft.com/office/drawing/2014/main" id="{00000000-0008-0000-0F00-00004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44" name="Button 68" hidden="1">
              <a:extLst>
                <a:ext uri="{63B3BB69-23CF-44E3-9099-C40C66FF867C}">
                  <a14:compatExt spid="_x0000_s75844"/>
                </a:ext>
                <a:ext uri="{FF2B5EF4-FFF2-40B4-BE49-F238E27FC236}">
                  <a16:creationId xmlns:a16="http://schemas.microsoft.com/office/drawing/2014/main" id="{00000000-0008-0000-0F00-00004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5" name="Button 69" hidden="1">
              <a:extLst>
                <a:ext uri="{63B3BB69-23CF-44E3-9099-C40C66FF867C}">
                  <a14:compatExt spid="_x0000_s75845"/>
                </a:ext>
                <a:ext uri="{FF2B5EF4-FFF2-40B4-BE49-F238E27FC236}">
                  <a16:creationId xmlns:a16="http://schemas.microsoft.com/office/drawing/2014/main" id="{00000000-0008-0000-0F00-00004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6" name="Button 70" hidden="1">
              <a:extLst>
                <a:ext uri="{63B3BB69-23CF-44E3-9099-C40C66FF867C}">
                  <a14:compatExt spid="_x0000_s75846"/>
                </a:ext>
                <a:ext uri="{FF2B5EF4-FFF2-40B4-BE49-F238E27FC236}">
                  <a16:creationId xmlns:a16="http://schemas.microsoft.com/office/drawing/2014/main" id="{00000000-0008-0000-0F00-00004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7" name="Button 71" hidden="1">
              <a:extLst>
                <a:ext uri="{63B3BB69-23CF-44E3-9099-C40C66FF867C}">
                  <a14:compatExt spid="_x0000_s75847"/>
                </a:ext>
                <a:ext uri="{FF2B5EF4-FFF2-40B4-BE49-F238E27FC236}">
                  <a16:creationId xmlns:a16="http://schemas.microsoft.com/office/drawing/2014/main" id="{00000000-0008-0000-0F00-00004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848" name="Button 72" hidden="1">
              <a:extLst>
                <a:ext uri="{63B3BB69-23CF-44E3-9099-C40C66FF867C}">
                  <a14:compatExt spid="_x0000_s75848"/>
                </a:ext>
                <a:ext uri="{FF2B5EF4-FFF2-40B4-BE49-F238E27FC236}">
                  <a16:creationId xmlns:a16="http://schemas.microsoft.com/office/drawing/2014/main" id="{00000000-0008-0000-0F00-00004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49" name="Button 73" hidden="1">
              <a:extLst>
                <a:ext uri="{63B3BB69-23CF-44E3-9099-C40C66FF867C}">
                  <a14:compatExt spid="_x0000_s75849"/>
                </a:ext>
                <a:ext uri="{FF2B5EF4-FFF2-40B4-BE49-F238E27FC236}">
                  <a16:creationId xmlns:a16="http://schemas.microsoft.com/office/drawing/2014/main" id="{00000000-0008-0000-0F00-00004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0" name="Button 74" hidden="1">
              <a:extLst>
                <a:ext uri="{63B3BB69-23CF-44E3-9099-C40C66FF867C}">
                  <a14:compatExt spid="_x0000_s75850"/>
                </a:ext>
                <a:ext uri="{FF2B5EF4-FFF2-40B4-BE49-F238E27FC236}">
                  <a16:creationId xmlns:a16="http://schemas.microsoft.com/office/drawing/2014/main" id="{00000000-0008-0000-0F00-00004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1" name="Button 75" hidden="1">
              <a:extLst>
                <a:ext uri="{63B3BB69-23CF-44E3-9099-C40C66FF867C}">
                  <a14:compatExt spid="_x0000_s75851"/>
                </a:ext>
                <a:ext uri="{FF2B5EF4-FFF2-40B4-BE49-F238E27FC236}">
                  <a16:creationId xmlns:a16="http://schemas.microsoft.com/office/drawing/2014/main" id="{00000000-0008-0000-0F00-00004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5852" name="Button 76" hidden="1">
              <a:extLst>
                <a:ext uri="{63B3BB69-23CF-44E3-9099-C40C66FF867C}">
                  <a14:compatExt spid="_x0000_s75852"/>
                </a:ext>
                <a:ext uri="{FF2B5EF4-FFF2-40B4-BE49-F238E27FC236}">
                  <a16:creationId xmlns:a16="http://schemas.microsoft.com/office/drawing/2014/main" id="{00000000-0008-0000-0F00-00004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3" name="Button 77" hidden="1">
              <a:extLst>
                <a:ext uri="{63B3BB69-23CF-44E3-9099-C40C66FF867C}">
                  <a14:compatExt spid="_x0000_s75853"/>
                </a:ext>
                <a:ext uri="{FF2B5EF4-FFF2-40B4-BE49-F238E27FC236}">
                  <a16:creationId xmlns:a16="http://schemas.microsoft.com/office/drawing/2014/main" id="{00000000-0008-0000-0F00-00004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4" name="Button 78" hidden="1">
              <a:extLst>
                <a:ext uri="{63B3BB69-23CF-44E3-9099-C40C66FF867C}">
                  <a14:compatExt spid="_x0000_s75854"/>
                </a:ext>
                <a:ext uri="{FF2B5EF4-FFF2-40B4-BE49-F238E27FC236}">
                  <a16:creationId xmlns:a16="http://schemas.microsoft.com/office/drawing/2014/main" id="{00000000-0008-0000-0F00-00004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5" name="Button 79" hidden="1">
              <a:extLst>
                <a:ext uri="{63B3BB69-23CF-44E3-9099-C40C66FF867C}">
                  <a14:compatExt spid="_x0000_s75855"/>
                </a:ext>
                <a:ext uri="{FF2B5EF4-FFF2-40B4-BE49-F238E27FC236}">
                  <a16:creationId xmlns:a16="http://schemas.microsoft.com/office/drawing/2014/main" id="{00000000-0008-0000-0F00-00004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5856" name="Button 80" hidden="1">
              <a:extLst>
                <a:ext uri="{63B3BB69-23CF-44E3-9099-C40C66FF867C}">
                  <a14:compatExt spid="_x0000_s75856"/>
                </a:ext>
                <a:ext uri="{FF2B5EF4-FFF2-40B4-BE49-F238E27FC236}">
                  <a16:creationId xmlns:a16="http://schemas.microsoft.com/office/drawing/2014/main" id="{00000000-0008-0000-0F00-00005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0F00-00005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8" name="Button 82" hidden="1">
              <a:extLst>
                <a:ext uri="{63B3BB69-23CF-44E3-9099-C40C66FF867C}">
                  <a14:compatExt spid="_x0000_s75858"/>
                </a:ext>
                <a:ext uri="{FF2B5EF4-FFF2-40B4-BE49-F238E27FC236}">
                  <a16:creationId xmlns:a16="http://schemas.microsoft.com/office/drawing/2014/main" id="{00000000-0008-0000-0F00-00005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59" name="Button 83" hidden="1">
              <a:extLst>
                <a:ext uri="{63B3BB69-23CF-44E3-9099-C40C66FF867C}">
                  <a14:compatExt spid="_x0000_s75859"/>
                </a:ext>
                <a:ext uri="{FF2B5EF4-FFF2-40B4-BE49-F238E27FC236}">
                  <a16:creationId xmlns:a16="http://schemas.microsoft.com/office/drawing/2014/main" id="{00000000-0008-0000-0F00-00005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860" name="Button 84" hidden="1">
              <a:extLst>
                <a:ext uri="{63B3BB69-23CF-44E3-9099-C40C66FF867C}">
                  <a14:compatExt spid="_x0000_s75860"/>
                </a:ext>
                <a:ext uri="{FF2B5EF4-FFF2-40B4-BE49-F238E27FC236}">
                  <a16:creationId xmlns:a16="http://schemas.microsoft.com/office/drawing/2014/main" id="{00000000-0008-0000-0F00-00005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1" name="Button 85" hidden="1">
              <a:extLst>
                <a:ext uri="{63B3BB69-23CF-44E3-9099-C40C66FF867C}">
                  <a14:compatExt spid="_x0000_s75861"/>
                </a:ext>
                <a:ext uri="{FF2B5EF4-FFF2-40B4-BE49-F238E27FC236}">
                  <a16:creationId xmlns:a16="http://schemas.microsoft.com/office/drawing/2014/main" id="{00000000-0008-0000-0F00-00005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2" name="Button 86" hidden="1">
              <a:extLst>
                <a:ext uri="{63B3BB69-23CF-44E3-9099-C40C66FF867C}">
                  <a14:compatExt spid="_x0000_s75862"/>
                </a:ext>
                <a:ext uri="{FF2B5EF4-FFF2-40B4-BE49-F238E27FC236}">
                  <a16:creationId xmlns:a16="http://schemas.microsoft.com/office/drawing/2014/main" id="{00000000-0008-0000-0F00-00005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3" name="Button 87" hidden="1">
              <a:extLst>
                <a:ext uri="{63B3BB69-23CF-44E3-9099-C40C66FF867C}">
                  <a14:compatExt spid="_x0000_s75863"/>
                </a:ext>
                <a:ext uri="{FF2B5EF4-FFF2-40B4-BE49-F238E27FC236}">
                  <a16:creationId xmlns:a16="http://schemas.microsoft.com/office/drawing/2014/main" id="{00000000-0008-0000-0F00-00005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864" name="Button 88" hidden="1">
              <a:extLst>
                <a:ext uri="{63B3BB69-23CF-44E3-9099-C40C66FF867C}">
                  <a14:compatExt spid="_x0000_s75864"/>
                </a:ext>
                <a:ext uri="{FF2B5EF4-FFF2-40B4-BE49-F238E27FC236}">
                  <a16:creationId xmlns:a16="http://schemas.microsoft.com/office/drawing/2014/main" id="{00000000-0008-0000-0F00-00005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5" name="Button 89" hidden="1">
              <a:extLst>
                <a:ext uri="{63B3BB69-23CF-44E3-9099-C40C66FF867C}">
                  <a14:compatExt spid="_x0000_s75865"/>
                </a:ext>
                <a:ext uri="{FF2B5EF4-FFF2-40B4-BE49-F238E27FC236}">
                  <a16:creationId xmlns:a16="http://schemas.microsoft.com/office/drawing/2014/main" id="{00000000-0008-0000-0F00-00005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6" name="Button 90" hidden="1">
              <a:extLst>
                <a:ext uri="{63B3BB69-23CF-44E3-9099-C40C66FF867C}">
                  <a14:compatExt spid="_x0000_s75866"/>
                </a:ext>
                <a:ext uri="{FF2B5EF4-FFF2-40B4-BE49-F238E27FC236}">
                  <a16:creationId xmlns:a16="http://schemas.microsoft.com/office/drawing/2014/main" id="{00000000-0008-0000-0F00-00005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7" name="Button 91" hidden="1">
              <a:extLst>
                <a:ext uri="{63B3BB69-23CF-44E3-9099-C40C66FF867C}">
                  <a14:compatExt spid="_x0000_s75867"/>
                </a:ext>
                <a:ext uri="{FF2B5EF4-FFF2-40B4-BE49-F238E27FC236}">
                  <a16:creationId xmlns:a16="http://schemas.microsoft.com/office/drawing/2014/main" id="{00000000-0008-0000-0F00-00005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5868" name="Button 92" hidden="1">
              <a:extLst>
                <a:ext uri="{63B3BB69-23CF-44E3-9099-C40C66FF867C}">
                  <a14:compatExt spid="_x0000_s75868"/>
                </a:ext>
                <a:ext uri="{FF2B5EF4-FFF2-40B4-BE49-F238E27FC236}">
                  <a16:creationId xmlns:a16="http://schemas.microsoft.com/office/drawing/2014/main" id="{00000000-0008-0000-0F00-00005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69" name="Button 93" hidden="1">
              <a:extLst>
                <a:ext uri="{63B3BB69-23CF-44E3-9099-C40C66FF867C}">
                  <a14:compatExt spid="_x0000_s75869"/>
                </a:ext>
                <a:ext uri="{FF2B5EF4-FFF2-40B4-BE49-F238E27FC236}">
                  <a16:creationId xmlns:a16="http://schemas.microsoft.com/office/drawing/2014/main" id="{00000000-0008-0000-0F00-00005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0" name="Button 94" hidden="1">
              <a:extLst>
                <a:ext uri="{63B3BB69-23CF-44E3-9099-C40C66FF867C}">
                  <a14:compatExt spid="_x0000_s75870"/>
                </a:ext>
                <a:ext uri="{FF2B5EF4-FFF2-40B4-BE49-F238E27FC236}">
                  <a16:creationId xmlns:a16="http://schemas.microsoft.com/office/drawing/2014/main" id="{00000000-0008-0000-0F00-00005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1" name="Button 95" hidden="1">
              <a:extLst>
                <a:ext uri="{63B3BB69-23CF-44E3-9099-C40C66FF867C}">
                  <a14:compatExt spid="_x0000_s75871"/>
                </a:ext>
                <a:ext uri="{FF2B5EF4-FFF2-40B4-BE49-F238E27FC236}">
                  <a16:creationId xmlns:a16="http://schemas.microsoft.com/office/drawing/2014/main" id="{00000000-0008-0000-0F00-00005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872" name="Button 96" hidden="1">
              <a:extLst>
                <a:ext uri="{63B3BB69-23CF-44E3-9099-C40C66FF867C}">
                  <a14:compatExt spid="_x0000_s75872"/>
                </a:ext>
                <a:ext uri="{FF2B5EF4-FFF2-40B4-BE49-F238E27FC236}">
                  <a16:creationId xmlns:a16="http://schemas.microsoft.com/office/drawing/2014/main" id="{00000000-0008-0000-0F00-00006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3" name="Button 97" hidden="1">
              <a:extLst>
                <a:ext uri="{63B3BB69-23CF-44E3-9099-C40C66FF867C}">
                  <a14:compatExt spid="_x0000_s75873"/>
                </a:ext>
                <a:ext uri="{FF2B5EF4-FFF2-40B4-BE49-F238E27FC236}">
                  <a16:creationId xmlns:a16="http://schemas.microsoft.com/office/drawing/2014/main" id="{00000000-0008-0000-0F00-00006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4" name="Button 98" hidden="1">
              <a:extLst>
                <a:ext uri="{63B3BB69-23CF-44E3-9099-C40C66FF867C}">
                  <a14:compatExt spid="_x0000_s75874"/>
                </a:ext>
                <a:ext uri="{FF2B5EF4-FFF2-40B4-BE49-F238E27FC236}">
                  <a16:creationId xmlns:a16="http://schemas.microsoft.com/office/drawing/2014/main" id="{00000000-0008-0000-0F00-00006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5" name="Button 99" hidden="1">
              <a:extLst>
                <a:ext uri="{63B3BB69-23CF-44E3-9099-C40C66FF867C}">
                  <a14:compatExt spid="_x0000_s75875"/>
                </a:ext>
                <a:ext uri="{FF2B5EF4-FFF2-40B4-BE49-F238E27FC236}">
                  <a16:creationId xmlns:a16="http://schemas.microsoft.com/office/drawing/2014/main" id="{00000000-0008-0000-0F00-00006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876" name="Button 100" hidden="1">
              <a:extLst>
                <a:ext uri="{63B3BB69-23CF-44E3-9099-C40C66FF867C}">
                  <a14:compatExt spid="_x0000_s75876"/>
                </a:ext>
                <a:ext uri="{FF2B5EF4-FFF2-40B4-BE49-F238E27FC236}">
                  <a16:creationId xmlns:a16="http://schemas.microsoft.com/office/drawing/2014/main" id="{00000000-0008-0000-0F00-00006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7" name="Button 101" hidden="1">
              <a:extLst>
                <a:ext uri="{63B3BB69-23CF-44E3-9099-C40C66FF867C}">
                  <a14:compatExt spid="_x0000_s75877"/>
                </a:ext>
                <a:ext uri="{FF2B5EF4-FFF2-40B4-BE49-F238E27FC236}">
                  <a16:creationId xmlns:a16="http://schemas.microsoft.com/office/drawing/2014/main" id="{00000000-0008-0000-0F00-00006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8" name="Button 102" hidden="1">
              <a:extLst>
                <a:ext uri="{63B3BB69-23CF-44E3-9099-C40C66FF867C}">
                  <a14:compatExt spid="_x0000_s75878"/>
                </a:ext>
                <a:ext uri="{FF2B5EF4-FFF2-40B4-BE49-F238E27FC236}">
                  <a16:creationId xmlns:a16="http://schemas.microsoft.com/office/drawing/2014/main" id="{00000000-0008-0000-0F00-00006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79" name="Button 103" hidden="1">
              <a:extLst>
                <a:ext uri="{63B3BB69-23CF-44E3-9099-C40C66FF867C}">
                  <a14:compatExt spid="_x0000_s75879"/>
                </a:ext>
                <a:ext uri="{FF2B5EF4-FFF2-40B4-BE49-F238E27FC236}">
                  <a16:creationId xmlns:a16="http://schemas.microsoft.com/office/drawing/2014/main" id="{00000000-0008-0000-0F00-00006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880" name="Button 104" hidden="1">
              <a:extLst>
                <a:ext uri="{63B3BB69-23CF-44E3-9099-C40C66FF867C}">
                  <a14:compatExt spid="_x0000_s75880"/>
                </a:ext>
                <a:ext uri="{FF2B5EF4-FFF2-40B4-BE49-F238E27FC236}">
                  <a16:creationId xmlns:a16="http://schemas.microsoft.com/office/drawing/2014/main" id="{00000000-0008-0000-0F00-00006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1" name="Button 105" hidden="1">
              <a:extLst>
                <a:ext uri="{63B3BB69-23CF-44E3-9099-C40C66FF867C}">
                  <a14:compatExt spid="_x0000_s75881"/>
                </a:ext>
                <a:ext uri="{FF2B5EF4-FFF2-40B4-BE49-F238E27FC236}">
                  <a16:creationId xmlns:a16="http://schemas.microsoft.com/office/drawing/2014/main" id="{00000000-0008-0000-0F00-00006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2" name="Button 106" hidden="1">
              <a:extLst>
                <a:ext uri="{63B3BB69-23CF-44E3-9099-C40C66FF867C}">
                  <a14:compatExt spid="_x0000_s75882"/>
                </a:ext>
                <a:ext uri="{FF2B5EF4-FFF2-40B4-BE49-F238E27FC236}">
                  <a16:creationId xmlns:a16="http://schemas.microsoft.com/office/drawing/2014/main" id="{00000000-0008-0000-0F00-00006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3" name="Button 107" hidden="1">
              <a:extLst>
                <a:ext uri="{63B3BB69-23CF-44E3-9099-C40C66FF867C}">
                  <a14:compatExt spid="_x0000_s75883"/>
                </a:ext>
                <a:ext uri="{FF2B5EF4-FFF2-40B4-BE49-F238E27FC236}">
                  <a16:creationId xmlns:a16="http://schemas.microsoft.com/office/drawing/2014/main" id="{00000000-0008-0000-0F00-00006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5884" name="Button 108" hidden="1">
              <a:extLst>
                <a:ext uri="{63B3BB69-23CF-44E3-9099-C40C66FF867C}">
                  <a14:compatExt spid="_x0000_s75884"/>
                </a:ext>
                <a:ext uri="{FF2B5EF4-FFF2-40B4-BE49-F238E27FC236}">
                  <a16:creationId xmlns:a16="http://schemas.microsoft.com/office/drawing/2014/main" id="{00000000-0008-0000-0F00-00006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5" name="Button 109" hidden="1">
              <a:extLst>
                <a:ext uri="{63B3BB69-23CF-44E3-9099-C40C66FF867C}">
                  <a14:compatExt spid="_x0000_s75885"/>
                </a:ext>
                <a:ext uri="{FF2B5EF4-FFF2-40B4-BE49-F238E27FC236}">
                  <a16:creationId xmlns:a16="http://schemas.microsoft.com/office/drawing/2014/main" id="{00000000-0008-0000-0F00-00006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6" name="Button 110" hidden="1">
              <a:extLst>
                <a:ext uri="{63B3BB69-23CF-44E3-9099-C40C66FF867C}">
                  <a14:compatExt spid="_x0000_s75886"/>
                </a:ext>
                <a:ext uri="{FF2B5EF4-FFF2-40B4-BE49-F238E27FC236}">
                  <a16:creationId xmlns:a16="http://schemas.microsoft.com/office/drawing/2014/main" id="{00000000-0008-0000-0F00-00006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7" name="Button 111" hidden="1">
              <a:extLst>
                <a:ext uri="{63B3BB69-23CF-44E3-9099-C40C66FF867C}">
                  <a14:compatExt spid="_x0000_s75887"/>
                </a:ext>
                <a:ext uri="{FF2B5EF4-FFF2-40B4-BE49-F238E27FC236}">
                  <a16:creationId xmlns:a16="http://schemas.microsoft.com/office/drawing/2014/main" id="{00000000-0008-0000-0F00-00006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888" name="Button 112" hidden="1">
              <a:extLst>
                <a:ext uri="{63B3BB69-23CF-44E3-9099-C40C66FF867C}">
                  <a14:compatExt spid="_x0000_s75888"/>
                </a:ext>
                <a:ext uri="{FF2B5EF4-FFF2-40B4-BE49-F238E27FC236}">
                  <a16:creationId xmlns:a16="http://schemas.microsoft.com/office/drawing/2014/main" id="{00000000-0008-0000-0F00-00007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89" name="Button 113" hidden="1">
              <a:extLst>
                <a:ext uri="{63B3BB69-23CF-44E3-9099-C40C66FF867C}">
                  <a14:compatExt spid="_x0000_s75889"/>
                </a:ext>
                <a:ext uri="{FF2B5EF4-FFF2-40B4-BE49-F238E27FC236}">
                  <a16:creationId xmlns:a16="http://schemas.microsoft.com/office/drawing/2014/main" id="{00000000-0008-0000-0F00-00007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0" name="Button 114" hidden="1">
              <a:extLst>
                <a:ext uri="{63B3BB69-23CF-44E3-9099-C40C66FF867C}">
                  <a14:compatExt spid="_x0000_s75890"/>
                </a:ext>
                <a:ext uri="{FF2B5EF4-FFF2-40B4-BE49-F238E27FC236}">
                  <a16:creationId xmlns:a16="http://schemas.microsoft.com/office/drawing/2014/main" id="{00000000-0008-0000-0F00-00007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1" name="Button 115" hidden="1">
              <a:extLst>
                <a:ext uri="{63B3BB69-23CF-44E3-9099-C40C66FF867C}">
                  <a14:compatExt spid="_x0000_s75891"/>
                </a:ext>
                <a:ext uri="{FF2B5EF4-FFF2-40B4-BE49-F238E27FC236}">
                  <a16:creationId xmlns:a16="http://schemas.microsoft.com/office/drawing/2014/main" id="{00000000-0008-0000-0F00-00007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892" name="Button 116" hidden="1">
              <a:extLst>
                <a:ext uri="{63B3BB69-23CF-44E3-9099-C40C66FF867C}">
                  <a14:compatExt spid="_x0000_s75892"/>
                </a:ext>
                <a:ext uri="{FF2B5EF4-FFF2-40B4-BE49-F238E27FC236}">
                  <a16:creationId xmlns:a16="http://schemas.microsoft.com/office/drawing/2014/main" id="{00000000-0008-0000-0F00-00007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3" name="Button 117" hidden="1">
              <a:extLst>
                <a:ext uri="{63B3BB69-23CF-44E3-9099-C40C66FF867C}">
                  <a14:compatExt spid="_x0000_s75893"/>
                </a:ext>
                <a:ext uri="{FF2B5EF4-FFF2-40B4-BE49-F238E27FC236}">
                  <a16:creationId xmlns:a16="http://schemas.microsoft.com/office/drawing/2014/main" id="{00000000-0008-0000-0F00-00007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4" name="Button 118" hidden="1">
              <a:extLst>
                <a:ext uri="{63B3BB69-23CF-44E3-9099-C40C66FF867C}">
                  <a14:compatExt spid="_x0000_s75894"/>
                </a:ext>
                <a:ext uri="{FF2B5EF4-FFF2-40B4-BE49-F238E27FC236}">
                  <a16:creationId xmlns:a16="http://schemas.microsoft.com/office/drawing/2014/main" id="{00000000-0008-0000-0F00-00007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5" name="Button 119" hidden="1">
              <a:extLst>
                <a:ext uri="{63B3BB69-23CF-44E3-9099-C40C66FF867C}">
                  <a14:compatExt spid="_x0000_s75895"/>
                </a:ext>
                <a:ext uri="{FF2B5EF4-FFF2-40B4-BE49-F238E27FC236}">
                  <a16:creationId xmlns:a16="http://schemas.microsoft.com/office/drawing/2014/main" id="{00000000-0008-0000-0F00-00007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5896" name="Button 120" hidden="1">
              <a:extLst>
                <a:ext uri="{63B3BB69-23CF-44E3-9099-C40C66FF867C}">
                  <a14:compatExt spid="_x0000_s75896"/>
                </a:ext>
                <a:ext uri="{FF2B5EF4-FFF2-40B4-BE49-F238E27FC236}">
                  <a16:creationId xmlns:a16="http://schemas.microsoft.com/office/drawing/2014/main" id="{00000000-0008-0000-0F00-00007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5897" name="Button 121" hidden="1">
              <a:extLst>
                <a:ext uri="{63B3BB69-23CF-44E3-9099-C40C66FF867C}">
                  <a14:compatExt spid="_x0000_s75897"/>
                </a:ext>
                <a:ext uri="{FF2B5EF4-FFF2-40B4-BE49-F238E27FC236}">
                  <a16:creationId xmlns:a16="http://schemas.microsoft.com/office/drawing/2014/main" id="{00000000-0008-0000-0F00-00007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8" name="Button 122" hidden="1">
              <a:extLst>
                <a:ext uri="{63B3BB69-23CF-44E3-9099-C40C66FF867C}">
                  <a14:compatExt spid="_x0000_s75898"/>
                </a:ext>
                <a:ext uri="{FF2B5EF4-FFF2-40B4-BE49-F238E27FC236}">
                  <a16:creationId xmlns:a16="http://schemas.microsoft.com/office/drawing/2014/main" id="{00000000-0008-0000-0F00-00007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899" name="Button 123" hidden="1">
              <a:extLst>
                <a:ext uri="{63B3BB69-23CF-44E3-9099-C40C66FF867C}">
                  <a14:compatExt spid="_x0000_s75899"/>
                </a:ext>
                <a:ext uri="{FF2B5EF4-FFF2-40B4-BE49-F238E27FC236}">
                  <a16:creationId xmlns:a16="http://schemas.microsoft.com/office/drawing/2014/main" id="{00000000-0008-0000-0F00-00007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0" name="Button 124" hidden="1">
              <a:extLst>
                <a:ext uri="{63B3BB69-23CF-44E3-9099-C40C66FF867C}">
                  <a14:compatExt spid="_x0000_s75900"/>
                </a:ext>
                <a:ext uri="{FF2B5EF4-FFF2-40B4-BE49-F238E27FC236}">
                  <a16:creationId xmlns:a16="http://schemas.microsoft.com/office/drawing/2014/main" id="{00000000-0008-0000-0F00-00007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01" name="Button 125" hidden="1">
              <a:extLst>
                <a:ext uri="{63B3BB69-23CF-44E3-9099-C40C66FF867C}">
                  <a14:compatExt spid="_x0000_s75901"/>
                </a:ext>
                <a:ext uri="{FF2B5EF4-FFF2-40B4-BE49-F238E27FC236}">
                  <a16:creationId xmlns:a16="http://schemas.microsoft.com/office/drawing/2014/main" id="{00000000-0008-0000-0F00-00007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2" name="Button 126" hidden="1">
              <a:extLst>
                <a:ext uri="{63B3BB69-23CF-44E3-9099-C40C66FF867C}">
                  <a14:compatExt spid="_x0000_s75902"/>
                </a:ext>
                <a:ext uri="{FF2B5EF4-FFF2-40B4-BE49-F238E27FC236}">
                  <a16:creationId xmlns:a16="http://schemas.microsoft.com/office/drawing/2014/main" id="{00000000-0008-0000-0F00-00007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3" name="Button 127" hidden="1">
              <a:extLst>
                <a:ext uri="{63B3BB69-23CF-44E3-9099-C40C66FF867C}">
                  <a14:compatExt spid="_x0000_s75903"/>
                </a:ext>
                <a:ext uri="{FF2B5EF4-FFF2-40B4-BE49-F238E27FC236}">
                  <a16:creationId xmlns:a16="http://schemas.microsoft.com/office/drawing/2014/main" id="{00000000-0008-0000-0F00-00007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4" name="Button 128" hidden="1">
              <a:extLst>
                <a:ext uri="{63B3BB69-23CF-44E3-9099-C40C66FF867C}">
                  <a14:compatExt spid="_x0000_s75904"/>
                </a:ext>
                <a:ext uri="{FF2B5EF4-FFF2-40B4-BE49-F238E27FC236}">
                  <a16:creationId xmlns:a16="http://schemas.microsoft.com/office/drawing/2014/main" id="{00000000-0008-0000-0F00-00008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5905" name="Button 129" hidden="1">
              <a:extLst>
                <a:ext uri="{63B3BB69-23CF-44E3-9099-C40C66FF867C}">
                  <a14:compatExt spid="_x0000_s75905"/>
                </a:ext>
                <a:ext uri="{FF2B5EF4-FFF2-40B4-BE49-F238E27FC236}">
                  <a16:creationId xmlns:a16="http://schemas.microsoft.com/office/drawing/2014/main" id="{00000000-0008-0000-0F00-00008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6" name="Button 130" hidden="1">
              <a:extLst>
                <a:ext uri="{63B3BB69-23CF-44E3-9099-C40C66FF867C}">
                  <a14:compatExt spid="_x0000_s75906"/>
                </a:ext>
                <a:ext uri="{FF2B5EF4-FFF2-40B4-BE49-F238E27FC236}">
                  <a16:creationId xmlns:a16="http://schemas.microsoft.com/office/drawing/2014/main" id="{00000000-0008-0000-0F00-00008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7" name="Button 131" hidden="1">
              <a:extLst>
                <a:ext uri="{63B3BB69-23CF-44E3-9099-C40C66FF867C}">
                  <a14:compatExt spid="_x0000_s75907"/>
                </a:ext>
                <a:ext uri="{FF2B5EF4-FFF2-40B4-BE49-F238E27FC236}">
                  <a16:creationId xmlns:a16="http://schemas.microsoft.com/office/drawing/2014/main" id="{00000000-0008-0000-0F00-00008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8" name="Button 132" hidden="1">
              <a:extLst>
                <a:ext uri="{63B3BB69-23CF-44E3-9099-C40C66FF867C}">
                  <a14:compatExt spid="_x0000_s75908"/>
                </a:ext>
                <a:ext uri="{FF2B5EF4-FFF2-40B4-BE49-F238E27FC236}">
                  <a16:creationId xmlns:a16="http://schemas.microsoft.com/office/drawing/2014/main" id="{00000000-0008-0000-0F00-00008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5909" name="Button 133" hidden="1">
              <a:extLst>
                <a:ext uri="{63B3BB69-23CF-44E3-9099-C40C66FF867C}">
                  <a14:compatExt spid="_x0000_s75909"/>
                </a:ext>
                <a:ext uri="{FF2B5EF4-FFF2-40B4-BE49-F238E27FC236}">
                  <a16:creationId xmlns:a16="http://schemas.microsoft.com/office/drawing/2014/main" id="{00000000-0008-0000-0F00-00008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0" name="Button 134" hidden="1">
              <a:extLst>
                <a:ext uri="{63B3BB69-23CF-44E3-9099-C40C66FF867C}">
                  <a14:compatExt spid="_x0000_s75910"/>
                </a:ext>
                <a:ext uri="{FF2B5EF4-FFF2-40B4-BE49-F238E27FC236}">
                  <a16:creationId xmlns:a16="http://schemas.microsoft.com/office/drawing/2014/main" id="{00000000-0008-0000-0F00-00008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1" name="Button 135" hidden="1">
              <a:extLst>
                <a:ext uri="{63B3BB69-23CF-44E3-9099-C40C66FF867C}">
                  <a14:compatExt spid="_x0000_s75911"/>
                </a:ext>
                <a:ext uri="{FF2B5EF4-FFF2-40B4-BE49-F238E27FC236}">
                  <a16:creationId xmlns:a16="http://schemas.microsoft.com/office/drawing/2014/main" id="{00000000-0008-0000-0F00-00008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2" name="Button 136" hidden="1">
              <a:extLst>
                <a:ext uri="{63B3BB69-23CF-44E3-9099-C40C66FF867C}">
                  <a14:compatExt spid="_x0000_s75912"/>
                </a:ext>
                <a:ext uri="{FF2B5EF4-FFF2-40B4-BE49-F238E27FC236}">
                  <a16:creationId xmlns:a16="http://schemas.microsoft.com/office/drawing/2014/main" id="{00000000-0008-0000-0F00-00008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5913" name="Button 137" hidden="1">
              <a:extLst>
                <a:ext uri="{63B3BB69-23CF-44E3-9099-C40C66FF867C}">
                  <a14:compatExt spid="_x0000_s75913"/>
                </a:ext>
                <a:ext uri="{FF2B5EF4-FFF2-40B4-BE49-F238E27FC236}">
                  <a16:creationId xmlns:a16="http://schemas.microsoft.com/office/drawing/2014/main" id="{00000000-0008-0000-0F00-00008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4" name="Button 138" hidden="1">
              <a:extLst>
                <a:ext uri="{63B3BB69-23CF-44E3-9099-C40C66FF867C}">
                  <a14:compatExt spid="_x0000_s75914"/>
                </a:ext>
                <a:ext uri="{FF2B5EF4-FFF2-40B4-BE49-F238E27FC236}">
                  <a16:creationId xmlns:a16="http://schemas.microsoft.com/office/drawing/2014/main" id="{00000000-0008-0000-0F00-00008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5" name="Button 139" hidden="1">
              <a:extLst>
                <a:ext uri="{63B3BB69-23CF-44E3-9099-C40C66FF867C}">
                  <a14:compatExt spid="_x0000_s75915"/>
                </a:ext>
                <a:ext uri="{FF2B5EF4-FFF2-40B4-BE49-F238E27FC236}">
                  <a16:creationId xmlns:a16="http://schemas.microsoft.com/office/drawing/2014/main" id="{00000000-0008-0000-0F00-00008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6" name="Button 140" hidden="1">
              <a:extLst>
                <a:ext uri="{63B3BB69-23CF-44E3-9099-C40C66FF867C}">
                  <a14:compatExt spid="_x0000_s75916"/>
                </a:ext>
                <a:ext uri="{FF2B5EF4-FFF2-40B4-BE49-F238E27FC236}">
                  <a16:creationId xmlns:a16="http://schemas.microsoft.com/office/drawing/2014/main" id="{00000000-0008-0000-0F00-00008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5917" name="Button 141" hidden="1">
              <a:extLst>
                <a:ext uri="{63B3BB69-23CF-44E3-9099-C40C66FF867C}">
                  <a14:compatExt spid="_x0000_s75917"/>
                </a:ext>
                <a:ext uri="{FF2B5EF4-FFF2-40B4-BE49-F238E27FC236}">
                  <a16:creationId xmlns:a16="http://schemas.microsoft.com/office/drawing/2014/main" id="{00000000-0008-0000-0F00-00008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8" name="Button 142" hidden="1">
              <a:extLst>
                <a:ext uri="{63B3BB69-23CF-44E3-9099-C40C66FF867C}">
                  <a14:compatExt spid="_x0000_s75918"/>
                </a:ext>
                <a:ext uri="{FF2B5EF4-FFF2-40B4-BE49-F238E27FC236}">
                  <a16:creationId xmlns:a16="http://schemas.microsoft.com/office/drawing/2014/main" id="{00000000-0008-0000-0F00-00008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19" name="Button 143" hidden="1">
              <a:extLst>
                <a:ext uri="{63B3BB69-23CF-44E3-9099-C40C66FF867C}">
                  <a14:compatExt spid="_x0000_s75919"/>
                </a:ext>
                <a:ext uri="{FF2B5EF4-FFF2-40B4-BE49-F238E27FC236}">
                  <a16:creationId xmlns:a16="http://schemas.microsoft.com/office/drawing/2014/main" id="{00000000-0008-0000-0F00-00008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0" name="Button 144" hidden="1">
              <a:extLst>
                <a:ext uri="{63B3BB69-23CF-44E3-9099-C40C66FF867C}">
                  <a14:compatExt spid="_x0000_s75920"/>
                </a:ext>
                <a:ext uri="{FF2B5EF4-FFF2-40B4-BE49-F238E27FC236}">
                  <a16:creationId xmlns:a16="http://schemas.microsoft.com/office/drawing/2014/main" id="{00000000-0008-0000-0F00-00009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5921" name="Button 145" hidden="1">
              <a:extLst>
                <a:ext uri="{63B3BB69-23CF-44E3-9099-C40C66FF867C}">
                  <a14:compatExt spid="_x0000_s75921"/>
                </a:ext>
                <a:ext uri="{FF2B5EF4-FFF2-40B4-BE49-F238E27FC236}">
                  <a16:creationId xmlns:a16="http://schemas.microsoft.com/office/drawing/2014/main" id="{00000000-0008-0000-0F00-00009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2" name="Button 146" hidden="1">
              <a:extLst>
                <a:ext uri="{63B3BB69-23CF-44E3-9099-C40C66FF867C}">
                  <a14:compatExt spid="_x0000_s75922"/>
                </a:ext>
                <a:ext uri="{FF2B5EF4-FFF2-40B4-BE49-F238E27FC236}">
                  <a16:creationId xmlns:a16="http://schemas.microsoft.com/office/drawing/2014/main" id="{00000000-0008-0000-0F00-00009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3" name="Button 147" hidden="1">
              <a:extLst>
                <a:ext uri="{63B3BB69-23CF-44E3-9099-C40C66FF867C}">
                  <a14:compatExt spid="_x0000_s75923"/>
                </a:ext>
                <a:ext uri="{FF2B5EF4-FFF2-40B4-BE49-F238E27FC236}">
                  <a16:creationId xmlns:a16="http://schemas.microsoft.com/office/drawing/2014/main" id="{00000000-0008-0000-0F00-00009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4" name="Button 148" hidden="1">
              <a:extLst>
                <a:ext uri="{63B3BB69-23CF-44E3-9099-C40C66FF867C}">
                  <a14:compatExt spid="_x0000_s75924"/>
                </a:ext>
                <a:ext uri="{FF2B5EF4-FFF2-40B4-BE49-F238E27FC236}">
                  <a16:creationId xmlns:a16="http://schemas.microsoft.com/office/drawing/2014/main" id="{00000000-0008-0000-0F00-00009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5925" name="Button 149" hidden="1">
              <a:extLst>
                <a:ext uri="{63B3BB69-23CF-44E3-9099-C40C66FF867C}">
                  <a14:compatExt spid="_x0000_s75925"/>
                </a:ext>
                <a:ext uri="{FF2B5EF4-FFF2-40B4-BE49-F238E27FC236}">
                  <a16:creationId xmlns:a16="http://schemas.microsoft.com/office/drawing/2014/main" id="{00000000-0008-0000-0F00-00009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6" name="Button 150" hidden="1">
              <a:extLst>
                <a:ext uri="{63B3BB69-23CF-44E3-9099-C40C66FF867C}">
                  <a14:compatExt spid="_x0000_s75926"/>
                </a:ext>
                <a:ext uri="{FF2B5EF4-FFF2-40B4-BE49-F238E27FC236}">
                  <a16:creationId xmlns:a16="http://schemas.microsoft.com/office/drawing/2014/main" id="{00000000-0008-0000-0F00-00009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7" name="Button 151" hidden="1">
              <a:extLst>
                <a:ext uri="{63B3BB69-23CF-44E3-9099-C40C66FF867C}">
                  <a14:compatExt spid="_x0000_s75927"/>
                </a:ext>
                <a:ext uri="{FF2B5EF4-FFF2-40B4-BE49-F238E27FC236}">
                  <a16:creationId xmlns:a16="http://schemas.microsoft.com/office/drawing/2014/main" id="{00000000-0008-0000-0F00-00009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8" name="Button 152" hidden="1">
              <a:extLst>
                <a:ext uri="{63B3BB69-23CF-44E3-9099-C40C66FF867C}">
                  <a14:compatExt spid="_x0000_s75928"/>
                </a:ext>
                <a:ext uri="{FF2B5EF4-FFF2-40B4-BE49-F238E27FC236}">
                  <a16:creationId xmlns:a16="http://schemas.microsoft.com/office/drawing/2014/main" id="{00000000-0008-0000-0F00-00009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5929" name="Button 153" hidden="1">
              <a:extLst>
                <a:ext uri="{63B3BB69-23CF-44E3-9099-C40C66FF867C}">
                  <a14:compatExt spid="_x0000_s75929"/>
                </a:ext>
                <a:ext uri="{FF2B5EF4-FFF2-40B4-BE49-F238E27FC236}">
                  <a16:creationId xmlns:a16="http://schemas.microsoft.com/office/drawing/2014/main" id="{00000000-0008-0000-0F00-00009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0" name="Button 154" hidden="1">
              <a:extLst>
                <a:ext uri="{63B3BB69-23CF-44E3-9099-C40C66FF867C}">
                  <a14:compatExt spid="_x0000_s75930"/>
                </a:ext>
                <a:ext uri="{FF2B5EF4-FFF2-40B4-BE49-F238E27FC236}">
                  <a16:creationId xmlns:a16="http://schemas.microsoft.com/office/drawing/2014/main" id="{00000000-0008-0000-0F00-00009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1" name="Button 155" hidden="1">
              <a:extLst>
                <a:ext uri="{63B3BB69-23CF-44E3-9099-C40C66FF867C}">
                  <a14:compatExt spid="_x0000_s75931"/>
                </a:ext>
                <a:ext uri="{FF2B5EF4-FFF2-40B4-BE49-F238E27FC236}">
                  <a16:creationId xmlns:a16="http://schemas.microsoft.com/office/drawing/2014/main" id="{00000000-0008-0000-0F00-00009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2" name="Button 156" hidden="1">
              <a:extLst>
                <a:ext uri="{63B3BB69-23CF-44E3-9099-C40C66FF867C}">
                  <a14:compatExt spid="_x0000_s75932"/>
                </a:ext>
                <a:ext uri="{FF2B5EF4-FFF2-40B4-BE49-F238E27FC236}">
                  <a16:creationId xmlns:a16="http://schemas.microsoft.com/office/drawing/2014/main" id="{00000000-0008-0000-0F00-00009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5933" name="Button 157" hidden="1">
              <a:extLst>
                <a:ext uri="{63B3BB69-23CF-44E3-9099-C40C66FF867C}">
                  <a14:compatExt spid="_x0000_s75933"/>
                </a:ext>
                <a:ext uri="{FF2B5EF4-FFF2-40B4-BE49-F238E27FC236}">
                  <a16:creationId xmlns:a16="http://schemas.microsoft.com/office/drawing/2014/main" id="{00000000-0008-0000-0F00-00009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4" name="Button 158" hidden="1">
              <a:extLst>
                <a:ext uri="{63B3BB69-23CF-44E3-9099-C40C66FF867C}">
                  <a14:compatExt spid="_x0000_s75934"/>
                </a:ext>
                <a:ext uri="{FF2B5EF4-FFF2-40B4-BE49-F238E27FC236}">
                  <a16:creationId xmlns:a16="http://schemas.microsoft.com/office/drawing/2014/main" id="{00000000-0008-0000-0F00-00009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5" name="Button 159" hidden="1">
              <a:extLst>
                <a:ext uri="{63B3BB69-23CF-44E3-9099-C40C66FF867C}">
                  <a14:compatExt spid="_x0000_s75935"/>
                </a:ext>
                <a:ext uri="{FF2B5EF4-FFF2-40B4-BE49-F238E27FC236}">
                  <a16:creationId xmlns:a16="http://schemas.microsoft.com/office/drawing/2014/main" id="{00000000-0008-0000-0F00-00009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6" name="Button 160" hidden="1">
              <a:extLst>
                <a:ext uri="{63B3BB69-23CF-44E3-9099-C40C66FF867C}">
                  <a14:compatExt spid="_x0000_s75936"/>
                </a:ext>
                <a:ext uri="{FF2B5EF4-FFF2-40B4-BE49-F238E27FC236}">
                  <a16:creationId xmlns:a16="http://schemas.microsoft.com/office/drawing/2014/main" id="{00000000-0008-0000-0F00-0000A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5937" name="Button 161" hidden="1">
              <a:extLst>
                <a:ext uri="{63B3BB69-23CF-44E3-9099-C40C66FF867C}">
                  <a14:compatExt spid="_x0000_s75937"/>
                </a:ext>
                <a:ext uri="{FF2B5EF4-FFF2-40B4-BE49-F238E27FC236}">
                  <a16:creationId xmlns:a16="http://schemas.microsoft.com/office/drawing/2014/main" id="{00000000-0008-0000-0F00-0000A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8" name="Button 162" hidden="1">
              <a:extLst>
                <a:ext uri="{63B3BB69-23CF-44E3-9099-C40C66FF867C}">
                  <a14:compatExt spid="_x0000_s75938"/>
                </a:ext>
                <a:ext uri="{FF2B5EF4-FFF2-40B4-BE49-F238E27FC236}">
                  <a16:creationId xmlns:a16="http://schemas.microsoft.com/office/drawing/2014/main" id="{00000000-0008-0000-0F00-0000A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39" name="Button 163" hidden="1">
              <a:extLst>
                <a:ext uri="{63B3BB69-23CF-44E3-9099-C40C66FF867C}">
                  <a14:compatExt spid="_x0000_s75939"/>
                </a:ext>
                <a:ext uri="{FF2B5EF4-FFF2-40B4-BE49-F238E27FC236}">
                  <a16:creationId xmlns:a16="http://schemas.microsoft.com/office/drawing/2014/main" id="{00000000-0008-0000-0F00-0000A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0" name="Button 164" hidden="1">
              <a:extLst>
                <a:ext uri="{63B3BB69-23CF-44E3-9099-C40C66FF867C}">
                  <a14:compatExt spid="_x0000_s75940"/>
                </a:ext>
                <a:ext uri="{FF2B5EF4-FFF2-40B4-BE49-F238E27FC236}">
                  <a16:creationId xmlns:a16="http://schemas.microsoft.com/office/drawing/2014/main" id="{00000000-0008-0000-0F00-0000A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5941" name="Button 165" hidden="1">
              <a:extLst>
                <a:ext uri="{63B3BB69-23CF-44E3-9099-C40C66FF867C}">
                  <a14:compatExt spid="_x0000_s75941"/>
                </a:ext>
                <a:ext uri="{FF2B5EF4-FFF2-40B4-BE49-F238E27FC236}">
                  <a16:creationId xmlns:a16="http://schemas.microsoft.com/office/drawing/2014/main" id="{00000000-0008-0000-0F00-0000A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2" name="Button 166" hidden="1">
              <a:extLst>
                <a:ext uri="{63B3BB69-23CF-44E3-9099-C40C66FF867C}">
                  <a14:compatExt spid="_x0000_s75942"/>
                </a:ext>
                <a:ext uri="{FF2B5EF4-FFF2-40B4-BE49-F238E27FC236}">
                  <a16:creationId xmlns:a16="http://schemas.microsoft.com/office/drawing/2014/main" id="{00000000-0008-0000-0F00-0000A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3" name="Button 167" hidden="1">
              <a:extLst>
                <a:ext uri="{63B3BB69-23CF-44E3-9099-C40C66FF867C}">
                  <a14:compatExt spid="_x0000_s75943"/>
                </a:ext>
                <a:ext uri="{FF2B5EF4-FFF2-40B4-BE49-F238E27FC236}">
                  <a16:creationId xmlns:a16="http://schemas.microsoft.com/office/drawing/2014/main" id="{00000000-0008-0000-0F00-0000A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4" name="Button 168" hidden="1">
              <a:extLst>
                <a:ext uri="{63B3BB69-23CF-44E3-9099-C40C66FF867C}">
                  <a14:compatExt spid="_x0000_s75944"/>
                </a:ext>
                <a:ext uri="{FF2B5EF4-FFF2-40B4-BE49-F238E27FC236}">
                  <a16:creationId xmlns:a16="http://schemas.microsoft.com/office/drawing/2014/main" id="{00000000-0008-0000-0F00-0000A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5945" name="Button 169" hidden="1">
              <a:extLst>
                <a:ext uri="{63B3BB69-23CF-44E3-9099-C40C66FF867C}">
                  <a14:compatExt spid="_x0000_s75945"/>
                </a:ext>
                <a:ext uri="{FF2B5EF4-FFF2-40B4-BE49-F238E27FC236}">
                  <a16:creationId xmlns:a16="http://schemas.microsoft.com/office/drawing/2014/main" id="{00000000-0008-0000-0F00-0000A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6" name="Button 170" hidden="1">
              <a:extLst>
                <a:ext uri="{63B3BB69-23CF-44E3-9099-C40C66FF867C}">
                  <a14:compatExt spid="_x0000_s75946"/>
                </a:ext>
                <a:ext uri="{FF2B5EF4-FFF2-40B4-BE49-F238E27FC236}">
                  <a16:creationId xmlns:a16="http://schemas.microsoft.com/office/drawing/2014/main" id="{00000000-0008-0000-0F00-0000A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7" name="Button 171" hidden="1">
              <a:extLst>
                <a:ext uri="{63B3BB69-23CF-44E3-9099-C40C66FF867C}">
                  <a14:compatExt spid="_x0000_s75947"/>
                </a:ext>
                <a:ext uri="{FF2B5EF4-FFF2-40B4-BE49-F238E27FC236}">
                  <a16:creationId xmlns:a16="http://schemas.microsoft.com/office/drawing/2014/main" id="{00000000-0008-0000-0F00-0000AB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8" name="Button 172" hidden="1">
              <a:extLst>
                <a:ext uri="{63B3BB69-23CF-44E3-9099-C40C66FF867C}">
                  <a14:compatExt spid="_x0000_s75948"/>
                </a:ext>
                <a:ext uri="{FF2B5EF4-FFF2-40B4-BE49-F238E27FC236}">
                  <a16:creationId xmlns:a16="http://schemas.microsoft.com/office/drawing/2014/main" id="{00000000-0008-0000-0F00-0000A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5949" name="Button 173" hidden="1">
              <a:extLst>
                <a:ext uri="{63B3BB69-23CF-44E3-9099-C40C66FF867C}">
                  <a14:compatExt spid="_x0000_s75949"/>
                </a:ext>
                <a:ext uri="{FF2B5EF4-FFF2-40B4-BE49-F238E27FC236}">
                  <a16:creationId xmlns:a16="http://schemas.microsoft.com/office/drawing/2014/main" id="{00000000-0008-0000-0F00-0000AD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0" name="Button 174" hidden="1">
              <a:extLst>
                <a:ext uri="{63B3BB69-23CF-44E3-9099-C40C66FF867C}">
                  <a14:compatExt spid="_x0000_s75950"/>
                </a:ext>
                <a:ext uri="{FF2B5EF4-FFF2-40B4-BE49-F238E27FC236}">
                  <a16:creationId xmlns:a16="http://schemas.microsoft.com/office/drawing/2014/main" id="{00000000-0008-0000-0F00-0000AE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1" name="Button 175" hidden="1">
              <a:extLst>
                <a:ext uri="{63B3BB69-23CF-44E3-9099-C40C66FF867C}">
                  <a14:compatExt spid="_x0000_s75951"/>
                </a:ext>
                <a:ext uri="{FF2B5EF4-FFF2-40B4-BE49-F238E27FC236}">
                  <a16:creationId xmlns:a16="http://schemas.microsoft.com/office/drawing/2014/main" id="{00000000-0008-0000-0F00-0000AF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2" name="Button 176" hidden="1">
              <a:extLst>
                <a:ext uri="{63B3BB69-23CF-44E3-9099-C40C66FF867C}">
                  <a14:compatExt spid="_x0000_s75952"/>
                </a:ext>
                <a:ext uri="{FF2B5EF4-FFF2-40B4-BE49-F238E27FC236}">
                  <a16:creationId xmlns:a16="http://schemas.microsoft.com/office/drawing/2014/main" id="{00000000-0008-0000-0F00-0000B0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5953" name="Button 177" hidden="1">
              <a:extLst>
                <a:ext uri="{63B3BB69-23CF-44E3-9099-C40C66FF867C}">
                  <a14:compatExt spid="_x0000_s75953"/>
                </a:ext>
                <a:ext uri="{FF2B5EF4-FFF2-40B4-BE49-F238E27FC236}">
                  <a16:creationId xmlns:a16="http://schemas.microsoft.com/office/drawing/2014/main" id="{00000000-0008-0000-0F00-0000B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5954" name="Button 178" hidden="1">
              <a:extLst>
                <a:ext uri="{63B3BB69-23CF-44E3-9099-C40C66FF867C}">
                  <a14:compatExt spid="_x0000_s75954"/>
                </a:ext>
                <a:ext uri="{FF2B5EF4-FFF2-40B4-BE49-F238E27FC236}">
                  <a16:creationId xmlns:a16="http://schemas.microsoft.com/office/drawing/2014/main" id="{00000000-0008-0000-0F00-0000B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5" name="Button 179" hidden="1">
              <a:extLst>
                <a:ext uri="{63B3BB69-23CF-44E3-9099-C40C66FF867C}">
                  <a14:compatExt spid="_x0000_s75955"/>
                </a:ext>
                <a:ext uri="{FF2B5EF4-FFF2-40B4-BE49-F238E27FC236}">
                  <a16:creationId xmlns:a16="http://schemas.microsoft.com/office/drawing/2014/main" id="{00000000-0008-0000-0F00-0000B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6" name="Button 180" hidden="1">
              <a:extLst>
                <a:ext uri="{63B3BB69-23CF-44E3-9099-C40C66FF867C}">
                  <a14:compatExt spid="_x0000_s75956"/>
                </a:ext>
                <a:ext uri="{FF2B5EF4-FFF2-40B4-BE49-F238E27FC236}">
                  <a16:creationId xmlns:a16="http://schemas.microsoft.com/office/drawing/2014/main" id="{00000000-0008-0000-0F00-0000B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7" name="Button 181" hidden="1">
              <a:extLst>
                <a:ext uri="{63B3BB69-23CF-44E3-9099-C40C66FF867C}">
                  <a14:compatExt spid="_x0000_s75957"/>
                </a:ext>
                <a:ext uri="{FF2B5EF4-FFF2-40B4-BE49-F238E27FC236}">
                  <a16:creationId xmlns:a16="http://schemas.microsoft.com/office/drawing/2014/main" id="{00000000-0008-0000-0F00-0000B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958" name="Button 182" hidden="1">
              <a:extLst>
                <a:ext uri="{63B3BB69-23CF-44E3-9099-C40C66FF867C}">
                  <a14:compatExt spid="_x0000_s75958"/>
                </a:ext>
                <a:ext uri="{FF2B5EF4-FFF2-40B4-BE49-F238E27FC236}">
                  <a16:creationId xmlns:a16="http://schemas.microsoft.com/office/drawing/2014/main" id="{00000000-0008-0000-0F00-0000B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59" name="Button 183" hidden="1">
              <a:extLst>
                <a:ext uri="{63B3BB69-23CF-44E3-9099-C40C66FF867C}">
                  <a14:compatExt spid="_x0000_s75959"/>
                </a:ext>
                <a:ext uri="{FF2B5EF4-FFF2-40B4-BE49-F238E27FC236}">
                  <a16:creationId xmlns:a16="http://schemas.microsoft.com/office/drawing/2014/main" id="{00000000-0008-0000-0F00-0000B7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0" name="Button 184" hidden="1">
              <a:extLst>
                <a:ext uri="{63B3BB69-23CF-44E3-9099-C40C66FF867C}">
                  <a14:compatExt spid="_x0000_s75960"/>
                </a:ext>
                <a:ext uri="{FF2B5EF4-FFF2-40B4-BE49-F238E27FC236}">
                  <a16:creationId xmlns:a16="http://schemas.microsoft.com/office/drawing/2014/main" id="{00000000-0008-0000-0F00-0000B8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5961" name="Button 185" hidden="1">
              <a:extLst>
                <a:ext uri="{63B3BB69-23CF-44E3-9099-C40C66FF867C}">
                  <a14:compatExt spid="_x0000_s75961"/>
                </a:ext>
                <a:ext uri="{FF2B5EF4-FFF2-40B4-BE49-F238E27FC236}">
                  <a16:creationId xmlns:a16="http://schemas.microsoft.com/office/drawing/2014/main" id="{00000000-0008-0000-0F00-0000B9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10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10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10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10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10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518" name="Button 6" hidden="1">
              <a:extLst>
                <a:ext uri="{63B3BB69-23CF-44E3-9099-C40C66FF867C}">
                  <a14:compatExt spid="_x0000_s64518"/>
                </a:ext>
                <a:ext uri="{FF2B5EF4-FFF2-40B4-BE49-F238E27FC236}">
                  <a16:creationId xmlns:a16="http://schemas.microsoft.com/office/drawing/2014/main" id="{00000000-0008-0000-1000-00000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19" name="Button 7" hidden="1">
              <a:extLst>
                <a:ext uri="{63B3BB69-23CF-44E3-9099-C40C66FF867C}">
                  <a14:compatExt spid="_x0000_s64519"/>
                </a:ext>
                <a:ext uri="{FF2B5EF4-FFF2-40B4-BE49-F238E27FC236}">
                  <a16:creationId xmlns:a16="http://schemas.microsoft.com/office/drawing/2014/main" id="{00000000-0008-0000-1000-00000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0" name="Button 8" hidden="1">
              <a:extLst>
                <a:ext uri="{63B3BB69-23CF-44E3-9099-C40C66FF867C}">
                  <a14:compatExt spid="_x0000_s64520"/>
                </a:ext>
                <a:ext uri="{FF2B5EF4-FFF2-40B4-BE49-F238E27FC236}">
                  <a16:creationId xmlns:a16="http://schemas.microsoft.com/office/drawing/2014/main" id="{00000000-0008-0000-1000-00000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1" name="Button 9" hidden="1">
              <a:extLst>
                <a:ext uri="{63B3BB69-23CF-44E3-9099-C40C66FF867C}">
                  <a14:compatExt spid="_x0000_s64521"/>
                </a:ext>
                <a:ext uri="{FF2B5EF4-FFF2-40B4-BE49-F238E27FC236}">
                  <a16:creationId xmlns:a16="http://schemas.microsoft.com/office/drawing/2014/main" id="{00000000-0008-0000-1000-00000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522" name="Button 10" hidden="1">
              <a:extLst>
                <a:ext uri="{63B3BB69-23CF-44E3-9099-C40C66FF867C}">
                  <a14:compatExt spid="_x0000_s64522"/>
                </a:ext>
                <a:ext uri="{FF2B5EF4-FFF2-40B4-BE49-F238E27FC236}">
                  <a16:creationId xmlns:a16="http://schemas.microsoft.com/office/drawing/2014/main" id="{00000000-0008-0000-1000-00000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23" name="Button 11" hidden="1">
              <a:extLst>
                <a:ext uri="{63B3BB69-23CF-44E3-9099-C40C66FF867C}">
                  <a14:compatExt spid="_x0000_s64523"/>
                </a:ext>
                <a:ext uri="{FF2B5EF4-FFF2-40B4-BE49-F238E27FC236}">
                  <a16:creationId xmlns:a16="http://schemas.microsoft.com/office/drawing/2014/main" id="{00000000-0008-0000-1000-00000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4" name="Button 12" hidden="1">
              <a:extLst>
                <a:ext uri="{63B3BB69-23CF-44E3-9099-C40C66FF867C}">
                  <a14:compatExt spid="_x0000_s64524"/>
                </a:ext>
                <a:ext uri="{FF2B5EF4-FFF2-40B4-BE49-F238E27FC236}">
                  <a16:creationId xmlns:a16="http://schemas.microsoft.com/office/drawing/2014/main" id="{00000000-0008-0000-1000-00000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5" name="Button 13" hidden="1">
              <a:extLst>
                <a:ext uri="{63B3BB69-23CF-44E3-9099-C40C66FF867C}">
                  <a14:compatExt spid="_x0000_s64525"/>
                </a:ext>
                <a:ext uri="{FF2B5EF4-FFF2-40B4-BE49-F238E27FC236}">
                  <a16:creationId xmlns:a16="http://schemas.microsoft.com/office/drawing/2014/main" id="{00000000-0008-0000-1000-00000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6" name="Button 14" hidden="1">
              <a:extLst>
                <a:ext uri="{63B3BB69-23CF-44E3-9099-C40C66FF867C}">
                  <a14:compatExt spid="_x0000_s64526"/>
                </a:ext>
                <a:ext uri="{FF2B5EF4-FFF2-40B4-BE49-F238E27FC236}">
                  <a16:creationId xmlns:a16="http://schemas.microsoft.com/office/drawing/2014/main" id="{00000000-0008-0000-1000-00000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27" name="Button 15" hidden="1">
              <a:extLst>
                <a:ext uri="{63B3BB69-23CF-44E3-9099-C40C66FF867C}">
                  <a14:compatExt spid="_x0000_s64527"/>
                </a:ext>
                <a:ext uri="{FF2B5EF4-FFF2-40B4-BE49-F238E27FC236}">
                  <a16:creationId xmlns:a16="http://schemas.microsoft.com/office/drawing/2014/main" id="{00000000-0008-0000-1000-00000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8" name="Button 16" hidden="1">
              <a:extLst>
                <a:ext uri="{63B3BB69-23CF-44E3-9099-C40C66FF867C}">
                  <a14:compatExt spid="_x0000_s64528"/>
                </a:ext>
                <a:ext uri="{FF2B5EF4-FFF2-40B4-BE49-F238E27FC236}">
                  <a16:creationId xmlns:a16="http://schemas.microsoft.com/office/drawing/2014/main" id="{00000000-0008-0000-1000-00001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29" name="Button 17" hidden="1">
              <a:extLst>
                <a:ext uri="{63B3BB69-23CF-44E3-9099-C40C66FF867C}">
                  <a14:compatExt spid="_x0000_s64529"/>
                </a:ext>
                <a:ext uri="{FF2B5EF4-FFF2-40B4-BE49-F238E27FC236}">
                  <a16:creationId xmlns:a16="http://schemas.microsoft.com/office/drawing/2014/main" id="{00000000-0008-0000-1000-00001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0" name="Button 18" hidden="1">
              <a:extLst>
                <a:ext uri="{63B3BB69-23CF-44E3-9099-C40C66FF867C}">
                  <a14:compatExt spid="_x0000_s64530"/>
                </a:ext>
                <a:ext uri="{FF2B5EF4-FFF2-40B4-BE49-F238E27FC236}">
                  <a16:creationId xmlns:a16="http://schemas.microsoft.com/office/drawing/2014/main" id="{00000000-0008-0000-1000-00001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31" name="Button 19" hidden="1">
              <a:extLst>
                <a:ext uri="{63B3BB69-23CF-44E3-9099-C40C66FF867C}">
                  <a14:compatExt spid="_x0000_s64531"/>
                </a:ext>
                <a:ext uri="{FF2B5EF4-FFF2-40B4-BE49-F238E27FC236}">
                  <a16:creationId xmlns:a16="http://schemas.microsoft.com/office/drawing/2014/main" id="{00000000-0008-0000-1000-00001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2" name="Button 20" hidden="1">
              <a:extLst>
                <a:ext uri="{63B3BB69-23CF-44E3-9099-C40C66FF867C}">
                  <a14:compatExt spid="_x0000_s64532"/>
                </a:ext>
                <a:ext uri="{FF2B5EF4-FFF2-40B4-BE49-F238E27FC236}">
                  <a16:creationId xmlns:a16="http://schemas.microsoft.com/office/drawing/2014/main" id="{00000000-0008-0000-1000-00001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3" name="Button 21" hidden="1">
              <a:extLst>
                <a:ext uri="{63B3BB69-23CF-44E3-9099-C40C66FF867C}">
                  <a14:compatExt spid="_x0000_s64533"/>
                </a:ext>
                <a:ext uri="{FF2B5EF4-FFF2-40B4-BE49-F238E27FC236}">
                  <a16:creationId xmlns:a16="http://schemas.microsoft.com/office/drawing/2014/main" id="{00000000-0008-0000-1000-00001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4" name="Button 22" hidden="1">
              <a:extLst>
                <a:ext uri="{63B3BB69-23CF-44E3-9099-C40C66FF867C}">
                  <a14:compatExt spid="_x0000_s64534"/>
                </a:ext>
                <a:ext uri="{FF2B5EF4-FFF2-40B4-BE49-F238E27FC236}">
                  <a16:creationId xmlns:a16="http://schemas.microsoft.com/office/drawing/2014/main" id="{00000000-0008-0000-1000-00001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35" name="Button 23" hidden="1">
              <a:extLst>
                <a:ext uri="{63B3BB69-23CF-44E3-9099-C40C66FF867C}">
                  <a14:compatExt spid="_x0000_s64535"/>
                </a:ext>
                <a:ext uri="{FF2B5EF4-FFF2-40B4-BE49-F238E27FC236}">
                  <a16:creationId xmlns:a16="http://schemas.microsoft.com/office/drawing/2014/main" id="{00000000-0008-0000-1000-00001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6" name="Button 24" hidden="1">
              <a:extLst>
                <a:ext uri="{63B3BB69-23CF-44E3-9099-C40C66FF867C}">
                  <a14:compatExt spid="_x0000_s64536"/>
                </a:ext>
                <a:ext uri="{FF2B5EF4-FFF2-40B4-BE49-F238E27FC236}">
                  <a16:creationId xmlns:a16="http://schemas.microsoft.com/office/drawing/2014/main" id="{00000000-0008-0000-1000-00001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7" name="Button 25" hidden="1">
              <a:extLst>
                <a:ext uri="{63B3BB69-23CF-44E3-9099-C40C66FF867C}">
                  <a14:compatExt spid="_x0000_s64537"/>
                </a:ext>
                <a:ext uri="{FF2B5EF4-FFF2-40B4-BE49-F238E27FC236}">
                  <a16:creationId xmlns:a16="http://schemas.microsoft.com/office/drawing/2014/main" id="{00000000-0008-0000-1000-00001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8" name="Button 26" hidden="1">
              <a:extLst>
                <a:ext uri="{63B3BB69-23CF-44E3-9099-C40C66FF867C}">
                  <a14:compatExt spid="_x0000_s64538"/>
                </a:ext>
                <a:ext uri="{FF2B5EF4-FFF2-40B4-BE49-F238E27FC236}">
                  <a16:creationId xmlns:a16="http://schemas.microsoft.com/office/drawing/2014/main" id="{00000000-0008-0000-1000-00001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39" name="Button 27" hidden="1">
              <a:extLst>
                <a:ext uri="{63B3BB69-23CF-44E3-9099-C40C66FF867C}">
                  <a14:compatExt spid="_x0000_s64539"/>
                </a:ext>
                <a:ext uri="{FF2B5EF4-FFF2-40B4-BE49-F238E27FC236}">
                  <a16:creationId xmlns:a16="http://schemas.microsoft.com/office/drawing/2014/main" id="{00000000-0008-0000-1000-00001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0" name="Button 28" hidden="1">
              <a:extLst>
                <a:ext uri="{63B3BB69-23CF-44E3-9099-C40C66FF867C}">
                  <a14:compatExt spid="_x0000_s64540"/>
                </a:ext>
                <a:ext uri="{FF2B5EF4-FFF2-40B4-BE49-F238E27FC236}">
                  <a16:creationId xmlns:a16="http://schemas.microsoft.com/office/drawing/2014/main" id="{00000000-0008-0000-1000-00001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1" name="Button 29" hidden="1">
              <a:extLst>
                <a:ext uri="{63B3BB69-23CF-44E3-9099-C40C66FF867C}">
                  <a14:compatExt spid="_x0000_s64541"/>
                </a:ext>
                <a:ext uri="{FF2B5EF4-FFF2-40B4-BE49-F238E27FC236}">
                  <a16:creationId xmlns:a16="http://schemas.microsoft.com/office/drawing/2014/main" id="{00000000-0008-0000-1000-00001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2" name="Button 30" hidden="1">
              <a:extLst>
                <a:ext uri="{63B3BB69-23CF-44E3-9099-C40C66FF867C}">
                  <a14:compatExt spid="_x0000_s64542"/>
                </a:ext>
                <a:ext uri="{FF2B5EF4-FFF2-40B4-BE49-F238E27FC236}">
                  <a16:creationId xmlns:a16="http://schemas.microsoft.com/office/drawing/2014/main" id="{00000000-0008-0000-1000-00001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43" name="Button 31" hidden="1">
              <a:extLst>
                <a:ext uri="{63B3BB69-23CF-44E3-9099-C40C66FF867C}">
                  <a14:compatExt spid="_x0000_s64543"/>
                </a:ext>
                <a:ext uri="{FF2B5EF4-FFF2-40B4-BE49-F238E27FC236}">
                  <a16:creationId xmlns:a16="http://schemas.microsoft.com/office/drawing/2014/main" id="{00000000-0008-0000-1000-00001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4" name="Button 32" hidden="1">
              <a:extLst>
                <a:ext uri="{63B3BB69-23CF-44E3-9099-C40C66FF867C}">
                  <a14:compatExt spid="_x0000_s64544"/>
                </a:ext>
                <a:ext uri="{FF2B5EF4-FFF2-40B4-BE49-F238E27FC236}">
                  <a16:creationId xmlns:a16="http://schemas.microsoft.com/office/drawing/2014/main" id="{00000000-0008-0000-1000-00002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5" name="Button 33" hidden="1">
              <a:extLst>
                <a:ext uri="{63B3BB69-23CF-44E3-9099-C40C66FF867C}">
                  <a14:compatExt spid="_x0000_s64545"/>
                </a:ext>
                <a:ext uri="{FF2B5EF4-FFF2-40B4-BE49-F238E27FC236}">
                  <a16:creationId xmlns:a16="http://schemas.microsoft.com/office/drawing/2014/main" id="{00000000-0008-0000-1000-00002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6" name="Button 34" hidden="1">
              <a:extLst>
                <a:ext uri="{63B3BB69-23CF-44E3-9099-C40C66FF867C}">
                  <a14:compatExt spid="_x0000_s64546"/>
                </a:ext>
                <a:ext uri="{FF2B5EF4-FFF2-40B4-BE49-F238E27FC236}">
                  <a16:creationId xmlns:a16="http://schemas.microsoft.com/office/drawing/2014/main" id="{00000000-0008-0000-1000-00002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547" name="Button 35" hidden="1">
              <a:extLst>
                <a:ext uri="{63B3BB69-23CF-44E3-9099-C40C66FF867C}">
                  <a14:compatExt spid="_x0000_s64547"/>
                </a:ext>
                <a:ext uri="{FF2B5EF4-FFF2-40B4-BE49-F238E27FC236}">
                  <a16:creationId xmlns:a16="http://schemas.microsoft.com/office/drawing/2014/main" id="{00000000-0008-0000-1000-00002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8" name="Button 36" hidden="1">
              <a:extLst>
                <a:ext uri="{63B3BB69-23CF-44E3-9099-C40C66FF867C}">
                  <a14:compatExt spid="_x0000_s64548"/>
                </a:ext>
                <a:ext uri="{FF2B5EF4-FFF2-40B4-BE49-F238E27FC236}">
                  <a16:creationId xmlns:a16="http://schemas.microsoft.com/office/drawing/2014/main" id="{00000000-0008-0000-1000-00002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49" name="Button 37" hidden="1">
              <a:extLst>
                <a:ext uri="{63B3BB69-23CF-44E3-9099-C40C66FF867C}">
                  <a14:compatExt spid="_x0000_s64549"/>
                </a:ext>
                <a:ext uri="{FF2B5EF4-FFF2-40B4-BE49-F238E27FC236}">
                  <a16:creationId xmlns:a16="http://schemas.microsoft.com/office/drawing/2014/main" id="{00000000-0008-0000-1000-00002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0" name="Button 38" hidden="1">
              <a:extLst>
                <a:ext uri="{63B3BB69-23CF-44E3-9099-C40C66FF867C}">
                  <a14:compatExt spid="_x0000_s64550"/>
                </a:ext>
                <a:ext uri="{FF2B5EF4-FFF2-40B4-BE49-F238E27FC236}">
                  <a16:creationId xmlns:a16="http://schemas.microsoft.com/office/drawing/2014/main" id="{00000000-0008-0000-1000-00002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551" name="Button 39" hidden="1">
              <a:extLst>
                <a:ext uri="{63B3BB69-23CF-44E3-9099-C40C66FF867C}">
                  <a14:compatExt spid="_x0000_s64551"/>
                </a:ext>
                <a:ext uri="{FF2B5EF4-FFF2-40B4-BE49-F238E27FC236}">
                  <a16:creationId xmlns:a16="http://schemas.microsoft.com/office/drawing/2014/main" id="{00000000-0008-0000-1000-00002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2" name="Button 40" hidden="1">
              <a:extLst>
                <a:ext uri="{63B3BB69-23CF-44E3-9099-C40C66FF867C}">
                  <a14:compatExt spid="_x0000_s64552"/>
                </a:ext>
                <a:ext uri="{FF2B5EF4-FFF2-40B4-BE49-F238E27FC236}">
                  <a16:creationId xmlns:a16="http://schemas.microsoft.com/office/drawing/2014/main" id="{00000000-0008-0000-1000-00002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3" name="Button 41" hidden="1">
              <a:extLst>
                <a:ext uri="{63B3BB69-23CF-44E3-9099-C40C66FF867C}">
                  <a14:compatExt spid="_x0000_s64553"/>
                </a:ext>
                <a:ext uri="{FF2B5EF4-FFF2-40B4-BE49-F238E27FC236}">
                  <a16:creationId xmlns:a16="http://schemas.microsoft.com/office/drawing/2014/main" id="{00000000-0008-0000-1000-00002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4" name="Button 42" hidden="1">
              <a:extLst>
                <a:ext uri="{63B3BB69-23CF-44E3-9099-C40C66FF867C}">
                  <a14:compatExt spid="_x0000_s64554"/>
                </a:ext>
                <a:ext uri="{FF2B5EF4-FFF2-40B4-BE49-F238E27FC236}">
                  <a16:creationId xmlns:a16="http://schemas.microsoft.com/office/drawing/2014/main" id="{00000000-0008-0000-1000-00002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555" name="Button 43" hidden="1">
              <a:extLst>
                <a:ext uri="{63B3BB69-23CF-44E3-9099-C40C66FF867C}">
                  <a14:compatExt spid="_x0000_s64555"/>
                </a:ext>
                <a:ext uri="{FF2B5EF4-FFF2-40B4-BE49-F238E27FC236}">
                  <a16:creationId xmlns:a16="http://schemas.microsoft.com/office/drawing/2014/main" id="{00000000-0008-0000-1000-00002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6" name="Button 44" hidden="1">
              <a:extLst>
                <a:ext uri="{63B3BB69-23CF-44E3-9099-C40C66FF867C}">
                  <a14:compatExt spid="_x0000_s64556"/>
                </a:ext>
                <a:ext uri="{FF2B5EF4-FFF2-40B4-BE49-F238E27FC236}">
                  <a16:creationId xmlns:a16="http://schemas.microsoft.com/office/drawing/2014/main" id="{00000000-0008-0000-1000-00002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7" name="Button 45" hidden="1">
              <a:extLst>
                <a:ext uri="{63B3BB69-23CF-44E3-9099-C40C66FF867C}">
                  <a14:compatExt spid="_x0000_s64557"/>
                </a:ext>
                <a:ext uri="{FF2B5EF4-FFF2-40B4-BE49-F238E27FC236}">
                  <a16:creationId xmlns:a16="http://schemas.microsoft.com/office/drawing/2014/main" id="{00000000-0008-0000-1000-00002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8" name="Button 46" hidden="1">
              <a:extLst>
                <a:ext uri="{63B3BB69-23CF-44E3-9099-C40C66FF867C}">
                  <a14:compatExt spid="_x0000_s64558"/>
                </a:ext>
                <a:ext uri="{FF2B5EF4-FFF2-40B4-BE49-F238E27FC236}">
                  <a16:creationId xmlns:a16="http://schemas.microsoft.com/office/drawing/2014/main" id="{00000000-0008-0000-1000-00002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559" name="Button 47" hidden="1">
              <a:extLst>
                <a:ext uri="{63B3BB69-23CF-44E3-9099-C40C66FF867C}">
                  <a14:compatExt spid="_x0000_s64559"/>
                </a:ext>
                <a:ext uri="{FF2B5EF4-FFF2-40B4-BE49-F238E27FC236}">
                  <a16:creationId xmlns:a16="http://schemas.microsoft.com/office/drawing/2014/main" id="{00000000-0008-0000-1000-00002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0" name="Button 48" hidden="1">
              <a:extLst>
                <a:ext uri="{63B3BB69-23CF-44E3-9099-C40C66FF867C}">
                  <a14:compatExt spid="_x0000_s64560"/>
                </a:ext>
                <a:ext uri="{FF2B5EF4-FFF2-40B4-BE49-F238E27FC236}">
                  <a16:creationId xmlns:a16="http://schemas.microsoft.com/office/drawing/2014/main" id="{00000000-0008-0000-1000-00003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1" name="Button 49" hidden="1">
              <a:extLst>
                <a:ext uri="{63B3BB69-23CF-44E3-9099-C40C66FF867C}">
                  <a14:compatExt spid="_x0000_s64561"/>
                </a:ext>
                <a:ext uri="{FF2B5EF4-FFF2-40B4-BE49-F238E27FC236}">
                  <a16:creationId xmlns:a16="http://schemas.microsoft.com/office/drawing/2014/main" id="{00000000-0008-0000-1000-00003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2" name="Button 50" hidden="1">
              <a:extLst>
                <a:ext uri="{63B3BB69-23CF-44E3-9099-C40C66FF867C}">
                  <a14:compatExt spid="_x0000_s64562"/>
                </a:ext>
                <a:ext uri="{FF2B5EF4-FFF2-40B4-BE49-F238E27FC236}">
                  <a16:creationId xmlns:a16="http://schemas.microsoft.com/office/drawing/2014/main" id="{00000000-0008-0000-1000-00003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563" name="Button 51" hidden="1">
              <a:extLst>
                <a:ext uri="{63B3BB69-23CF-44E3-9099-C40C66FF867C}">
                  <a14:compatExt spid="_x0000_s64563"/>
                </a:ext>
                <a:ext uri="{FF2B5EF4-FFF2-40B4-BE49-F238E27FC236}">
                  <a16:creationId xmlns:a16="http://schemas.microsoft.com/office/drawing/2014/main" id="{00000000-0008-0000-1000-00003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4" name="Button 52" hidden="1">
              <a:extLst>
                <a:ext uri="{63B3BB69-23CF-44E3-9099-C40C66FF867C}">
                  <a14:compatExt spid="_x0000_s64564"/>
                </a:ext>
                <a:ext uri="{FF2B5EF4-FFF2-40B4-BE49-F238E27FC236}">
                  <a16:creationId xmlns:a16="http://schemas.microsoft.com/office/drawing/2014/main" id="{00000000-0008-0000-1000-00003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5" name="Button 53" hidden="1">
              <a:extLst>
                <a:ext uri="{63B3BB69-23CF-44E3-9099-C40C66FF867C}">
                  <a14:compatExt spid="_x0000_s64565"/>
                </a:ext>
                <a:ext uri="{FF2B5EF4-FFF2-40B4-BE49-F238E27FC236}">
                  <a16:creationId xmlns:a16="http://schemas.microsoft.com/office/drawing/2014/main" id="{00000000-0008-0000-1000-00003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6" name="Button 54" hidden="1">
              <a:extLst>
                <a:ext uri="{63B3BB69-23CF-44E3-9099-C40C66FF867C}">
                  <a14:compatExt spid="_x0000_s64566"/>
                </a:ext>
                <a:ext uri="{FF2B5EF4-FFF2-40B4-BE49-F238E27FC236}">
                  <a16:creationId xmlns:a16="http://schemas.microsoft.com/office/drawing/2014/main" id="{00000000-0008-0000-1000-00003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567" name="Button 55" hidden="1">
              <a:extLst>
                <a:ext uri="{63B3BB69-23CF-44E3-9099-C40C66FF867C}">
                  <a14:compatExt spid="_x0000_s64567"/>
                </a:ext>
                <a:ext uri="{FF2B5EF4-FFF2-40B4-BE49-F238E27FC236}">
                  <a16:creationId xmlns:a16="http://schemas.microsoft.com/office/drawing/2014/main" id="{00000000-0008-0000-1000-00003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8" name="Button 56" hidden="1">
              <a:extLst>
                <a:ext uri="{63B3BB69-23CF-44E3-9099-C40C66FF867C}">
                  <a14:compatExt spid="_x0000_s64568"/>
                </a:ext>
                <a:ext uri="{FF2B5EF4-FFF2-40B4-BE49-F238E27FC236}">
                  <a16:creationId xmlns:a16="http://schemas.microsoft.com/office/drawing/2014/main" id="{00000000-0008-0000-1000-00003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69" name="Button 57" hidden="1">
              <a:extLst>
                <a:ext uri="{63B3BB69-23CF-44E3-9099-C40C66FF867C}">
                  <a14:compatExt spid="_x0000_s64569"/>
                </a:ext>
                <a:ext uri="{FF2B5EF4-FFF2-40B4-BE49-F238E27FC236}">
                  <a16:creationId xmlns:a16="http://schemas.microsoft.com/office/drawing/2014/main" id="{00000000-0008-0000-1000-00003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0" name="Button 58" hidden="1">
              <a:extLst>
                <a:ext uri="{63B3BB69-23CF-44E3-9099-C40C66FF867C}">
                  <a14:compatExt spid="_x0000_s64570"/>
                </a:ext>
                <a:ext uri="{FF2B5EF4-FFF2-40B4-BE49-F238E27FC236}">
                  <a16:creationId xmlns:a16="http://schemas.microsoft.com/office/drawing/2014/main" id="{00000000-0008-0000-1000-00003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571" name="Button 59" hidden="1">
              <a:extLst>
                <a:ext uri="{63B3BB69-23CF-44E3-9099-C40C66FF867C}">
                  <a14:compatExt spid="_x0000_s64571"/>
                </a:ext>
                <a:ext uri="{FF2B5EF4-FFF2-40B4-BE49-F238E27FC236}">
                  <a16:creationId xmlns:a16="http://schemas.microsoft.com/office/drawing/2014/main" id="{00000000-0008-0000-1000-00003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2" name="Button 60" hidden="1">
              <a:extLst>
                <a:ext uri="{63B3BB69-23CF-44E3-9099-C40C66FF867C}">
                  <a14:compatExt spid="_x0000_s64572"/>
                </a:ext>
                <a:ext uri="{FF2B5EF4-FFF2-40B4-BE49-F238E27FC236}">
                  <a16:creationId xmlns:a16="http://schemas.microsoft.com/office/drawing/2014/main" id="{00000000-0008-0000-1000-00003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3" name="Button 61" hidden="1">
              <a:extLst>
                <a:ext uri="{63B3BB69-23CF-44E3-9099-C40C66FF867C}">
                  <a14:compatExt spid="_x0000_s64573"/>
                </a:ext>
                <a:ext uri="{FF2B5EF4-FFF2-40B4-BE49-F238E27FC236}">
                  <a16:creationId xmlns:a16="http://schemas.microsoft.com/office/drawing/2014/main" id="{00000000-0008-0000-1000-00003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4" name="Button 62" hidden="1">
              <a:extLst>
                <a:ext uri="{63B3BB69-23CF-44E3-9099-C40C66FF867C}">
                  <a14:compatExt spid="_x0000_s64574"/>
                </a:ext>
                <a:ext uri="{FF2B5EF4-FFF2-40B4-BE49-F238E27FC236}">
                  <a16:creationId xmlns:a16="http://schemas.microsoft.com/office/drawing/2014/main" id="{00000000-0008-0000-1000-00003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575" name="Button 63" hidden="1">
              <a:extLst>
                <a:ext uri="{63B3BB69-23CF-44E3-9099-C40C66FF867C}">
                  <a14:compatExt spid="_x0000_s64575"/>
                </a:ext>
                <a:ext uri="{FF2B5EF4-FFF2-40B4-BE49-F238E27FC236}">
                  <a16:creationId xmlns:a16="http://schemas.microsoft.com/office/drawing/2014/main" id="{00000000-0008-0000-1000-00003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1000-00004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7" name="Button 65" hidden="1">
              <a:extLst>
                <a:ext uri="{63B3BB69-23CF-44E3-9099-C40C66FF867C}">
                  <a14:compatExt spid="_x0000_s64577"/>
                </a:ext>
                <a:ext uri="{FF2B5EF4-FFF2-40B4-BE49-F238E27FC236}">
                  <a16:creationId xmlns:a16="http://schemas.microsoft.com/office/drawing/2014/main" id="{00000000-0008-0000-1000-00004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8" name="Button 66" hidden="1">
              <a:extLst>
                <a:ext uri="{63B3BB69-23CF-44E3-9099-C40C66FF867C}">
                  <a14:compatExt spid="_x0000_s64578"/>
                </a:ext>
                <a:ext uri="{FF2B5EF4-FFF2-40B4-BE49-F238E27FC236}">
                  <a16:creationId xmlns:a16="http://schemas.microsoft.com/office/drawing/2014/main" id="{00000000-0008-0000-1000-00004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579" name="Button 67" hidden="1">
              <a:extLst>
                <a:ext uri="{63B3BB69-23CF-44E3-9099-C40C66FF867C}">
                  <a14:compatExt spid="_x0000_s64579"/>
                </a:ext>
                <a:ext uri="{FF2B5EF4-FFF2-40B4-BE49-F238E27FC236}">
                  <a16:creationId xmlns:a16="http://schemas.microsoft.com/office/drawing/2014/main" id="{00000000-0008-0000-1000-00004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580" name="Button 68" hidden="1">
              <a:extLst>
                <a:ext uri="{63B3BB69-23CF-44E3-9099-C40C66FF867C}">
                  <a14:compatExt spid="_x0000_s64580"/>
                </a:ext>
                <a:ext uri="{FF2B5EF4-FFF2-40B4-BE49-F238E27FC236}">
                  <a16:creationId xmlns:a16="http://schemas.microsoft.com/office/drawing/2014/main" id="{00000000-0008-0000-1000-00004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1" name="Button 69" hidden="1">
              <a:extLst>
                <a:ext uri="{63B3BB69-23CF-44E3-9099-C40C66FF867C}">
                  <a14:compatExt spid="_x0000_s64581"/>
                </a:ext>
                <a:ext uri="{FF2B5EF4-FFF2-40B4-BE49-F238E27FC236}">
                  <a16:creationId xmlns:a16="http://schemas.microsoft.com/office/drawing/2014/main" id="{00000000-0008-0000-1000-00004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2" name="Button 70" hidden="1">
              <a:extLst>
                <a:ext uri="{63B3BB69-23CF-44E3-9099-C40C66FF867C}">
                  <a14:compatExt spid="_x0000_s64582"/>
                </a:ext>
                <a:ext uri="{FF2B5EF4-FFF2-40B4-BE49-F238E27FC236}">
                  <a16:creationId xmlns:a16="http://schemas.microsoft.com/office/drawing/2014/main" id="{00000000-0008-0000-1000-00004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3" name="Button 71" hidden="1">
              <a:extLst>
                <a:ext uri="{63B3BB69-23CF-44E3-9099-C40C66FF867C}">
                  <a14:compatExt spid="_x0000_s64583"/>
                </a:ext>
                <a:ext uri="{FF2B5EF4-FFF2-40B4-BE49-F238E27FC236}">
                  <a16:creationId xmlns:a16="http://schemas.microsoft.com/office/drawing/2014/main" id="{00000000-0008-0000-1000-00004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84" name="Button 72" hidden="1">
              <a:extLst>
                <a:ext uri="{63B3BB69-23CF-44E3-9099-C40C66FF867C}">
                  <a14:compatExt spid="_x0000_s64584"/>
                </a:ext>
                <a:ext uri="{FF2B5EF4-FFF2-40B4-BE49-F238E27FC236}">
                  <a16:creationId xmlns:a16="http://schemas.microsoft.com/office/drawing/2014/main" id="{00000000-0008-0000-1000-00004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5" name="Button 73" hidden="1">
              <a:extLst>
                <a:ext uri="{63B3BB69-23CF-44E3-9099-C40C66FF867C}">
                  <a14:compatExt spid="_x0000_s64585"/>
                </a:ext>
                <a:ext uri="{FF2B5EF4-FFF2-40B4-BE49-F238E27FC236}">
                  <a16:creationId xmlns:a16="http://schemas.microsoft.com/office/drawing/2014/main" id="{00000000-0008-0000-1000-00004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6" name="Button 74" hidden="1">
              <a:extLst>
                <a:ext uri="{63B3BB69-23CF-44E3-9099-C40C66FF867C}">
                  <a14:compatExt spid="_x0000_s64586"/>
                </a:ext>
                <a:ext uri="{FF2B5EF4-FFF2-40B4-BE49-F238E27FC236}">
                  <a16:creationId xmlns:a16="http://schemas.microsoft.com/office/drawing/2014/main" id="{00000000-0008-0000-1000-00004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7" name="Button 75" hidden="1">
              <a:extLst>
                <a:ext uri="{63B3BB69-23CF-44E3-9099-C40C66FF867C}">
                  <a14:compatExt spid="_x0000_s64587"/>
                </a:ext>
                <a:ext uri="{FF2B5EF4-FFF2-40B4-BE49-F238E27FC236}">
                  <a16:creationId xmlns:a16="http://schemas.microsoft.com/office/drawing/2014/main" id="{00000000-0008-0000-1000-00004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588" name="Button 76" hidden="1">
              <a:extLst>
                <a:ext uri="{63B3BB69-23CF-44E3-9099-C40C66FF867C}">
                  <a14:compatExt spid="_x0000_s64588"/>
                </a:ext>
                <a:ext uri="{FF2B5EF4-FFF2-40B4-BE49-F238E27FC236}">
                  <a16:creationId xmlns:a16="http://schemas.microsoft.com/office/drawing/2014/main" id="{00000000-0008-0000-1000-00004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89" name="Button 77" hidden="1">
              <a:extLst>
                <a:ext uri="{63B3BB69-23CF-44E3-9099-C40C66FF867C}">
                  <a14:compatExt spid="_x0000_s64589"/>
                </a:ext>
                <a:ext uri="{FF2B5EF4-FFF2-40B4-BE49-F238E27FC236}">
                  <a16:creationId xmlns:a16="http://schemas.microsoft.com/office/drawing/2014/main" id="{00000000-0008-0000-1000-00004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0" name="Button 78" hidden="1">
              <a:extLst>
                <a:ext uri="{63B3BB69-23CF-44E3-9099-C40C66FF867C}">
                  <a14:compatExt spid="_x0000_s64590"/>
                </a:ext>
                <a:ext uri="{FF2B5EF4-FFF2-40B4-BE49-F238E27FC236}">
                  <a16:creationId xmlns:a16="http://schemas.microsoft.com/office/drawing/2014/main" id="{00000000-0008-0000-1000-00004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1" name="Button 79" hidden="1">
              <a:extLst>
                <a:ext uri="{63B3BB69-23CF-44E3-9099-C40C66FF867C}">
                  <a14:compatExt spid="_x0000_s64591"/>
                </a:ext>
                <a:ext uri="{FF2B5EF4-FFF2-40B4-BE49-F238E27FC236}">
                  <a16:creationId xmlns:a16="http://schemas.microsoft.com/office/drawing/2014/main" id="{00000000-0008-0000-1000-00004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64592" name="Button 80" hidden="1">
              <a:extLst>
                <a:ext uri="{63B3BB69-23CF-44E3-9099-C40C66FF867C}">
                  <a14:compatExt spid="_x0000_s64592"/>
                </a:ext>
                <a:ext uri="{FF2B5EF4-FFF2-40B4-BE49-F238E27FC236}">
                  <a16:creationId xmlns:a16="http://schemas.microsoft.com/office/drawing/2014/main" id="{00000000-0008-0000-1000-00005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3" name="Button 81" hidden="1">
              <a:extLst>
                <a:ext uri="{63B3BB69-23CF-44E3-9099-C40C66FF867C}">
                  <a14:compatExt spid="_x0000_s64593"/>
                </a:ext>
                <a:ext uri="{FF2B5EF4-FFF2-40B4-BE49-F238E27FC236}">
                  <a16:creationId xmlns:a16="http://schemas.microsoft.com/office/drawing/2014/main" id="{00000000-0008-0000-1000-00005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4" name="Button 82" hidden="1">
              <a:extLst>
                <a:ext uri="{63B3BB69-23CF-44E3-9099-C40C66FF867C}">
                  <a14:compatExt spid="_x0000_s64594"/>
                </a:ext>
                <a:ext uri="{FF2B5EF4-FFF2-40B4-BE49-F238E27FC236}">
                  <a16:creationId xmlns:a16="http://schemas.microsoft.com/office/drawing/2014/main" id="{00000000-0008-0000-1000-00005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5" name="Button 83" hidden="1">
              <a:extLst>
                <a:ext uri="{63B3BB69-23CF-44E3-9099-C40C66FF867C}">
                  <a14:compatExt spid="_x0000_s64595"/>
                </a:ext>
                <a:ext uri="{FF2B5EF4-FFF2-40B4-BE49-F238E27FC236}">
                  <a16:creationId xmlns:a16="http://schemas.microsoft.com/office/drawing/2014/main" id="{00000000-0008-0000-1000-00005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64596" name="Button 84" hidden="1">
              <a:extLst>
                <a:ext uri="{63B3BB69-23CF-44E3-9099-C40C66FF867C}">
                  <a14:compatExt spid="_x0000_s64596"/>
                </a:ext>
                <a:ext uri="{FF2B5EF4-FFF2-40B4-BE49-F238E27FC236}">
                  <a16:creationId xmlns:a16="http://schemas.microsoft.com/office/drawing/2014/main" id="{00000000-0008-0000-1000-00005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7" name="Button 85" hidden="1">
              <a:extLst>
                <a:ext uri="{63B3BB69-23CF-44E3-9099-C40C66FF867C}">
                  <a14:compatExt spid="_x0000_s64597"/>
                </a:ext>
                <a:ext uri="{FF2B5EF4-FFF2-40B4-BE49-F238E27FC236}">
                  <a16:creationId xmlns:a16="http://schemas.microsoft.com/office/drawing/2014/main" id="{00000000-0008-0000-1000-00005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8" name="Button 86" hidden="1">
              <a:extLst>
                <a:ext uri="{63B3BB69-23CF-44E3-9099-C40C66FF867C}">
                  <a14:compatExt spid="_x0000_s64598"/>
                </a:ext>
                <a:ext uri="{FF2B5EF4-FFF2-40B4-BE49-F238E27FC236}">
                  <a16:creationId xmlns:a16="http://schemas.microsoft.com/office/drawing/2014/main" id="{00000000-0008-0000-1000-00005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599" name="Button 87" hidden="1">
              <a:extLst>
                <a:ext uri="{63B3BB69-23CF-44E3-9099-C40C66FF867C}">
                  <a14:compatExt spid="_x0000_s64599"/>
                </a:ext>
                <a:ext uri="{FF2B5EF4-FFF2-40B4-BE49-F238E27FC236}">
                  <a16:creationId xmlns:a16="http://schemas.microsoft.com/office/drawing/2014/main" id="{00000000-0008-0000-1000-00005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00" name="Button 88" hidden="1">
              <a:extLst>
                <a:ext uri="{63B3BB69-23CF-44E3-9099-C40C66FF867C}">
                  <a14:compatExt spid="_x0000_s64600"/>
                </a:ext>
                <a:ext uri="{FF2B5EF4-FFF2-40B4-BE49-F238E27FC236}">
                  <a16:creationId xmlns:a16="http://schemas.microsoft.com/office/drawing/2014/main" id="{00000000-0008-0000-1000-00005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1" name="Button 89" hidden="1">
              <a:extLst>
                <a:ext uri="{63B3BB69-23CF-44E3-9099-C40C66FF867C}">
                  <a14:compatExt spid="_x0000_s64601"/>
                </a:ext>
                <a:ext uri="{FF2B5EF4-FFF2-40B4-BE49-F238E27FC236}">
                  <a16:creationId xmlns:a16="http://schemas.microsoft.com/office/drawing/2014/main" id="{00000000-0008-0000-1000-00005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2" name="Button 90" hidden="1">
              <a:extLst>
                <a:ext uri="{63B3BB69-23CF-44E3-9099-C40C66FF867C}">
                  <a14:compatExt spid="_x0000_s64602"/>
                </a:ext>
                <a:ext uri="{FF2B5EF4-FFF2-40B4-BE49-F238E27FC236}">
                  <a16:creationId xmlns:a16="http://schemas.microsoft.com/office/drawing/2014/main" id="{00000000-0008-0000-1000-00005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3" name="Button 91" hidden="1">
              <a:extLst>
                <a:ext uri="{63B3BB69-23CF-44E3-9099-C40C66FF867C}">
                  <a14:compatExt spid="_x0000_s64603"/>
                </a:ext>
                <a:ext uri="{FF2B5EF4-FFF2-40B4-BE49-F238E27FC236}">
                  <a16:creationId xmlns:a16="http://schemas.microsoft.com/office/drawing/2014/main" id="{00000000-0008-0000-1000-00005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04" name="Button 92" hidden="1">
              <a:extLst>
                <a:ext uri="{63B3BB69-23CF-44E3-9099-C40C66FF867C}">
                  <a14:compatExt spid="_x0000_s64604"/>
                </a:ext>
                <a:ext uri="{FF2B5EF4-FFF2-40B4-BE49-F238E27FC236}">
                  <a16:creationId xmlns:a16="http://schemas.microsoft.com/office/drawing/2014/main" id="{00000000-0008-0000-1000-00005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5" name="Button 93" hidden="1">
              <a:extLst>
                <a:ext uri="{63B3BB69-23CF-44E3-9099-C40C66FF867C}">
                  <a14:compatExt spid="_x0000_s64605"/>
                </a:ext>
                <a:ext uri="{FF2B5EF4-FFF2-40B4-BE49-F238E27FC236}">
                  <a16:creationId xmlns:a16="http://schemas.microsoft.com/office/drawing/2014/main" id="{00000000-0008-0000-1000-00005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6" name="Button 94" hidden="1">
              <a:extLst>
                <a:ext uri="{63B3BB69-23CF-44E3-9099-C40C66FF867C}">
                  <a14:compatExt spid="_x0000_s64606"/>
                </a:ext>
                <a:ext uri="{FF2B5EF4-FFF2-40B4-BE49-F238E27FC236}">
                  <a16:creationId xmlns:a16="http://schemas.microsoft.com/office/drawing/2014/main" id="{00000000-0008-0000-1000-00005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7" name="Button 95" hidden="1">
              <a:extLst>
                <a:ext uri="{63B3BB69-23CF-44E3-9099-C40C66FF867C}">
                  <a14:compatExt spid="_x0000_s64607"/>
                </a:ext>
                <a:ext uri="{FF2B5EF4-FFF2-40B4-BE49-F238E27FC236}">
                  <a16:creationId xmlns:a16="http://schemas.microsoft.com/office/drawing/2014/main" id="{00000000-0008-0000-1000-00005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64608" name="Button 96" hidden="1">
              <a:extLst>
                <a:ext uri="{63B3BB69-23CF-44E3-9099-C40C66FF867C}">
                  <a14:compatExt spid="_x0000_s64608"/>
                </a:ext>
                <a:ext uri="{FF2B5EF4-FFF2-40B4-BE49-F238E27FC236}">
                  <a16:creationId xmlns:a16="http://schemas.microsoft.com/office/drawing/2014/main" id="{00000000-0008-0000-1000-00006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09" name="Button 97" hidden="1">
              <a:extLst>
                <a:ext uri="{63B3BB69-23CF-44E3-9099-C40C66FF867C}">
                  <a14:compatExt spid="_x0000_s64609"/>
                </a:ext>
                <a:ext uri="{FF2B5EF4-FFF2-40B4-BE49-F238E27FC236}">
                  <a16:creationId xmlns:a16="http://schemas.microsoft.com/office/drawing/2014/main" id="{00000000-0008-0000-1000-00006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0" name="Button 98" hidden="1">
              <a:extLst>
                <a:ext uri="{63B3BB69-23CF-44E3-9099-C40C66FF867C}">
                  <a14:compatExt spid="_x0000_s64610"/>
                </a:ext>
                <a:ext uri="{FF2B5EF4-FFF2-40B4-BE49-F238E27FC236}">
                  <a16:creationId xmlns:a16="http://schemas.microsoft.com/office/drawing/2014/main" id="{00000000-0008-0000-1000-00006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1" name="Button 99" hidden="1">
              <a:extLst>
                <a:ext uri="{63B3BB69-23CF-44E3-9099-C40C66FF867C}">
                  <a14:compatExt spid="_x0000_s64611"/>
                </a:ext>
                <a:ext uri="{FF2B5EF4-FFF2-40B4-BE49-F238E27FC236}">
                  <a16:creationId xmlns:a16="http://schemas.microsoft.com/office/drawing/2014/main" id="{00000000-0008-0000-1000-00006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12" name="Button 100" hidden="1">
              <a:extLst>
                <a:ext uri="{63B3BB69-23CF-44E3-9099-C40C66FF867C}">
                  <a14:compatExt spid="_x0000_s64612"/>
                </a:ext>
                <a:ext uri="{FF2B5EF4-FFF2-40B4-BE49-F238E27FC236}">
                  <a16:creationId xmlns:a16="http://schemas.microsoft.com/office/drawing/2014/main" id="{00000000-0008-0000-1000-00006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3" name="Button 101" hidden="1">
              <a:extLst>
                <a:ext uri="{63B3BB69-23CF-44E3-9099-C40C66FF867C}">
                  <a14:compatExt spid="_x0000_s64613"/>
                </a:ext>
                <a:ext uri="{FF2B5EF4-FFF2-40B4-BE49-F238E27FC236}">
                  <a16:creationId xmlns:a16="http://schemas.microsoft.com/office/drawing/2014/main" id="{00000000-0008-0000-1000-00006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4" name="Button 102" hidden="1">
              <a:extLst>
                <a:ext uri="{63B3BB69-23CF-44E3-9099-C40C66FF867C}">
                  <a14:compatExt spid="_x0000_s64614"/>
                </a:ext>
                <a:ext uri="{FF2B5EF4-FFF2-40B4-BE49-F238E27FC236}">
                  <a16:creationId xmlns:a16="http://schemas.microsoft.com/office/drawing/2014/main" id="{00000000-0008-0000-1000-00006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5" name="Button 103" hidden="1">
              <a:extLst>
                <a:ext uri="{63B3BB69-23CF-44E3-9099-C40C66FF867C}">
                  <a14:compatExt spid="_x0000_s64615"/>
                </a:ext>
                <a:ext uri="{FF2B5EF4-FFF2-40B4-BE49-F238E27FC236}">
                  <a16:creationId xmlns:a16="http://schemas.microsoft.com/office/drawing/2014/main" id="{00000000-0008-0000-1000-00006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16" name="Button 104" hidden="1">
              <a:extLst>
                <a:ext uri="{63B3BB69-23CF-44E3-9099-C40C66FF867C}">
                  <a14:compatExt spid="_x0000_s64616"/>
                </a:ext>
                <a:ext uri="{FF2B5EF4-FFF2-40B4-BE49-F238E27FC236}">
                  <a16:creationId xmlns:a16="http://schemas.microsoft.com/office/drawing/2014/main" id="{00000000-0008-0000-1000-00006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7" name="Button 105" hidden="1">
              <a:extLst>
                <a:ext uri="{63B3BB69-23CF-44E3-9099-C40C66FF867C}">
                  <a14:compatExt spid="_x0000_s64617"/>
                </a:ext>
                <a:ext uri="{FF2B5EF4-FFF2-40B4-BE49-F238E27FC236}">
                  <a16:creationId xmlns:a16="http://schemas.microsoft.com/office/drawing/2014/main" id="{00000000-0008-0000-1000-00006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8" name="Button 106" hidden="1">
              <a:extLst>
                <a:ext uri="{63B3BB69-23CF-44E3-9099-C40C66FF867C}">
                  <a14:compatExt spid="_x0000_s64618"/>
                </a:ext>
                <a:ext uri="{FF2B5EF4-FFF2-40B4-BE49-F238E27FC236}">
                  <a16:creationId xmlns:a16="http://schemas.microsoft.com/office/drawing/2014/main" id="{00000000-0008-0000-1000-00006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19" name="Button 107" hidden="1">
              <a:extLst>
                <a:ext uri="{63B3BB69-23CF-44E3-9099-C40C66FF867C}">
                  <a14:compatExt spid="_x0000_s64619"/>
                </a:ext>
                <a:ext uri="{FF2B5EF4-FFF2-40B4-BE49-F238E27FC236}">
                  <a16:creationId xmlns:a16="http://schemas.microsoft.com/office/drawing/2014/main" id="{00000000-0008-0000-1000-00006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20" name="Button 108" hidden="1">
              <a:extLst>
                <a:ext uri="{63B3BB69-23CF-44E3-9099-C40C66FF867C}">
                  <a14:compatExt spid="_x0000_s64620"/>
                </a:ext>
                <a:ext uri="{FF2B5EF4-FFF2-40B4-BE49-F238E27FC236}">
                  <a16:creationId xmlns:a16="http://schemas.microsoft.com/office/drawing/2014/main" id="{00000000-0008-0000-1000-00006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1" name="Button 109" hidden="1">
              <a:extLst>
                <a:ext uri="{63B3BB69-23CF-44E3-9099-C40C66FF867C}">
                  <a14:compatExt spid="_x0000_s64621"/>
                </a:ext>
                <a:ext uri="{FF2B5EF4-FFF2-40B4-BE49-F238E27FC236}">
                  <a16:creationId xmlns:a16="http://schemas.microsoft.com/office/drawing/2014/main" id="{00000000-0008-0000-1000-00006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2" name="Button 110" hidden="1">
              <a:extLst>
                <a:ext uri="{63B3BB69-23CF-44E3-9099-C40C66FF867C}">
                  <a14:compatExt spid="_x0000_s64622"/>
                </a:ext>
                <a:ext uri="{FF2B5EF4-FFF2-40B4-BE49-F238E27FC236}">
                  <a16:creationId xmlns:a16="http://schemas.microsoft.com/office/drawing/2014/main" id="{00000000-0008-0000-1000-00006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3" name="Button 111" hidden="1">
              <a:extLst>
                <a:ext uri="{63B3BB69-23CF-44E3-9099-C40C66FF867C}">
                  <a14:compatExt spid="_x0000_s64623"/>
                </a:ext>
                <a:ext uri="{FF2B5EF4-FFF2-40B4-BE49-F238E27FC236}">
                  <a16:creationId xmlns:a16="http://schemas.microsoft.com/office/drawing/2014/main" id="{00000000-0008-0000-1000-00006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64624" name="Button 112" hidden="1">
              <a:extLst>
                <a:ext uri="{63B3BB69-23CF-44E3-9099-C40C66FF867C}">
                  <a14:compatExt spid="_x0000_s64624"/>
                </a:ext>
                <a:ext uri="{FF2B5EF4-FFF2-40B4-BE49-F238E27FC236}">
                  <a16:creationId xmlns:a16="http://schemas.microsoft.com/office/drawing/2014/main" id="{00000000-0008-0000-1000-00007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5" name="Button 113" hidden="1">
              <a:extLst>
                <a:ext uri="{63B3BB69-23CF-44E3-9099-C40C66FF867C}">
                  <a14:compatExt spid="_x0000_s64625"/>
                </a:ext>
                <a:ext uri="{FF2B5EF4-FFF2-40B4-BE49-F238E27FC236}">
                  <a16:creationId xmlns:a16="http://schemas.microsoft.com/office/drawing/2014/main" id="{00000000-0008-0000-1000-00007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6" name="Button 114" hidden="1">
              <a:extLst>
                <a:ext uri="{63B3BB69-23CF-44E3-9099-C40C66FF867C}">
                  <a14:compatExt spid="_x0000_s64626"/>
                </a:ext>
                <a:ext uri="{FF2B5EF4-FFF2-40B4-BE49-F238E27FC236}">
                  <a16:creationId xmlns:a16="http://schemas.microsoft.com/office/drawing/2014/main" id="{00000000-0008-0000-1000-00007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7" name="Button 115" hidden="1">
              <a:extLst>
                <a:ext uri="{63B3BB69-23CF-44E3-9099-C40C66FF867C}">
                  <a14:compatExt spid="_x0000_s64627"/>
                </a:ext>
                <a:ext uri="{FF2B5EF4-FFF2-40B4-BE49-F238E27FC236}">
                  <a16:creationId xmlns:a16="http://schemas.microsoft.com/office/drawing/2014/main" id="{00000000-0008-0000-1000-00007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28" name="Button 116" hidden="1">
              <a:extLst>
                <a:ext uri="{63B3BB69-23CF-44E3-9099-C40C66FF867C}">
                  <a14:compatExt spid="_x0000_s64628"/>
                </a:ext>
                <a:ext uri="{FF2B5EF4-FFF2-40B4-BE49-F238E27FC236}">
                  <a16:creationId xmlns:a16="http://schemas.microsoft.com/office/drawing/2014/main" id="{00000000-0008-0000-1000-00007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29" name="Button 117" hidden="1">
              <a:extLst>
                <a:ext uri="{63B3BB69-23CF-44E3-9099-C40C66FF867C}">
                  <a14:compatExt spid="_x0000_s64629"/>
                </a:ext>
                <a:ext uri="{FF2B5EF4-FFF2-40B4-BE49-F238E27FC236}">
                  <a16:creationId xmlns:a16="http://schemas.microsoft.com/office/drawing/2014/main" id="{00000000-0008-0000-1000-00007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0" name="Button 118" hidden="1">
              <a:extLst>
                <a:ext uri="{63B3BB69-23CF-44E3-9099-C40C66FF867C}">
                  <a14:compatExt spid="_x0000_s64630"/>
                </a:ext>
                <a:ext uri="{FF2B5EF4-FFF2-40B4-BE49-F238E27FC236}">
                  <a16:creationId xmlns:a16="http://schemas.microsoft.com/office/drawing/2014/main" id="{00000000-0008-0000-1000-00007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1" name="Button 119" hidden="1">
              <a:extLst>
                <a:ext uri="{63B3BB69-23CF-44E3-9099-C40C66FF867C}">
                  <a14:compatExt spid="_x0000_s64631"/>
                </a:ext>
                <a:ext uri="{FF2B5EF4-FFF2-40B4-BE49-F238E27FC236}">
                  <a16:creationId xmlns:a16="http://schemas.microsoft.com/office/drawing/2014/main" id="{00000000-0008-0000-1000-00007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32" name="Button 120" hidden="1">
              <a:extLst>
                <a:ext uri="{63B3BB69-23CF-44E3-9099-C40C66FF867C}">
                  <a14:compatExt spid="_x0000_s64632"/>
                </a:ext>
                <a:ext uri="{FF2B5EF4-FFF2-40B4-BE49-F238E27FC236}">
                  <a16:creationId xmlns:a16="http://schemas.microsoft.com/office/drawing/2014/main" id="{00000000-0008-0000-1000-00007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3" name="Button 121" hidden="1">
              <a:extLst>
                <a:ext uri="{63B3BB69-23CF-44E3-9099-C40C66FF867C}">
                  <a14:compatExt spid="_x0000_s64633"/>
                </a:ext>
                <a:ext uri="{FF2B5EF4-FFF2-40B4-BE49-F238E27FC236}">
                  <a16:creationId xmlns:a16="http://schemas.microsoft.com/office/drawing/2014/main" id="{00000000-0008-0000-1000-00007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4" name="Button 122" hidden="1">
              <a:extLst>
                <a:ext uri="{63B3BB69-23CF-44E3-9099-C40C66FF867C}">
                  <a14:compatExt spid="_x0000_s64634"/>
                </a:ext>
                <a:ext uri="{FF2B5EF4-FFF2-40B4-BE49-F238E27FC236}">
                  <a16:creationId xmlns:a16="http://schemas.microsoft.com/office/drawing/2014/main" id="{00000000-0008-0000-1000-00007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5" name="Button 123" hidden="1">
              <a:extLst>
                <a:ext uri="{63B3BB69-23CF-44E3-9099-C40C66FF867C}">
                  <a14:compatExt spid="_x0000_s64635"/>
                </a:ext>
                <a:ext uri="{FF2B5EF4-FFF2-40B4-BE49-F238E27FC236}">
                  <a16:creationId xmlns:a16="http://schemas.microsoft.com/office/drawing/2014/main" id="{00000000-0008-0000-1000-00007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64636" name="Button 124" hidden="1">
              <a:extLst>
                <a:ext uri="{63B3BB69-23CF-44E3-9099-C40C66FF867C}">
                  <a14:compatExt spid="_x0000_s64636"/>
                </a:ext>
                <a:ext uri="{FF2B5EF4-FFF2-40B4-BE49-F238E27FC236}">
                  <a16:creationId xmlns:a16="http://schemas.microsoft.com/office/drawing/2014/main" id="{00000000-0008-0000-1000-00007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64637" name="Button 125" hidden="1">
              <a:extLst>
                <a:ext uri="{63B3BB69-23CF-44E3-9099-C40C66FF867C}">
                  <a14:compatExt spid="_x0000_s64637"/>
                </a:ext>
                <a:ext uri="{FF2B5EF4-FFF2-40B4-BE49-F238E27FC236}">
                  <a16:creationId xmlns:a16="http://schemas.microsoft.com/office/drawing/2014/main" id="{00000000-0008-0000-1000-00007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8" name="Button 126" hidden="1">
              <a:extLst>
                <a:ext uri="{63B3BB69-23CF-44E3-9099-C40C66FF867C}">
                  <a14:compatExt spid="_x0000_s64638"/>
                </a:ext>
                <a:ext uri="{FF2B5EF4-FFF2-40B4-BE49-F238E27FC236}">
                  <a16:creationId xmlns:a16="http://schemas.microsoft.com/office/drawing/2014/main" id="{00000000-0008-0000-1000-00007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39" name="Button 127" hidden="1">
              <a:extLst>
                <a:ext uri="{63B3BB69-23CF-44E3-9099-C40C66FF867C}">
                  <a14:compatExt spid="_x0000_s64639"/>
                </a:ext>
                <a:ext uri="{FF2B5EF4-FFF2-40B4-BE49-F238E27FC236}">
                  <a16:creationId xmlns:a16="http://schemas.microsoft.com/office/drawing/2014/main" id="{00000000-0008-0000-1000-00007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0" name="Button 128" hidden="1">
              <a:extLst>
                <a:ext uri="{63B3BB69-23CF-44E3-9099-C40C66FF867C}">
                  <a14:compatExt spid="_x0000_s64640"/>
                </a:ext>
                <a:ext uri="{FF2B5EF4-FFF2-40B4-BE49-F238E27FC236}">
                  <a16:creationId xmlns:a16="http://schemas.microsoft.com/office/drawing/2014/main" id="{00000000-0008-0000-1000-00008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41" name="Button 129" hidden="1">
              <a:extLst>
                <a:ext uri="{63B3BB69-23CF-44E3-9099-C40C66FF867C}">
                  <a14:compatExt spid="_x0000_s64641"/>
                </a:ext>
                <a:ext uri="{FF2B5EF4-FFF2-40B4-BE49-F238E27FC236}">
                  <a16:creationId xmlns:a16="http://schemas.microsoft.com/office/drawing/2014/main" id="{00000000-0008-0000-1000-00008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2" name="Button 130" hidden="1">
              <a:extLst>
                <a:ext uri="{63B3BB69-23CF-44E3-9099-C40C66FF867C}">
                  <a14:compatExt spid="_x0000_s64642"/>
                </a:ext>
                <a:ext uri="{FF2B5EF4-FFF2-40B4-BE49-F238E27FC236}">
                  <a16:creationId xmlns:a16="http://schemas.microsoft.com/office/drawing/2014/main" id="{00000000-0008-0000-1000-00008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3" name="Button 131" hidden="1">
              <a:extLst>
                <a:ext uri="{63B3BB69-23CF-44E3-9099-C40C66FF867C}">
                  <a14:compatExt spid="_x0000_s64643"/>
                </a:ext>
                <a:ext uri="{FF2B5EF4-FFF2-40B4-BE49-F238E27FC236}">
                  <a16:creationId xmlns:a16="http://schemas.microsoft.com/office/drawing/2014/main" id="{00000000-0008-0000-1000-00008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4" name="Button 132" hidden="1">
              <a:extLst>
                <a:ext uri="{63B3BB69-23CF-44E3-9099-C40C66FF867C}">
                  <a14:compatExt spid="_x0000_s64644"/>
                </a:ext>
                <a:ext uri="{FF2B5EF4-FFF2-40B4-BE49-F238E27FC236}">
                  <a16:creationId xmlns:a16="http://schemas.microsoft.com/office/drawing/2014/main" id="{00000000-0008-0000-1000-00008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64645" name="Button 133" hidden="1">
              <a:extLst>
                <a:ext uri="{63B3BB69-23CF-44E3-9099-C40C66FF867C}">
                  <a14:compatExt spid="_x0000_s64645"/>
                </a:ext>
                <a:ext uri="{FF2B5EF4-FFF2-40B4-BE49-F238E27FC236}">
                  <a16:creationId xmlns:a16="http://schemas.microsoft.com/office/drawing/2014/main" id="{00000000-0008-0000-1000-00008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6" name="Button 134" hidden="1">
              <a:extLst>
                <a:ext uri="{63B3BB69-23CF-44E3-9099-C40C66FF867C}">
                  <a14:compatExt spid="_x0000_s64646"/>
                </a:ext>
                <a:ext uri="{FF2B5EF4-FFF2-40B4-BE49-F238E27FC236}">
                  <a16:creationId xmlns:a16="http://schemas.microsoft.com/office/drawing/2014/main" id="{00000000-0008-0000-1000-00008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7" name="Button 135" hidden="1">
              <a:extLst>
                <a:ext uri="{63B3BB69-23CF-44E3-9099-C40C66FF867C}">
                  <a14:compatExt spid="_x0000_s64647"/>
                </a:ext>
                <a:ext uri="{FF2B5EF4-FFF2-40B4-BE49-F238E27FC236}">
                  <a16:creationId xmlns:a16="http://schemas.microsoft.com/office/drawing/2014/main" id="{00000000-0008-0000-1000-00008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8" name="Button 136" hidden="1">
              <a:extLst>
                <a:ext uri="{63B3BB69-23CF-44E3-9099-C40C66FF867C}">
                  <a14:compatExt spid="_x0000_s64648"/>
                </a:ext>
                <a:ext uri="{FF2B5EF4-FFF2-40B4-BE49-F238E27FC236}">
                  <a16:creationId xmlns:a16="http://schemas.microsoft.com/office/drawing/2014/main" id="{00000000-0008-0000-1000-00008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64649" name="Button 137" hidden="1">
              <a:extLst>
                <a:ext uri="{63B3BB69-23CF-44E3-9099-C40C66FF867C}">
                  <a14:compatExt spid="_x0000_s64649"/>
                </a:ext>
                <a:ext uri="{FF2B5EF4-FFF2-40B4-BE49-F238E27FC236}">
                  <a16:creationId xmlns:a16="http://schemas.microsoft.com/office/drawing/2014/main" id="{00000000-0008-0000-1000-00008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0" name="Button 138" hidden="1">
              <a:extLst>
                <a:ext uri="{63B3BB69-23CF-44E3-9099-C40C66FF867C}">
                  <a14:compatExt spid="_x0000_s64650"/>
                </a:ext>
                <a:ext uri="{FF2B5EF4-FFF2-40B4-BE49-F238E27FC236}">
                  <a16:creationId xmlns:a16="http://schemas.microsoft.com/office/drawing/2014/main" id="{00000000-0008-0000-1000-00008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1" name="Button 139" hidden="1">
              <a:extLst>
                <a:ext uri="{63B3BB69-23CF-44E3-9099-C40C66FF867C}">
                  <a14:compatExt spid="_x0000_s64651"/>
                </a:ext>
                <a:ext uri="{FF2B5EF4-FFF2-40B4-BE49-F238E27FC236}">
                  <a16:creationId xmlns:a16="http://schemas.microsoft.com/office/drawing/2014/main" id="{00000000-0008-0000-1000-00008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2" name="Button 140" hidden="1">
              <a:extLst>
                <a:ext uri="{63B3BB69-23CF-44E3-9099-C40C66FF867C}">
                  <a14:compatExt spid="_x0000_s64652"/>
                </a:ext>
                <a:ext uri="{FF2B5EF4-FFF2-40B4-BE49-F238E27FC236}">
                  <a16:creationId xmlns:a16="http://schemas.microsoft.com/office/drawing/2014/main" id="{00000000-0008-0000-1000-00008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64653" name="Button 141" hidden="1">
              <a:extLst>
                <a:ext uri="{63B3BB69-23CF-44E3-9099-C40C66FF867C}">
                  <a14:compatExt spid="_x0000_s64653"/>
                </a:ext>
                <a:ext uri="{FF2B5EF4-FFF2-40B4-BE49-F238E27FC236}">
                  <a16:creationId xmlns:a16="http://schemas.microsoft.com/office/drawing/2014/main" id="{00000000-0008-0000-1000-00008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4" name="Button 142" hidden="1">
              <a:extLst>
                <a:ext uri="{63B3BB69-23CF-44E3-9099-C40C66FF867C}">
                  <a14:compatExt spid="_x0000_s64654"/>
                </a:ext>
                <a:ext uri="{FF2B5EF4-FFF2-40B4-BE49-F238E27FC236}">
                  <a16:creationId xmlns:a16="http://schemas.microsoft.com/office/drawing/2014/main" id="{00000000-0008-0000-1000-00008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5" name="Button 143" hidden="1">
              <a:extLst>
                <a:ext uri="{63B3BB69-23CF-44E3-9099-C40C66FF867C}">
                  <a14:compatExt spid="_x0000_s64655"/>
                </a:ext>
                <a:ext uri="{FF2B5EF4-FFF2-40B4-BE49-F238E27FC236}">
                  <a16:creationId xmlns:a16="http://schemas.microsoft.com/office/drawing/2014/main" id="{00000000-0008-0000-1000-00008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6" name="Button 144" hidden="1">
              <a:extLst>
                <a:ext uri="{63B3BB69-23CF-44E3-9099-C40C66FF867C}">
                  <a14:compatExt spid="_x0000_s64656"/>
                </a:ext>
                <a:ext uri="{FF2B5EF4-FFF2-40B4-BE49-F238E27FC236}">
                  <a16:creationId xmlns:a16="http://schemas.microsoft.com/office/drawing/2014/main" id="{00000000-0008-0000-1000-00009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64657" name="Button 145" hidden="1">
              <a:extLst>
                <a:ext uri="{63B3BB69-23CF-44E3-9099-C40C66FF867C}">
                  <a14:compatExt spid="_x0000_s64657"/>
                </a:ext>
                <a:ext uri="{FF2B5EF4-FFF2-40B4-BE49-F238E27FC236}">
                  <a16:creationId xmlns:a16="http://schemas.microsoft.com/office/drawing/2014/main" id="{00000000-0008-0000-1000-00009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8" name="Button 146" hidden="1">
              <a:extLst>
                <a:ext uri="{63B3BB69-23CF-44E3-9099-C40C66FF867C}">
                  <a14:compatExt spid="_x0000_s64658"/>
                </a:ext>
                <a:ext uri="{FF2B5EF4-FFF2-40B4-BE49-F238E27FC236}">
                  <a16:creationId xmlns:a16="http://schemas.microsoft.com/office/drawing/2014/main" id="{00000000-0008-0000-1000-00009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59" name="Button 147" hidden="1">
              <a:extLst>
                <a:ext uri="{63B3BB69-23CF-44E3-9099-C40C66FF867C}">
                  <a14:compatExt spid="_x0000_s64659"/>
                </a:ext>
                <a:ext uri="{FF2B5EF4-FFF2-40B4-BE49-F238E27FC236}">
                  <a16:creationId xmlns:a16="http://schemas.microsoft.com/office/drawing/2014/main" id="{00000000-0008-0000-1000-00009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0" name="Button 148" hidden="1">
              <a:extLst>
                <a:ext uri="{63B3BB69-23CF-44E3-9099-C40C66FF867C}">
                  <a14:compatExt spid="_x0000_s64660"/>
                </a:ext>
                <a:ext uri="{FF2B5EF4-FFF2-40B4-BE49-F238E27FC236}">
                  <a16:creationId xmlns:a16="http://schemas.microsoft.com/office/drawing/2014/main" id="{00000000-0008-0000-1000-00009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64661" name="Button 149" hidden="1">
              <a:extLst>
                <a:ext uri="{63B3BB69-23CF-44E3-9099-C40C66FF867C}">
                  <a14:compatExt spid="_x0000_s64661"/>
                </a:ext>
                <a:ext uri="{FF2B5EF4-FFF2-40B4-BE49-F238E27FC236}">
                  <a16:creationId xmlns:a16="http://schemas.microsoft.com/office/drawing/2014/main" id="{00000000-0008-0000-1000-00009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2" name="Button 150" hidden="1">
              <a:extLst>
                <a:ext uri="{63B3BB69-23CF-44E3-9099-C40C66FF867C}">
                  <a14:compatExt spid="_x0000_s64662"/>
                </a:ext>
                <a:ext uri="{FF2B5EF4-FFF2-40B4-BE49-F238E27FC236}">
                  <a16:creationId xmlns:a16="http://schemas.microsoft.com/office/drawing/2014/main" id="{00000000-0008-0000-1000-00009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3" name="Button 151" hidden="1">
              <a:extLst>
                <a:ext uri="{63B3BB69-23CF-44E3-9099-C40C66FF867C}">
                  <a14:compatExt spid="_x0000_s64663"/>
                </a:ext>
                <a:ext uri="{FF2B5EF4-FFF2-40B4-BE49-F238E27FC236}">
                  <a16:creationId xmlns:a16="http://schemas.microsoft.com/office/drawing/2014/main" id="{00000000-0008-0000-1000-00009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4" name="Button 152" hidden="1">
              <a:extLst>
                <a:ext uri="{63B3BB69-23CF-44E3-9099-C40C66FF867C}">
                  <a14:compatExt spid="_x0000_s64664"/>
                </a:ext>
                <a:ext uri="{FF2B5EF4-FFF2-40B4-BE49-F238E27FC236}">
                  <a16:creationId xmlns:a16="http://schemas.microsoft.com/office/drawing/2014/main" id="{00000000-0008-0000-1000-00009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64665" name="Button 153" hidden="1">
              <a:extLst>
                <a:ext uri="{63B3BB69-23CF-44E3-9099-C40C66FF867C}">
                  <a14:compatExt spid="_x0000_s64665"/>
                </a:ext>
                <a:ext uri="{FF2B5EF4-FFF2-40B4-BE49-F238E27FC236}">
                  <a16:creationId xmlns:a16="http://schemas.microsoft.com/office/drawing/2014/main" id="{00000000-0008-0000-1000-00009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6" name="Button 154" hidden="1">
              <a:extLst>
                <a:ext uri="{63B3BB69-23CF-44E3-9099-C40C66FF867C}">
                  <a14:compatExt spid="_x0000_s64666"/>
                </a:ext>
                <a:ext uri="{FF2B5EF4-FFF2-40B4-BE49-F238E27FC236}">
                  <a16:creationId xmlns:a16="http://schemas.microsoft.com/office/drawing/2014/main" id="{00000000-0008-0000-1000-00009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7" name="Button 155" hidden="1">
              <a:extLst>
                <a:ext uri="{63B3BB69-23CF-44E3-9099-C40C66FF867C}">
                  <a14:compatExt spid="_x0000_s64667"/>
                </a:ext>
                <a:ext uri="{FF2B5EF4-FFF2-40B4-BE49-F238E27FC236}">
                  <a16:creationId xmlns:a16="http://schemas.microsoft.com/office/drawing/2014/main" id="{00000000-0008-0000-1000-00009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8" name="Button 156" hidden="1">
              <a:extLst>
                <a:ext uri="{63B3BB69-23CF-44E3-9099-C40C66FF867C}">
                  <a14:compatExt spid="_x0000_s64668"/>
                </a:ext>
                <a:ext uri="{FF2B5EF4-FFF2-40B4-BE49-F238E27FC236}">
                  <a16:creationId xmlns:a16="http://schemas.microsoft.com/office/drawing/2014/main" id="{00000000-0008-0000-1000-00009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64669" name="Button 157" hidden="1">
              <a:extLst>
                <a:ext uri="{63B3BB69-23CF-44E3-9099-C40C66FF867C}">
                  <a14:compatExt spid="_x0000_s64669"/>
                </a:ext>
                <a:ext uri="{FF2B5EF4-FFF2-40B4-BE49-F238E27FC236}">
                  <a16:creationId xmlns:a16="http://schemas.microsoft.com/office/drawing/2014/main" id="{00000000-0008-0000-1000-00009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0" name="Button 158" hidden="1">
              <a:extLst>
                <a:ext uri="{63B3BB69-23CF-44E3-9099-C40C66FF867C}">
                  <a14:compatExt spid="_x0000_s64670"/>
                </a:ext>
                <a:ext uri="{FF2B5EF4-FFF2-40B4-BE49-F238E27FC236}">
                  <a16:creationId xmlns:a16="http://schemas.microsoft.com/office/drawing/2014/main" id="{00000000-0008-0000-1000-00009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1" name="Button 159" hidden="1">
              <a:extLst>
                <a:ext uri="{63B3BB69-23CF-44E3-9099-C40C66FF867C}">
                  <a14:compatExt spid="_x0000_s64671"/>
                </a:ext>
                <a:ext uri="{FF2B5EF4-FFF2-40B4-BE49-F238E27FC236}">
                  <a16:creationId xmlns:a16="http://schemas.microsoft.com/office/drawing/2014/main" id="{00000000-0008-0000-1000-00009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2" name="Button 160" hidden="1">
              <a:extLst>
                <a:ext uri="{63B3BB69-23CF-44E3-9099-C40C66FF867C}">
                  <a14:compatExt spid="_x0000_s64672"/>
                </a:ext>
                <a:ext uri="{FF2B5EF4-FFF2-40B4-BE49-F238E27FC236}">
                  <a16:creationId xmlns:a16="http://schemas.microsoft.com/office/drawing/2014/main" id="{00000000-0008-0000-1000-0000A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64673" name="Button 161" hidden="1">
              <a:extLst>
                <a:ext uri="{63B3BB69-23CF-44E3-9099-C40C66FF867C}">
                  <a14:compatExt spid="_x0000_s64673"/>
                </a:ext>
                <a:ext uri="{FF2B5EF4-FFF2-40B4-BE49-F238E27FC236}">
                  <a16:creationId xmlns:a16="http://schemas.microsoft.com/office/drawing/2014/main" id="{00000000-0008-0000-1000-0000A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4" name="Button 162" hidden="1">
              <a:extLst>
                <a:ext uri="{63B3BB69-23CF-44E3-9099-C40C66FF867C}">
                  <a14:compatExt spid="_x0000_s64674"/>
                </a:ext>
                <a:ext uri="{FF2B5EF4-FFF2-40B4-BE49-F238E27FC236}">
                  <a16:creationId xmlns:a16="http://schemas.microsoft.com/office/drawing/2014/main" id="{00000000-0008-0000-1000-0000A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5" name="Button 163" hidden="1">
              <a:extLst>
                <a:ext uri="{63B3BB69-23CF-44E3-9099-C40C66FF867C}">
                  <a14:compatExt spid="_x0000_s64675"/>
                </a:ext>
                <a:ext uri="{FF2B5EF4-FFF2-40B4-BE49-F238E27FC236}">
                  <a16:creationId xmlns:a16="http://schemas.microsoft.com/office/drawing/2014/main" id="{00000000-0008-0000-1000-0000A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6" name="Button 164" hidden="1">
              <a:extLst>
                <a:ext uri="{63B3BB69-23CF-44E3-9099-C40C66FF867C}">
                  <a14:compatExt spid="_x0000_s64676"/>
                </a:ext>
                <a:ext uri="{FF2B5EF4-FFF2-40B4-BE49-F238E27FC236}">
                  <a16:creationId xmlns:a16="http://schemas.microsoft.com/office/drawing/2014/main" id="{00000000-0008-0000-1000-0000A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64677" name="Button 165" hidden="1">
              <a:extLst>
                <a:ext uri="{63B3BB69-23CF-44E3-9099-C40C66FF867C}">
                  <a14:compatExt spid="_x0000_s64677"/>
                </a:ext>
                <a:ext uri="{FF2B5EF4-FFF2-40B4-BE49-F238E27FC236}">
                  <a16:creationId xmlns:a16="http://schemas.microsoft.com/office/drawing/2014/main" id="{00000000-0008-0000-1000-0000A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8" name="Button 166" hidden="1">
              <a:extLst>
                <a:ext uri="{63B3BB69-23CF-44E3-9099-C40C66FF867C}">
                  <a14:compatExt spid="_x0000_s64678"/>
                </a:ext>
                <a:ext uri="{FF2B5EF4-FFF2-40B4-BE49-F238E27FC236}">
                  <a16:creationId xmlns:a16="http://schemas.microsoft.com/office/drawing/2014/main" id="{00000000-0008-0000-1000-0000A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79" name="Button 167" hidden="1">
              <a:extLst>
                <a:ext uri="{63B3BB69-23CF-44E3-9099-C40C66FF867C}">
                  <a14:compatExt spid="_x0000_s64679"/>
                </a:ext>
                <a:ext uri="{FF2B5EF4-FFF2-40B4-BE49-F238E27FC236}">
                  <a16:creationId xmlns:a16="http://schemas.microsoft.com/office/drawing/2014/main" id="{00000000-0008-0000-1000-0000A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0" name="Button 168" hidden="1">
              <a:extLst>
                <a:ext uri="{63B3BB69-23CF-44E3-9099-C40C66FF867C}">
                  <a14:compatExt spid="_x0000_s64680"/>
                </a:ext>
                <a:ext uri="{FF2B5EF4-FFF2-40B4-BE49-F238E27FC236}">
                  <a16:creationId xmlns:a16="http://schemas.microsoft.com/office/drawing/2014/main" id="{00000000-0008-0000-1000-0000A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64681" name="Button 169" hidden="1">
              <a:extLst>
                <a:ext uri="{63B3BB69-23CF-44E3-9099-C40C66FF867C}">
                  <a14:compatExt spid="_x0000_s64681"/>
                </a:ext>
                <a:ext uri="{FF2B5EF4-FFF2-40B4-BE49-F238E27FC236}">
                  <a16:creationId xmlns:a16="http://schemas.microsoft.com/office/drawing/2014/main" id="{00000000-0008-0000-1000-0000A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2" name="Button 170" hidden="1">
              <a:extLst>
                <a:ext uri="{63B3BB69-23CF-44E3-9099-C40C66FF867C}">
                  <a14:compatExt spid="_x0000_s64682"/>
                </a:ext>
                <a:ext uri="{FF2B5EF4-FFF2-40B4-BE49-F238E27FC236}">
                  <a16:creationId xmlns:a16="http://schemas.microsoft.com/office/drawing/2014/main" id="{00000000-0008-0000-1000-0000A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3" name="Button 171" hidden="1">
              <a:extLst>
                <a:ext uri="{63B3BB69-23CF-44E3-9099-C40C66FF867C}">
                  <a14:compatExt spid="_x0000_s64683"/>
                </a:ext>
                <a:ext uri="{FF2B5EF4-FFF2-40B4-BE49-F238E27FC236}">
                  <a16:creationId xmlns:a16="http://schemas.microsoft.com/office/drawing/2014/main" id="{00000000-0008-0000-1000-0000A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4" name="Button 172" hidden="1">
              <a:extLst>
                <a:ext uri="{63B3BB69-23CF-44E3-9099-C40C66FF867C}">
                  <a14:compatExt spid="_x0000_s64684"/>
                </a:ext>
                <a:ext uri="{FF2B5EF4-FFF2-40B4-BE49-F238E27FC236}">
                  <a16:creationId xmlns:a16="http://schemas.microsoft.com/office/drawing/2014/main" id="{00000000-0008-0000-1000-0000A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64685" name="Button 173" hidden="1">
              <a:extLst>
                <a:ext uri="{63B3BB69-23CF-44E3-9099-C40C66FF867C}">
                  <a14:compatExt spid="_x0000_s64685"/>
                </a:ext>
                <a:ext uri="{FF2B5EF4-FFF2-40B4-BE49-F238E27FC236}">
                  <a16:creationId xmlns:a16="http://schemas.microsoft.com/office/drawing/2014/main" id="{00000000-0008-0000-1000-0000A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6" name="Button 174" hidden="1">
              <a:extLst>
                <a:ext uri="{63B3BB69-23CF-44E3-9099-C40C66FF867C}">
                  <a14:compatExt spid="_x0000_s64686"/>
                </a:ext>
                <a:ext uri="{FF2B5EF4-FFF2-40B4-BE49-F238E27FC236}">
                  <a16:creationId xmlns:a16="http://schemas.microsoft.com/office/drawing/2014/main" id="{00000000-0008-0000-1000-0000AE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7" name="Button 175" hidden="1">
              <a:extLst>
                <a:ext uri="{63B3BB69-23CF-44E3-9099-C40C66FF867C}">
                  <a14:compatExt spid="_x0000_s64687"/>
                </a:ext>
                <a:ext uri="{FF2B5EF4-FFF2-40B4-BE49-F238E27FC236}">
                  <a16:creationId xmlns:a16="http://schemas.microsoft.com/office/drawing/2014/main" id="{00000000-0008-0000-1000-0000AF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8" name="Button 176" hidden="1">
              <a:extLst>
                <a:ext uri="{63B3BB69-23CF-44E3-9099-C40C66FF867C}">
                  <a14:compatExt spid="_x0000_s64688"/>
                </a:ext>
                <a:ext uri="{FF2B5EF4-FFF2-40B4-BE49-F238E27FC236}">
                  <a16:creationId xmlns:a16="http://schemas.microsoft.com/office/drawing/2014/main" id="{00000000-0008-0000-1000-0000B0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64689" name="Button 177" hidden="1">
              <a:extLst>
                <a:ext uri="{63B3BB69-23CF-44E3-9099-C40C66FF867C}">
                  <a14:compatExt spid="_x0000_s64689"/>
                </a:ext>
                <a:ext uri="{FF2B5EF4-FFF2-40B4-BE49-F238E27FC236}">
                  <a16:creationId xmlns:a16="http://schemas.microsoft.com/office/drawing/2014/main" id="{00000000-0008-0000-1000-0000B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0" name="Button 178" hidden="1">
              <a:extLst>
                <a:ext uri="{63B3BB69-23CF-44E3-9099-C40C66FF867C}">
                  <a14:compatExt spid="_x0000_s64690"/>
                </a:ext>
                <a:ext uri="{FF2B5EF4-FFF2-40B4-BE49-F238E27FC236}">
                  <a16:creationId xmlns:a16="http://schemas.microsoft.com/office/drawing/2014/main" id="{00000000-0008-0000-1000-0000B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1" name="Button 179" hidden="1">
              <a:extLst>
                <a:ext uri="{63B3BB69-23CF-44E3-9099-C40C66FF867C}">
                  <a14:compatExt spid="_x0000_s64691"/>
                </a:ext>
                <a:ext uri="{FF2B5EF4-FFF2-40B4-BE49-F238E27FC236}">
                  <a16:creationId xmlns:a16="http://schemas.microsoft.com/office/drawing/2014/main" id="{00000000-0008-0000-1000-0000B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2" name="Button 180" hidden="1">
              <a:extLst>
                <a:ext uri="{63B3BB69-23CF-44E3-9099-C40C66FF867C}">
                  <a14:compatExt spid="_x0000_s64692"/>
                </a:ext>
                <a:ext uri="{FF2B5EF4-FFF2-40B4-BE49-F238E27FC236}">
                  <a16:creationId xmlns:a16="http://schemas.microsoft.com/office/drawing/2014/main" id="{00000000-0008-0000-1000-0000B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64693" name="Button 181" hidden="1">
              <a:extLst>
                <a:ext uri="{63B3BB69-23CF-44E3-9099-C40C66FF867C}">
                  <a14:compatExt spid="_x0000_s64693"/>
                </a:ext>
                <a:ext uri="{FF2B5EF4-FFF2-40B4-BE49-F238E27FC236}">
                  <a16:creationId xmlns:a16="http://schemas.microsoft.com/office/drawing/2014/main" id="{00000000-0008-0000-1000-0000B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64694" name="Button 182" hidden="1">
              <a:extLst>
                <a:ext uri="{63B3BB69-23CF-44E3-9099-C40C66FF867C}">
                  <a14:compatExt spid="_x0000_s64694"/>
                </a:ext>
                <a:ext uri="{FF2B5EF4-FFF2-40B4-BE49-F238E27FC236}">
                  <a16:creationId xmlns:a16="http://schemas.microsoft.com/office/drawing/2014/main" id="{00000000-0008-0000-1000-0000B6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5" name="Button 183" hidden="1">
              <a:extLst>
                <a:ext uri="{63B3BB69-23CF-44E3-9099-C40C66FF867C}">
                  <a14:compatExt spid="_x0000_s64695"/>
                </a:ext>
                <a:ext uri="{FF2B5EF4-FFF2-40B4-BE49-F238E27FC236}">
                  <a16:creationId xmlns:a16="http://schemas.microsoft.com/office/drawing/2014/main" id="{00000000-0008-0000-1000-0000B7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6" name="Button 184" hidden="1">
              <a:extLst>
                <a:ext uri="{63B3BB69-23CF-44E3-9099-C40C66FF867C}">
                  <a14:compatExt spid="_x0000_s64696"/>
                </a:ext>
                <a:ext uri="{FF2B5EF4-FFF2-40B4-BE49-F238E27FC236}">
                  <a16:creationId xmlns:a16="http://schemas.microsoft.com/office/drawing/2014/main" id="{00000000-0008-0000-1000-0000B8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7" name="Button 185" hidden="1">
              <a:extLst>
                <a:ext uri="{63B3BB69-23CF-44E3-9099-C40C66FF867C}">
                  <a14:compatExt spid="_x0000_s64697"/>
                </a:ext>
                <a:ext uri="{FF2B5EF4-FFF2-40B4-BE49-F238E27FC236}">
                  <a16:creationId xmlns:a16="http://schemas.microsoft.com/office/drawing/2014/main" id="{00000000-0008-0000-1000-0000B9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4698" name="Button 186" hidden="1">
              <a:extLst>
                <a:ext uri="{63B3BB69-23CF-44E3-9099-C40C66FF867C}">
                  <a14:compatExt spid="_x0000_s64698"/>
                </a:ext>
                <a:ext uri="{FF2B5EF4-FFF2-40B4-BE49-F238E27FC236}">
                  <a16:creationId xmlns:a16="http://schemas.microsoft.com/office/drawing/2014/main" id="{00000000-0008-0000-1000-0000BA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699" name="Button 187" hidden="1">
              <a:extLst>
                <a:ext uri="{63B3BB69-23CF-44E3-9099-C40C66FF867C}">
                  <a14:compatExt spid="_x0000_s64699"/>
                </a:ext>
                <a:ext uri="{FF2B5EF4-FFF2-40B4-BE49-F238E27FC236}">
                  <a16:creationId xmlns:a16="http://schemas.microsoft.com/office/drawing/2014/main" id="{00000000-0008-0000-1000-0000BB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0" name="Button 188" hidden="1">
              <a:extLst>
                <a:ext uri="{63B3BB69-23CF-44E3-9099-C40C66FF867C}">
                  <a14:compatExt spid="_x0000_s64700"/>
                </a:ext>
                <a:ext uri="{FF2B5EF4-FFF2-40B4-BE49-F238E27FC236}">
                  <a16:creationId xmlns:a16="http://schemas.microsoft.com/office/drawing/2014/main" id="{00000000-0008-0000-1000-0000BC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701" name="Button 189" hidden="1">
              <a:extLst>
                <a:ext uri="{63B3BB69-23CF-44E3-9099-C40C66FF867C}">
                  <a14:compatExt spid="_x0000_s64701"/>
                </a:ext>
                <a:ext uri="{FF2B5EF4-FFF2-40B4-BE49-F238E27FC236}">
                  <a16:creationId xmlns:a16="http://schemas.microsoft.com/office/drawing/2014/main" id="{00000000-0008-0000-1000-0000BD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1" name="Button 1" hidden="1">
              <a:extLst>
                <a:ext uri="{63B3BB69-23CF-44E3-9099-C40C66FF867C}">
                  <a14:compatExt spid="_x0000_s235521"/>
                </a:ext>
                <a:ext uri="{FF2B5EF4-FFF2-40B4-BE49-F238E27FC236}">
                  <a16:creationId xmlns:a16="http://schemas.microsoft.com/office/drawing/2014/main" id="{00000000-0008-0000-1100-00000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2" name="Button 2" hidden="1">
              <a:extLst>
                <a:ext uri="{63B3BB69-23CF-44E3-9099-C40C66FF867C}">
                  <a14:compatExt spid="_x0000_s235522"/>
                </a:ext>
                <a:ext uri="{FF2B5EF4-FFF2-40B4-BE49-F238E27FC236}">
                  <a16:creationId xmlns:a16="http://schemas.microsoft.com/office/drawing/2014/main" id="{00000000-0008-0000-1100-00000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3" name="Button 3" hidden="1">
              <a:extLst>
                <a:ext uri="{63B3BB69-23CF-44E3-9099-C40C66FF867C}">
                  <a14:compatExt spid="_x0000_s235523"/>
                </a:ext>
                <a:ext uri="{FF2B5EF4-FFF2-40B4-BE49-F238E27FC236}">
                  <a16:creationId xmlns:a16="http://schemas.microsoft.com/office/drawing/2014/main" id="{00000000-0008-0000-1100-00000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24" name="Button 4" hidden="1">
              <a:extLst>
                <a:ext uri="{63B3BB69-23CF-44E3-9099-C40C66FF867C}">
                  <a14:compatExt spid="_x0000_s235524"/>
                </a:ext>
                <a:ext uri="{FF2B5EF4-FFF2-40B4-BE49-F238E27FC236}">
                  <a16:creationId xmlns:a16="http://schemas.microsoft.com/office/drawing/2014/main" id="{00000000-0008-0000-1100-00000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78</xdr:row>
          <xdr:rowOff>9525</xdr:rowOff>
        </xdr:from>
        <xdr:to>
          <xdr:col>14</xdr:col>
          <xdr:colOff>723900</xdr:colOff>
          <xdr:row>79</xdr:row>
          <xdr:rowOff>57150</xdr:rowOff>
        </xdr:to>
        <xdr:sp macro="" textlink="">
          <xdr:nvSpPr>
            <xdr:cNvPr id="235525" name="Button 5" hidden="1">
              <a:extLst>
                <a:ext uri="{63B3BB69-23CF-44E3-9099-C40C66FF867C}">
                  <a14:compatExt spid="_x0000_s235525"/>
                </a:ext>
                <a:ext uri="{FF2B5EF4-FFF2-40B4-BE49-F238E27FC236}">
                  <a16:creationId xmlns:a16="http://schemas.microsoft.com/office/drawing/2014/main" id="{00000000-0008-0000-1100-00000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526" name="Button 6" hidden="1">
              <a:extLst>
                <a:ext uri="{63B3BB69-23CF-44E3-9099-C40C66FF867C}">
                  <a14:compatExt spid="_x0000_s235526"/>
                </a:ext>
                <a:ext uri="{FF2B5EF4-FFF2-40B4-BE49-F238E27FC236}">
                  <a16:creationId xmlns:a16="http://schemas.microsoft.com/office/drawing/2014/main" id="{00000000-0008-0000-1100-00000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7" name="Button 7" hidden="1">
              <a:extLst>
                <a:ext uri="{63B3BB69-23CF-44E3-9099-C40C66FF867C}">
                  <a14:compatExt spid="_x0000_s235527"/>
                </a:ext>
                <a:ext uri="{FF2B5EF4-FFF2-40B4-BE49-F238E27FC236}">
                  <a16:creationId xmlns:a16="http://schemas.microsoft.com/office/drawing/2014/main" id="{00000000-0008-0000-1100-00000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8" name="Button 8" hidden="1">
              <a:extLst>
                <a:ext uri="{63B3BB69-23CF-44E3-9099-C40C66FF867C}">
                  <a14:compatExt spid="_x0000_s235528"/>
                </a:ext>
                <a:ext uri="{FF2B5EF4-FFF2-40B4-BE49-F238E27FC236}">
                  <a16:creationId xmlns:a16="http://schemas.microsoft.com/office/drawing/2014/main" id="{00000000-0008-0000-1100-00000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29" name="Button 9" hidden="1">
              <a:extLst>
                <a:ext uri="{63B3BB69-23CF-44E3-9099-C40C66FF867C}">
                  <a14:compatExt spid="_x0000_s235529"/>
                </a:ext>
                <a:ext uri="{FF2B5EF4-FFF2-40B4-BE49-F238E27FC236}">
                  <a16:creationId xmlns:a16="http://schemas.microsoft.com/office/drawing/2014/main" id="{00000000-0008-0000-1100-00000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530" name="Button 10" hidden="1">
              <a:extLst>
                <a:ext uri="{63B3BB69-23CF-44E3-9099-C40C66FF867C}">
                  <a14:compatExt spid="_x0000_s235530"/>
                </a:ext>
                <a:ext uri="{FF2B5EF4-FFF2-40B4-BE49-F238E27FC236}">
                  <a16:creationId xmlns:a16="http://schemas.microsoft.com/office/drawing/2014/main" id="{00000000-0008-0000-1100-00000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31" name="Button 11" hidden="1">
              <a:extLst>
                <a:ext uri="{63B3BB69-23CF-44E3-9099-C40C66FF867C}">
                  <a14:compatExt spid="_x0000_s235531"/>
                </a:ext>
                <a:ext uri="{FF2B5EF4-FFF2-40B4-BE49-F238E27FC236}">
                  <a16:creationId xmlns:a16="http://schemas.microsoft.com/office/drawing/2014/main" id="{00000000-0008-0000-1100-00000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2" name="Button 12" hidden="1">
              <a:extLst>
                <a:ext uri="{63B3BB69-23CF-44E3-9099-C40C66FF867C}">
                  <a14:compatExt spid="_x0000_s235532"/>
                </a:ext>
                <a:ext uri="{FF2B5EF4-FFF2-40B4-BE49-F238E27FC236}">
                  <a16:creationId xmlns:a16="http://schemas.microsoft.com/office/drawing/2014/main" id="{00000000-0008-0000-1100-00000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3" name="Button 13" hidden="1">
              <a:extLst>
                <a:ext uri="{63B3BB69-23CF-44E3-9099-C40C66FF867C}">
                  <a14:compatExt spid="_x0000_s235533"/>
                </a:ext>
                <a:ext uri="{FF2B5EF4-FFF2-40B4-BE49-F238E27FC236}">
                  <a16:creationId xmlns:a16="http://schemas.microsoft.com/office/drawing/2014/main" id="{00000000-0008-0000-1100-00000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4" name="Button 14" hidden="1">
              <a:extLst>
                <a:ext uri="{63B3BB69-23CF-44E3-9099-C40C66FF867C}">
                  <a14:compatExt spid="_x0000_s235534"/>
                </a:ext>
                <a:ext uri="{FF2B5EF4-FFF2-40B4-BE49-F238E27FC236}">
                  <a16:creationId xmlns:a16="http://schemas.microsoft.com/office/drawing/2014/main" id="{00000000-0008-0000-1100-00000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5" name="Button 15" hidden="1">
              <a:extLst>
                <a:ext uri="{63B3BB69-23CF-44E3-9099-C40C66FF867C}">
                  <a14:compatExt spid="_x0000_s235535"/>
                </a:ext>
                <a:ext uri="{FF2B5EF4-FFF2-40B4-BE49-F238E27FC236}">
                  <a16:creationId xmlns:a16="http://schemas.microsoft.com/office/drawing/2014/main" id="{00000000-0008-0000-1100-00000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6" name="Button 16" hidden="1">
              <a:extLst>
                <a:ext uri="{63B3BB69-23CF-44E3-9099-C40C66FF867C}">
                  <a14:compatExt spid="_x0000_s235536"/>
                </a:ext>
                <a:ext uri="{FF2B5EF4-FFF2-40B4-BE49-F238E27FC236}">
                  <a16:creationId xmlns:a16="http://schemas.microsoft.com/office/drawing/2014/main" id="{00000000-0008-0000-1100-00001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7" name="Button 17" hidden="1">
              <a:extLst>
                <a:ext uri="{63B3BB69-23CF-44E3-9099-C40C66FF867C}">
                  <a14:compatExt spid="_x0000_s235537"/>
                </a:ext>
                <a:ext uri="{FF2B5EF4-FFF2-40B4-BE49-F238E27FC236}">
                  <a16:creationId xmlns:a16="http://schemas.microsoft.com/office/drawing/2014/main" id="{00000000-0008-0000-1100-00001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8" name="Button 18" hidden="1">
              <a:extLst>
                <a:ext uri="{63B3BB69-23CF-44E3-9099-C40C66FF867C}">
                  <a14:compatExt spid="_x0000_s235538"/>
                </a:ext>
                <a:ext uri="{FF2B5EF4-FFF2-40B4-BE49-F238E27FC236}">
                  <a16:creationId xmlns:a16="http://schemas.microsoft.com/office/drawing/2014/main" id="{00000000-0008-0000-1100-00001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39" name="Button 19" hidden="1">
              <a:extLst>
                <a:ext uri="{63B3BB69-23CF-44E3-9099-C40C66FF867C}">
                  <a14:compatExt spid="_x0000_s235539"/>
                </a:ext>
                <a:ext uri="{FF2B5EF4-FFF2-40B4-BE49-F238E27FC236}">
                  <a16:creationId xmlns:a16="http://schemas.microsoft.com/office/drawing/2014/main" id="{00000000-0008-0000-1100-00001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0" name="Button 20" hidden="1">
              <a:extLst>
                <a:ext uri="{63B3BB69-23CF-44E3-9099-C40C66FF867C}">
                  <a14:compatExt spid="_x0000_s235540"/>
                </a:ext>
                <a:ext uri="{FF2B5EF4-FFF2-40B4-BE49-F238E27FC236}">
                  <a16:creationId xmlns:a16="http://schemas.microsoft.com/office/drawing/2014/main" id="{00000000-0008-0000-1100-00001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1" name="Button 21" hidden="1">
              <a:extLst>
                <a:ext uri="{63B3BB69-23CF-44E3-9099-C40C66FF867C}">
                  <a14:compatExt spid="_x0000_s235541"/>
                </a:ext>
                <a:ext uri="{FF2B5EF4-FFF2-40B4-BE49-F238E27FC236}">
                  <a16:creationId xmlns:a16="http://schemas.microsoft.com/office/drawing/2014/main" id="{00000000-0008-0000-1100-00001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2" name="Button 22" hidden="1">
              <a:extLst>
                <a:ext uri="{63B3BB69-23CF-44E3-9099-C40C66FF867C}">
                  <a14:compatExt spid="_x0000_s235542"/>
                </a:ext>
                <a:ext uri="{FF2B5EF4-FFF2-40B4-BE49-F238E27FC236}">
                  <a16:creationId xmlns:a16="http://schemas.microsoft.com/office/drawing/2014/main" id="{00000000-0008-0000-1100-00001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43" name="Button 23" hidden="1">
              <a:extLst>
                <a:ext uri="{63B3BB69-23CF-44E3-9099-C40C66FF867C}">
                  <a14:compatExt spid="_x0000_s235543"/>
                </a:ext>
                <a:ext uri="{FF2B5EF4-FFF2-40B4-BE49-F238E27FC236}">
                  <a16:creationId xmlns:a16="http://schemas.microsoft.com/office/drawing/2014/main" id="{00000000-0008-0000-1100-00001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4" name="Button 24" hidden="1">
              <a:extLst>
                <a:ext uri="{63B3BB69-23CF-44E3-9099-C40C66FF867C}">
                  <a14:compatExt spid="_x0000_s235544"/>
                </a:ext>
                <a:ext uri="{FF2B5EF4-FFF2-40B4-BE49-F238E27FC236}">
                  <a16:creationId xmlns:a16="http://schemas.microsoft.com/office/drawing/2014/main" id="{00000000-0008-0000-1100-00001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5" name="Button 25" hidden="1">
              <a:extLst>
                <a:ext uri="{63B3BB69-23CF-44E3-9099-C40C66FF867C}">
                  <a14:compatExt spid="_x0000_s235545"/>
                </a:ext>
                <a:ext uri="{FF2B5EF4-FFF2-40B4-BE49-F238E27FC236}">
                  <a16:creationId xmlns:a16="http://schemas.microsoft.com/office/drawing/2014/main" id="{00000000-0008-0000-1100-00001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6" name="Button 26" hidden="1">
              <a:extLst>
                <a:ext uri="{63B3BB69-23CF-44E3-9099-C40C66FF867C}">
                  <a14:compatExt spid="_x0000_s235546"/>
                </a:ext>
                <a:ext uri="{FF2B5EF4-FFF2-40B4-BE49-F238E27FC236}">
                  <a16:creationId xmlns:a16="http://schemas.microsoft.com/office/drawing/2014/main" id="{00000000-0008-0000-1100-00001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547" name="Button 27" hidden="1">
              <a:extLst>
                <a:ext uri="{63B3BB69-23CF-44E3-9099-C40C66FF867C}">
                  <a14:compatExt spid="_x0000_s235547"/>
                </a:ext>
                <a:ext uri="{FF2B5EF4-FFF2-40B4-BE49-F238E27FC236}">
                  <a16:creationId xmlns:a16="http://schemas.microsoft.com/office/drawing/2014/main" id="{00000000-0008-0000-1100-00001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8" name="Button 28" hidden="1">
              <a:extLst>
                <a:ext uri="{63B3BB69-23CF-44E3-9099-C40C66FF867C}">
                  <a14:compatExt spid="_x0000_s235548"/>
                </a:ext>
                <a:ext uri="{FF2B5EF4-FFF2-40B4-BE49-F238E27FC236}">
                  <a16:creationId xmlns:a16="http://schemas.microsoft.com/office/drawing/2014/main" id="{00000000-0008-0000-1100-00001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49" name="Button 29" hidden="1">
              <a:extLst>
                <a:ext uri="{63B3BB69-23CF-44E3-9099-C40C66FF867C}">
                  <a14:compatExt spid="_x0000_s235549"/>
                </a:ext>
                <a:ext uri="{FF2B5EF4-FFF2-40B4-BE49-F238E27FC236}">
                  <a16:creationId xmlns:a16="http://schemas.microsoft.com/office/drawing/2014/main" id="{00000000-0008-0000-1100-00001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0" name="Button 30" hidden="1">
              <a:extLst>
                <a:ext uri="{63B3BB69-23CF-44E3-9099-C40C66FF867C}">
                  <a14:compatExt spid="_x0000_s235550"/>
                </a:ext>
                <a:ext uri="{FF2B5EF4-FFF2-40B4-BE49-F238E27FC236}">
                  <a16:creationId xmlns:a16="http://schemas.microsoft.com/office/drawing/2014/main" id="{00000000-0008-0000-1100-00001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551" name="Button 31" hidden="1">
              <a:extLst>
                <a:ext uri="{63B3BB69-23CF-44E3-9099-C40C66FF867C}">
                  <a14:compatExt spid="_x0000_s235551"/>
                </a:ext>
                <a:ext uri="{FF2B5EF4-FFF2-40B4-BE49-F238E27FC236}">
                  <a16:creationId xmlns:a16="http://schemas.microsoft.com/office/drawing/2014/main" id="{00000000-0008-0000-1100-00001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2" name="Button 32" hidden="1">
              <a:extLst>
                <a:ext uri="{63B3BB69-23CF-44E3-9099-C40C66FF867C}">
                  <a14:compatExt spid="_x0000_s235552"/>
                </a:ext>
                <a:ext uri="{FF2B5EF4-FFF2-40B4-BE49-F238E27FC236}">
                  <a16:creationId xmlns:a16="http://schemas.microsoft.com/office/drawing/2014/main" id="{00000000-0008-0000-1100-00002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3" name="Button 33" hidden="1">
              <a:extLst>
                <a:ext uri="{63B3BB69-23CF-44E3-9099-C40C66FF867C}">
                  <a14:compatExt spid="_x0000_s235553"/>
                </a:ext>
                <a:ext uri="{FF2B5EF4-FFF2-40B4-BE49-F238E27FC236}">
                  <a16:creationId xmlns:a16="http://schemas.microsoft.com/office/drawing/2014/main" id="{00000000-0008-0000-1100-00002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4" name="Button 34" hidden="1">
              <a:extLst>
                <a:ext uri="{63B3BB69-23CF-44E3-9099-C40C66FF867C}">
                  <a14:compatExt spid="_x0000_s235554"/>
                </a:ext>
                <a:ext uri="{FF2B5EF4-FFF2-40B4-BE49-F238E27FC236}">
                  <a16:creationId xmlns:a16="http://schemas.microsoft.com/office/drawing/2014/main" id="{00000000-0008-0000-1100-00002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555" name="Button 35" hidden="1">
              <a:extLst>
                <a:ext uri="{63B3BB69-23CF-44E3-9099-C40C66FF867C}">
                  <a14:compatExt spid="_x0000_s235555"/>
                </a:ext>
                <a:ext uri="{FF2B5EF4-FFF2-40B4-BE49-F238E27FC236}">
                  <a16:creationId xmlns:a16="http://schemas.microsoft.com/office/drawing/2014/main" id="{00000000-0008-0000-1100-00002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6" name="Button 36" hidden="1">
              <a:extLst>
                <a:ext uri="{63B3BB69-23CF-44E3-9099-C40C66FF867C}">
                  <a14:compatExt spid="_x0000_s235556"/>
                </a:ext>
                <a:ext uri="{FF2B5EF4-FFF2-40B4-BE49-F238E27FC236}">
                  <a16:creationId xmlns:a16="http://schemas.microsoft.com/office/drawing/2014/main" id="{00000000-0008-0000-1100-00002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7" name="Button 37" hidden="1">
              <a:extLst>
                <a:ext uri="{63B3BB69-23CF-44E3-9099-C40C66FF867C}">
                  <a14:compatExt spid="_x0000_s235557"/>
                </a:ext>
                <a:ext uri="{FF2B5EF4-FFF2-40B4-BE49-F238E27FC236}">
                  <a16:creationId xmlns:a16="http://schemas.microsoft.com/office/drawing/2014/main" id="{00000000-0008-0000-1100-00002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8" name="Button 38" hidden="1">
              <a:extLst>
                <a:ext uri="{63B3BB69-23CF-44E3-9099-C40C66FF867C}">
                  <a14:compatExt spid="_x0000_s235558"/>
                </a:ext>
                <a:ext uri="{FF2B5EF4-FFF2-40B4-BE49-F238E27FC236}">
                  <a16:creationId xmlns:a16="http://schemas.microsoft.com/office/drawing/2014/main" id="{00000000-0008-0000-1100-00002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559" name="Button 39" hidden="1">
              <a:extLst>
                <a:ext uri="{63B3BB69-23CF-44E3-9099-C40C66FF867C}">
                  <a14:compatExt spid="_x0000_s235559"/>
                </a:ext>
                <a:ext uri="{FF2B5EF4-FFF2-40B4-BE49-F238E27FC236}">
                  <a16:creationId xmlns:a16="http://schemas.microsoft.com/office/drawing/2014/main" id="{00000000-0008-0000-1100-00002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0" name="Button 40" hidden="1">
              <a:extLst>
                <a:ext uri="{63B3BB69-23CF-44E3-9099-C40C66FF867C}">
                  <a14:compatExt spid="_x0000_s235560"/>
                </a:ext>
                <a:ext uri="{FF2B5EF4-FFF2-40B4-BE49-F238E27FC236}">
                  <a16:creationId xmlns:a16="http://schemas.microsoft.com/office/drawing/2014/main" id="{00000000-0008-0000-1100-00002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1" name="Button 41" hidden="1">
              <a:extLst>
                <a:ext uri="{63B3BB69-23CF-44E3-9099-C40C66FF867C}">
                  <a14:compatExt spid="_x0000_s235561"/>
                </a:ext>
                <a:ext uri="{FF2B5EF4-FFF2-40B4-BE49-F238E27FC236}">
                  <a16:creationId xmlns:a16="http://schemas.microsoft.com/office/drawing/2014/main" id="{00000000-0008-0000-1100-00002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2" name="Button 42" hidden="1">
              <a:extLst>
                <a:ext uri="{63B3BB69-23CF-44E3-9099-C40C66FF867C}">
                  <a14:compatExt spid="_x0000_s235562"/>
                </a:ext>
                <a:ext uri="{FF2B5EF4-FFF2-40B4-BE49-F238E27FC236}">
                  <a16:creationId xmlns:a16="http://schemas.microsoft.com/office/drawing/2014/main" id="{00000000-0008-0000-1100-00002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563" name="Button 43" hidden="1">
              <a:extLst>
                <a:ext uri="{63B3BB69-23CF-44E3-9099-C40C66FF867C}">
                  <a14:compatExt spid="_x0000_s235563"/>
                </a:ext>
                <a:ext uri="{FF2B5EF4-FFF2-40B4-BE49-F238E27FC236}">
                  <a16:creationId xmlns:a16="http://schemas.microsoft.com/office/drawing/2014/main" id="{00000000-0008-0000-1100-00002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4" name="Button 44" hidden="1">
              <a:extLst>
                <a:ext uri="{63B3BB69-23CF-44E3-9099-C40C66FF867C}">
                  <a14:compatExt spid="_x0000_s235564"/>
                </a:ext>
                <a:ext uri="{FF2B5EF4-FFF2-40B4-BE49-F238E27FC236}">
                  <a16:creationId xmlns:a16="http://schemas.microsoft.com/office/drawing/2014/main" id="{00000000-0008-0000-1100-00002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5" name="Button 45" hidden="1">
              <a:extLst>
                <a:ext uri="{63B3BB69-23CF-44E3-9099-C40C66FF867C}">
                  <a14:compatExt spid="_x0000_s235565"/>
                </a:ext>
                <a:ext uri="{FF2B5EF4-FFF2-40B4-BE49-F238E27FC236}">
                  <a16:creationId xmlns:a16="http://schemas.microsoft.com/office/drawing/2014/main" id="{00000000-0008-0000-1100-00002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6" name="Button 46" hidden="1">
              <a:extLst>
                <a:ext uri="{63B3BB69-23CF-44E3-9099-C40C66FF867C}">
                  <a14:compatExt spid="_x0000_s235566"/>
                </a:ext>
                <a:ext uri="{FF2B5EF4-FFF2-40B4-BE49-F238E27FC236}">
                  <a16:creationId xmlns:a16="http://schemas.microsoft.com/office/drawing/2014/main" id="{00000000-0008-0000-1100-00002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567" name="Button 47" hidden="1">
              <a:extLst>
                <a:ext uri="{63B3BB69-23CF-44E3-9099-C40C66FF867C}">
                  <a14:compatExt spid="_x0000_s235567"/>
                </a:ext>
                <a:ext uri="{FF2B5EF4-FFF2-40B4-BE49-F238E27FC236}">
                  <a16:creationId xmlns:a16="http://schemas.microsoft.com/office/drawing/2014/main" id="{00000000-0008-0000-1100-00002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8" name="Button 48" hidden="1">
              <a:extLst>
                <a:ext uri="{63B3BB69-23CF-44E3-9099-C40C66FF867C}">
                  <a14:compatExt spid="_x0000_s235568"/>
                </a:ext>
                <a:ext uri="{FF2B5EF4-FFF2-40B4-BE49-F238E27FC236}">
                  <a16:creationId xmlns:a16="http://schemas.microsoft.com/office/drawing/2014/main" id="{00000000-0008-0000-1100-00003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69" name="Button 49" hidden="1">
              <a:extLst>
                <a:ext uri="{63B3BB69-23CF-44E3-9099-C40C66FF867C}">
                  <a14:compatExt spid="_x0000_s235569"/>
                </a:ext>
                <a:ext uri="{FF2B5EF4-FFF2-40B4-BE49-F238E27FC236}">
                  <a16:creationId xmlns:a16="http://schemas.microsoft.com/office/drawing/2014/main" id="{00000000-0008-0000-1100-00003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0" name="Button 50" hidden="1">
              <a:extLst>
                <a:ext uri="{63B3BB69-23CF-44E3-9099-C40C66FF867C}">
                  <a14:compatExt spid="_x0000_s235570"/>
                </a:ext>
                <a:ext uri="{FF2B5EF4-FFF2-40B4-BE49-F238E27FC236}">
                  <a16:creationId xmlns:a16="http://schemas.microsoft.com/office/drawing/2014/main" id="{00000000-0008-0000-1100-00003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571" name="Button 51" hidden="1">
              <a:extLst>
                <a:ext uri="{63B3BB69-23CF-44E3-9099-C40C66FF867C}">
                  <a14:compatExt spid="_x0000_s235571"/>
                </a:ext>
                <a:ext uri="{FF2B5EF4-FFF2-40B4-BE49-F238E27FC236}">
                  <a16:creationId xmlns:a16="http://schemas.microsoft.com/office/drawing/2014/main" id="{00000000-0008-0000-1100-00003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2" name="Button 52" hidden="1">
              <a:extLst>
                <a:ext uri="{63B3BB69-23CF-44E3-9099-C40C66FF867C}">
                  <a14:compatExt spid="_x0000_s235572"/>
                </a:ext>
                <a:ext uri="{FF2B5EF4-FFF2-40B4-BE49-F238E27FC236}">
                  <a16:creationId xmlns:a16="http://schemas.microsoft.com/office/drawing/2014/main" id="{00000000-0008-0000-1100-00003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3" name="Button 53" hidden="1">
              <a:extLst>
                <a:ext uri="{63B3BB69-23CF-44E3-9099-C40C66FF867C}">
                  <a14:compatExt spid="_x0000_s235573"/>
                </a:ext>
                <a:ext uri="{FF2B5EF4-FFF2-40B4-BE49-F238E27FC236}">
                  <a16:creationId xmlns:a16="http://schemas.microsoft.com/office/drawing/2014/main" id="{00000000-0008-0000-1100-00003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4" name="Button 54" hidden="1">
              <a:extLst>
                <a:ext uri="{63B3BB69-23CF-44E3-9099-C40C66FF867C}">
                  <a14:compatExt spid="_x0000_s235574"/>
                </a:ext>
                <a:ext uri="{FF2B5EF4-FFF2-40B4-BE49-F238E27FC236}">
                  <a16:creationId xmlns:a16="http://schemas.microsoft.com/office/drawing/2014/main" id="{00000000-0008-0000-1100-00003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575" name="Button 55" hidden="1">
              <a:extLst>
                <a:ext uri="{63B3BB69-23CF-44E3-9099-C40C66FF867C}">
                  <a14:compatExt spid="_x0000_s235575"/>
                </a:ext>
                <a:ext uri="{FF2B5EF4-FFF2-40B4-BE49-F238E27FC236}">
                  <a16:creationId xmlns:a16="http://schemas.microsoft.com/office/drawing/2014/main" id="{00000000-0008-0000-1100-00003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6" name="Button 56" hidden="1">
              <a:extLst>
                <a:ext uri="{63B3BB69-23CF-44E3-9099-C40C66FF867C}">
                  <a14:compatExt spid="_x0000_s235576"/>
                </a:ext>
                <a:ext uri="{FF2B5EF4-FFF2-40B4-BE49-F238E27FC236}">
                  <a16:creationId xmlns:a16="http://schemas.microsoft.com/office/drawing/2014/main" id="{00000000-0008-0000-1100-00003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7" name="Button 57" hidden="1">
              <a:extLst>
                <a:ext uri="{63B3BB69-23CF-44E3-9099-C40C66FF867C}">
                  <a14:compatExt spid="_x0000_s235577"/>
                </a:ext>
                <a:ext uri="{FF2B5EF4-FFF2-40B4-BE49-F238E27FC236}">
                  <a16:creationId xmlns:a16="http://schemas.microsoft.com/office/drawing/2014/main" id="{00000000-0008-0000-1100-00003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8" name="Button 58" hidden="1">
              <a:extLst>
                <a:ext uri="{63B3BB69-23CF-44E3-9099-C40C66FF867C}">
                  <a14:compatExt spid="_x0000_s235578"/>
                </a:ext>
                <a:ext uri="{FF2B5EF4-FFF2-40B4-BE49-F238E27FC236}">
                  <a16:creationId xmlns:a16="http://schemas.microsoft.com/office/drawing/2014/main" id="{00000000-0008-0000-1100-00003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579" name="Button 59" hidden="1">
              <a:extLst>
                <a:ext uri="{63B3BB69-23CF-44E3-9099-C40C66FF867C}">
                  <a14:compatExt spid="_x0000_s235579"/>
                </a:ext>
                <a:ext uri="{FF2B5EF4-FFF2-40B4-BE49-F238E27FC236}">
                  <a16:creationId xmlns:a16="http://schemas.microsoft.com/office/drawing/2014/main" id="{00000000-0008-0000-1100-00003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0" name="Button 60" hidden="1">
              <a:extLst>
                <a:ext uri="{63B3BB69-23CF-44E3-9099-C40C66FF867C}">
                  <a14:compatExt spid="_x0000_s235580"/>
                </a:ext>
                <a:ext uri="{FF2B5EF4-FFF2-40B4-BE49-F238E27FC236}">
                  <a16:creationId xmlns:a16="http://schemas.microsoft.com/office/drawing/2014/main" id="{00000000-0008-0000-1100-00003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1" name="Button 61" hidden="1">
              <a:extLst>
                <a:ext uri="{63B3BB69-23CF-44E3-9099-C40C66FF867C}">
                  <a14:compatExt spid="_x0000_s235581"/>
                </a:ext>
                <a:ext uri="{FF2B5EF4-FFF2-40B4-BE49-F238E27FC236}">
                  <a16:creationId xmlns:a16="http://schemas.microsoft.com/office/drawing/2014/main" id="{00000000-0008-0000-1100-00003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2" name="Button 62" hidden="1">
              <a:extLst>
                <a:ext uri="{63B3BB69-23CF-44E3-9099-C40C66FF867C}">
                  <a14:compatExt spid="_x0000_s235582"/>
                </a:ext>
                <a:ext uri="{FF2B5EF4-FFF2-40B4-BE49-F238E27FC236}">
                  <a16:creationId xmlns:a16="http://schemas.microsoft.com/office/drawing/2014/main" id="{00000000-0008-0000-1100-00003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583" name="Button 63" hidden="1">
              <a:extLst>
                <a:ext uri="{63B3BB69-23CF-44E3-9099-C40C66FF867C}">
                  <a14:compatExt spid="_x0000_s235583"/>
                </a:ext>
                <a:ext uri="{FF2B5EF4-FFF2-40B4-BE49-F238E27FC236}">
                  <a16:creationId xmlns:a16="http://schemas.microsoft.com/office/drawing/2014/main" id="{00000000-0008-0000-1100-00003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4" name="Button 64" hidden="1">
              <a:extLst>
                <a:ext uri="{63B3BB69-23CF-44E3-9099-C40C66FF867C}">
                  <a14:compatExt spid="_x0000_s235584"/>
                </a:ext>
                <a:ext uri="{FF2B5EF4-FFF2-40B4-BE49-F238E27FC236}">
                  <a16:creationId xmlns:a16="http://schemas.microsoft.com/office/drawing/2014/main" id="{00000000-0008-0000-1100-00004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5" name="Button 65" hidden="1">
              <a:extLst>
                <a:ext uri="{63B3BB69-23CF-44E3-9099-C40C66FF867C}">
                  <a14:compatExt spid="_x0000_s235585"/>
                </a:ext>
                <a:ext uri="{FF2B5EF4-FFF2-40B4-BE49-F238E27FC236}">
                  <a16:creationId xmlns:a16="http://schemas.microsoft.com/office/drawing/2014/main" id="{00000000-0008-0000-1100-00004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6" name="Button 66" hidden="1">
              <a:extLst>
                <a:ext uri="{63B3BB69-23CF-44E3-9099-C40C66FF867C}">
                  <a14:compatExt spid="_x0000_s235586"/>
                </a:ext>
                <a:ext uri="{FF2B5EF4-FFF2-40B4-BE49-F238E27FC236}">
                  <a16:creationId xmlns:a16="http://schemas.microsoft.com/office/drawing/2014/main" id="{00000000-0008-0000-1100-00004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587" name="Button 67" hidden="1">
              <a:extLst>
                <a:ext uri="{63B3BB69-23CF-44E3-9099-C40C66FF867C}">
                  <a14:compatExt spid="_x0000_s235587"/>
                </a:ext>
                <a:ext uri="{FF2B5EF4-FFF2-40B4-BE49-F238E27FC236}">
                  <a16:creationId xmlns:a16="http://schemas.microsoft.com/office/drawing/2014/main" id="{00000000-0008-0000-1100-00004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588" name="Button 68" hidden="1">
              <a:extLst>
                <a:ext uri="{63B3BB69-23CF-44E3-9099-C40C66FF867C}">
                  <a14:compatExt spid="_x0000_s235588"/>
                </a:ext>
                <a:ext uri="{FF2B5EF4-FFF2-40B4-BE49-F238E27FC236}">
                  <a16:creationId xmlns:a16="http://schemas.microsoft.com/office/drawing/2014/main" id="{00000000-0008-0000-1100-00004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89" name="Button 69" hidden="1">
              <a:extLst>
                <a:ext uri="{63B3BB69-23CF-44E3-9099-C40C66FF867C}">
                  <a14:compatExt spid="_x0000_s235589"/>
                </a:ext>
                <a:ext uri="{FF2B5EF4-FFF2-40B4-BE49-F238E27FC236}">
                  <a16:creationId xmlns:a16="http://schemas.microsoft.com/office/drawing/2014/main" id="{00000000-0008-0000-1100-00004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0" name="Button 70" hidden="1">
              <a:extLst>
                <a:ext uri="{63B3BB69-23CF-44E3-9099-C40C66FF867C}">
                  <a14:compatExt spid="_x0000_s235590"/>
                </a:ext>
                <a:ext uri="{FF2B5EF4-FFF2-40B4-BE49-F238E27FC236}">
                  <a16:creationId xmlns:a16="http://schemas.microsoft.com/office/drawing/2014/main" id="{00000000-0008-0000-1100-00004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1" name="Button 71" hidden="1">
              <a:extLst>
                <a:ext uri="{63B3BB69-23CF-44E3-9099-C40C66FF867C}">
                  <a14:compatExt spid="_x0000_s235591"/>
                </a:ext>
                <a:ext uri="{FF2B5EF4-FFF2-40B4-BE49-F238E27FC236}">
                  <a16:creationId xmlns:a16="http://schemas.microsoft.com/office/drawing/2014/main" id="{00000000-0008-0000-1100-00004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92" name="Button 72" hidden="1">
              <a:extLst>
                <a:ext uri="{63B3BB69-23CF-44E3-9099-C40C66FF867C}">
                  <a14:compatExt spid="_x0000_s235592"/>
                </a:ext>
                <a:ext uri="{FF2B5EF4-FFF2-40B4-BE49-F238E27FC236}">
                  <a16:creationId xmlns:a16="http://schemas.microsoft.com/office/drawing/2014/main" id="{00000000-0008-0000-1100-00004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3" name="Button 73" hidden="1">
              <a:extLst>
                <a:ext uri="{63B3BB69-23CF-44E3-9099-C40C66FF867C}">
                  <a14:compatExt spid="_x0000_s235593"/>
                </a:ext>
                <a:ext uri="{FF2B5EF4-FFF2-40B4-BE49-F238E27FC236}">
                  <a16:creationId xmlns:a16="http://schemas.microsoft.com/office/drawing/2014/main" id="{00000000-0008-0000-1100-00004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4" name="Button 74" hidden="1">
              <a:extLst>
                <a:ext uri="{63B3BB69-23CF-44E3-9099-C40C66FF867C}">
                  <a14:compatExt spid="_x0000_s235594"/>
                </a:ext>
                <a:ext uri="{FF2B5EF4-FFF2-40B4-BE49-F238E27FC236}">
                  <a16:creationId xmlns:a16="http://schemas.microsoft.com/office/drawing/2014/main" id="{00000000-0008-0000-1100-00004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5" name="Button 75" hidden="1">
              <a:extLst>
                <a:ext uri="{63B3BB69-23CF-44E3-9099-C40C66FF867C}">
                  <a14:compatExt spid="_x0000_s235595"/>
                </a:ext>
                <a:ext uri="{FF2B5EF4-FFF2-40B4-BE49-F238E27FC236}">
                  <a16:creationId xmlns:a16="http://schemas.microsoft.com/office/drawing/2014/main" id="{00000000-0008-0000-1100-00004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596" name="Button 76" hidden="1">
              <a:extLst>
                <a:ext uri="{63B3BB69-23CF-44E3-9099-C40C66FF867C}">
                  <a14:compatExt spid="_x0000_s235596"/>
                </a:ext>
                <a:ext uri="{FF2B5EF4-FFF2-40B4-BE49-F238E27FC236}">
                  <a16:creationId xmlns:a16="http://schemas.microsoft.com/office/drawing/2014/main" id="{00000000-0008-0000-1100-00004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7" name="Button 77" hidden="1">
              <a:extLst>
                <a:ext uri="{63B3BB69-23CF-44E3-9099-C40C66FF867C}">
                  <a14:compatExt spid="_x0000_s235597"/>
                </a:ext>
                <a:ext uri="{FF2B5EF4-FFF2-40B4-BE49-F238E27FC236}">
                  <a16:creationId xmlns:a16="http://schemas.microsoft.com/office/drawing/2014/main" id="{00000000-0008-0000-1100-00004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8" name="Button 78" hidden="1">
              <a:extLst>
                <a:ext uri="{63B3BB69-23CF-44E3-9099-C40C66FF867C}">
                  <a14:compatExt spid="_x0000_s235598"/>
                </a:ext>
                <a:ext uri="{FF2B5EF4-FFF2-40B4-BE49-F238E27FC236}">
                  <a16:creationId xmlns:a16="http://schemas.microsoft.com/office/drawing/2014/main" id="{00000000-0008-0000-1100-00004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599" name="Button 79" hidden="1">
              <a:extLst>
                <a:ext uri="{63B3BB69-23CF-44E3-9099-C40C66FF867C}">
                  <a14:compatExt spid="_x0000_s235599"/>
                </a:ext>
                <a:ext uri="{FF2B5EF4-FFF2-40B4-BE49-F238E27FC236}">
                  <a16:creationId xmlns:a16="http://schemas.microsoft.com/office/drawing/2014/main" id="{00000000-0008-0000-1100-00004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235600" name="Button 80" hidden="1">
              <a:extLst>
                <a:ext uri="{63B3BB69-23CF-44E3-9099-C40C66FF867C}">
                  <a14:compatExt spid="_x0000_s235600"/>
                </a:ext>
                <a:ext uri="{FF2B5EF4-FFF2-40B4-BE49-F238E27FC236}">
                  <a16:creationId xmlns:a16="http://schemas.microsoft.com/office/drawing/2014/main" id="{00000000-0008-0000-1100-00005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1" name="Button 81" hidden="1">
              <a:extLst>
                <a:ext uri="{63B3BB69-23CF-44E3-9099-C40C66FF867C}">
                  <a14:compatExt spid="_x0000_s235601"/>
                </a:ext>
                <a:ext uri="{FF2B5EF4-FFF2-40B4-BE49-F238E27FC236}">
                  <a16:creationId xmlns:a16="http://schemas.microsoft.com/office/drawing/2014/main" id="{00000000-0008-0000-1100-00005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2" name="Button 82" hidden="1">
              <a:extLst>
                <a:ext uri="{63B3BB69-23CF-44E3-9099-C40C66FF867C}">
                  <a14:compatExt spid="_x0000_s235602"/>
                </a:ext>
                <a:ext uri="{FF2B5EF4-FFF2-40B4-BE49-F238E27FC236}">
                  <a16:creationId xmlns:a16="http://schemas.microsoft.com/office/drawing/2014/main" id="{00000000-0008-0000-1100-00005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3" name="Button 83" hidden="1">
              <a:extLst>
                <a:ext uri="{63B3BB69-23CF-44E3-9099-C40C66FF867C}">
                  <a14:compatExt spid="_x0000_s235603"/>
                </a:ext>
                <a:ext uri="{FF2B5EF4-FFF2-40B4-BE49-F238E27FC236}">
                  <a16:creationId xmlns:a16="http://schemas.microsoft.com/office/drawing/2014/main" id="{00000000-0008-0000-1100-00005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35604" name="Button 84" hidden="1">
              <a:extLst>
                <a:ext uri="{63B3BB69-23CF-44E3-9099-C40C66FF867C}">
                  <a14:compatExt spid="_x0000_s235604"/>
                </a:ext>
                <a:ext uri="{FF2B5EF4-FFF2-40B4-BE49-F238E27FC236}">
                  <a16:creationId xmlns:a16="http://schemas.microsoft.com/office/drawing/2014/main" id="{00000000-0008-0000-1100-00005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5" name="Button 85" hidden="1">
              <a:extLst>
                <a:ext uri="{63B3BB69-23CF-44E3-9099-C40C66FF867C}">
                  <a14:compatExt spid="_x0000_s235605"/>
                </a:ext>
                <a:ext uri="{FF2B5EF4-FFF2-40B4-BE49-F238E27FC236}">
                  <a16:creationId xmlns:a16="http://schemas.microsoft.com/office/drawing/2014/main" id="{00000000-0008-0000-1100-00005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6" name="Button 86" hidden="1">
              <a:extLst>
                <a:ext uri="{63B3BB69-23CF-44E3-9099-C40C66FF867C}">
                  <a14:compatExt spid="_x0000_s235606"/>
                </a:ext>
                <a:ext uri="{FF2B5EF4-FFF2-40B4-BE49-F238E27FC236}">
                  <a16:creationId xmlns:a16="http://schemas.microsoft.com/office/drawing/2014/main" id="{00000000-0008-0000-1100-00005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7" name="Button 87" hidden="1">
              <a:extLst>
                <a:ext uri="{63B3BB69-23CF-44E3-9099-C40C66FF867C}">
                  <a14:compatExt spid="_x0000_s235607"/>
                </a:ext>
                <a:ext uri="{FF2B5EF4-FFF2-40B4-BE49-F238E27FC236}">
                  <a16:creationId xmlns:a16="http://schemas.microsoft.com/office/drawing/2014/main" id="{00000000-0008-0000-1100-00005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08" name="Button 88" hidden="1">
              <a:extLst>
                <a:ext uri="{63B3BB69-23CF-44E3-9099-C40C66FF867C}">
                  <a14:compatExt spid="_x0000_s235608"/>
                </a:ext>
                <a:ext uri="{FF2B5EF4-FFF2-40B4-BE49-F238E27FC236}">
                  <a16:creationId xmlns:a16="http://schemas.microsoft.com/office/drawing/2014/main" id="{00000000-0008-0000-1100-00005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09" name="Button 89" hidden="1">
              <a:extLst>
                <a:ext uri="{63B3BB69-23CF-44E3-9099-C40C66FF867C}">
                  <a14:compatExt spid="_x0000_s235609"/>
                </a:ext>
                <a:ext uri="{FF2B5EF4-FFF2-40B4-BE49-F238E27FC236}">
                  <a16:creationId xmlns:a16="http://schemas.microsoft.com/office/drawing/2014/main" id="{00000000-0008-0000-1100-00005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0" name="Button 90" hidden="1">
              <a:extLst>
                <a:ext uri="{63B3BB69-23CF-44E3-9099-C40C66FF867C}">
                  <a14:compatExt spid="_x0000_s235610"/>
                </a:ext>
                <a:ext uri="{FF2B5EF4-FFF2-40B4-BE49-F238E27FC236}">
                  <a16:creationId xmlns:a16="http://schemas.microsoft.com/office/drawing/2014/main" id="{00000000-0008-0000-1100-00005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1" name="Button 91" hidden="1">
              <a:extLst>
                <a:ext uri="{63B3BB69-23CF-44E3-9099-C40C66FF867C}">
                  <a14:compatExt spid="_x0000_s235611"/>
                </a:ext>
                <a:ext uri="{FF2B5EF4-FFF2-40B4-BE49-F238E27FC236}">
                  <a16:creationId xmlns:a16="http://schemas.microsoft.com/office/drawing/2014/main" id="{00000000-0008-0000-1100-00005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12" name="Button 92" hidden="1">
              <a:extLst>
                <a:ext uri="{63B3BB69-23CF-44E3-9099-C40C66FF867C}">
                  <a14:compatExt spid="_x0000_s235612"/>
                </a:ext>
                <a:ext uri="{FF2B5EF4-FFF2-40B4-BE49-F238E27FC236}">
                  <a16:creationId xmlns:a16="http://schemas.microsoft.com/office/drawing/2014/main" id="{00000000-0008-0000-1100-00005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3" name="Button 93" hidden="1">
              <a:extLst>
                <a:ext uri="{63B3BB69-23CF-44E3-9099-C40C66FF867C}">
                  <a14:compatExt spid="_x0000_s235613"/>
                </a:ext>
                <a:ext uri="{FF2B5EF4-FFF2-40B4-BE49-F238E27FC236}">
                  <a16:creationId xmlns:a16="http://schemas.microsoft.com/office/drawing/2014/main" id="{00000000-0008-0000-1100-00005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4" name="Button 94" hidden="1">
              <a:extLst>
                <a:ext uri="{63B3BB69-23CF-44E3-9099-C40C66FF867C}">
                  <a14:compatExt spid="_x0000_s235614"/>
                </a:ext>
                <a:ext uri="{FF2B5EF4-FFF2-40B4-BE49-F238E27FC236}">
                  <a16:creationId xmlns:a16="http://schemas.microsoft.com/office/drawing/2014/main" id="{00000000-0008-0000-1100-00005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5" name="Button 95" hidden="1">
              <a:extLst>
                <a:ext uri="{63B3BB69-23CF-44E3-9099-C40C66FF867C}">
                  <a14:compatExt spid="_x0000_s235615"/>
                </a:ext>
                <a:ext uri="{FF2B5EF4-FFF2-40B4-BE49-F238E27FC236}">
                  <a16:creationId xmlns:a16="http://schemas.microsoft.com/office/drawing/2014/main" id="{00000000-0008-0000-1100-00005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35616" name="Button 96" hidden="1">
              <a:extLst>
                <a:ext uri="{63B3BB69-23CF-44E3-9099-C40C66FF867C}">
                  <a14:compatExt spid="_x0000_s235616"/>
                </a:ext>
                <a:ext uri="{FF2B5EF4-FFF2-40B4-BE49-F238E27FC236}">
                  <a16:creationId xmlns:a16="http://schemas.microsoft.com/office/drawing/2014/main" id="{00000000-0008-0000-1100-00006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7" name="Button 97" hidden="1">
              <a:extLst>
                <a:ext uri="{63B3BB69-23CF-44E3-9099-C40C66FF867C}">
                  <a14:compatExt spid="_x0000_s235617"/>
                </a:ext>
                <a:ext uri="{FF2B5EF4-FFF2-40B4-BE49-F238E27FC236}">
                  <a16:creationId xmlns:a16="http://schemas.microsoft.com/office/drawing/2014/main" id="{00000000-0008-0000-1100-00006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8" name="Button 98" hidden="1">
              <a:extLst>
                <a:ext uri="{63B3BB69-23CF-44E3-9099-C40C66FF867C}">
                  <a14:compatExt spid="_x0000_s235618"/>
                </a:ext>
                <a:ext uri="{FF2B5EF4-FFF2-40B4-BE49-F238E27FC236}">
                  <a16:creationId xmlns:a16="http://schemas.microsoft.com/office/drawing/2014/main" id="{00000000-0008-0000-1100-00006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19" name="Button 99" hidden="1">
              <a:extLst>
                <a:ext uri="{63B3BB69-23CF-44E3-9099-C40C66FF867C}">
                  <a14:compatExt spid="_x0000_s235619"/>
                </a:ext>
                <a:ext uri="{FF2B5EF4-FFF2-40B4-BE49-F238E27FC236}">
                  <a16:creationId xmlns:a16="http://schemas.microsoft.com/office/drawing/2014/main" id="{00000000-0008-0000-1100-00006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20" name="Button 100" hidden="1">
              <a:extLst>
                <a:ext uri="{63B3BB69-23CF-44E3-9099-C40C66FF867C}">
                  <a14:compatExt spid="_x0000_s235620"/>
                </a:ext>
                <a:ext uri="{FF2B5EF4-FFF2-40B4-BE49-F238E27FC236}">
                  <a16:creationId xmlns:a16="http://schemas.microsoft.com/office/drawing/2014/main" id="{00000000-0008-0000-1100-00006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1" name="Button 101" hidden="1">
              <a:extLst>
                <a:ext uri="{63B3BB69-23CF-44E3-9099-C40C66FF867C}">
                  <a14:compatExt spid="_x0000_s235621"/>
                </a:ext>
                <a:ext uri="{FF2B5EF4-FFF2-40B4-BE49-F238E27FC236}">
                  <a16:creationId xmlns:a16="http://schemas.microsoft.com/office/drawing/2014/main" id="{00000000-0008-0000-1100-00006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2" name="Button 102" hidden="1">
              <a:extLst>
                <a:ext uri="{63B3BB69-23CF-44E3-9099-C40C66FF867C}">
                  <a14:compatExt spid="_x0000_s235622"/>
                </a:ext>
                <a:ext uri="{FF2B5EF4-FFF2-40B4-BE49-F238E27FC236}">
                  <a16:creationId xmlns:a16="http://schemas.microsoft.com/office/drawing/2014/main" id="{00000000-0008-0000-1100-00006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3" name="Button 103" hidden="1">
              <a:extLst>
                <a:ext uri="{63B3BB69-23CF-44E3-9099-C40C66FF867C}">
                  <a14:compatExt spid="_x0000_s235623"/>
                </a:ext>
                <a:ext uri="{FF2B5EF4-FFF2-40B4-BE49-F238E27FC236}">
                  <a16:creationId xmlns:a16="http://schemas.microsoft.com/office/drawing/2014/main" id="{00000000-0008-0000-1100-00006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24" name="Button 104" hidden="1">
              <a:extLst>
                <a:ext uri="{63B3BB69-23CF-44E3-9099-C40C66FF867C}">
                  <a14:compatExt spid="_x0000_s235624"/>
                </a:ext>
                <a:ext uri="{FF2B5EF4-FFF2-40B4-BE49-F238E27FC236}">
                  <a16:creationId xmlns:a16="http://schemas.microsoft.com/office/drawing/2014/main" id="{00000000-0008-0000-1100-00006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5" name="Button 105" hidden="1">
              <a:extLst>
                <a:ext uri="{63B3BB69-23CF-44E3-9099-C40C66FF867C}">
                  <a14:compatExt spid="_x0000_s235625"/>
                </a:ext>
                <a:ext uri="{FF2B5EF4-FFF2-40B4-BE49-F238E27FC236}">
                  <a16:creationId xmlns:a16="http://schemas.microsoft.com/office/drawing/2014/main" id="{00000000-0008-0000-1100-00006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6" name="Button 106" hidden="1">
              <a:extLst>
                <a:ext uri="{63B3BB69-23CF-44E3-9099-C40C66FF867C}">
                  <a14:compatExt spid="_x0000_s235626"/>
                </a:ext>
                <a:ext uri="{FF2B5EF4-FFF2-40B4-BE49-F238E27FC236}">
                  <a16:creationId xmlns:a16="http://schemas.microsoft.com/office/drawing/2014/main" id="{00000000-0008-0000-1100-00006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7" name="Button 107" hidden="1">
              <a:extLst>
                <a:ext uri="{63B3BB69-23CF-44E3-9099-C40C66FF867C}">
                  <a14:compatExt spid="_x0000_s235627"/>
                </a:ext>
                <a:ext uri="{FF2B5EF4-FFF2-40B4-BE49-F238E27FC236}">
                  <a16:creationId xmlns:a16="http://schemas.microsoft.com/office/drawing/2014/main" id="{00000000-0008-0000-1100-00006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28" name="Button 108" hidden="1">
              <a:extLst>
                <a:ext uri="{63B3BB69-23CF-44E3-9099-C40C66FF867C}">
                  <a14:compatExt spid="_x0000_s235628"/>
                </a:ext>
                <a:ext uri="{FF2B5EF4-FFF2-40B4-BE49-F238E27FC236}">
                  <a16:creationId xmlns:a16="http://schemas.microsoft.com/office/drawing/2014/main" id="{00000000-0008-0000-1100-00006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29" name="Button 109" hidden="1">
              <a:extLst>
                <a:ext uri="{63B3BB69-23CF-44E3-9099-C40C66FF867C}">
                  <a14:compatExt spid="_x0000_s235629"/>
                </a:ext>
                <a:ext uri="{FF2B5EF4-FFF2-40B4-BE49-F238E27FC236}">
                  <a16:creationId xmlns:a16="http://schemas.microsoft.com/office/drawing/2014/main" id="{00000000-0008-0000-1100-00006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0" name="Button 110" hidden="1">
              <a:extLst>
                <a:ext uri="{63B3BB69-23CF-44E3-9099-C40C66FF867C}">
                  <a14:compatExt spid="_x0000_s235630"/>
                </a:ext>
                <a:ext uri="{FF2B5EF4-FFF2-40B4-BE49-F238E27FC236}">
                  <a16:creationId xmlns:a16="http://schemas.microsoft.com/office/drawing/2014/main" id="{00000000-0008-0000-1100-00006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1" name="Button 111" hidden="1">
              <a:extLst>
                <a:ext uri="{63B3BB69-23CF-44E3-9099-C40C66FF867C}">
                  <a14:compatExt spid="_x0000_s235631"/>
                </a:ext>
                <a:ext uri="{FF2B5EF4-FFF2-40B4-BE49-F238E27FC236}">
                  <a16:creationId xmlns:a16="http://schemas.microsoft.com/office/drawing/2014/main" id="{00000000-0008-0000-1100-00006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35632" name="Button 112" hidden="1">
              <a:extLst>
                <a:ext uri="{63B3BB69-23CF-44E3-9099-C40C66FF867C}">
                  <a14:compatExt spid="_x0000_s235632"/>
                </a:ext>
                <a:ext uri="{FF2B5EF4-FFF2-40B4-BE49-F238E27FC236}">
                  <a16:creationId xmlns:a16="http://schemas.microsoft.com/office/drawing/2014/main" id="{00000000-0008-0000-1100-00007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3" name="Button 113" hidden="1">
              <a:extLst>
                <a:ext uri="{63B3BB69-23CF-44E3-9099-C40C66FF867C}">
                  <a14:compatExt spid="_x0000_s235633"/>
                </a:ext>
                <a:ext uri="{FF2B5EF4-FFF2-40B4-BE49-F238E27FC236}">
                  <a16:creationId xmlns:a16="http://schemas.microsoft.com/office/drawing/2014/main" id="{00000000-0008-0000-1100-00007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4" name="Button 114" hidden="1">
              <a:extLst>
                <a:ext uri="{63B3BB69-23CF-44E3-9099-C40C66FF867C}">
                  <a14:compatExt spid="_x0000_s235634"/>
                </a:ext>
                <a:ext uri="{FF2B5EF4-FFF2-40B4-BE49-F238E27FC236}">
                  <a16:creationId xmlns:a16="http://schemas.microsoft.com/office/drawing/2014/main" id="{00000000-0008-0000-1100-00007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5" name="Button 115" hidden="1">
              <a:extLst>
                <a:ext uri="{63B3BB69-23CF-44E3-9099-C40C66FF867C}">
                  <a14:compatExt spid="_x0000_s235635"/>
                </a:ext>
                <a:ext uri="{FF2B5EF4-FFF2-40B4-BE49-F238E27FC236}">
                  <a16:creationId xmlns:a16="http://schemas.microsoft.com/office/drawing/2014/main" id="{00000000-0008-0000-1100-00007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36" name="Button 116" hidden="1">
              <a:extLst>
                <a:ext uri="{63B3BB69-23CF-44E3-9099-C40C66FF867C}">
                  <a14:compatExt spid="_x0000_s235636"/>
                </a:ext>
                <a:ext uri="{FF2B5EF4-FFF2-40B4-BE49-F238E27FC236}">
                  <a16:creationId xmlns:a16="http://schemas.microsoft.com/office/drawing/2014/main" id="{00000000-0008-0000-1100-00007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7" name="Button 117" hidden="1">
              <a:extLst>
                <a:ext uri="{63B3BB69-23CF-44E3-9099-C40C66FF867C}">
                  <a14:compatExt spid="_x0000_s235637"/>
                </a:ext>
                <a:ext uri="{FF2B5EF4-FFF2-40B4-BE49-F238E27FC236}">
                  <a16:creationId xmlns:a16="http://schemas.microsoft.com/office/drawing/2014/main" id="{00000000-0008-0000-1100-00007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8" name="Button 118" hidden="1">
              <a:extLst>
                <a:ext uri="{63B3BB69-23CF-44E3-9099-C40C66FF867C}">
                  <a14:compatExt spid="_x0000_s235638"/>
                </a:ext>
                <a:ext uri="{FF2B5EF4-FFF2-40B4-BE49-F238E27FC236}">
                  <a16:creationId xmlns:a16="http://schemas.microsoft.com/office/drawing/2014/main" id="{00000000-0008-0000-1100-00007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39" name="Button 119" hidden="1">
              <a:extLst>
                <a:ext uri="{63B3BB69-23CF-44E3-9099-C40C66FF867C}">
                  <a14:compatExt spid="_x0000_s235639"/>
                </a:ext>
                <a:ext uri="{FF2B5EF4-FFF2-40B4-BE49-F238E27FC236}">
                  <a16:creationId xmlns:a16="http://schemas.microsoft.com/office/drawing/2014/main" id="{00000000-0008-0000-1100-00007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40" name="Button 120" hidden="1">
              <a:extLst>
                <a:ext uri="{63B3BB69-23CF-44E3-9099-C40C66FF867C}">
                  <a14:compatExt spid="_x0000_s235640"/>
                </a:ext>
                <a:ext uri="{FF2B5EF4-FFF2-40B4-BE49-F238E27FC236}">
                  <a16:creationId xmlns:a16="http://schemas.microsoft.com/office/drawing/2014/main" id="{00000000-0008-0000-1100-00007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1" name="Button 121" hidden="1">
              <a:extLst>
                <a:ext uri="{63B3BB69-23CF-44E3-9099-C40C66FF867C}">
                  <a14:compatExt spid="_x0000_s235641"/>
                </a:ext>
                <a:ext uri="{FF2B5EF4-FFF2-40B4-BE49-F238E27FC236}">
                  <a16:creationId xmlns:a16="http://schemas.microsoft.com/office/drawing/2014/main" id="{00000000-0008-0000-1100-00007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2" name="Button 122" hidden="1">
              <a:extLst>
                <a:ext uri="{63B3BB69-23CF-44E3-9099-C40C66FF867C}">
                  <a14:compatExt spid="_x0000_s235642"/>
                </a:ext>
                <a:ext uri="{FF2B5EF4-FFF2-40B4-BE49-F238E27FC236}">
                  <a16:creationId xmlns:a16="http://schemas.microsoft.com/office/drawing/2014/main" id="{00000000-0008-0000-1100-00007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3" name="Button 123" hidden="1">
              <a:extLst>
                <a:ext uri="{63B3BB69-23CF-44E3-9099-C40C66FF867C}">
                  <a14:compatExt spid="_x0000_s235643"/>
                </a:ext>
                <a:ext uri="{FF2B5EF4-FFF2-40B4-BE49-F238E27FC236}">
                  <a16:creationId xmlns:a16="http://schemas.microsoft.com/office/drawing/2014/main" id="{00000000-0008-0000-1100-00007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235644" name="Button 124" hidden="1">
              <a:extLst>
                <a:ext uri="{63B3BB69-23CF-44E3-9099-C40C66FF867C}">
                  <a14:compatExt spid="_x0000_s235644"/>
                </a:ext>
                <a:ext uri="{FF2B5EF4-FFF2-40B4-BE49-F238E27FC236}">
                  <a16:creationId xmlns:a16="http://schemas.microsoft.com/office/drawing/2014/main" id="{00000000-0008-0000-1100-00007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35645" name="Button 125" hidden="1">
              <a:extLst>
                <a:ext uri="{63B3BB69-23CF-44E3-9099-C40C66FF867C}">
                  <a14:compatExt spid="_x0000_s235645"/>
                </a:ext>
                <a:ext uri="{FF2B5EF4-FFF2-40B4-BE49-F238E27FC236}">
                  <a16:creationId xmlns:a16="http://schemas.microsoft.com/office/drawing/2014/main" id="{00000000-0008-0000-1100-00007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6" name="Button 126" hidden="1">
              <a:extLst>
                <a:ext uri="{63B3BB69-23CF-44E3-9099-C40C66FF867C}">
                  <a14:compatExt spid="_x0000_s235646"/>
                </a:ext>
                <a:ext uri="{FF2B5EF4-FFF2-40B4-BE49-F238E27FC236}">
                  <a16:creationId xmlns:a16="http://schemas.microsoft.com/office/drawing/2014/main" id="{00000000-0008-0000-1100-00007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7" name="Button 127" hidden="1">
              <a:extLst>
                <a:ext uri="{63B3BB69-23CF-44E3-9099-C40C66FF867C}">
                  <a14:compatExt spid="_x0000_s235647"/>
                </a:ext>
                <a:ext uri="{FF2B5EF4-FFF2-40B4-BE49-F238E27FC236}">
                  <a16:creationId xmlns:a16="http://schemas.microsoft.com/office/drawing/2014/main" id="{00000000-0008-0000-1100-00007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8" name="Button 128" hidden="1">
              <a:extLst>
                <a:ext uri="{63B3BB69-23CF-44E3-9099-C40C66FF867C}">
                  <a14:compatExt spid="_x0000_s235648"/>
                </a:ext>
                <a:ext uri="{FF2B5EF4-FFF2-40B4-BE49-F238E27FC236}">
                  <a16:creationId xmlns:a16="http://schemas.microsoft.com/office/drawing/2014/main" id="{00000000-0008-0000-1100-00008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649" name="Button 129" hidden="1">
              <a:extLst>
                <a:ext uri="{63B3BB69-23CF-44E3-9099-C40C66FF867C}">
                  <a14:compatExt spid="_x0000_s235649"/>
                </a:ext>
                <a:ext uri="{FF2B5EF4-FFF2-40B4-BE49-F238E27FC236}">
                  <a16:creationId xmlns:a16="http://schemas.microsoft.com/office/drawing/2014/main" id="{00000000-0008-0000-1100-00008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0" name="Button 130" hidden="1">
              <a:extLst>
                <a:ext uri="{63B3BB69-23CF-44E3-9099-C40C66FF867C}">
                  <a14:compatExt spid="_x0000_s235650"/>
                </a:ext>
                <a:ext uri="{FF2B5EF4-FFF2-40B4-BE49-F238E27FC236}">
                  <a16:creationId xmlns:a16="http://schemas.microsoft.com/office/drawing/2014/main" id="{00000000-0008-0000-1100-00008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1" name="Button 131" hidden="1">
              <a:extLst>
                <a:ext uri="{63B3BB69-23CF-44E3-9099-C40C66FF867C}">
                  <a14:compatExt spid="_x0000_s235651"/>
                </a:ext>
                <a:ext uri="{FF2B5EF4-FFF2-40B4-BE49-F238E27FC236}">
                  <a16:creationId xmlns:a16="http://schemas.microsoft.com/office/drawing/2014/main" id="{00000000-0008-0000-1100-00008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2" name="Button 132" hidden="1">
              <a:extLst>
                <a:ext uri="{63B3BB69-23CF-44E3-9099-C40C66FF867C}">
                  <a14:compatExt spid="_x0000_s235652"/>
                </a:ext>
                <a:ext uri="{FF2B5EF4-FFF2-40B4-BE49-F238E27FC236}">
                  <a16:creationId xmlns:a16="http://schemas.microsoft.com/office/drawing/2014/main" id="{00000000-0008-0000-1100-00008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35653" name="Button 133" hidden="1">
              <a:extLst>
                <a:ext uri="{63B3BB69-23CF-44E3-9099-C40C66FF867C}">
                  <a14:compatExt spid="_x0000_s235653"/>
                </a:ext>
                <a:ext uri="{FF2B5EF4-FFF2-40B4-BE49-F238E27FC236}">
                  <a16:creationId xmlns:a16="http://schemas.microsoft.com/office/drawing/2014/main" id="{00000000-0008-0000-1100-00008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4" name="Button 134" hidden="1">
              <a:extLst>
                <a:ext uri="{63B3BB69-23CF-44E3-9099-C40C66FF867C}">
                  <a14:compatExt spid="_x0000_s235654"/>
                </a:ext>
                <a:ext uri="{FF2B5EF4-FFF2-40B4-BE49-F238E27FC236}">
                  <a16:creationId xmlns:a16="http://schemas.microsoft.com/office/drawing/2014/main" id="{00000000-0008-0000-1100-00008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5" name="Button 135" hidden="1">
              <a:extLst>
                <a:ext uri="{63B3BB69-23CF-44E3-9099-C40C66FF867C}">
                  <a14:compatExt spid="_x0000_s235655"/>
                </a:ext>
                <a:ext uri="{FF2B5EF4-FFF2-40B4-BE49-F238E27FC236}">
                  <a16:creationId xmlns:a16="http://schemas.microsoft.com/office/drawing/2014/main" id="{00000000-0008-0000-1100-00008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6" name="Button 136" hidden="1">
              <a:extLst>
                <a:ext uri="{63B3BB69-23CF-44E3-9099-C40C66FF867C}">
                  <a14:compatExt spid="_x0000_s235656"/>
                </a:ext>
                <a:ext uri="{FF2B5EF4-FFF2-40B4-BE49-F238E27FC236}">
                  <a16:creationId xmlns:a16="http://schemas.microsoft.com/office/drawing/2014/main" id="{00000000-0008-0000-1100-00008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35657" name="Button 137" hidden="1">
              <a:extLst>
                <a:ext uri="{63B3BB69-23CF-44E3-9099-C40C66FF867C}">
                  <a14:compatExt spid="_x0000_s235657"/>
                </a:ext>
                <a:ext uri="{FF2B5EF4-FFF2-40B4-BE49-F238E27FC236}">
                  <a16:creationId xmlns:a16="http://schemas.microsoft.com/office/drawing/2014/main" id="{00000000-0008-0000-1100-00008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8" name="Button 138" hidden="1">
              <a:extLst>
                <a:ext uri="{63B3BB69-23CF-44E3-9099-C40C66FF867C}">
                  <a14:compatExt spid="_x0000_s235658"/>
                </a:ext>
                <a:ext uri="{FF2B5EF4-FFF2-40B4-BE49-F238E27FC236}">
                  <a16:creationId xmlns:a16="http://schemas.microsoft.com/office/drawing/2014/main" id="{00000000-0008-0000-1100-00008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59" name="Button 139" hidden="1">
              <a:extLst>
                <a:ext uri="{63B3BB69-23CF-44E3-9099-C40C66FF867C}">
                  <a14:compatExt spid="_x0000_s235659"/>
                </a:ext>
                <a:ext uri="{FF2B5EF4-FFF2-40B4-BE49-F238E27FC236}">
                  <a16:creationId xmlns:a16="http://schemas.microsoft.com/office/drawing/2014/main" id="{00000000-0008-0000-1100-00008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0" name="Button 140" hidden="1">
              <a:extLst>
                <a:ext uri="{63B3BB69-23CF-44E3-9099-C40C66FF867C}">
                  <a14:compatExt spid="_x0000_s235660"/>
                </a:ext>
                <a:ext uri="{FF2B5EF4-FFF2-40B4-BE49-F238E27FC236}">
                  <a16:creationId xmlns:a16="http://schemas.microsoft.com/office/drawing/2014/main" id="{00000000-0008-0000-1100-00008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35661" name="Button 141" hidden="1">
              <a:extLst>
                <a:ext uri="{63B3BB69-23CF-44E3-9099-C40C66FF867C}">
                  <a14:compatExt spid="_x0000_s235661"/>
                </a:ext>
                <a:ext uri="{FF2B5EF4-FFF2-40B4-BE49-F238E27FC236}">
                  <a16:creationId xmlns:a16="http://schemas.microsoft.com/office/drawing/2014/main" id="{00000000-0008-0000-1100-00008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2" name="Button 142" hidden="1">
              <a:extLst>
                <a:ext uri="{63B3BB69-23CF-44E3-9099-C40C66FF867C}">
                  <a14:compatExt spid="_x0000_s235662"/>
                </a:ext>
                <a:ext uri="{FF2B5EF4-FFF2-40B4-BE49-F238E27FC236}">
                  <a16:creationId xmlns:a16="http://schemas.microsoft.com/office/drawing/2014/main" id="{00000000-0008-0000-1100-00008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3" name="Button 143" hidden="1">
              <a:extLst>
                <a:ext uri="{63B3BB69-23CF-44E3-9099-C40C66FF867C}">
                  <a14:compatExt spid="_x0000_s235663"/>
                </a:ext>
                <a:ext uri="{FF2B5EF4-FFF2-40B4-BE49-F238E27FC236}">
                  <a16:creationId xmlns:a16="http://schemas.microsoft.com/office/drawing/2014/main" id="{00000000-0008-0000-1100-00008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4" name="Button 144" hidden="1">
              <a:extLst>
                <a:ext uri="{63B3BB69-23CF-44E3-9099-C40C66FF867C}">
                  <a14:compatExt spid="_x0000_s235664"/>
                </a:ext>
                <a:ext uri="{FF2B5EF4-FFF2-40B4-BE49-F238E27FC236}">
                  <a16:creationId xmlns:a16="http://schemas.microsoft.com/office/drawing/2014/main" id="{00000000-0008-0000-1100-00009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35665" name="Button 145" hidden="1">
              <a:extLst>
                <a:ext uri="{63B3BB69-23CF-44E3-9099-C40C66FF867C}">
                  <a14:compatExt spid="_x0000_s235665"/>
                </a:ext>
                <a:ext uri="{FF2B5EF4-FFF2-40B4-BE49-F238E27FC236}">
                  <a16:creationId xmlns:a16="http://schemas.microsoft.com/office/drawing/2014/main" id="{00000000-0008-0000-1100-00009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6" name="Button 146" hidden="1">
              <a:extLst>
                <a:ext uri="{63B3BB69-23CF-44E3-9099-C40C66FF867C}">
                  <a14:compatExt spid="_x0000_s235666"/>
                </a:ext>
                <a:ext uri="{FF2B5EF4-FFF2-40B4-BE49-F238E27FC236}">
                  <a16:creationId xmlns:a16="http://schemas.microsoft.com/office/drawing/2014/main" id="{00000000-0008-0000-1100-00009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7" name="Button 147" hidden="1">
              <a:extLst>
                <a:ext uri="{63B3BB69-23CF-44E3-9099-C40C66FF867C}">
                  <a14:compatExt spid="_x0000_s235667"/>
                </a:ext>
                <a:ext uri="{FF2B5EF4-FFF2-40B4-BE49-F238E27FC236}">
                  <a16:creationId xmlns:a16="http://schemas.microsoft.com/office/drawing/2014/main" id="{00000000-0008-0000-1100-00009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8" name="Button 148" hidden="1">
              <a:extLst>
                <a:ext uri="{63B3BB69-23CF-44E3-9099-C40C66FF867C}">
                  <a14:compatExt spid="_x0000_s235668"/>
                </a:ext>
                <a:ext uri="{FF2B5EF4-FFF2-40B4-BE49-F238E27FC236}">
                  <a16:creationId xmlns:a16="http://schemas.microsoft.com/office/drawing/2014/main" id="{00000000-0008-0000-1100-00009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35669" name="Button 149" hidden="1">
              <a:extLst>
                <a:ext uri="{63B3BB69-23CF-44E3-9099-C40C66FF867C}">
                  <a14:compatExt spid="_x0000_s235669"/>
                </a:ext>
                <a:ext uri="{FF2B5EF4-FFF2-40B4-BE49-F238E27FC236}">
                  <a16:creationId xmlns:a16="http://schemas.microsoft.com/office/drawing/2014/main" id="{00000000-0008-0000-1100-00009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0" name="Button 150" hidden="1">
              <a:extLst>
                <a:ext uri="{63B3BB69-23CF-44E3-9099-C40C66FF867C}">
                  <a14:compatExt spid="_x0000_s235670"/>
                </a:ext>
                <a:ext uri="{FF2B5EF4-FFF2-40B4-BE49-F238E27FC236}">
                  <a16:creationId xmlns:a16="http://schemas.microsoft.com/office/drawing/2014/main" id="{00000000-0008-0000-1100-00009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1" name="Button 151" hidden="1">
              <a:extLst>
                <a:ext uri="{63B3BB69-23CF-44E3-9099-C40C66FF867C}">
                  <a14:compatExt spid="_x0000_s235671"/>
                </a:ext>
                <a:ext uri="{FF2B5EF4-FFF2-40B4-BE49-F238E27FC236}">
                  <a16:creationId xmlns:a16="http://schemas.microsoft.com/office/drawing/2014/main" id="{00000000-0008-0000-1100-00009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2" name="Button 152" hidden="1">
              <a:extLst>
                <a:ext uri="{63B3BB69-23CF-44E3-9099-C40C66FF867C}">
                  <a14:compatExt spid="_x0000_s235672"/>
                </a:ext>
                <a:ext uri="{FF2B5EF4-FFF2-40B4-BE49-F238E27FC236}">
                  <a16:creationId xmlns:a16="http://schemas.microsoft.com/office/drawing/2014/main" id="{00000000-0008-0000-1100-00009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35673" name="Button 153" hidden="1">
              <a:extLst>
                <a:ext uri="{63B3BB69-23CF-44E3-9099-C40C66FF867C}">
                  <a14:compatExt spid="_x0000_s235673"/>
                </a:ext>
                <a:ext uri="{FF2B5EF4-FFF2-40B4-BE49-F238E27FC236}">
                  <a16:creationId xmlns:a16="http://schemas.microsoft.com/office/drawing/2014/main" id="{00000000-0008-0000-1100-00009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4" name="Button 154" hidden="1">
              <a:extLst>
                <a:ext uri="{63B3BB69-23CF-44E3-9099-C40C66FF867C}">
                  <a14:compatExt spid="_x0000_s235674"/>
                </a:ext>
                <a:ext uri="{FF2B5EF4-FFF2-40B4-BE49-F238E27FC236}">
                  <a16:creationId xmlns:a16="http://schemas.microsoft.com/office/drawing/2014/main" id="{00000000-0008-0000-1100-00009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5" name="Button 155" hidden="1">
              <a:extLst>
                <a:ext uri="{63B3BB69-23CF-44E3-9099-C40C66FF867C}">
                  <a14:compatExt spid="_x0000_s235675"/>
                </a:ext>
                <a:ext uri="{FF2B5EF4-FFF2-40B4-BE49-F238E27FC236}">
                  <a16:creationId xmlns:a16="http://schemas.microsoft.com/office/drawing/2014/main" id="{00000000-0008-0000-1100-00009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6" name="Button 156" hidden="1">
              <a:extLst>
                <a:ext uri="{63B3BB69-23CF-44E3-9099-C40C66FF867C}">
                  <a14:compatExt spid="_x0000_s235676"/>
                </a:ext>
                <a:ext uri="{FF2B5EF4-FFF2-40B4-BE49-F238E27FC236}">
                  <a16:creationId xmlns:a16="http://schemas.microsoft.com/office/drawing/2014/main" id="{00000000-0008-0000-1100-00009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35677" name="Button 157" hidden="1">
              <a:extLst>
                <a:ext uri="{63B3BB69-23CF-44E3-9099-C40C66FF867C}">
                  <a14:compatExt spid="_x0000_s235677"/>
                </a:ext>
                <a:ext uri="{FF2B5EF4-FFF2-40B4-BE49-F238E27FC236}">
                  <a16:creationId xmlns:a16="http://schemas.microsoft.com/office/drawing/2014/main" id="{00000000-0008-0000-1100-00009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8" name="Button 158" hidden="1">
              <a:extLst>
                <a:ext uri="{63B3BB69-23CF-44E3-9099-C40C66FF867C}">
                  <a14:compatExt spid="_x0000_s235678"/>
                </a:ext>
                <a:ext uri="{FF2B5EF4-FFF2-40B4-BE49-F238E27FC236}">
                  <a16:creationId xmlns:a16="http://schemas.microsoft.com/office/drawing/2014/main" id="{00000000-0008-0000-1100-00009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79" name="Button 159" hidden="1">
              <a:extLst>
                <a:ext uri="{63B3BB69-23CF-44E3-9099-C40C66FF867C}">
                  <a14:compatExt spid="_x0000_s235679"/>
                </a:ext>
                <a:ext uri="{FF2B5EF4-FFF2-40B4-BE49-F238E27FC236}">
                  <a16:creationId xmlns:a16="http://schemas.microsoft.com/office/drawing/2014/main" id="{00000000-0008-0000-1100-00009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0" name="Button 160" hidden="1">
              <a:extLst>
                <a:ext uri="{63B3BB69-23CF-44E3-9099-C40C66FF867C}">
                  <a14:compatExt spid="_x0000_s235680"/>
                </a:ext>
                <a:ext uri="{FF2B5EF4-FFF2-40B4-BE49-F238E27FC236}">
                  <a16:creationId xmlns:a16="http://schemas.microsoft.com/office/drawing/2014/main" id="{00000000-0008-0000-1100-0000A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35681" name="Button 161" hidden="1">
              <a:extLst>
                <a:ext uri="{63B3BB69-23CF-44E3-9099-C40C66FF867C}">
                  <a14:compatExt spid="_x0000_s235681"/>
                </a:ext>
                <a:ext uri="{FF2B5EF4-FFF2-40B4-BE49-F238E27FC236}">
                  <a16:creationId xmlns:a16="http://schemas.microsoft.com/office/drawing/2014/main" id="{00000000-0008-0000-1100-0000A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2" name="Button 162" hidden="1">
              <a:extLst>
                <a:ext uri="{63B3BB69-23CF-44E3-9099-C40C66FF867C}">
                  <a14:compatExt spid="_x0000_s235682"/>
                </a:ext>
                <a:ext uri="{FF2B5EF4-FFF2-40B4-BE49-F238E27FC236}">
                  <a16:creationId xmlns:a16="http://schemas.microsoft.com/office/drawing/2014/main" id="{00000000-0008-0000-1100-0000A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3" name="Button 163" hidden="1">
              <a:extLst>
                <a:ext uri="{63B3BB69-23CF-44E3-9099-C40C66FF867C}">
                  <a14:compatExt spid="_x0000_s235683"/>
                </a:ext>
                <a:ext uri="{FF2B5EF4-FFF2-40B4-BE49-F238E27FC236}">
                  <a16:creationId xmlns:a16="http://schemas.microsoft.com/office/drawing/2014/main" id="{00000000-0008-0000-1100-0000A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4" name="Button 164" hidden="1">
              <a:extLst>
                <a:ext uri="{63B3BB69-23CF-44E3-9099-C40C66FF867C}">
                  <a14:compatExt spid="_x0000_s235684"/>
                </a:ext>
                <a:ext uri="{FF2B5EF4-FFF2-40B4-BE49-F238E27FC236}">
                  <a16:creationId xmlns:a16="http://schemas.microsoft.com/office/drawing/2014/main" id="{00000000-0008-0000-1100-0000A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35685" name="Button 165" hidden="1">
              <a:extLst>
                <a:ext uri="{63B3BB69-23CF-44E3-9099-C40C66FF867C}">
                  <a14:compatExt spid="_x0000_s235685"/>
                </a:ext>
                <a:ext uri="{FF2B5EF4-FFF2-40B4-BE49-F238E27FC236}">
                  <a16:creationId xmlns:a16="http://schemas.microsoft.com/office/drawing/2014/main" id="{00000000-0008-0000-1100-0000A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6" name="Button 166" hidden="1">
              <a:extLst>
                <a:ext uri="{63B3BB69-23CF-44E3-9099-C40C66FF867C}">
                  <a14:compatExt spid="_x0000_s235686"/>
                </a:ext>
                <a:ext uri="{FF2B5EF4-FFF2-40B4-BE49-F238E27FC236}">
                  <a16:creationId xmlns:a16="http://schemas.microsoft.com/office/drawing/2014/main" id="{00000000-0008-0000-1100-0000A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7" name="Button 167" hidden="1">
              <a:extLst>
                <a:ext uri="{63B3BB69-23CF-44E3-9099-C40C66FF867C}">
                  <a14:compatExt spid="_x0000_s235687"/>
                </a:ext>
                <a:ext uri="{FF2B5EF4-FFF2-40B4-BE49-F238E27FC236}">
                  <a16:creationId xmlns:a16="http://schemas.microsoft.com/office/drawing/2014/main" id="{00000000-0008-0000-1100-0000A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8" name="Button 168" hidden="1">
              <a:extLst>
                <a:ext uri="{63B3BB69-23CF-44E3-9099-C40C66FF867C}">
                  <a14:compatExt spid="_x0000_s235688"/>
                </a:ext>
                <a:ext uri="{FF2B5EF4-FFF2-40B4-BE49-F238E27FC236}">
                  <a16:creationId xmlns:a16="http://schemas.microsoft.com/office/drawing/2014/main" id="{00000000-0008-0000-1100-0000A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35689" name="Button 169" hidden="1">
              <a:extLst>
                <a:ext uri="{63B3BB69-23CF-44E3-9099-C40C66FF867C}">
                  <a14:compatExt spid="_x0000_s235689"/>
                </a:ext>
                <a:ext uri="{FF2B5EF4-FFF2-40B4-BE49-F238E27FC236}">
                  <a16:creationId xmlns:a16="http://schemas.microsoft.com/office/drawing/2014/main" id="{00000000-0008-0000-1100-0000A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0" name="Button 170" hidden="1">
              <a:extLst>
                <a:ext uri="{63B3BB69-23CF-44E3-9099-C40C66FF867C}">
                  <a14:compatExt spid="_x0000_s235690"/>
                </a:ext>
                <a:ext uri="{FF2B5EF4-FFF2-40B4-BE49-F238E27FC236}">
                  <a16:creationId xmlns:a16="http://schemas.microsoft.com/office/drawing/2014/main" id="{00000000-0008-0000-1100-0000A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1" name="Button 171" hidden="1">
              <a:extLst>
                <a:ext uri="{63B3BB69-23CF-44E3-9099-C40C66FF867C}">
                  <a14:compatExt spid="_x0000_s235691"/>
                </a:ext>
                <a:ext uri="{FF2B5EF4-FFF2-40B4-BE49-F238E27FC236}">
                  <a16:creationId xmlns:a16="http://schemas.microsoft.com/office/drawing/2014/main" id="{00000000-0008-0000-1100-0000A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2" name="Button 172" hidden="1">
              <a:extLst>
                <a:ext uri="{63B3BB69-23CF-44E3-9099-C40C66FF867C}">
                  <a14:compatExt spid="_x0000_s235692"/>
                </a:ext>
                <a:ext uri="{FF2B5EF4-FFF2-40B4-BE49-F238E27FC236}">
                  <a16:creationId xmlns:a16="http://schemas.microsoft.com/office/drawing/2014/main" id="{00000000-0008-0000-1100-0000A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35693" name="Button 173" hidden="1">
              <a:extLst>
                <a:ext uri="{63B3BB69-23CF-44E3-9099-C40C66FF867C}">
                  <a14:compatExt spid="_x0000_s235693"/>
                </a:ext>
                <a:ext uri="{FF2B5EF4-FFF2-40B4-BE49-F238E27FC236}">
                  <a16:creationId xmlns:a16="http://schemas.microsoft.com/office/drawing/2014/main" id="{00000000-0008-0000-1100-0000A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4" name="Button 174" hidden="1">
              <a:extLst>
                <a:ext uri="{63B3BB69-23CF-44E3-9099-C40C66FF867C}">
                  <a14:compatExt spid="_x0000_s235694"/>
                </a:ext>
                <a:ext uri="{FF2B5EF4-FFF2-40B4-BE49-F238E27FC236}">
                  <a16:creationId xmlns:a16="http://schemas.microsoft.com/office/drawing/2014/main" id="{00000000-0008-0000-1100-0000AE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5" name="Button 175" hidden="1">
              <a:extLst>
                <a:ext uri="{63B3BB69-23CF-44E3-9099-C40C66FF867C}">
                  <a14:compatExt spid="_x0000_s235695"/>
                </a:ext>
                <a:ext uri="{FF2B5EF4-FFF2-40B4-BE49-F238E27FC236}">
                  <a16:creationId xmlns:a16="http://schemas.microsoft.com/office/drawing/2014/main" id="{00000000-0008-0000-1100-0000AF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6" name="Button 176" hidden="1">
              <a:extLst>
                <a:ext uri="{63B3BB69-23CF-44E3-9099-C40C66FF867C}">
                  <a14:compatExt spid="_x0000_s235696"/>
                </a:ext>
                <a:ext uri="{FF2B5EF4-FFF2-40B4-BE49-F238E27FC236}">
                  <a16:creationId xmlns:a16="http://schemas.microsoft.com/office/drawing/2014/main" id="{00000000-0008-0000-1100-0000B0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35697" name="Button 177" hidden="1">
              <a:extLst>
                <a:ext uri="{63B3BB69-23CF-44E3-9099-C40C66FF867C}">
                  <a14:compatExt spid="_x0000_s235697"/>
                </a:ext>
                <a:ext uri="{FF2B5EF4-FFF2-40B4-BE49-F238E27FC236}">
                  <a16:creationId xmlns:a16="http://schemas.microsoft.com/office/drawing/2014/main" id="{00000000-0008-0000-1100-0000B1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8" name="Button 178" hidden="1">
              <a:extLst>
                <a:ext uri="{63B3BB69-23CF-44E3-9099-C40C66FF867C}">
                  <a14:compatExt spid="_x0000_s235698"/>
                </a:ext>
                <a:ext uri="{FF2B5EF4-FFF2-40B4-BE49-F238E27FC236}">
                  <a16:creationId xmlns:a16="http://schemas.microsoft.com/office/drawing/2014/main" id="{00000000-0008-0000-1100-0000B2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699" name="Button 179" hidden="1">
              <a:extLst>
                <a:ext uri="{63B3BB69-23CF-44E3-9099-C40C66FF867C}">
                  <a14:compatExt spid="_x0000_s235699"/>
                </a:ext>
                <a:ext uri="{FF2B5EF4-FFF2-40B4-BE49-F238E27FC236}">
                  <a16:creationId xmlns:a16="http://schemas.microsoft.com/office/drawing/2014/main" id="{00000000-0008-0000-1100-0000B3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0" name="Button 180" hidden="1">
              <a:extLst>
                <a:ext uri="{63B3BB69-23CF-44E3-9099-C40C66FF867C}">
                  <a14:compatExt spid="_x0000_s235700"/>
                </a:ext>
                <a:ext uri="{FF2B5EF4-FFF2-40B4-BE49-F238E27FC236}">
                  <a16:creationId xmlns:a16="http://schemas.microsoft.com/office/drawing/2014/main" id="{00000000-0008-0000-1100-0000B4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35701" name="Button 181" hidden="1">
              <a:extLst>
                <a:ext uri="{63B3BB69-23CF-44E3-9099-C40C66FF867C}">
                  <a14:compatExt spid="_x0000_s235701"/>
                </a:ext>
                <a:ext uri="{FF2B5EF4-FFF2-40B4-BE49-F238E27FC236}">
                  <a16:creationId xmlns:a16="http://schemas.microsoft.com/office/drawing/2014/main" id="{00000000-0008-0000-1100-0000B5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235702" name="Button 182" hidden="1">
              <a:extLst>
                <a:ext uri="{63B3BB69-23CF-44E3-9099-C40C66FF867C}">
                  <a14:compatExt spid="_x0000_s235702"/>
                </a:ext>
                <a:ext uri="{FF2B5EF4-FFF2-40B4-BE49-F238E27FC236}">
                  <a16:creationId xmlns:a16="http://schemas.microsoft.com/office/drawing/2014/main" id="{00000000-0008-0000-1100-0000B6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3" name="Button 183" hidden="1">
              <a:extLst>
                <a:ext uri="{63B3BB69-23CF-44E3-9099-C40C66FF867C}">
                  <a14:compatExt spid="_x0000_s235703"/>
                </a:ext>
                <a:ext uri="{FF2B5EF4-FFF2-40B4-BE49-F238E27FC236}">
                  <a16:creationId xmlns:a16="http://schemas.microsoft.com/office/drawing/2014/main" id="{00000000-0008-0000-1100-0000B7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4" name="Button 184" hidden="1">
              <a:extLst>
                <a:ext uri="{63B3BB69-23CF-44E3-9099-C40C66FF867C}">
                  <a14:compatExt spid="_x0000_s235704"/>
                </a:ext>
                <a:ext uri="{FF2B5EF4-FFF2-40B4-BE49-F238E27FC236}">
                  <a16:creationId xmlns:a16="http://schemas.microsoft.com/office/drawing/2014/main" id="{00000000-0008-0000-1100-0000B8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5" name="Button 185" hidden="1">
              <a:extLst>
                <a:ext uri="{63B3BB69-23CF-44E3-9099-C40C66FF867C}">
                  <a14:compatExt spid="_x0000_s235705"/>
                </a:ext>
                <a:ext uri="{FF2B5EF4-FFF2-40B4-BE49-F238E27FC236}">
                  <a16:creationId xmlns:a16="http://schemas.microsoft.com/office/drawing/2014/main" id="{00000000-0008-0000-1100-0000B9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35706" name="Button 186" hidden="1">
              <a:extLst>
                <a:ext uri="{63B3BB69-23CF-44E3-9099-C40C66FF867C}">
                  <a14:compatExt spid="_x0000_s235706"/>
                </a:ext>
                <a:ext uri="{FF2B5EF4-FFF2-40B4-BE49-F238E27FC236}">
                  <a16:creationId xmlns:a16="http://schemas.microsoft.com/office/drawing/2014/main" id="{00000000-0008-0000-1100-0000BA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7" name="Button 187" hidden="1">
              <a:extLst>
                <a:ext uri="{63B3BB69-23CF-44E3-9099-C40C66FF867C}">
                  <a14:compatExt spid="_x0000_s235707"/>
                </a:ext>
                <a:ext uri="{FF2B5EF4-FFF2-40B4-BE49-F238E27FC236}">
                  <a16:creationId xmlns:a16="http://schemas.microsoft.com/office/drawing/2014/main" id="{00000000-0008-0000-1100-0000BB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8" name="Button 188" hidden="1">
              <a:extLst>
                <a:ext uri="{63B3BB69-23CF-44E3-9099-C40C66FF867C}">
                  <a14:compatExt spid="_x0000_s235708"/>
                </a:ext>
                <a:ext uri="{FF2B5EF4-FFF2-40B4-BE49-F238E27FC236}">
                  <a16:creationId xmlns:a16="http://schemas.microsoft.com/office/drawing/2014/main" id="{00000000-0008-0000-1100-0000BC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709" name="Button 189" hidden="1">
              <a:extLst>
                <a:ext uri="{63B3BB69-23CF-44E3-9099-C40C66FF867C}">
                  <a14:compatExt spid="_x0000_s235709"/>
                </a:ext>
                <a:ext uri="{FF2B5EF4-FFF2-40B4-BE49-F238E27FC236}">
                  <a16:creationId xmlns:a16="http://schemas.microsoft.com/office/drawing/2014/main" id="{00000000-0008-0000-1100-0000BD9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12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80</xdr:row>
          <xdr:rowOff>47625</xdr:rowOff>
        </xdr:from>
        <xdr:to>
          <xdr:col>16</xdr:col>
          <xdr:colOff>28575</xdr:colOff>
          <xdr:row>81</xdr:row>
          <xdr:rowOff>85725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12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12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12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12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12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12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12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12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12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12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12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12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12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12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12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12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12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12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12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12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12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12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12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12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12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12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12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12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12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12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12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12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12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12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12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12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12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12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12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12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12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12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12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12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12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12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12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12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12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12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12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12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12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12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12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12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12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3" name="Button 59" hidden="1">
              <a:extLst>
                <a:ext uri="{63B3BB69-23CF-44E3-9099-C40C66FF867C}">
                  <a14:compatExt spid="_x0000_s93243"/>
                </a:ext>
                <a:ext uri="{FF2B5EF4-FFF2-40B4-BE49-F238E27FC236}">
                  <a16:creationId xmlns:a16="http://schemas.microsoft.com/office/drawing/2014/main" id="{00000000-0008-0000-1200-00003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4" name="Button 60" hidden="1">
              <a:extLst>
                <a:ext uri="{63B3BB69-23CF-44E3-9099-C40C66FF867C}">
                  <a14:compatExt spid="_x0000_s93244"/>
                </a:ext>
                <a:ext uri="{FF2B5EF4-FFF2-40B4-BE49-F238E27FC236}">
                  <a16:creationId xmlns:a16="http://schemas.microsoft.com/office/drawing/2014/main" id="{00000000-0008-0000-1200-00003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5" name="Button 61" hidden="1">
              <a:extLst>
                <a:ext uri="{63B3BB69-23CF-44E3-9099-C40C66FF867C}">
                  <a14:compatExt spid="_x0000_s93245"/>
                </a:ext>
                <a:ext uri="{FF2B5EF4-FFF2-40B4-BE49-F238E27FC236}">
                  <a16:creationId xmlns:a16="http://schemas.microsoft.com/office/drawing/2014/main" id="{00000000-0008-0000-1200-00003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46" name="Button 62" hidden="1">
              <a:extLst>
                <a:ext uri="{63B3BB69-23CF-44E3-9099-C40C66FF867C}">
                  <a14:compatExt spid="_x0000_s93246"/>
                </a:ext>
                <a:ext uri="{FF2B5EF4-FFF2-40B4-BE49-F238E27FC236}">
                  <a16:creationId xmlns:a16="http://schemas.microsoft.com/office/drawing/2014/main" id="{00000000-0008-0000-1200-00003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247" name="Button 63" hidden="1">
              <a:extLst>
                <a:ext uri="{63B3BB69-23CF-44E3-9099-C40C66FF867C}">
                  <a14:compatExt spid="_x0000_s93247"/>
                </a:ext>
                <a:ext uri="{FF2B5EF4-FFF2-40B4-BE49-F238E27FC236}">
                  <a16:creationId xmlns:a16="http://schemas.microsoft.com/office/drawing/2014/main" id="{00000000-0008-0000-1200-00003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8" name="Button 64" hidden="1">
              <a:extLst>
                <a:ext uri="{63B3BB69-23CF-44E3-9099-C40C66FF867C}">
                  <a14:compatExt spid="_x0000_s93248"/>
                </a:ext>
                <a:ext uri="{FF2B5EF4-FFF2-40B4-BE49-F238E27FC236}">
                  <a16:creationId xmlns:a16="http://schemas.microsoft.com/office/drawing/2014/main" id="{00000000-0008-0000-1200-00004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49" name="Button 65" hidden="1">
              <a:extLst>
                <a:ext uri="{63B3BB69-23CF-44E3-9099-C40C66FF867C}">
                  <a14:compatExt spid="_x0000_s93249"/>
                </a:ext>
                <a:ext uri="{FF2B5EF4-FFF2-40B4-BE49-F238E27FC236}">
                  <a16:creationId xmlns:a16="http://schemas.microsoft.com/office/drawing/2014/main" id="{00000000-0008-0000-1200-00004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0" name="Button 66" hidden="1">
              <a:extLst>
                <a:ext uri="{63B3BB69-23CF-44E3-9099-C40C66FF867C}">
                  <a14:compatExt spid="_x0000_s93250"/>
                </a:ext>
                <a:ext uri="{FF2B5EF4-FFF2-40B4-BE49-F238E27FC236}">
                  <a16:creationId xmlns:a16="http://schemas.microsoft.com/office/drawing/2014/main" id="{00000000-0008-0000-1200-00004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251" name="Button 67" hidden="1">
              <a:extLst>
                <a:ext uri="{63B3BB69-23CF-44E3-9099-C40C66FF867C}">
                  <a14:compatExt spid="_x0000_s93251"/>
                </a:ext>
                <a:ext uri="{FF2B5EF4-FFF2-40B4-BE49-F238E27FC236}">
                  <a16:creationId xmlns:a16="http://schemas.microsoft.com/office/drawing/2014/main" id="{00000000-0008-0000-1200-00004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252" name="Button 68" hidden="1">
              <a:extLst>
                <a:ext uri="{63B3BB69-23CF-44E3-9099-C40C66FF867C}">
                  <a14:compatExt spid="_x0000_s93252"/>
                </a:ext>
                <a:ext uri="{FF2B5EF4-FFF2-40B4-BE49-F238E27FC236}">
                  <a16:creationId xmlns:a16="http://schemas.microsoft.com/office/drawing/2014/main" id="{00000000-0008-0000-1200-00004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3" name="Button 69" hidden="1">
              <a:extLst>
                <a:ext uri="{63B3BB69-23CF-44E3-9099-C40C66FF867C}">
                  <a14:compatExt spid="_x0000_s93253"/>
                </a:ext>
                <a:ext uri="{FF2B5EF4-FFF2-40B4-BE49-F238E27FC236}">
                  <a16:creationId xmlns:a16="http://schemas.microsoft.com/office/drawing/2014/main" id="{00000000-0008-0000-1200-00004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4" name="Button 70" hidden="1">
              <a:extLst>
                <a:ext uri="{63B3BB69-23CF-44E3-9099-C40C66FF867C}">
                  <a14:compatExt spid="_x0000_s93254"/>
                </a:ext>
                <a:ext uri="{FF2B5EF4-FFF2-40B4-BE49-F238E27FC236}">
                  <a16:creationId xmlns:a16="http://schemas.microsoft.com/office/drawing/2014/main" id="{00000000-0008-0000-1200-00004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5" name="Button 71" hidden="1">
              <a:extLst>
                <a:ext uri="{63B3BB69-23CF-44E3-9099-C40C66FF867C}">
                  <a14:compatExt spid="_x0000_s93255"/>
                </a:ext>
                <a:ext uri="{FF2B5EF4-FFF2-40B4-BE49-F238E27FC236}">
                  <a16:creationId xmlns:a16="http://schemas.microsoft.com/office/drawing/2014/main" id="{00000000-0008-0000-1200-00004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256" name="Button 72" hidden="1">
              <a:extLst>
                <a:ext uri="{63B3BB69-23CF-44E3-9099-C40C66FF867C}">
                  <a14:compatExt spid="_x0000_s93256"/>
                </a:ext>
                <a:ext uri="{FF2B5EF4-FFF2-40B4-BE49-F238E27FC236}">
                  <a16:creationId xmlns:a16="http://schemas.microsoft.com/office/drawing/2014/main" id="{00000000-0008-0000-1200-00004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7" name="Button 73" hidden="1">
              <a:extLst>
                <a:ext uri="{63B3BB69-23CF-44E3-9099-C40C66FF867C}">
                  <a14:compatExt spid="_x0000_s93257"/>
                </a:ext>
                <a:ext uri="{FF2B5EF4-FFF2-40B4-BE49-F238E27FC236}">
                  <a16:creationId xmlns:a16="http://schemas.microsoft.com/office/drawing/2014/main" id="{00000000-0008-0000-1200-00004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8" name="Button 74" hidden="1">
              <a:extLst>
                <a:ext uri="{63B3BB69-23CF-44E3-9099-C40C66FF867C}">
                  <a14:compatExt spid="_x0000_s93258"/>
                </a:ext>
                <a:ext uri="{FF2B5EF4-FFF2-40B4-BE49-F238E27FC236}">
                  <a16:creationId xmlns:a16="http://schemas.microsoft.com/office/drawing/2014/main" id="{00000000-0008-0000-1200-00004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59" name="Button 75" hidden="1">
              <a:extLst>
                <a:ext uri="{63B3BB69-23CF-44E3-9099-C40C66FF867C}">
                  <a14:compatExt spid="_x0000_s93259"/>
                </a:ext>
                <a:ext uri="{FF2B5EF4-FFF2-40B4-BE49-F238E27FC236}">
                  <a16:creationId xmlns:a16="http://schemas.microsoft.com/office/drawing/2014/main" id="{00000000-0008-0000-1200-00004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260" name="Button 76" hidden="1">
              <a:extLst>
                <a:ext uri="{63B3BB69-23CF-44E3-9099-C40C66FF867C}">
                  <a14:compatExt spid="_x0000_s93260"/>
                </a:ext>
                <a:ext uri="{FF2B5EF4-FFF2-40B4-BE49-F238E27FC236}">
                  <a16:creationId xmlns:a16="http://schemas.microsoft.com/office/drawing/2014/main" id="{00000000-0008-0000-1200-00004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1" name="Button 77" hidden="1">
              <a:extLst>
                <a:ext uri="{63B3BB69-23CF-44E3-9099-C40C66FF867C}">
                  <a14:compatExt spid="_x0000_s93261"/>
                </a:ext>
                <a:ext uri="{FF2B5EF4-FFF2-40B4-BE49-F238E27FC236}">
                  <a16:creationId xmlns:a16="http://schemas.microsoft.com/office/drawing/2014/main" id="{00000000-0008-0000-1200-00004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2" name="Button 78" hidden="1">
              <a:extLst>
                <a:ext uri="{63B3BB69-23CF-44E3-9099-C40C66FF867C}">
                  <a14:compatExt spid="_x0000_s93262"/>
                </a:ext>
                <a:ext uri="{FF2B5EF4-FFF2-40B4-BE49-F238E27FC236}">
                  <a16:creationId xmlns:a16="http://schemas.microsoft.com/office/drawing/2014/main" id="{00000000-0008-0000-1200-00004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3" name="Button 79" hidden="1">
              <a:extLst>
                <a:ext uri="{63B3BB69-23CF-44E3-9099-C40C66FF867C}">
                  <a14:compatExt spid="_x0000_s93263"/>
                </a:ext>
                <a:ext uri="{FF2B5EF4-FFF2-40B4-BE49-F238E27FC236}">
                  <a16:creationId xmlns:a16="http://schemas.microsoft.com/office/drawing/2014/main" id="{00000000-0008-0000-1200-00004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264" name="Button 80" hidden="1">
              <a:extLst>
                <a:ext uri="{63B3BB69-23CF-44E3-9099-C40C66FF867C}">
                  <a14:compatExt spid="_x0000_s93264"/>
                </a:ext>
                <a:ext uri="{FF2B5EF4-FFF2-40B4-BE49-F238E27FC236}">
                  <a16:creationId xmlns:a16="http://schemas.microsoft.com/office/drawing/2014/main" id="{00000000-0008-0000-1200-00005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5" name="Button 81" hidden="1">
              <a:extLst>
                <a:ext uri="{63B3BB69-23CF-44E3-9099-C40C66FF867C}">
                  <a14:compatExt spid="_x0000_s93265"/>
                </a:ext>
                <a:ext uri="{FF2B5EF4-FFF2-40B4-BE49-F238E27FC236}">
                  <a16:creationId xmlns:a16="http://schemas.microsoft.com/office/drawing/2014/main" id="{00000000-0008-0000-1200-00005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6" name="Button 82" hidden="1">
              <a:extLst>
                <a:ext uri="{63B3BB69-23CF-44E3-9099-C40C66FF867C}">
                  <a14:compatExt spid="_x0000_s93266"/>
                </a:ext>
                <a:ext uri="{FF2B5EF4-FFF2-40B4-BE49-F238E27FC236}">
                  <a16:creationId xmlns:a16="http://schemas.microsoft.com/office/drawing/2014/main" id="{00000000-0008-0000-1200-00005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7" name="Button 83" hidden="1">
              <a:extLst>
                <a:ext uri="{63B3BB69-23CF-44E3-9099-C40C66FF867C}">
                  <a14:compatExt spid="_x0000_s93267"/>
                </a:ext>
                <a:ext uri="{FF2B5EF4-FFF2-40B4-BE49-F238E27FC236}">
                  <a16:creationId xmlns:a16="http://schemas.microsoft.com/office/drawing/2014/main" id="{00000000-0008-0000-1200-00005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68" name="Button 84" hidden="1">
              <a:extLst>
                <a:ext uri="{63B3BB69-23CF-44E3-9099-C40C66FF867C}">
                  <a14:compatExt spid="_x0000_s93268"/>
                </a:ext>
                <a:ext uri="{FF2B5EF4-FFF2-40B4-BE49-F238E27FC236}">
                  <a16:creationId xmlns:a16="http://schemas.microsoft.com/office/drawing/2014/main" id="{00000000-0008-0000-1200-00005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69" name="Button 85" hidden="1">
              <a:extLst>
                <a:ext uri="{63B3BB69-23CF-44E3-9099-C40C66FF867C}">
                  <a14:compatExt spid="_x0000_s93269"/>
                </a:ext>
                <a:ext uri="{FF2B5EF4-FFF2-40B4-BE49-F238E27FC236}">
                  <a16:creationId xmlns:a16="http://schemas.microsoft.com/office/drawing/2014/main" id="{00000000-0008-0000-1200-00005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0" name="Button 86" hidden="1">
              <a:extLst>
                <a:ext uri="{63B3BB69-23CF-44E3-9099-C40C66FF867C}">
                  <a14:compatExt spid="_x0000_s93270"/>
                </a:ext>
                <a:ext uri="{FF2B5EF4-FFF2-40B4-BE49-F238E27FC236}">
                  <a16:creationId xmlns:a16="http://schemas.microsoft.com/office/drawing/2014/main" id="{00000000-0008-0000-1200-00005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1" name="Button 87" hidden="1">
              <a:extLst>
                <a:ext uri="{63B3BB69-23CF-44E3-9099-C40C66FF867C}">
                  <a14:compatExt spid="_x0000_s93271"/>
                </a:ext>
                <a:ext uri="{FF2B5EF4-FFF2-40B4-BE49-F238E27FC236}">
                  <a16:creationId xmlns:a16="http://schemas.microsoft.com/office/drawing/2014/main" id="{00000000-0008-0000-1200-00005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72" name="Button 88" hidden="1">
              <a:extLst>
                <a:ext uri="{63B3BB69-23CF-44E3-9099-C40C66FF867C}">
                  <a14:compatExt spid="_x0000_s93272"/>
                </a:ext>
                <a:ext uri="{FF2B5EF4-FFF2-40B4-BE49-F238E27FC236}">
                  <a16:creationId xmlns:a16="http://schemas.microsoft.com/office/drawing/2014/main" id="{00000000-0008-0000-1200-00005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3" name="Button 89" hidden="1">
              <a:extLst>
                <a:ext uri="{63B3BB69-23CF-44E3-9099-C40C66FF867C}">
                  <a14:compatExt spid="_x0000_s93273"/>
                </a:ext>
                <a:ext uri="{FF2B5EF4-FFF2-40B4-BE49-F238E27FC236}">
                  <a16:creationId xmlns:a16="http://schemas.microsoft.com/office/drawing/2014/main" id="{00000000-0008-0000-1200-00005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4" name="Button 90" hidden="1">
              <a:extLst>
                <a:ext uri="{63B3BB69-23CF-44E3-9099-C40C66FF867C}">
                  <a14:compatExt spid="_x0000_s93274"/>
                </a:ext>
                <a:ext uri="{FF2B5EF4-FFF2-40B4-BE49-F238E27FC236}">
                  <a16:creationId xmlns:a16="http://schemas.microsoft.com/office/drawing/2014/main" id="{00000000-0008-0000-1200-00005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5" name="Button 91" hidden="1">
              <a:extLst>
                <a:ext uri="{63B3BB69-23CF-44E3-9099-C40C66FF867C}">
                  <a14:compatExt spid="_x0000_s93275"/>
                </a:ext>
                <a:ext uri="{FF2B5EF4-FFF2-40B4-BE49-F238E27FC236}">
                  <a16:creationId xmlns:a16="http://schemas.microsoft.com/office/drawing/2014/main" id="{00000000-0008-0000-1200-00005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276" name="Button 92" hidden="1">
              <a:extLst>
                <a:ext uri="{63B3BB69-23CF-44E3-9099-C40C66FF867C}">
                  <a14:compatExt spid="_x0000_s93276"/>
                </a:ext>
                <a:ext uri="{FF2B5EF4-FFF2-40B4-BE49-F238E27FC236}">
                  <a16:creationId xmlns:a16="http://schemas.microsoft.com/office/drawing/2014/main" id="{00000000-0008-0000-1200-00005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7" name="Button 93" hidden="1">
              <a:extLst>
                <a:ext uri="{63B3BB69-23CF-44E3-9099-C40C66FF867C}">
                  <a14:compatExt spid="_x0000_s93277"/>
                </a:ext>
                <a:ext uri="{FF2B5EF4-FFF2-40B4-BE49-F238E27FC236}">
                  <a16:creationId xmlns:a16="http://schemas.microsoft.com/office/drawing/2014/main" id="{00000000-0008-0000-1200-00005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8" name="Button 94" hidden="1">
              <a:extLst>
                <a:ext uri="{63B3BB69-23CF-44E3-9099-C40C66FF867C}">
                  <a14:compatExt spid="_x0000_s93278"/>
                </a:ext>
                <a:ext uri="{FF2B5EF4-FFF2-40B4-BE49-F238E27FC236}">
                  <a16:creationId xmlns:a16="http://schemas.microsoft.com/office/drawing/2014/main" id="{00000000-0008-0000-1200-00005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79" name="Button 95" hidden="1">
              <a:extLst>
                <a:ext uri="{63B3BB69-23CF-44E3-9099-C40C66FF867C}">
                  <a14:compatExt spid="_x0000_s93279"/>
                </a:ext>
                <a:ext uri="{FF2B5EF4-FFF2-40B4-BE49-F238E27FC236}">
                  <a16:creationId xmlns:a16="http://schemas.microsoft.com/office/drawing/2014/main" id="{00000000-0008-0000-1200-00005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80" name="Button 96" hidden="1">
              <a:extLst>
                <a:ext uri="{63B3BB69-23CF-44E3-9099-C40C66FF867C}">
                  <a14:compatExt spid="_x0000_s93280"/>
                </a:ext>
                <a:ext uri="{FF2B5EF4-FFF2-40B4-BE49-F238E27FC236}">
                  <a16:creationId xmlns:a16="http://schemas.microsoft.com/office/drawing/2014/main" id="{00000000-0008-0000-1200-00006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1" name="Button 97" hidden="1">
              <a:extLst>
                <a:ext uri="{63B3BB69-23CF-44E3-9099-C40C66FF867C}">
                  <a14:compatExt spid="_x0000_s93281"/>
                </a:ext>
                <a:ext uri="{FF2B5EF4-FFF2-40B4-BE49-F238E27FC236}">
                  <a16:creationId xmlns:a16="http://schemas.microsoft.com/office/drawing/2014/main" id="{00000000-0008-0000-1200-00006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2" name="Button 98" hidden="1">
              <a:extLst>
                <a:ext uri="{63B3BB69-23CF-44E3-9099-C40C66FF867C}">
                  <a14:compatExt spid="_x0000_s93282"/>
                </a:ext>
                <a:ext uri="{FF2B5EF4-FFF2-40B4-BE49-F238E27FC236}">
                  <a16:creationId xmlns:a16="http://schemas.microsoft.com/office/drawing/2014/main" id="{00000000-0008-0000-1200-00006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3" name="Button 99" hidden="1">
              <a:extLst>
                <a:ext uri="{63B3BB69-23CF-44E3-9099-C40C66FF867C}">
                  <a14:compatExt spid="_x0000_s93283"/>
                </a:ext>
                <a:ext uri="{FF2B5EF4-FFF2-40B4-BE49-F238E27FC236}">
                  <a16:creationId xmlns:a16="http://schemas.microsoft.com/office/drawing/2014/main" id="{00000000-0008-0000-1200-00006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84" name="Button 100" hidden="1">
              <a:extLst>
                <a:ext uri="{63B3BB69-23CF-44E3-9099-C40C66FF867C}">
                  <a14:compatExt spid="_x0000_s93284"/>
                </a:ext>
                <a:ext uri="{FF2B5EF4-FFF2-40B4-BE49-F238E27FC236}">
                  <a16:creationId xmlns:a16="http://schemas.microsoft.com/office/drawing/2014/main" id="{00000000-0008-0000-1200-00006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5" name="Button 101" hidden="1">
              <a:extLst>
                <a:ext uri="{63B3BB69-23CF-44E3-9099-C40C66FF867C}">
                  <a14:compatExt spid="_x0000_s93285"/>
                </a:ext>
                <a:ext uri="{FF2B5EF4-FFF2-40B4-BE49-F238E27FC236}">
                  <a16:creationId xmlns:a16="http://schemas.microsoft.com/office/drawing/2014/main" id="{00000000-0008-0000-1200-00006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6" name="Button 102" hidden="1">
              <a:extLst>
                <a:ext uri="{63B3BB69-23CF-44E3-9099-C40C66FF867C}">
                  <a14:compatExt spid="_x0000_s93286"/>
                </a:ext>
                <a:ext uri="{FF2B5EF4-FFF2-40B4-BE49-F238E27FC236}">
                  <a16:creationId xmlns:a16="http://schemas.microsoft.com/office/drawing/2014/main" id="{00000000-0008-0000-1200-00006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7" name="Button 103" hidden="1">
              <a:extLst>
                <a:ext uri="{63B3BB69-23CF-44E3-9099-C40C66FF867C}">
                  <a14:compatExt spid="_x0000_s93287"/>
                </a:ext>
                <a:ext uri="{FF2B5EF4-FFF2-40B4-BE49-F238E27FC236}">
                  <a16:creationId xmlns:a16="http://schemas.microsoft.com/office/drawing/2014/main" id="{00000000-0008-0000-1200-00006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88" name="Button 104" hidden="1">
              <a:extLst>
                <a:ext uri="{63B3BB69-23CF-44E3-9099-C40C66FF867C}">
                  <a14:compatExt spid="_x0000_s93288"/>
                </a:ext>
                <a:ext uri="{FF2B5EF4-FFF2-40B4-BE49-F238E27FC236}">
                  <a16:creationId xmlns:a16="http://schemas.microsoft.com/office/drawing/2014/main" id="{00000000-0008-0000-1200-00006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89" name="Button 105" hidden="1">
              <a:extLst>
                <a:ext uri="{63B3BB69-23CF-44E3-9099-C40C66FF867C}">
                  <a14:compatExt spid="_x0000_s93289"/>
                </a:ext>
                <a:ext uri="{FF2B5EF4-FFF2-40B4-BE49-F238E27FC236}">
                  <a16:creationId xmlns:a16="http://schemas.microsoft.com/office/drawing/2014/main" id="{00000000-0008-0000-1200-00006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0" name="Button 106" hidden="1">
              <a:extLst>
                <a:ext uri="{63B3BB69-23CF-44E3-9099-C40C66FF867C}">
                  <a14:compatExt spid="_x0000_s93290"/>
                </a:ext>
                <a:ext uri="{FF2B5EF4-FFF2-40B4-BE49-F238E27FC236}">
                  <a16:creationId xmlns:a16="http://schemas.microsoft.com/office/drawing/2014/main" id="{00000000-0008-0000-1200-00006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1" name="Button 107" hidden="1">
              <a:extLst>
                <a:ext uri="{63B3BB69-23CF-44E3-9099-C40C66FF867C}">
                  <a14:compatExt spid="_x0000_s93291"/>
                </a:ext>
                <a:ext uri="{FF2B5EF4-FFF2-40B4-BE49-F238E27FC236}">
                  <a16:creationId xmlns:a16="http://schemas.microsoft.com/office/drawing/2014/main" id="{00000000-0008-0000-1200-00006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292" name="Button 108" hidden="1">
              <a:extLst>
                <a:ext uri="{63B3BB69-23CF-44E3-9099-C40C66FF867C}">
                  <a14:compatExt spid="_x0000_s93292"/>
                </a:ext>
                <a:ext uri="{FF2B5EF4-FFF2-40B4-BE49-F238E27FC236}">
                  <a16:creationId xmlns:a16="http://schemas.microsoft.com/office/drawing/2014/main" id="{00000000-0008-0000-1200-00006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3" name="Button 109" hidden="1">
              <a:extLst>
                <a:ext uri="{63B3BB69-23CF-44E3-9099-C40C66FF867C}">
                  <a14:compatExt spid="_x0000_s93293"/>
                </a:ext>
                <a:ext uri="{FF2B5EF4-FFF2-40B4-BE49-F238E27FC236}">
                  <a16:creationId xmlns:a16="http://schemas.microsoft.com/office/drawing/2014/main" id="{00000000-0008-0000-1200-00006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4" name="Button 110" hidden="1">
              <a:extLst>
                <a:ext uri="{63B3BB69-23CF-44E3-9099-C40C66FF867C}">
                  <a14:compatExt spid="_x0000_s93294"/>
                </a:ext>
                <a:ext uri="{FF2B5EF4-FFF2-40B4-BE49-F238E27FC236}">
                  <a16:creationId xmlns:a16="http://schemas.microsoft.com/office/drawing/2014/main" id="{00000000-0008-0000-1200-00006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5" name="Button 111" hidden="1">
              <a:extLst>
                <a:ext uri="{63B3BB69-23CF-44E3-9099-C40C66FF867C}">
                  <a14:compatExt spid="_x0000_s93295"/>
                </a:ext>
                <a:ext uri="{FF2B5EF4-FFF2-40B4-BE49-F238E27FC236}">
                  <a16:creationId xmlns:a16="http://schemas.microsoft.com/office/drawing/2014/main" id="{00000000-0008-0000-1200-00006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96" name="Button 112" hidden="1">
              <a:extLst>
                <a:ext uri="{63B3BB69-23CF-44E3-9099-C40C66FF867C}">
                  <a14:compatExt spid="_x0000_s93296"/>
                </a:ext>
                <a:ext uri="{FF2B5EF4-FFF2-40B4-BE49-F238E27FC236}">
                  <a16:creationId xmlns:a16="http://schemas.microsoft.com/office/drawing/2014/main" id="{00000000-0008-0000-1200-00007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7" name="Button 113" hidden="1">
              <a:extLst>
                <a:ext uri="{63B3BB69-23CF-44E3-9099-C40C66FF867C}">
                  <a14:compatExt spid="_x0000_s93297"/>
                </a:ext>
                <a:ext uri="{FF2B5EF4-FFF2-40B4-BE49-F238E27FC236}">
                  <a16:creationId xmlns:a16="http://schemas.microsoft.com/office/drawing/2014/main" id="{00000000-0008-0000-1200-00007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8" name="Button 114" hidden="1">
              <a:extLst>
                <a:ext uri="{63B3BB69-23CF-44E3-9099-C40C66FF867C}">
                  <a14:compatExt spid="_x0000_s93298"/>
                </a:ext>
                <a:ext uri="{FF2B5EF4-FFF2-40B4-BE49-F238E27FC236}">
                  <a16:creationId xmlns:a16="http://schemas.microsoft.com/office/drawing/2014/main" id="{00000000-0008-0000-1200-00007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99" name="Button 115" hidden="1">
              <a:extLst>
                <a:ext uri="{63B3BB69-23CF-44E3-9099-C40C66FF867C}">
                  <a14:compatExt spid="_x0000_s93299"/>
                </a:ext>
                <a:ext uri="{FF2B5EF4-FFF2-40B4-BE49-F238E27FC236}">
                  <a16:creationId xmlns:a16="http://schemas.microsoft.com/office/drawing/2014/main" id="{00000000-0008-0000-1200-00007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00" name="Button 116" hidden="1">
              <a:extLst>
                <a:ext uri="{63B3BB69-23CF-44E3-9099-C40C66FF867C}">
                  <a14:compatExt spid="_x0000_s93300"/>
                </a:ext>
                <a:ext uri="{FF2B5EF4-FFF2-40B4-BE49-F238E27FC236}">
                  <a16:creationId xmlns:a16="http://schemas.microsoft.com/office/drawing/2014/main" id="{00000000-0008-0000-1200-00007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1" name="Button 117" hidden="1">
              <a:extLst>
                <a:ext uri="{63B3BB69-23CF-44E3-9099-C40C66FF867C}">
                  <a14:compatExt spid="_x0000_s93301"/>
                </a:ext>
                <a:ext uri="{FF2B5EF4-FFF2-40B4-BE49-F238E27FC236}">
                  <a16:creationId xmlns:a16="http://schemas.microsoft.com/office/drawing/2014/main" id="{00000000-0008-0000-1200-00007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2" name="Button 118" hidden="1">
              <a:extLst>
                <a:ext uri="{63B3BB69-23CF-44E3-9099-C40C66FF867C}">
                  <a14:compatExt spid="_x0000_s93302"/>
                </a:ext>
                <a:ext uri="{FF2B5EF4-FFF2-40B4-BE49-F238E27FC236}">
                  <a16:creationId xmlns:a16="http://schemas.microsoft.com/office/drawing/2014/main" id="{00000000-0008-0000-1200-00007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3" name="Button 119" hidden="1">
              <a:extLst>
                <a:ext uri="{63B3BB69-23CF-44E3-9099-C40C66FF867C}">
                  <a14:compatExt spid="_x0000_s93303"/>
                </a:ext>
                <a:ext uri="{FF2B5EF4-FFF2-40B4-BE49-F238E27FC236}">
                  <a16:creationId xmlns:a16="http://schemas.microsoft.com/office/drawing/2014/main" id="{00000000-0008-0000-1200-00007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04" name="Button 120" hidden="1">
              <a:extLst>
                <a:ext uri="{63B3BB69-23CF-44E3-9099-C40C66FF867C}">
                  <a14:compatExt spid="_x0000_s93304"/>
                </a:ext>
                <a:ext uri="{FF2B5EF4-FFF2-40B4-BE49-F238E27FC236}">
                  <a16:creationId xmlns:a16="http://schemas.microsoft.com/office/drawing/2014/main" id="{00000000-0008-0000-1200-00007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5" name="Button 121" hidden="1">
              <a:extLst>
                <a:ext uri="{63B3BB69-23CF-44E3-9099-C40C66FF867C}">
                  <a14:compatExt spid="_x0000_s93305"/>
                </a:ext>
                <a:ext uri="{FF2B5EF4-FFF2-40B4-BE49-F238E27FC236}">
                  <a16:creationId xmlns:a16="http://schemas.microsoft.com/office/drawing/2014/main" id="{00000000-0008-0000-1200-00007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6" name="Button 122" hidden="1">
              <a:extLst>
                <a:ext uri="{63B3BB69-23CF-44E3-9099-C40C66FF867C}">
                  <a14:compatExt spid="_x0000_s93306"/>
                </a:ext>
                <a:ext uri="{FF2B5EF4-FFF2-40B4-BE49-F238E27FC236}">
                  <a16:creationId xmlns:a16="http://schemas.microsoft.com/office/drawing/2014/main" id="{00000000-0008-0000-1200-00007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7" name="Button 123" hidden="1">
              <a:extLst>
                <a:ext uri="{63B3BB69-23CF-44E3-9099-C40C66FF867C}">
                  <a14:compatExt spid="_x0000_s93307"/>
                </a:ext>
                <a:ext uri="{FF2B5EF4-FFF2-40B4-BE49-F238E27FC236}">
                  <a16:creationId xmlns:a16="http://schemas.microsoft.com/office/drawing/2014/main" id="{00000000-0008-0000-1200-00007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08" name="Button 124" hidden="1">
              <a:extLst>
                <a:ext uri="{63B3BB69-23CF-44E3-9099-C40C66FF867C}">
                  <a14:compatExt spid="_x0000_s93308"/>
                </a:ext>
                <a:ext uri="{FF2B5EF4-FFF2-40B4-BE49-F238E27FC236}">
                  <a16:creationId xmlns:a16="http://schemas.microsoft.com/office/drawing/2014/main" id="{00000000-0008-0000-1200-00007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09" name="Button 125" hidden="1">
              <a:extLst>
                <a:ext uri="{63B3BB69-23CF-44E3-9099-C40C66FF867C}">
                  <a14:compatExt spid="_x0000_s93309"/>
                </a:ext>
                <a:ext uri="{FF2B5EF4-FFF2-40B4-BE49-F238E27FC236}">
                  <a16:creationId xmlns:a16="http://schemas.microsoft.com/office/drawing/2014/main" id="{00000000-0008-0000-1200-00007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0" name="Button 126" hidden="1">
              <a:extLst>
                <a:ext uri="{63B3BB69-23CF-44E3-9099-C40C66FF867C}">
                  <a14:compatExt spid="_x0000_s93310"/>
                </a:ext>
                <a:ext uri="{FF2B5EF4-FFF2-40B4-BE49-F238E27FC236}">
                  <a16:creationId xmlns:a16="http://schemas.microsoft.com/office/drawing/2014/main" id="{00000000-0008-0000-1200-00007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1" name="Button 127" hidden="1">
              <a:extLst>
                <a:ext uri="{63B3BB69-23CF-44E3-9099-C40C66FF867C}">
                  <a14:compatExt spid="_x0000_s93311"/>
                </a:ext>
                <a:ext uri="{FF2B5EF4-FFF2-40B4-BE49-F238E27FC236}">
                  <a16:creationId xmlns:a16="http://schemas.microsoft.com/office/drawing/2014/main" id="{00000000-0008-0000-1200-00007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2" name="Button 128" hidden="1">
              <a:extLst>
                <a:ext uri="{63B3BB69-23CF-44E3-9099-C40C66FF867C}">
                  <a14:compatExt spid="_x0000_s93312"/>
                </a:ext>
                <a:ext uri="{FF2B5EF4-FFF2-40B4-BE49-F238E27FC236}">
                  <a16:creationId xmlns:a16="http://schemas.microsoft.com/office/drawing/2014/main" id="{00000000-0008-0000-1200-00008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13" name="Button 129" hidden="1">
              <a:extLst>
                <a:ext uri="{63B3BB69-23CF-44E3-9099-C40C66FF867C}">
                  <a14:compatExt spid="_x0000_s93313"/>
                </a:ext>
                <a:ext uri="{FF2B5EF4-FFF2-40B4-BE49-F238E27FC236}">
                  <a16:creationId xmlns:a16="http://schemas.microsoft.com/office/drawing/2014/main" id="{00000000-0008-0000-1200-00008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4" name="Button 130" hidden="1">
              <a:extLst>
                <a:ext uri="{63B3BB69-23CF-44E3-9099-C40C66FF867C}">
                  <a14:compatExt spid="_x0000_s93314"/>
                </a:ext>
                <a:ext uri="{FF2B5EF4-FFF2-40B4-BE49-F238E27FC236}">
                  <a16:creationId xmlns:a16="http://schemas.microsoft.com/office/drawing/2014/main" id="{00000000-0008-0000-1200-00008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5" name="Button 131" hidden="1">
              <a:extLst>
                <a:ext uri="{63B3BB69-23CF-44E3-9099-C40C66FF867C}">
                  <a14:compatExt spid="_x0000_s93315"/>
                </a:ext>
                <a:ext uri="{FF2B5EF4-FFF2-40B4-BE49-F238E27FC236}">
                  <a16:creationId xmlns:a16="http://schemas.microsoft.com/office/drawing/2014/main" id="{00000000-0008-0000-1200-00008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6" name="Button 132" hidden="1">
              <a:extLst>
                <a:ext uri="{63B3BB69-23CF-44E3-9099-C40C66FF867C}">
                  <a14:compatExt spid="_x0000_s93316"/>
                </a:ext>
                <a:ext uri="{FF2B5EF4-FFF2-40B4-BE49-F238E27FC236}">
                  <a16:creationId xmlns:a16="http://schemas.microsoft.com/office/drawing/2014/main" id="{00000000-0008-0000-1200-00008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17" name="Button 133" hidden="1">
              <a:extLst>
                <a:ext uri="{63B3BB69-23CF-44E3-9099-C40C66FF867C}">
                  <a14:compatExt spid="_x0000_s93317"/>
                </a:ext>
                <a:ext uri="{FF2B5EF4-FFF2-40B4-BE49-F238E27FC236}">
                  <a16:creationId xmlns:a16="http://schemas.microsoft.com/office/drawing/2014/main" id="{00000000-0008-0000-1200-00008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8" name="Button 134" hidden="1">
              <a:extLst>
                <a:ext uri="{63B3BB69-23CF-44E3-9099-C40C66FF867C}">
                  <a14:compatExt spid="_x0000_s93318"/>
                </a:ext>
                <a:ext uri="{FF2B5EF4-FFF2-40B4-BE49-F238E27FC236}">
                  <a16:creationId xmlns:a16="http://schemas.microsoft.com/office/drawing/2014/main" id="{00000000-0008-0000-1200-00008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19" name="Button 135" hidden="1">
              <a:extLst>
                <a:ext uri="{63B3BB69-23CF-44E3-9099-C40C66FF867C}">
                  <a14:compatExt spid="_x0000_s93319"/>
                </a:ext>
                <a:ext uri="{FF2B5EF4-FFF2-40B4-BE49-F238E27FC236}">
                  <a16:creationId xmlns:a16="http://schemas.microsoft.com/office/drawing/2014/main" id="{00000000-0008-0000-1200-00008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0" name="Button 136" hidden="1">
              <a:extLst>
                <a:ext uri="{63B3BB69-23CF-44E3-9099-C40C66FF867C}">
                  <a14:compatExt spid="_x0000_s93320"/>
                </a:ext>
                <a:ext uri="{FF2B5EF4-FFF2-40B4-BE49-F238E27FC236}">
                  <a16:creationId xmlns:a16="http://schemas.microsoft.com/office/drawing/2014/main" id="{00000000-0008-0000-1200-00008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3321" name="Button 137" hidden="1">
              <a:extLst>
                <a:ext uri="{63B3BB69-23CF-44E3-9099-C40C66FF867C}">
                  <a14:compatExt spid="_x0000_s93321"/>
                </a:ext>
                <a:ext uri="{FF2B5EF4-FFF2-40B4-BE49-F238E27FC236}">
                  <a16:creationId xmlns:a16="http://schemas.microsoft.com/office/drawing/2014/main" id="{00000000-0008-0000-1200-00008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2" name="Button 138" hidden="1">
              <a:extLst>
                <a:ext uri="{63B3BB69-23CF-44E3-9099-C40C66FF867C}">
                  <a14:compatExt spid="_x0000_s93322"/>
                </a:ext>
                <a:ext uri="{FF2B5EF4-FFF2-40B4-BE49-F238E27FC236}">
                  <a16:creationId xmlns:a16="http://schemas.microsoft.com/office/drawing/2014/main" id="{00000000-0008-0000-1200-00008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3" name="Button 139" hidden="1">
              <a:extLst>
                <a:ext uri="{63B3BB69-23CF-44E3-9099-C40C66FF867C}">
                  <a14:compatExt spid="_x0000_s93323"/>
                </a:ext>
                <a:ext uri="{FF2B5EF4-FFF2-40B4-BE49-F238E27FC236}">
                  <a16:creationId xmlns:a16="http://schemas.microsoft.com/office/drawing/2014/main" id="{00000000-0008-0000-1200-00008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4" name="Button 140" hidden="1">
              <a:extLst>
                <a:ext uri="{63B3BB69-23CF-44E3-9099-C40C66FF867C}">
                  <a14:compatExt spid="_x0000_s93324"/>
                </a:ext>
                <a:ext uri="{FF2B5EF4-FFF2-40B4-BE49-F238E27FC236}">
                  <a16:creationId xmlns:a16="http://schemas.microsoft.com/office/drawing/2014/main" id="{00000000-0008-0000-1200-00008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325" name="Button 141" hidden="1">
              <a:extLst>
                <a:ext uri="{63B3BB69-23CF-44E3-9099-C40C66FF867C}">
                  <a14:compatExt spid="_x0000_s93325"/>
                </a:ext>
                <a:ext uri="{FF2B5EF4-FFF2-40B4-BE49-F238E27FC236}">
                  <a16:creationId xmlns:a16="http://schemas.microsoft.com/office/drawing/2014/main" id="{00000000-0008-0000-1200-00008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6" name="Button 142" hidden="1">
              <a:extLst>
                <a:ext uri="{63B3BB69-23CF-44E3-9099-C40C66FF867C}">
                  <a14:compatExt spid="_x0000_s93326"/>
                </a:ext>
                <a:ext uri="{FF2B5EF4-FFF2-40B4-BE49-F238E27FC236}">
                  <a16:creationId xmlns:a16="http://schemas.microsoft.com/office/drawing/2014/main" id="{00000000-0008-0000-1200-00008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7" name="Button 143" hidden="1">
              <a:extLst>
                <a:ext uri="{63B3BB69-23CF-44E3-9099-C40C66FF867C}">
                  <a14:compatExt spid="_x0000_s93327"/>
                </a:ext>
                <a:ext uri="{FF2B5EF4-FFF2-40B4-BE49-F238E27FC236}">
                  <a16:creationId xmlns:a16="http://schemas.microsoft.com/office/drawing/2014/main" id="{00000000-0008-0000-1200-00008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8" name="Button 144" hidden="1">
              <a:extLst>
                <a:ext uri="{63B3BB69-23CF-44E3-9099-C40C66FF867C}">
                  <a14:compatExt spid="_x0000_s93328"/>
                </a:ext>
                <a:ext uri="{FF2B5EF4-FFF2-40B4-BE49-F238E27FC236}">
                  <a16:creationId xmlns:a16="http://schemas.microsoft.com/office/drawing/2014/main" id="{00000000-0008-0000-1200-00009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29" name="Button 145" hidden="1">
              <a:extLst>
                <a:ext uri="{63B3BB69-23CF-44E3-9099-C40C66FF867C}">
                  <a14:compatExt spid="_x0000_s93329"/>
                </a:ext>
                <a:ext uri="{FF2B5EF4-FFF2-40B4-BE49-F238E27FC236}">
                  <a16:creationId xmlns:a16="http://schemas.microsoft.com/office/drawing/2014/main" id="{00000000-0008-0000-1200-00009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0" name="Button 146" hidden="1">
              <a:extLst>
                <a:ext uri="{63B3BB69-23CF-44E3-9099-C40C66FF867C}">
                  <a14:compatExt spid="_x0000_s93330"/>
                </a:ext>
                <a:ext uri="{FF2B5EF4-FFF2-40B4-BE49-F238E27FC236}">
                  <a16:creationId xmlns:a16="http://schemas.microsoft.com/office/drawing/2014/main" id="{00000000-0008-0000-1200-00009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1" name="Button 147" hidden="1">
              <a:extLst>
                <a:ext uri="{63B3BB69-23CF-44E3-9099-C40C66FF867C}">
                  <a14:compatExt spid="_x0000_s93331"/>
                </a:ext>
                <a:ext uri="{FF2B5EF4-FFF2-40B4-BE49-F238E27FC236}">
                  <a16:creationId xmlns:a16="http://schemas.microsoft.com/office/drawing/2014/main" id="{00000000-0008-0000-1200-00009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2" name="Button 148" hidden="1">
              <a:extLst>
                <a:ext uri="{63B3BB69-23CF-44E3-9099-C40C66FF867C}">
                  <a14:compatExt spid="_x0000_s93332"/>
                </a:ext>
                <a:ext uri="{FF2B5EF4-FFF2-40B4-BE49-F238E27FC236}">
                  <a16:creationId xmlns:a16="http://schemas.microsoft.com/office/drawing/2014/main" id="{00000000-0008-0000-1200-00009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33" name="Button 149" hidden="1">
              <a:extLst>
                <a:ext uri="{63B3BB69-23CF-44E3-9099-C40C66FF867C}">
                  <a14:compatExt spid="_x0000_s93333"/>
                </a:ext>
                <a:ext uri="{FF2B5EF4-FFF2-40B4-BE49-F238E27FC236}">
                  <a16:creationId xmlns:a16="http://schemas.microsoft.com/office/drawing/2014/main" id="{00000000-0008-0000-1200-00009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4" name="Button 150" hidden="1">
              <a:extLst>
                <a:ext uri="{63B3BB69-23CF-44E3-9099-C40C66FF867C}">
                  <a14:compatExt spid="_x0000_s93334"/>
                </a:ext>
                <a:ext uri="{FF2B5EF4-FFF2-40B4-BE49-F238E27FC236}">
                  <a16:creationId xmlns:a16="http://schemas.microsoft.com/office/drawing/2014/main" id="{00000000-0008-0000-1200-00009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5" name="Button 151" hidden="1">
              <a:extLst>
                <a:ext uri="{63B3BB69-23CF-44E3-9099-C40C66FF867C}">
                  <a14:compatExt spid="_x0000_s93335"/>
                </a:ext>
                <a:ext uri="{FF2B5EF4-FFF2-40B4-BE49-F238E27FC236}">
                  <a16:creationId xmlns:a16="http://schemas.microsoft.com/office/drawing/2014/main" id="{00000000-0008-0000-1200-00009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6" name="Button 152" hidden="1">
              <a:extLst>
                <a:ext uri="{63B3BB69-23CF-44E3-9099-C40C66FF867C}">
                  <a14:compatExt spid="_x0000_s93336"/>
                </a:ext>
                <a:ext uri="{FF2B5EF4-FFF2-40B4-BE49-F238E27FC236}">
                  <a16:creationId xmlns:a16="http://schemas.microsoft.com/office/drawing/2014/main" id="{00000000-0008-0000-1200-00009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337" name="Button 153" hidden="1">
              <a:extLst>
                <a:ext uri="{63B3BB69-23CF-44E3-9099-C40C66FF867C}">
                  <a14:compatExt spid="_x0000_s93337"/>
                </a:ext>
                <a:ext uri="{FF2B5EF4-FFF2-40B4-BE49-F238E27FC236}">
                  <a16:creationId xmlns:a16="http://schemas.microsoft.com/office/drawing/2014/main" id="{00000000-0008-0000-1200-00009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8" name="Button 154" hidden="1">
              <a:extLst>
                <a:ext uri="{63B3BB69-23CF-44E3-9099-C40C66FF867C}">
                  <a14:compatExt spid="_x0000_s93338"/>
                </a:ext>
                <a:ext uri="{FF2B5EF4-FFF2-40B4-BE49-F238E27FC236}">
                  <a16:creationId xmlns:a16="http://schemas.microsoft.com/office/drawing/2014/main" id="{00000000-0008-0000-1200-00009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39" name="Button 155" hidden="1">
              <a:extLst>
                <a:ext uri="{63B3BB69-23CF-44E3-9099-C40C66FF867C}">
                  <a14:compatExt spid="_x0000_s93339"/>
                </a:ext>
                <a:ext uri="{FF2B5EF4-FFF2-40B4-BE49-F238E27FC236}">
                  <a16:creationId xmlns:a16="http://schemas.microsoft.com/office/drawing/2014/main" id="{00000000-0008-0000-1200-00009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0" name="Button 156" hidden="1">
              <a:extLst>
                <a:ext uri="{63B3BB69-23CF-44E3-9099-C40C66FF867C}">
                  <a14:compatExt spid="_x0000_s93340"/>
                </a:ext>
                <a:ext uri="{FF2B5EF4-FFF2-40B4-BE49-F238E27FC236}">
                  <a16:creationId xmlns:a16="http://schemas.microsoft.com/office/drawing/2014/main" id="{00000000-0008-0000-1200-00009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41" name="Button 157" hidden="1">
              <a:extLst>
                <a:ext uri="{63B3BB69-23CF-44E3-9099-C40C66FF867C}">
                  <a14:compatExt spid="_x0000_s93341"/>
                </a:ext>
                <a:ext uri="{FF2B5EF4-FFF2-40B4-BE49-F238E27FC236}">
                  <a16:creationId xmlns:a16="http://schemas.microsoft.com/office/drawing/2014/main" id="{00000000-0008-0000-1200-00009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2" name="Button 158" hidden="1">
              <a:extLst>
                <a:ext uri="{63B3BB69-23CF-44E3-9099-C40C66FF867C}">
                  <a14:compatExt spid="_x0000_s93342"/>
                </a:ext>
                <a:ext uri="{FF2B5EF4-FFF2-40B4-BE49-F238E27FC236}">
                  <a16:creationId xmlns:a16="http://schemas.microsoft.com/office/drawing/2014/main" id="{00000000-0008-0000-1200-00009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3" name="Button 159" hidden="1">
              <a:extLst>
                <a:ext uri="{63B3BB69-23CF-44E3-9099-C40C66FF867C}">
                  <a14:compatExt spid="_x0000_s93343"/>
                </a:ext>
                <a:ext uri="{FF2B5EF4-FFF2-40B4-BE49-F238E27FC236}">
                  <a16:creationId xmlns:a16="http://schemas.microsoft.com/office/drawing/2014/main" id="{00000000-0008-0000-1200-00009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4" name="Button 160" hidden="1">
              <a:extLst>
                <a:ext uri="{63B3BB69-23CF-44E3-9099-C40C66FF867C}">
                  <a14:compatExt spid="_x0000_s93344"/>
                </a:ext>
                <a:ext uri="{FF2B5EF4-FFF2-40B4-BE49-F238E27FC236}">
                  <a16:creationId xmlns:a16="http://schemas.microsoft.com/office/drawing/2014/main" id="{00000000-0008-0000-1200-0000A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45" name="Button 161" hidden="1">
              <a:extLst>
                <a:ext uri="{63B3BB69-23CF-44E3-9099-C40C66FF867C}">
                  <a14:compatExt spid="_x0000_s93345"/>
                </a:ext>
                <a:ext uri="{FF2B5EF4-FFF2-40B4-BE49-F238E27FC236}">
                  <a16:creationId xmlns:a16="http://schemas.microsoft.com/office/drawing/2014/main" id="{00000000-0008-0000-1200-0000A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6" name="Button 162" hidden="1">
              <a:extLst>
                <a:ext uri="{63B3BB69-23CF-44E3-9099-C40C66FF867C}">
                  <a14:compatExt spid="_x0000_s93346"/>
                </a:ext>
                <a:ext uri="{FF2B5EF4-FFF2-40B4-BE49-F238E27FC236}">
                  <a16:creationId xmlns:a16="http://schemas.microsoft.com/office/drawing/2014/main" id="{00000000-0008-0000-1200-0000A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7" name="Button 163" hidden="1">
              <a:extLst>
                <a:ext uri="{63B3BB69-23CF-44E3-9099-C40C66FF867C}">
                  <a14:compatExt spid="_x0000_s93347"/>
                </a:ext>
                <a:ext uri="{FF2B5EF4-FFF2-40B4-BE49-F238E27FC236}">
                  <a16:creationId xmlns:a16="http://schemas.microsoft.com/office/drawing/2014/main" id="{00000000-0008-0000-1200-0000A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8" name="Button 164" hidden="1">
              <a:extLst>
                <a:ext uri="{63B3BB69-23CF-44E3-9099-C40C66FF867C}">
                  <a14:compatExt spid="_x0000_s93348"/>
                </a:ext>
                <a:ext uri="{FF2B5EF4-FFF2-40B4-BE49-F238E27FC236}">
                  <a16:creationId xmlns:a16="http://schemas.microsoft.com/office/drawing/2014/main" id="{00000000-0008-0000-1200-0000A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349" name="Button 165" hidden="1">
              <a:extLst>
                <a:ext uri="{63B3BB69-23CF-44E3-9099-C40C66FF867C}">
                  <a14:compatExt spid="_x0000_s93349"/>
                </a:ext>
                <a:ext uri="{FF2B5EF4-FFF2-40B4-BE49-F238E27FC236}">
                  <a16:creationId xmlns:a16="http://schemas.microsoft.com/office/drawing/2014/main" id="{00000000-0008-0000-1200-0000A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0" name="Button 166" hidden="1">
              <a:extLst>
                <a:ext uri="{63B3BB69-23CF-44E3-9099-C40C66FF867C}">
                  <a14:compatExt spid="_x0000_s93350"/>
                </a:ext>
                <a:ext uri="{FF2B5EF4-FFF2-40B4-BE49-F238E27FC236}">
                  <a16:creationId xmlns:a16="http://schemas.microsoft.com/office/drawing/2014/main" id="{00000000-0008-0000-1200-0000A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1" name="Button 167" hidden="1">
              <a:extLst>
                <a:ext uri="{63B3BB69-23CF-44E3-9099-C40C66FF867C}">
                  <a14:compatExt spid="_x0000_s93351"/>
                </a:ext>
                <a:ext uri="{FF2B5EF4-FFF2-40B4-BE49-F238E27FC236}">
                  <a16:creationId xmlns:a16="http://schemas.microsoft.com/office/drawing/2014/main" id="{00000000-0008-0000-1200-0000A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2" name="Button 168" hidden="1">
              <a:extLst>
                <a:ext uri="{63B3BB69-23CF-44E3-9099-C40C66FF867C}">
                  <a14:compatExt spid="_x0000_s93352"/>
                </a:ext>
                <a:ext uri="{FF2B5EF4-FFF2-40B4-BE49-F238E27FC236}">
                  <a16:creationId xmlns:a16="http://schemas.microsoft.com/office/drawing/2014/main" id="{00000000-0008-0000-1200-0000A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353" name="Button 169" hidden="1">
              <a:extLst>
                <a:ext uri="{63B3BB69-23CF-44E3-9099-C40C66FF867C}">
                  <a14:compatExt spid="_x0000_s93353"/>
                </a:ext>
                <a:ext uri="{FF2B5EF4-FFF2-40B4-BE49-F238E27FC236}">
                  <a16:creationId xmlns:a16="http://schemas.microsoft.com/office/drawing/2014/main" id="{00000000-0008-0000-1200-0000A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4" name="Button 170" hidden="1">
              <a:extLst>
                <a:ext uri="{63B3BB69-23CF-44E3-9099-C40C66FF867C}">
                  <a14:compatExt spid="_x0000_s93354"/>
                </a:ext>
                <a:ext uri="{FF2B5EF4-FFF2-40B4-BE49-F238E27FC236}">
                  <a16:creationId xmlns:a16="http://schemas.microsoft.com/office/drawing/2014/main" id="{00000000-0008-0000-1200-0000A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5" name="Button 171" hidden="1">
              <a:extLst>
                <a:ext uri="{63B3BB69-23CF-44E3-9099-C40C66FF867C}">
                  <a14:compatExt spid="_x0000_s93355"/>
                </a:ext>
                <a:ext uri="{FF2B5EF4-FFF2-40B4-BE49-F238E27FC236}">
                  <a16:creationId xmlns:a16="http://schemas.microsoft.com/office/drawing/2014/main" id="{00000000-0008-0000-1200-0000A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6" name="Button 172" hidden="1">
              <a:extLst>
                <a:ext uri="{63B3BB69-23CF-44E3-9099-C40C66FF867C}">
                  <a14:compatExt spid="_x0000_s93356"/>
                </a:ext>
                <a:ext uri="{FF2B5EF4-FFF2-40B4-BE49-F238E27FC236}">
                  <a16:creationId xmlns:a16="http://schemas.microsoft.com/office/drawing/2014/main" id="{00000000-0008-0000-1200-0000A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357" name="Button 173" hidden="1">
              <a:extLst>
                <a:ext uri="{63B3BB69-23CF-44E3-9099-C40C66FF867C}">
                  <a14:compatExt spid="_x0000_s93357"/>
                </a:ext>
                <a:ext uri="{FF2B5EF4-FFF2-40B4-BE49-F238E27FC236}">
                  <a16:creationId xmlns:a16="http://schemas.microsoft.com/office/drawing/2014/main" id="{00000000-0008-0000-1200-0000A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8" name="Button 174" hidden="1">
              <a:extLst>
                <a:ext uri="{63B3BB69-23CF-44E3-9099-C40C66FF867C}">
                  <a14:compatExt spid="_x0000_s93358"/>
                </a:ext>
                <a:ext uri="{FF2B5EF4-FFF2-40B4-BE49-F238E27FC236}">
                  <a16:creationId xmlns:a16="http://schemas.microsoft.com/office/drawing/2014/main" id="{00000000-0008-0000-1200-0000A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59" name="Button 175" hidden="1">
              <a:extLst>
                <a:ext uri="{63B3BB69-23CF-44E3-9099-C40C66FF867C}">
                  <a14:compatExt spid="_x0000_s93359"/>
                </a:ext>
                <a:ext uri="{FF2B5EF4-FFF2-40B4-BE49-F238E27FC236}">
                  <a16:creationId xmlns:a16="http://schemas.microsoft.com/office/drawing/2014/main" id="{00000000-0008-0000-1200-0000A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0" name="Button 176" hidden="1">
              <a:extLst>
                <a:ext uri="{63B3BB69-23CF-44E3-9099-C40C66FF867C}">
                  <a14:compatExt spid="_x0000_s93360"/>
                </a:ext>
                <a:ext uri="{FF2B5EF4-FFF2-40B4-BE49-F238E27FC236}">
                  <a16:creationId xmlns:a16="http://schemas.microsoft.com/office/drawing/2014/main" id="{00000000-0008-0000-1200-0000B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361" name="Button 177" hidden="1">
              <a:extLst>
                <a:ext uri="{63B3BB69-23CF-44E3-9099-C40C66FF867C}">
                  <a14:compatExt spid="_x0000_s93361"/>
                </a:ext>
                <a:ext uri="{FF2B5EF4-FFF2-40B4-BE49-F238E27FC236}">
                  <a16:creationId xmlns:a16="http://schemas.microsoft.com/office/drawing/2014/main" id="{00000000-0008-0000-1200-0000B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2" name="Button 178" hidden="1">
              <a:extLst>
                <a:ext uri="{63B3BB69-23CF-44E3-9099-C40C66FF867C}">
                  <a14:compatExt spid="_x0000_s93362"/>
                </a:ext>
                <a:ext uri="{FF2B5EF4-FFF2-40B4-BE49-F238E27FC236}">
                  <a16:creationId xmlns:a16="http://schemas.microsoft.com/office/drawing/2014/main" id="{00000000-0008-0000-1200-0000B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3" name="Button 179" hidden="1">
              <a:extLst>
                <a:ext uri="{63B3BB69-23CF-44E3-9099-C40C66FF867C}">
                  <a14:compatExt spid="_x0000_s93363"/>
                </a:ext>
                <a:ext uri="{FF2B5EF4-FFF2-40B4-BE49-F238E27FC236}">
                  <a16:creationId xmlns:a16="http://schemas.microsoft.com/office/drawing/2014/main" id="{00000000-0008-0000-1200-0000B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4" name="Button 180" hidden="1">
              <a:extLst>
                <a:ext uri="{63B3BB69-23CF-44E3-9099-C40C66FF867C}">
                  <a14:compatExt spid="_x0000_s93364"/>
                </a:ext>
                <a:ext uri="{FF2B5EF4-FFF2-40B4-BE49-F238E27FC236}">
                  <a16:creationId xmlns:a16="http://schemas.microsoft.com/office/drawing/2014/main" id="{00000000-0008-0000-1200-0000B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3365" name="Button 181" hidden="1">
              <a:extLst>
                <a:ext uri="{63B3BB69-23CF-44E3-9099-C40C66FF867C}">
                  <a14:compatExt spid="_x0000_s93365"/>
                </a:ext>
                <a:ext uri="{FF2B5EF4-FFF2-40B4-BE49-F238E27FC236}">
                  <a16:creationId xmlns:a16="http://schemas.microsoft.com/office/drawing/2014/main" id="{00000000-0008-0000-1200-0000B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366" name="Button 182" hidden="1">
              <a:extLst>
                <a:ext uri="{63B3BB69-23CF-44E3-9099-C40C66FF867C}">
                  <a14:compatExt spid="_x0000_s93366"/>
                </a:ext>
                <a:ext uri="{FF2B5EF4-FFF2-40B4-BE49-F238E27FC236}">
                  <a16:creationId xmlns:a16="http://schemas.microsoft.com/office/drawing/2014/main" id="{00000000-0008-0000-1200-0000B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7" name="Button 183" hidden="1">
              <a:extLst>
                <a:ext uri="{63B3BB69-23CF-44E3-9099-C40C66FF867C}">
                  <a14:compatExt spid="_x0000_s93367"/>
                </a:ext>
                <a:ext uri="{FF2B5EF4-FFF2-40B4-BE49-F238E27FC236}">
                  <a16:creationId xmlns:a16="http://schemas.microsoft.com/office/drawing/2014/main" id="{00000000-0008-0000-1200-0000B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8" name="Button 184" hidden="1">
              <a:extLst>
                <a:ext uri="{63B3BB69-23CF-44E3-9099-C40C66FF867C}">
                  <a14:compatExt spid="_x0000_s93368"/>
                </a:ext>
                <a:ext uri="{FF2B5EF4-FFF2-40B4-BE49-F238E27FC236}">
                  <a16:creationId xmlns:a16="http://schemas.microsoft.com/office/drawing/2014/main" id="{00000000-0008-0000-1200-0000B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69" name="Button 185" hidden="1">
              <a:extLst>
                <a:ext uri="{63B3BB69-23CF-44E3-9099-C40C66FF867C}">
                  <a14:compatExt spid="_x0000_s93369"/>
                </a:ext>
                <a:ext uri="{FF2B5EF4-FFF2-40B4-BE49-F238E27FC236}">
                  <a16:creationId xmlns:a16="http://schemas.microsoft.com/office/drawing/2014/main" id="{00000000-0008-0000-1200-0000B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370" name="Button 186" hidden="1">
              <a:extLst>
                <a:ext uri="{63B3BB69-23CF-44E3-9099-C40C66FF867C}">
                  <a14:compatExt spid="_x0000_s93370"/>
                </a:ext>
                <a:ext uri="{FF2B5EF4-FFF2-40B4-BE49-F238E27FC236}">
                  <a16:creationId xmlns:a16="http://schemas.microsoft.com/office/drawing/2014/main" id="{00000000-0008-0000-1200-0000B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1" name="Button 187" hidden="1">
              <a:extLst>
                <a:ext uri="{63B3BB69-23CF-44E3-9099-C40C66FF867C}">
                  <a14:compatExt spid="_x0000_s93371"/>
                </a:ext>
                <a:ext uri="{FF2B5EF4-FFF2-40B4-BE49-F238E27FC236}">
                  <a16:creationId xmlns:a16="http://schemas.microsoft.com/office/drawing/2014/main" id="{00000000-0008-0000-1200-0000B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2" name="Button 188" hidden="1">
              <a:extLst>
                <a:ext uri="{63B3BB69-23CF-44E3-9099-C40C66FF867C}">
                  <a14:compatExt spid="_x0000_s93372"/>
                </a:ext>
                <a:ext uri="{FF2B5EF4-FFF2-40B4-BE49-F238E27FC236}">
                  <a16:creationId xmlns:a16="http://schemas.microsoft.com/office/drawing/2014/main" id="{00000000-0008-0000-1200-0000B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3" name="Button 189" hidden="1">
              <a:extLst>
                <a:ext uri="{63B3BB69-23CF-44E3-9099-C40C66FF867C}">
                  <a14:compatExt spid="_x0000_s93373"/>
                </a:ext>
                <a:ext uri="{FF2B5EF4-FFF2-40B4-BE49-F238E27FC236}">
                  <a16:creationId xmlns:a16="http://schemas.microsoft.com/office/drawing/2014/main" id="{00000000-0008-0000-1200-0000B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3374" name="Button 190" hidden="1">
              <a:extLst>
                <a:ext uri="{63B3BB69-23CF-44E3-9099-C40C66FF867C}">
                  <a14:compatExt spid="_x0000_s93374"/>
                </a:ext>
                <a:ext uri="{FF2B5EF4-FFF2-40B4-BE49-F238E27FC236}">
                  <a16:creationId xmlns:a16="http://schemas.microsoft.com/office/drawing/2014/main" id="{00000000-0008-0000-1200-0000B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5" name="Button 191" hidden="1">
              <a:extLst>
                <a:ext uri="{63B3BB69-23CF-44E3-9099-C40C66FF867C}">
                  <a14:compatExt spid="_x0000_s93375"/>
                </a:ext>
                <a:ext uri="{FF2B5EF4-FFF2-40B4-BE49-F238E27FC236}">
                  <a16:creationId xmlns:a16="http://schemas.microsoft.com/office/drawing/2014/main" id="{00000000-0008-0000-1200-0000B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6" name="Button 192" hidden="1">
              <a:extLst>
                <a:ext uri="{63B3BB69-23CF-44E3-9099-C40C66FF867C}">
                  <a14:compatExt spid="_x0000_s93376"/>
                </a:ext>
                <a:ext uri="{FF2B5EF4-FFF2-40B4-BE49-F238E27FC236}">
                  <a16:creationId xmlns:a16="http://schemas.microsoft.com/office/drawing/2014/main" id="{00000000-0008-0000-1200-0000C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7" name="Button 193" hidden="1">
              <a:extLst>
                <a:ext uri="{63B3BB69-23CF-44E3-9099-C40C66FF867C}">
                  <a14:compatExt spid="_x0000_s93377"/>
                </a:ext>
                <a:ext uri="{FF2B5EF4-FFF2-40B4-BE49-F238E27FC236}">
                  <a16:creationId xmlns:a16="http://schemas.microsoft.com/office/drawing/2014/main" id="{00000000-0008-0000-1200-0000C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3378" name="Button 194" hidden="1">
              <a:extLst>
                <a:ext uri="{63B3BB69-23CF-44E3-9099-C40C66FF867C}">
                  <a14:compatExt spid="_x0000_s93378"/>
                </a:ext>
                <a:ext uri="{FF2B5EF4-FFF2-40B4-BE49-F238E27FC236}">
                  <a16:creationId xmlns:a16="http://schemas.microsoft.com/office/drawing/2014/main" id="{00000000-0008-0000-1200-0000C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79" name="Button 195" hidden="1">
              <a:extLst>
                <a:ext uri="{63B3BB69-23CF-44E3-9099-C40C66FF867C}">
                  <a14:compatExt spid="_x0000_s93379"/>
                </a:ext>
                <a:ext uri="{FF2B5EF4-FFF2-40B4-BE49-F238E27FC236}">
                  <a16:creationId xmlns:a16="http://schemas.microsoft.com/office/drawing/2014/main" id="{00000000-0008-0000-1200-0000C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0" name="Button 196" hidden="1">
              <a:extLst>
                <a:ext uri="{63B3BB69-23CF-44E3-9099-C40C66FF867C}">
                  <a14:compatExt spid="_x0000_s93380"/>
                </a:ext>
                <a:ext uri="{FF2B5EF4-FFF2-40B4-BE49-F238E27FC236}">
                  <a16:creationId xmlns:a16="http://schemas.microsoft.com/office/drawing/2014/main" id="{00000000-0008-0000-1200-0000C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1" name="Button 197" hidden="1">
              <a:extLst>
                <a:ext uri="{63B3BB69-23CF-44E3-9099-C40C66FF867C}">
                  <a14:compatExt spid="_x0000_s93381"/>
                </a:ext>
                <a:ext uri="{FF2B5EF4-FFF2-40B4-BE49-F238E27FC236}">
                  <a16:creationId xmlns:a16="http://schemas.microsoft.com/office/drawing/2014/main" id="{00000000-0008-0000-1200-0000C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3382" name="Button 198" hidden="1">
              <a:extLst>
                <a:ext uri="{63B3BB69-23CF-44E3-9099-C40C66FF867C}">
                  <a14:compatExt spid="_x0000_s93382"/>
                </a:ext>
                <a:ext uri="{FF2B5EF4-FFF2-40B4-BE49-F238E27FC236}">
                  <a16:creationId xmlns:a16="http://schemas.microsoft.com/office/drawing/2014/main" id="{00000000-0008-0000-1200-0000C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3" name="Button 199" hidden="1">
              <a:extLst>
                <a:ext uri="{63B3BB69-23CF-44E3-9099-C40C66FF867C}">
                  <a14:compatExt spid="_x0000_s93383"/>
                </a:ext>
                <a:ext uri="{FF2B5EF4-FFF2-40B4-BE49-F238E27FC236}">
                  <a16:creationId xmlns:a16="http://schemas.microsoft.com/office/drawing/2014/main" id="{00000000-0008-0000-1200-0000C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4" name="Button 200" hidden="1">
              <a:extLst>
                <a:ext uri="{63B3BB69-23CF-44E3-9099-C40C66FF867C}">
                  <a14:compatExt spid="_x0000_s93384"/>
                </a:ext>
                <a:ext uri="{FF2B5EF4-FFF2-40B4-BE49-F238E27FC236}">
                  <a16:creationId xmlns:a16="http://schemas.microsoft.com/office/drawing/2014/main" id="{00000000-0008-0000-1200-0000C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5" name="Button 201" hidden="1">
              <a:extLst>
                <a:ext uri="{63B3BB69-23CF-44E3-9099-C40C66FF867C}">
                  <a14:compatExt spid="_x0000_s93385"/>
                </a:ext>
                <a:ext uri="{FF2B5EF4-FFF2-40B4-BE49-F238E27FC236}">
                  <a16:creationId xmlns:a16="http://schemas.microsoft.com/office/drawing/2014/main" id="{00000000-0008-0000-1200-0000C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386" name="Button 202" hidden="1">
              <a:extLst>
                <a:ext uri="{63B3BB69-23CF-44E3-9099-C40C66FF867C}">
                  <a14:compatExt spid="_x0000_s93386"/>
                </a:ext>
                <a:ext uri="{FF2B5EF4-FFF2-40B4-BE49-F238E27FC236}">
                  <a16:creationId xmlns:a16="http://schemas.microsoft.com/office/drawing/2014/main" id="{00000000-0008-0000-1200-0000C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7" name="Button 203" hidden="1">
              <a:extLst>
                <a:ext uri="{63B3BB69-23CF-44E3-9099-C40C66FF867C}">
                  <a14:compatExt spid="_x0000_s93387"/>
                </a:ext>
                <a:ext uri="{FF2B5EF4-FFF2-40B4-BE49-F238E27FC236}">
                  <a16:creationId xmlns:a16="http://schemas.microsoft.com/office/drawing/2014/main" id="{00000000-0008-0000-1200-0000C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8" name="Button 204" hidden="1">
              <a:extLst>
                <a:ext uri="{63B3BB69-23CF-44E3-9099-C40C66FF867C}">
                  <a14:compatExt spid="_x0000_s93388"/>
                </a:ext>
                <a:ext uri="{FF2B5EF4-FFF2-40B4-BE49-F238E27FC236}">
                  <a16:creationId xmlns:a16="http://schemas.microsoft.com/office/drawing/2014/main" id="{00000000-0008-0000-1200-0000C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89" name="Button 205" hidden="1">
              <a:extLst>
                <a:ext uri="{63B3BB69-23CF-44E3-9099-C40C66FF867C}">
                  <a14:compatExt spid="_x0000_s93389"/>
                </a:ext>
                <a:ext uri="{FF2B5EF4-FFF2-40B4-BE49-F238E27FC236}">
                  <a16:creationId xmlns:a16="http://schemas.microsoft.com/office/drawing/2014/main" id="{00000000-0008-0000-1200-0000C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3390" name="Button 206" hidden="1">
              <a:extLst>
                <a:ext uri="{63B3BB69-23CF-44E3-9099-C40C66FF867C}">
                  <a14:compatExt spid="_x0000_s93390"/>
                </a:ext>
                <a:ext uri="{FF2B5EF4-FFF2-40B4-BE49-F238E27FC236}">
                  <a16:creationId xmlns:a16="http://schemas.microsoft.com/office/drawing/2014/main" id="{00000000-0008-0000-1200-0000C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1" name="Button 207" hidden="1">
              <a:extLst>
                <a:ext uri="{63B3BB69-23CF-44E3-9099-C40C66FF867C}">
                  <a14:compatExt spid="_x0000_s93391"/>
                </a:ext>
                <a:ext uri="{FF2B5EF4-FFF2-40B4-BE49-F238E27FC236}">
                  <a16:creationId xmlns:a16="http://schemas.microsoft.com/office/drawing/2014/main" id="{00000000-0008-0000-1200-0000C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2" name="Button 208" hidden="1">
              <a:extLst>
                <a:ext uri="{63B3BB69-23CF-44E3-9099-C40C66FF867C}">
                  <a14:compatExt spid="_x0000_s93392"/>
                </a:ext>
                <a:ext uri="{FF2B5EF4-FFF2-40B4-BE49-F238E27FC236}">
                  <a16:creationId xmlns:a16="http://schemas.microsoft.com/office/drawing/2014/main" id="{00000000-0008-0000-1200-0000D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3" name="Button 209" hidden="1">
              <a:extLst>
                <a:ext uri="{63B3BB69-23CF-44E3-9099-C40C66FF867C}">
                  <a14:compatExt spid="_x0000_s93393"/>
                </a:ext>
                <a:ext uri="{FF2B5EF4-FFF2-40B4-BE49-F238E27FC236}">
                  <a16:creationId xmlns:a16="http://schemas.microsoft.com/office/drawing/2014/main" id="{00000000-0008-0000-1200-0000D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3394" name="Button 210" hidden="1">
              <a:extLst>
                <a:ext uri="{63B3BB69-23CF-44E3-9099-C40C66FF867C}">
                  <a14:compatExt spid="_x0000_s93394"/>
                </a:ext>
                <a:ext uri="{FF2B5EF4-FFF2-40B4-BE49-F238E27FC236}">
                  <a16:creationId xmlns:a16="http://schemas.microsoft.com/office/drawing/2014/main" id="{00000000-0008-0000-1200-0000D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5" name="Button 211" hidden="1">
              <a:extLst>
                <a:ext uri="{63B3BB69-23CF-44E3-9099-C40C66FF867C}">
                  <a14:compatExt spid="_x0000_s93395"/>
                </a:ext>
                <a:ext uri="{FF2B5EF4-FFF2-40B4-BE49-F238E27FC236}">
                  <a16:creationId xmlns:a16="http://schemas.microsoft.com/office/drawing/2014/main" id="{00000000-0008-0000-1200-0000D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6" name="Button 212" hidden="1">
              <a:extLst>
                <a:ext uri="{63B3BB69-23CF-44E3-9099-C40C66FF867C}">
                  <a14:compatExt spid="_x0000_s93396"/>
                </a:ext>
                <a:ext uri="{FF2B5EF4-FFF2-40B4-BE49-F238E27FC236}">
                  <a16:creationId xmlns:a16="http://schemas.microsoft.com/office/drawing/2014/main" id="{00000000-0008-0000-1200-0000D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7" name="Button 213" hidden="1">
              <a:extLst>
                <a:ext uri="{63B3BB69-23CF-44E3-9099-C40C66FF867C}">
                  <a14:compatExt spid="_x0000_s93397"/>
                </a:ext>
                <a:ext uri="{FF2B5EF4-FFF2-40B4-BE49-F238E27FC236}">
                  <a16:creationId xmlns:a16="http://schemas.microsoft.com/office/drawing/2014/main" id="{00000000-0008-0000-1200-0000D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398" name="Button 214" hidden="1">
              <a:extLst>
                <a:ext uri="{63B3BB69-23CF-44E3-9099-C40C66FF867C}">
                  <a14:compatExt spid="_x0000_s93398"/>
                </a:ext>
                <a:ext uri="{FF2B5EF4-FFF2-40B4-BE49-F238E27FC236}">
                  <a16:creationId xmlns:a16="http://schemas.microsoft.com/office/drawing/2014/main" id="{00000000-0008-0000-1200-0000D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399" name="Button 215" hidden="1">
              <a:extLst>
                <a:ext uri="{63B3BB69-23CF-44E3-9099-C40C66FF867C}">
                  <a14:compatExt spid="_x0000_s93399"/>
                </a:ext>
                <a:ext uri="{FF2B5EF4-FFF2-40B4-BE49-F238E27FC236}">
                  <a16:creationId xmlns:a16="http://schemas.microsoft.com/office/drawing/2014/main" id="{00000000-0008-0000-1200-0000D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0" name="Button 216" hidden="1">
              <a:extLst>
                <a:ext uri="{63B3BB69-23CF-44E3-9099-C40C66FF867C}">
                  <a14:compatExt spid="_x0000_s93400"/>
                </a:ext>
                <a:ext uri="{FF2B5EF4-FFF2-40B4-BE49-F238E27FC236}">
                  <a16:creationId xmlns:a16="http://schemas.microsoft.com/office/drawing/2014/main" id="{00000000-0008-0000-1200-0000D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1" name="Button 217" hidden="1">
              <a:extLst>
                <a:ext uri="{63B3BB69-23CF-44E3-9099-C40C66FF867C}">
                  <a14:compatExt spid="_x0000_s93401"/>
                </a:ext>
                <a:ext uri="{FF2B5EF4-FFF2-40B4-BE49-F238E27FC236}">
                  <a16:creationId xmlns:a16="http://schemas.microsoft.com/office/drawing/2014/main" id="{00000000-0008-0000-1200-0000D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402" name="Button 218" hidden="1">
              <a:extLst>
                <a:ext uri="{63B3BB69-23CF-44E3-9099-C40C66FF867C}">
                  <a14:compatExt spid="_x0000_s93402"/>
                </a:ext>
                <a:ext uri="{FF2B5EF4-FFF2-40B4-BE49-F238E27FC236}">
                  <a16:creationId xmlns:a16="http://schemas.microsoft.com/office/drawing/2014/main" id="{00000000-0008-0000-1200-0000D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3" name="Button 219" hidden="1">
              <a:extLst>
                <a:ext uri="{63B3BB69-23CF-44E3-9099-C40C66FF867C}">
                  <a14:compatExt spid="_x0000_s93403"/>
                </a:ext>
                <a:ext uri="{FF2B5EF4-FFF2-40B4-BE49-F238E27FC236}">
                  <a16:creationId xmlns:a16="http://schemas.microsoft.com/office/drawing/2014/main" id="{00000000-0008-0000-1200-0000D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4" name="Button 220" hidden="1">
              <a:extLst>
                <a:ext uri="{63B3BB69-23CF-44E3-9099-C40C66FF867C}">
                  <a14:compatExt spid="_x0000_s93404"/>
                </a:ext>
                <a:ext uri="{FF2B5EF4-FFF2-40B4-BE49-F238E27FC236}">
                  <a16:creationId xmlns:a16="http://schemas.microsoft.com/office/drawing/2014/main" id="{00000000-0008-0000-1200-0000D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5" name="Button 221" hidden="1">
              <a:extLst>
                <a:ext uri="{63B3BB69-23CF-44E3-9099-C40C66FF867C}">
                  <a14:compatExt spid="_x0000_s93405"/>
                </a:ext>
                <a:ext uri="{FF2B5EF4-FFF2-40B4-BE49-F238E27FC236}">
                  <a16:creationId xmlns:a16="http://schemas.microsoft.com/office/drawing/2014/main" id="{00000000-0008-0000-1200-0000D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3406" name="Button 222" hidden="1">
              <a:extLst>
                <a:ext uri="{63B3BB69-23CF-44E3-9099-C40C66FF867C}">
                  <a14:compatExt spid="_x0000_s93406"/>
                </a:ext>
                <a:ext uri="{FF2B5EF4-FFF2-40B4-BE49-F238E27FC236}">
                  <a16:creationId xmlns:a16="http://schemas.microsoft.com/office/drawing/2014/main" id="{00000000-0008-0000-1200-0000D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7" name="Button 223" hidden="1">
              <a:extLst>
                <a:ext uri="{63B3BB69-23CF-44E3-9099-C40C66FF867C}">
                  <a14:compatExt spid="_x0000_s93407"/>
                </a:ext>
                <a:ext uri="{FF2B5EF4-FFF2-40B4-BE49-F238E27FC236}">
                  <a16:creationId xmlns:a16="http://schemas.microsoft.com/office/drawing/2014/main" id="{00000000-0008-0000-1200-0000D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8" name="Button 224" hidden="1">
              <a:extLst>
                <a:ext uri="{63B3BB69-23CF-44E3-9099-C40C66FF867C}">
                  <a14:compatExt spid="_x0000_s93408"/>
                </a:ext>
                <a:ext uri="{FF2B5EF4-FFF2-40B4-BE49-F238E27FC236}">
                  <a16:creationId xmlns:a16="http://schemas.microsoft.com/office/drawing/2014/main" id="{00000000-0008-0000-1200-0000E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09" name="Button 225" hidden="1">
              <a:extLst>
                <a:ext uri="{63B3BB69-23CF-44E3-9099-C40C66FF867C}">
                  <a14:compatExt spid="_x0000_s93409"/>
                </a:ext>
                <a:ext uri="{FF2B5EF4-FFF2-40B4-BE49-F238E27FC236}">
                  <a16:creationId xmlns:a16="http://schemas.microsoft.com/office/drawing/2014/main" id="{00000000-0008-0000-1200-0000E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3410" name="Button 226" hidden="1">
              <a:extLst>
                <a:ext uri="{63B3BB69-23CF-44E3-9099-C40C66FF867C}">
                  <a14:compatExt spid="_x0000_s93410"/>
                </a:ext>
                <a:ext uri="{FF2B5EF4-FFF2-40B4-BE49-F238E27FC236}">
                  <a16:creationId xmlns:a16="http://schemas.microsoft.com/office/drawing/2014/main" id="{00000000-0008-0000-1200-0000E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1" name="Button 227" hidden="1">
              <a:extLst>
                <a:ext uri="{63B3BB69-23CF-44E3-9099-C40C66FF867C}">
                  <a14:compatExt spid="_x0000_s93411"/>
                </a:ext>
                <a:ext uri="{FF2B5EF4-FFF2-40B4-BE49-F238E27FC236}">
                  <a16:creationId xmlns:a16="http://schemas.microsoft.com/office/drawing/2014/main" id="{00000000-0008-0000-1200-0000E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2" name="Button 228" hidden="1">
              <a:extLst>
                <a:ext uri="{63B3BB69-23CF-44E3-9099-C40C66FF867C}">
                  <a14:compatExt spid="_x0000_s93412"/>
                </a:ext>
                <a:ext uri="{FF2B5EF4-FFF2-40B4-BE49-F238E27FC236}">
                  <a16:creationId xmlns:a16="http://schemas.microsoft.com/office/drawing/2014/main" id="{00000000-0008-0000-1200-0000E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3" name="Button 229" hidden="1">
              <a:extLst>
                <a:ext uri="{63B3BB69-23CF-44E3-9099-C40C66FF867C}">
                  <a14:compatExt spid="_x0000_s93413"/>
                </a:ext>
                <a:ext uri="{FF2B5EF4-FFF2-40B4-BE49-F238E27FC236}">
                  <a16:creationId xmlns:a16="http://schemas.microsoft.com/office/drawing/2014/main" id="{00000000-0008-0000-1200-0000E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414" name="Button 230" hidden="1">
              <a:extLst>
                <a:ext uri="{63B3BB69-23CF-44E3-9099-C40C66FF867C}">
                  <a14:compatExt spid="_x0000_s93414"/>
                </a:ext>
                <a:ext uri="{FF2B5EF4-FFF2-40B4-BE49-F238E27FC236}">
                  <a16:creationId xmlns:a16="http://schemas.microsoft.com/office/drawing/2014/main" id="{00000000-0008-0000-1200-0000E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5" name="Button 231" hidden="1">
              <a:extLst>
                <a:ext uri="{63B3BB69-23CF-44E3-9099-C40C66FF867C}">
                  <a14:compatExt spid="_x0000_s93415"/>
                </a:ext>
                <a:ext uri="{FF2B5EF4-FFF2-40B4-BE49-F238E27FC236}">
                  <a16:creationId xmlns:a16="http://schemas.microsoft.com/office/drawing/2014/main" id="{00000000-0008-0000-1200-0000E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6" name="Button 232" hidden="1">
              <a:extLst>
                <a:ext uri="{63B3BB69-23CF-44E3-9099-C40C66FF867C}">
                  <a14:compatExt spid="_x0000_s93416"/>
                </a:ext>
                <a:ext uri="{FF2B5EF4-FFF2-40B4-BE49-F238E27FC236}">
                  <a16:creationId xmlns:a16="http://schemas.microsoft.com/office/drawing/2014/main" id="{00000000-0008-0000-1200-0000E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7" name="Button 233" hidden="1">
              <a:extLst>
                <a:ext uri="{63B3BB69-23CF-44E3-9099-C40C66FF867C}">
                  <a14:compatExt spid="_x0000_s93417"/>
                </a:ext>
                <a:ext uri="{FF2B5EF4-FFF2-40B4-BE49-F238E27FC236}">
                  <a16:creationId xmlns:a16="http://schemas.microsoft.com/office/drawing/2014/main" id="{00000000-0008-0000-1200-0000E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3418" name="Button 234" hidden="1">
              <a:extLst>
                <a:ext uri="{63B3BB69-23CF-44E3-9099-C40C66FF867C}">
                  <a14:compatExt spid="_x0000_s93418"/>
                </a:ext>
                <a:ext uri="{FF2B5EF4-FFF2-40B4-BE49-F238E27FC236}">
                  <a16:creationId xmlns:a16="http://schemas.microsoft.com/office/drawing/2014/main" id="{00000000-0008-0000-1200-0000E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19" name="Button 235" hidden="1">
              <a:extLst>
                <a:ext uri="{63B3BB69-23CF-44E3-9099-C40C66FF867C}">
                  <a14:compatExt spid="_x0000_s93419"/>
                </a:ext>
                <a:ext uri="{FF2B5EF4-FFF2-40B4-BE49-F238E27FC236}">
                  <a16:creationId xmlns:a16="http://schemas.microsoft.com/office/drawing/2014/main" id="{00000000-0008-0000-1200-0000E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0" name="Button 236" hidden="1">
              <a:extLst>
                <a:ext uri="{63B3BB69-23CF-44E3-9099-C40C66FF867C}">
                  <a14:compatExt spid="_x0000_s93420"/>
                </a:ext>
                <a:ext uri="{FF2B5EF4-FFF2-40B4-BE49-F238E27FC236}">
                  <a16:creationId xmlns:a16="http://schemas.microsoft.com/office/drawing/2014/main" id="{00000000-0008-0000-1200-0000E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1" name="Button 237" hidden="1">
              <a:extLst>
                <a:ext uri="{63B3BB69-23CF-44E3-9099-C40C66FF867C}">
                  <a14:compatExt spid="_x0000_s93421"/>
                </a:ext>
                <a:ext uri="{FF2B5EF4-FFF2-40B4-BE49-F238E27FC236}">
                  <a16:creationId xmlns:a16="http://schemas.microsoft.com/office/drawing/2014/main" id="{00000000-0008-0000-1200-0000E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3422" name="Button 238" hidden="1">
              <a:extLst>
                <a:ext uri="{63B3BB69-23CF-44E3-9099-C40C66FF867C}">
                  <a14:compatExt spid="_x0000_s93422"/>
                </a:ext>
                <a:ext uri="{FF2B5EF4-FFF2-40B4-BE49-F238E27FC236}">
                  <a16:creationId xmlns:a16="http://schemas.microsoft.com/office/drawing/2014/main" id="{00000000-0008-0000-1200-0000E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3423" name="Button 239" hidden="1">
              <a:extLst>
                <a:ext uri="{63B3BB69-23CF-44E3-9099-C40C66FF867C}">
                  <a14:compatExt spid="_x0000_s93423"/>
                </a:ext>
                <a:ext uri="{FF2B5EF4-FFF2-40B4-BE49-F238E27FC236}">
                  <a16:creationId xmlns:a16="http://schemas.microsoft.com/office/drawing/2014/main" id="{00000000-0008-0000-1200-0000E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4" name="Button 240" hidden="1">
              <a:extLst>
                <a:ext uri="{63B3BB69-23CF-44E3-9099-C40C66FF867C}">
                  <a14:compatExt spid="_x0000_s93424"/>
                </a:ext>
                <a:ext uri="{FF2B5EF4-FFF2-40B4-BE49-F238E27FC236}">
                  <a16:creationId xmlns:a16="http://schemas.microsoft.com/office/drawing/2014/main" id="{00000000-0008-0000-1200-0000F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5" name="Button 241" hidden="1">
              <a:extLst>
                <a:ext uri="{63B3BB69-23CF-44E3-9099-C40C66FF867C}">
                  <a14:compatExt spid="_x0000_s93425"/>
                </a:ext>
                <a:ext uri="{FF2B5EF4-FFF2-40B4-BE49-F238E27FC236}">
                  <a16:creationId xmlns:a16="http://schemas.microsoft.com/office/drawing/2014/main" id="{00000000-0008-0000-1200-0000F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6" name="Button 242" hidden="1">
              <a:extLst>
                <a:ext uri="{63B3BB69-23CF-44E3-9099-C40C66FF867C}">
                  <a14:compatExt spid="_x0000_s93426"/>
                </a:ext>
                <a:ext uri="{FF2B5EF4-FFF2-40B4-BE49-F238E27FC236}">
                  <a16:creationId xmlns:a16="http://schemas.microsoft.com/office/drawing/2014/main" id="{00000000-0008-0000-1200-0000F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3427" name="Button 243" hidden="1">
              <a:extLst>
                <a:ext uri="{63B3BB69-23CF-44E3-9099-C40C66FF867C}">
                  <a14:compatExt spid="_x0000_s93427"/>
                </a:ext>
                <a:ext uri="{FF2B5EF4-FFF2-40B4-BE49-F238E27FC236}">
                  <a16:creationId xmlns:a16="http://schemas.microsoft.com/office/drawing/2014/main" id="{00000000-0008-0000-1200-0000F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8" name="Button 244" hidden="1">
              <a:extLst>
                <a:ext uri="{63B3BB69-23CF-44E3-9099-C40C66FF867C}">
                  <a14:compatExt spid="_x0000_s93428"/>
                </a:ext>
                <a:ext uri="{FF2B5EF4-FFF2-40B4-BE49-F238E27FC236}">
                  <a16:creationId xmlns:a16="http://schemas.microsoft.com/office/drawing/2014/main" id="{00000000-0008-0000-1200-0000F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29" name="Button 245" hidden="1">
              <a:extLst>
                <a:ext uri="{63B3BB69-23CF-44E3-9099-C40C66FF867C}">
                  <a14:compatExt spid="_x0000_s93429"/>
                </a:ext>
                <a:ext uri="{FF2B5EF4-FFF2-40B4-BE49-F238E27FC236}">
                  <a16:creationId xmlns:a16="http://schemas.microsoft.com/office/drawing/2014/main" id="{00000000-0008-0000-1200-0000F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430" name="Button 246" hidden="1">
              <a:extLst>
                <a:ext uri="{63B3BB69-23CF-44E3-9099-C40C66FF867C}">
                  <a14:compatExt spid="_x0000_s93430"/>
                </a:ext>
                <a:ext uri="{FF2B5EF4-FFF2-40B4-BE49-F238E27FC236}">
                  <a16:creationId xmlns:a16="http://schemas.microsoft.com/office/drawing/2014/main" id="{00000000-0008-0000-1200-0000F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13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13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13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13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13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13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13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13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13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13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13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13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13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13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13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13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13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13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13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13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13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13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13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13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13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13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13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13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13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13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13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13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13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13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13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13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13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13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13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13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13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13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13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13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13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13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13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13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13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13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13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13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13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13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13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13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13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13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67" name="Button 59" hidden="1">
              <a:extLst>
                <a:ext uri="{63B3BB69-23CF-44E3-9099-C40C66FF867C}">
                  <a14:compatExt spid="_x0000_s94267"/>
                </a:ext>
                <a:ext uri="{FF2B5EF4-FFF2-40B4-BE49-F238E27FC236}">
                  <a16:creationId xmlns:a16="http://schemas.microsoft.com/office/drawing/2014/main" id="{00000000-0008-0000-1300-00003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8" name="Button 60" hidden="1">
              <a:extLst>
                <a:ext uri="{63B3BB69-23CF-44E3-9099-C40C66FF867C}">
                  <a14:compatExt spid="_x0000_s94268"/>
                </a:ext>
                <a:ext uri="{FF2B5EF4-FFF2-40B4-BE49-F238E27FC236}">
                  <a16:creationId xmlns:a16="http://schemas.microsoft.com/office/drawing/2014/main" id="{00000000-0008-0000-1300-00003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69" name="Button 61" hidden="1">
              <a:extLst>
                <a:ext uri="{63B3BB69-23CF-44E3-9099-C40C66FF867C}">
                  <a14:compatExt spid="_x0000_s94269"/>
                </a:ext>
                <a:ext uri="{FF2B5EF4-FFF2-40B4-BE49-F238E27FC236}">
                  <a16:creationId xmlns:a16="http://schemas.microsoft.com/office/drawing/2014/main" id="{00000000-0008-0000-1300-00003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0" name="Button 62" hidden="1">
              <a:extLst>
                <a:ext uri="{63B3BB69-23CF-44E3-9099-C40C66FF867C}">
                  <a14:compatExt spid="_x0000_s94270"/>
                </a:ext>
                <a:ext uri="{FF2B5EF4-FFF2-40B4-BE49-F238E27FC236}">
                  <a16:creationId xmlns:a16="http://schemas.microsoft.com/office/drawing/2014/main" id="{00000000-0008-0000-1300-00003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71" name="Button 63" hidden="1">
              <a:extLst>
                <a:ext uri="{63B3BB69-23CF-44E3-9099-C40C66FF867C}">
                  <a14:compatExt spid="_x0000_s94271"/>
                </a:ext>
                <a:ext uri="{FF2B5EF4-FFF2-40B4-BE49-F238E27FC236}">
                  <a16:creationId xmlns:a16="http://schemas.microsoft.com/office/drawing/2014/main" id="{00000000-0008-0000-1300-00003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2" name="Button 64" hidden="1">
              <a:extLst>
                <a:ext uri="{63B3BB69-23CF-44E3-9099-C40C66FF867C}">
                  <a14:compatExt spid="_x0000_s94272"/>
                </a:ext>
                <a:ext uri="{FF2B5EF4-FFF2-40B4-BE49-F238E27FC236}">
                  <a16:creationId xmlns:a16="http://schemas.microsoft.com/office/drawing/2014/main" id="{00000000-0008-0000-1300-00004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3" name="Button 65" hidden="1">
              <a:extLst>
                <a:ext uri="{63B3BB69-23CF-44E3-9099-C40C66FF867C}">
                  <a14:compatExt spid="_x0000_s94273"/>
                </a:ext>
                <a:ext uri="{FF2B5EF4-FFF2-40B4-BE49-F238E27FC236}">
                  <a16:creationId xmlns:a16="http://schemas.microsoft.com/office/drawing/2014/main" id="{00000000-0008-0000-1300-00004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4" name="Button 66" hidden="1">
              <a:extLst>
                <a:ext uri="{63B3BB69-23CF-44E3-9099-C40C66FF867C}">
                  <a14:compatExt spid="_x0000_s94274"/>
                </a:ext>
                <a:ext uri="{FF2B5EF4-FFF2-40B4-BE49-F238E27FC236}">
                  <a16:creationId xmlns:a16="http://schemas.microsoft.com/office/drawing/2014/main" id="{00000000-0008-0000-1300-00004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275" name="Button 67" hidden="1">
              <a:extLst>
                <a:ext uri="{63B3BB69-23CF-44E3-9099-C40C66FF867C}">
                  <a14:compatExt spid="_x0000_s94275"/>
                </a:ext>
                <a:ext uri="{FF2B5EF4-FFF2-40B4-BE49-F238E27FC236}">
                  <a16:creationId xmlns:a16="http://schemas.microsoft.com/office/drawing/2014/main" id="{00000000-0008-0000-1300-00004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6" name="Button 68" hidden="1">
              <a:extLst>
                <a:ext uri="{63B3BB69-23CF-44E3-9099-C40C66FF867C}">
                  <a14:compatExt spid="_x0000_s94276"/>
                </a:ext>
                <a:ext uri="{FF2B5EF4-FFF2-40B4-BE49-F238E27FC236}">
                  <a16:creationId xmlns:a16="http://schemas.microsoft.com/office/drawing/2014/main" id="{00000000-0008-0000-1300-00004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7" name="Button 69" hidden="1">
              <a:extLst>
                <a:ext uri="{63B3BB69-23CF-44E3-9099-C40C66FF867C}">
                  <a14:compatExt spid="_x0000_s94277"/>
                </a:ext>
                <a:ext uri="{FF2B5EF4-FFF2-40B4-BE49-F238E27FC236}">
                  <a16:creationId xmlns:a16="http://schemas.microsoft.com/office/drawing/2014/main" id="{00000000-0008-0000-1300-00004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8" name="Button 70" hidden="1">
              <a:extLst>
                <a:ext uri="{63B3BB69-23CF-44E3-9099-C40C66FF867C}">
                  <a14:compatExt spid="_x0000_s94278"/>
                </a:ext>
                <a:ext uri="{FF2B5EF4-FFF2-40B4-BE49-F238E27FC236}">
                  <a16:creationId xmlns:a16="http://schemas.microsoft.com/office/drawing/2014/main" id="{00000000-0008-0000-1300-00004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279" name="Button 71" hidden="1">
              <a:extLst>
                <a:ext uri="{63B3BB69-23CF-44E3-9099-C40C66FF867C}">
                  <a14:compatExt spid="_x0000_s94279"/>
                </a:ext>
                <a:ext uri="{FF2B5EF4-FFF2-40B4-BE49-F238E27FC236}">
                  <a16:creationId xmlns:a16="http://schemas.microsoft.com/office/drawing/2014/main" id="{00000000-0008-0000-1300-00004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0" name="Button 72" hidden="1">
              <a:extLst>
                <a:ext uri="{63B3BB69-23CF-44E3-9099-C40C66FF867C}">
                  <a14:compatExt spid="_x0000_s94280"/>
                </a:ext>
                <a:ext uri="{FF2B5EF4-FFF2-40B4-BE49-F238E27FC236}">
                  <a16:creationId xmlns:a16="http://schemas.microsoft.com/office/drawing/2014/main" id="{00000000-0008-0000-1300-00004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1" name="Button 73" hidden="1">
              <a:extLst>
                <a:ext uri="{63B3BB69-23CF-44E3-9099-C40C66FF867C}">
                  <a14:compatExt spid="_x0000_s94281"/>
                </a:ext>
                <a:ext uri="{FF2B5EF4-FFF2-40B4-BE49-F238E27FC236}">
                  <a16:creationId xmlns:a16="http://schemas.microsoft.com/office/drawing/2014/main" id="{00000000-0008-0000-1300-00004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2" name="Button 74" hidden="1">
              <a:extLst>
                <a:ext uri="{63B3BB69-23CF-44E3-9099-C40C66FF867C}">
                  <a14:compatExt spid="_x0000_s94282"/>
                </a:ext>
                <a:ext uri="{FF2B5EF4-FFF2-40B4-BE49-F238E27FC236}">
                  <a16:creationId xmlns:a16="http://schemas.microsoft.com/office/drawing/2014/main" id="{00000000-0008-0000-1300-00004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83" name="Button 75" hidden="1">
              <a:extLst>
                <a:ext uri="{63B3BB69-23CF-44E3-9099-C40C66FF867C}">
                  <a14:compatExt spid="_x0000_s94283"/>
                </a:ext>
                <a:ext uri="{FF2B5EF4-FFF2-40B4-BE49-F238E27FC236}">
                  <a16:creationId xmlns:a16="http://schemas.microsoft.com/office/drawing/2014/main" id="{00000000-0008-0000-1300-00004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4" name="Button 76" hidden="1">
              <a:extLst>
                <a:ext uri="{63B3BB69-23CF-44E3-9099-C40C66FF867C}">
                  <a14:compatExt spid="_x0000_s94284"/>
                </a:ext>
                <a:ext uri="{FF2B5EF4-FFF2-40B4-BE49-F238E27FC236}">
                  <a16:creationId xmlns:a16="http://schemas.microsoft.com/office/drawing/2014/main" id="{00000000-0008-0000-1300-00004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5" name="Button 77" hidden="1">
              <a:extLst>
                <a:ext uri="{63B3BB69-23CF-44E3-9099-C40C66FF867C}">
                  <a14:compatExt spid="_x0000_s94285"/>
                </a:ext>
                <a:ext uri="{FF2B5EF4-FFF2-40B4-BE49-F238E27FC236}">
                  <a16:creationId xmlns:a16="http://schemas.microsoft.com/office/drawing/2014/main" id="{00000000-0008-0000-1300-00004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6" name="Button 78" hidden="1">
              <a:extLst>
                <a:ext uri="{63B3BB69-23CF-44E3-9099-C40C66FF867C}">
                  <a14:compatExt spid="_x0000_s94286"/>
                </a:ext>
                <a:ext uri="{FF2B5EF4-FFF2-40B4-BE49-F238E27FC236}">
                  <a16:creationId xmlns:a16="http://schemas.microsoft.com/office/drawing/2014/main" id="{00000000-0008-0000-1300-00004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87" name="Button 79" hidden="1">
              <a:extLst>
                <a:ext uri="{63B3BB69-23CF-44E3-9099-C40C66FF867C}">
                  <a14:compatExt spid="_x0000_s94287"/>
                </a:ext>
                <a:ext uri="{FF2B5EF4-FFF2-40B4-BE49-F238E27FC236}">
                  <a16:creationId xmlns:a16="http://schemas.microsoft.com/office/drawing/2014/main" id="{00000000-0008-0000-1300-00004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8" name="Button 80" hidden="1">
              <a:extLst>
                <a:ext uri="{63B3BB69-23CF-44E3-9099-C40C66FF867C}">
                  <a14:compatExt spid="_x0000_s94288"/>
                </a:ext>
                <a:ext uri="{FF2B5EF4-FFF2-40B4-BE49-F238E27FC236}">
                  <a16:creationId xmlns:a16="http://schemas.microsoft.com/office/drawing/2014/main" id="{00000000-0008-0000-1300-00005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89" name="Button 81" hidden="1">
              <a:extLst>
                <a:ext uri="{63B3BB69-23CF-44E3-9099-C40C66FF867C}">
                  <a14:compatExt spid="_x0000_s94289"/>
                </a:ext>
                <a:ext uri="{FF2B5EF4-FFF2-40B4-BE49-F238E27FC236}">
                  <a16:creationId xmlns:a16="http://schemas.microsoft.com/office/drawing/2014/main" id="{00000000-0008-0000-1300-00005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0" name="Button 82" hidden="1">
              <a:extLst>
                <a:ext uri="{63B3BB69-23CF-44E3-9099-C40C66FF867C}">
                  <a14:compatExt spid="_x0000_s94290"/>
                </a:ext>
                <a:ext uri="{FF2B5EF4-FFF2-40B4-BE49-F238E27FC236}">
                  <a16:creationId xmlns:a16="http://schemas.microsoft.com/office/drawing/2014/main" id="{00000000-0008-0000-1300-00005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291" name="Button 83" hidden="1">
              <a:extLst>
                <a:ext uri="{63B3BB69-23CF-44E3-9099-C40C66FF867C}">
                  <a14:compatExt spid="_x0000_s94291"/>
                </a:ext>
                <a:ext uri="{FF2B5EF4-FFF2-40B4-BE49-F238E27FC236}">
                  <a16:creationId xmlns:a16="http://schemas.microsoft.com/office/drawing/2014/main" id="{00000000-0008-0000-1300-00005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2" name="Button 84" hidden="1">
              <a:extLst>
                <a:ext uri="{63B3BB69-23CF-44E3-9099-C40C66FF867C}">
                  <a14:compatExt spid="_x0000_s94292"/>
                </a:ext>
                <a:ext uri="{FF2B5EF4-FFF2-40B4-BE49-F238E27FC236}">
                  <a16:creationId xmlns:a16="http://schemas.microsoft.com/office/drawing/2014/main" id="{00000000-0008-0000-1300-00005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3" name="Button 85" hidden="1">
              <a:extLst>
                <a:ext uri="{63B3BB69-23CF-44E3-9099-C40C66FF867C}">
                  <a14:compatExt spid="_x0000_s94293"/>
                </a:ext>
                <a:ext uri="{FF2B5EF4-FFF2-40B4-BE49-F238E27FC236}">
                  <a16:creationId xmlns:a16="http://schemas.microsoft.com/office/drawing/2014/main" id="{00000000-0008-0000-1300-00005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4" name="Button 86" hidden="1">
              <a:extLst>
                <a:ext uri="{63B3BB69-23CF-44E3-9099-C40C66FF867C}">
                  <a14:compatExt spid="_x0000_s94294"/>
                </a:ext>
                <a:ext uri="{FF2B5EF4-FFF2-40B4-BE49-F238E27FC236}">
                  <a16:creationId xmlns:a16="http://schemas.microsoft.com/office/drawing/2014/main" id="{00000000-0008-0000-1300-00005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95" name="Button 87" hidden="1">
              <a:extLst>
                <a:ext uri="{63B3BB69-23CF-44E3-9099-C40C66FF867C}">
                  <a14:compatExt spid="_x0000_s94295"/>
                </a:ext>
                <a:ext uri="{FF2B5EF4-FFF2-40B4-BE49-F238E27FC236}">
                  <a16:creationId xmlns:a16="http://schemas.microsoft.com/office/drawing/2014/main" id="{00000000-0008-0000-1300-00005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6" name="Button 88" hidden="1">
              <a:extLst>
                <a:ext uri="{63B3BB69-23CF-44E3-9099-C40C66FF867C}">
                  <a14:compatExt spid="_x0000_s94296"/>
                </a:ext>
                <a:ext uri="{FF2B5EF4-FFF2-40B4-BE49-F238E27FC236}">
                  <a16:creationId xmlns:a16="http://schemas.microsoft.com/office/drawing/2014/main" id="{00000000-0008-0000-1300-00005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7" name="Button 89" hidden="1">
              <a:extLst>
                <a:ext uri="{63B3BB69-23CF-44E3-9099-C40C66FF867C}">
                  <a14:compatExt spid="_x0000_s94297"/>
                </a:ext>
                <a:ext uri="{FF2B5EF4-FFF2-40B4-BE49-F238E27FC236}">
                  <a16:creationId xmlns:a16="http://schemas.microsoft.com/office/drawing/2014/main" id="{00000000-0008-0000-1300-00005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8" name="Button 90" hidden="1">
              <a:extLst>
                <a:ext uri="{63B3BB69-23CF-44E3-9099-C40C66FF867C}">
                  <a14:compatExt spid="_x0000_s94298"/>
                </a:ext>
                <a:ext uri="{FF2B5EF4-FFF2-40B4-BE49-F238E27FC236}">
                  <a16:creationId xmlns:a16="http://schemas.microsoft.com/office/drawing/2014/main" id="{00000000-0008-0000-1300-00005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99" name="Button 91" hidden="1">
              <a:extLst>
                <a:ext uri="{63B3BB69-23CF-44E3-9099-C40C66FF867C}">
                  <a14:compatExt spid="_x0000_s94299"/>
                </a:ext>
                <a:ext uri="{FF2B5EF4-FFF2-40B4-BE49-F238E27FC236}">
                  <a16:creationId xmlns:a16="http://schemas.microsoft.com/office/drawing/2014/main" id="{00000000-0008-0000-1300-00005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0" name="Button 92" hidden="1">
              <a:extLst>
                <a:ext uri="{63B3BB69-23CF-44E3-9099-C40C66FF867C}">
                  <a14:compatExt spid="_x0000_s94300"/>
                </a:ext>
                <a:ext uri="{FF2B5EF4-FFF2-40B4-BE49-F238E27FC236}">
                  <a16:creationId xmlns:a16="http://schemas.microsoft.com/office/drawing/2014/main" id="{00000000-0008-0000-1300-00005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1" name="Button 93" hidden="1">
              <a:extLst>
                <a:ext uri="{63B3BB69-23CF-44E3-9099-C40C66FF867C}">
                  <a14:compatExt spid="_x0000_s94301"/>
                </a:ext>
                <a:ext uri="{FF2B5EF4-FFF2-40B4-BE49-F238E27FC236}">
                  <a16:creationId xmlns:a16="http://schemas.microsoft.com/office/drawing/2014/main" id="{00000000-0008-0000-1300-00005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2" name="Button 94" hidden="1">
              <a:extLst>
                <a:ext uri="{63B3BB69-23CF-44E3-9099-C40C66FF867C}">
                  <a14:compatExt spid="_x0000_s94302"/>
                </a:ext>
                <a:ext uri="{FF2B5EF4-FFF2-40B4-BE49-F238E27FC236}">
                  <a16:creationId xmlns:a16="http://schemas.microsoft.com/office/drawing/2014/main" id="{00000000-0008-0000-1300-00005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03" name="Button 95" hidden="1">
              <a:extLst>
                <a:ext uri="{63B3BB69-23CF-44E3-9099-C40C66FF867C}">
                  <a14:compatExt spid="_x0000_s94303"/>
                </a:ext>
                <a:ext uri="{FF2B5EF4-FFF2-40B4-BE49-F238E27FC236}">
                  <a16:creationId xmlns:a16="http://schemas.microsoft.com/office/drawing/2014/main" id="{00000000-0008-0000-1300-00005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4" name="Button 96" hidden="1">
              <a:extLst>
                <a:ext uri="{63B3BB69-23CF-44E3-9099-C40C66FF867C}">
                  <a14:compatExt spid="_x0000_s94304"/>
                </a:ext>
                <a:ext uri="{FF2B5EF4-FFF2-40B4-BE49-F238E27FC236}">
                  <a16:creationId xmlns:a16="http://schemas.microsoft.com/office/drawing/2014/main" id="{00000000-0008-0000-1300-00006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5" name="Button 97" hidden="1">
              <a:extLst>
                <a:ext uri="{63B3BB69-23CF-44E3-9099-C40C66FF867C}">
                  <a14:compatExt spid="_x0000_s94305"/>
                </a:ext>
                <a:ext uri="{FF2B5EF4-FFF2-40B4-BE49-F238E27FC236}">
                  <a16:creationId xmlns:a16="http://schemas.microsoft.com/office/drawing/2014/main" id="{00000000-0008-0000-1300-00006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6" name="Button 98" hidden="1">
              <a:extLst>
                <a:ext uri="{63B3BB69-23CF-44E3-9099-C40C66FF867C}">
                  <a14:compatExt spid="_x0000_s94306"/>
                </a:ext>
                <a:ext uri="{FF2B5EF4-FFF2-40B4-BE49-F238E27FC236}">
                  <a16:creationId xmlns:a16="http://schemas.microsoft.com/office/drawing/2014/main" id="{00000000-0008-0000-1300-00006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07" name="Button 99" hidden="1">
              <a:extLst>
                <a:ext uri="{63B3BB69-23CF-44E3-9099-C40C66FF867C}">
                  <a14:compatExt spid="_x0000_s94307"/>
                </a:ext>
                <a:ext uri="{FF2B5EF4-FFF2-40B4-BE49-F238E27FC236}">
                  <a16:creationId xmlns:a16="http://schemas.microsoft.com/office/drawing/2014/main" id="{00000000-0008-0000-1300-00006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8" name="Button 100" hidden="1">
              <a:extLst>
                <a:ext uri="{63B3BB69-23CF-44E3-9099-C40C66FF867C}">
                  <a14:compatExt spid="_x0000_s94308"/>
                </a:ext>
                <a:ext uri="{FF2B5EF4-FFF2-40B4-BE49-F238E27FC236}">
                  <a16:creationId xmlns:a16="http://schemas.microsoft.com/office/drawing/2014/main" id="{00000000-0008-0000-1300-00006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09" name="Button 101" hidden="1">
              <a:extLst>
                <a:ext uri="{63B3BB69-23CF-44E3-9099-C40C66FF867C}">
                  <a14:compatExt spid="_x0000_s94309"/>
                </a:ext>
                <a:ext uri="{FF2B5EF4-FFF2-40B4-BE49-F238E27FC236}">
                  <a16:creationId xmlns:a16="http://schemas.microsoft.com/office/drawing/2014/main" id="{00000000-0008-0000-1300-00006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0" name="Button 102" hidden="1">
              <a:extLst>
                <a:ext uri="{63B3BB69-23CF-44E3-9099-C40C66FF867C}">
                  <a14:compatExt spid="_x0000_s94310"/>
                </a:ext>
                <a:ext uri="{FF2B5EF4-FFF2-40B4-BE49-F238E27FC236}">
                  <a16:creationId xmlns:a16="http://schemas.microsoft.com/office/drawing/2014/main" id="{00000000-0008-0000-1300-00006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11" name="Button 103" hidden="1">
              <a:extLst>
                <a:ext uri="{63B3BB69-23CF-44E3-9099-C40C66FF867C}">
                  <a14:compatExt spid="_x0000_s94311"/>
                </a:ext>
                <a:ext uri="{FF2B5EF4-FFF2-40B4-BE49-F238E27FC236}">
                  <a16:creationId xmlns:a16="http://schemas.microsoft.com/office/drawing/2014/main" id="{00000000-0008-0000-1300-00006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2" name="Button 104" hidden="1">
              <a:extLst>
                <a:ext uri="{63B3BB69-23CF-44E3-9099-C40C66FF867C}">
                  <a14:compatExt spid="_x0000_s94312"/>
                </a:ext>
                <a:ext uri="{FF2B5EF4-FFF2-40B4-BE49-F238E27FC236}">
                  <a16:creationId xmlns:a16="http://schemas.microsoft.com/office/drawing/2014/main" id="{00000000-0008-0000-1300-00006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3" name="Button 105" hidden="1">
              <a:extLst>
                <a:ext uri="{63B3BB69-23CF-44E3-9099-C40C66FF867C}">
                  <a14:compatExt spid="_x0000_s94313"/>
                </a:ext>
                <a:ext uri="{FF2B5EF4-FFF2-40B4-BE49-F238E27FC236}">
                  <a16:creationId xmlns:a16="http://schemas.microsoft.com/office/drawing/2014/main" id="{00000000-0008-0000-1300-00006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4" name="Button 106" hidden="1">
              <a:extLst>
                <a:ext uri="{63B3BB69-23CF-44E3-9099-C40C66FF867C}">
                  <a14:compatExt spid="_x0000_s94314"/>
                </a:ext>
                <a:ext uri="{FF2B5EF4-FFF2-40B4-BE49-F238E27FC236}">
                  <a16:creationId xmlns:a16="http://schemas.microsoft.com/office/drawing/2014/main" id="{00000000-0008-0000-1300-00006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15" name="Button 107" hidden="1">
              <a:extLst>
                <a:ext uri="{63B3BB69-23CF-44E3-9099-C40C66FF867C}">
                  <a14:compatExt spid="_x0000_s94315"/>
                </a:ext>
                <a:ext uri="{FF2B5EF4-FFF2-40B4-BE49-F238E27FC236}">
                  <a16:creationId xmlns:a16="http://schemas.microsoft.com/office/drawing/2014/main" id="{00000000-0008-0000-1300-00006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6" name="Button 108" hidden="1">
              <a:extLst>
                <a:ext uri="{63B3BB69-23CF-44E3-9099-C40C66FF867C}">
                  <a14:compatExt spid="_x0000_s94316"/>
                </a:ext>
                <a:ext uri="{FF2B5EF4-FFF2-40B4-BE49-F238E27FC236}">
                  <a16:creationId xmlns:a16="http://schemas.microsoft.com/office/drawing/2014/main" id="{00000000-0008-0000-1300-00006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7" name="Button 109" hidden="1">
              <a:extLst>
                <a:ext uri="{63B3BB69-23CF-44E3-9099-C40C66FF867C}">
                  <a14:compatExt spid="_x0000_s94317"/>
                </a:ext>
                <a:ext uri="{FF2B5EF4-FFF2-40B4-BE49-F238E27FC236}">
                  <a16:creationId xmlns:a16="http://schemas.microsoft.com/office/drawing/2014/main" id="{00000000-0008-0000-1300-00006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8" name="Button 110" hidden="1">
              <a:extLst>
                <a:ext uri="{63B3BB69-23CF-44E3-9099-C40C66FF867C}">
                  <a14:compatExt spid="_x0000_s94318"/>
                </a:ext>
                <a:ext uri="{FF2B5EF4-FFF2-40B4-BE49-F238E27FC236}">
                  <a16:creationId xmlns:a16="http://schemas.microsoft.com/office/drawing/2014/main" id="{00000000-0008-0000-1300-00006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19" name="Button 111" hidden="1">
              <a:extLst>
                <a:ext uri="{63B3BB69-23CF-44E3-9099-C40C66FF867C}">
                  <a14:compatExt spid="_x0000_s94319"/>
                </a:ext>
                <a:ext uri="{FF2B5EF4-FFF2-40B4-BE49-F238E27FC236}">
                  <a16:creationId xmlns:a16="http://schemas.microsoft.com/office/drawing/2014/main" id="{00000000-0008-0000-1300-00006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0" name="Button 112" hidden="1">
              <a:extLst>
                <a:ext uri="{63B3BB69-23CF-44E3-9099-C40C66FF867C}">
                  <a14:compatExt spid="_x0000_s94320"/>
                </a:ext>
                <a:ext uri="{FF2B5EF4-FFF2-40B4-BE49-F238E27FC236}">
                  <a16:creationId xmlns:a16="http://schemas.microsoft.com/office/drawing/2014/main" id="{00000000-0008-0000-1300-00007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1" name="Button 113" hidden="1">
              <a:extLst>
                <a:ext uri="{63B3BB69-23CF-44E3-9099-C40C66FF867C}">
                  <a14:compatExt spid="_x0000_s94321"/>
                </a:ext>
                <a:ext uri="{FF2B5EF4-FFF2-40B4-BE49-F238E27FC236}">
                  <a16:creationId xmlns:a16="http://schemas.microsoft.com/office/drawing/2014/main" id="{00000000-0008-0000-1300-00007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2" name="Button 114" hidden="1">
              <a:extLst>
                <a:ext uri="{63B3BB69-23CF-44E3-9099-C40C66FF867C}">
                  <a14:compatExt spid="_x0000_s94322"/>
                </a:ext>
                <a:ext uri="{FF2B5EF4-FFF2-40B4-BE49-F238E27FC236}">
                  <a16:creationId xmlns:a16="http://schemas.microsoft.com/office/drawing/2014/main" id="{00000000-0008-0000-1300-00007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23" name="Button 115" hidden="1">
              <a:extLst>
                <a:ext uri="{63B3BB69-23CF-44E3-9099-C40C66FF867C}">
                  <a14:compatExt spid="_x0000_s94323"/>
                </a:ext>
                <a:ext uri="{FF2B5EF4-FFF2-40B4-BE49-F238E27FC236}">
                  <a16:creationId xmlns:a16="http://schemas.microsoft.com/office/drawing/2014/main" id="{00000000-0008-0000-1300-00007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4" name="Button 116" hidden="1">
              <a:extLst>
                <a:ext uri="{63B3BB69-23CF-44E3-9099-C40C66FF867C}">
                  <a14:compatExt spid="_x0000_s94324"/>
                </a:ext>
                <a:ext uri="{FF2B5EF4-FFF2-40B4-BE49-F238E27FC236}">
                  <a16:creationId xmlns:a16="http://schemas.microsoft.com/office/drawing/2014/main" id="{00000000-0008-0000-1300-00007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5" name="Button 117" hidden="1">
              <a:extLst>
                <a:ext uri="{63B3BB69-23CF-44E3-9099-C40C66FF867C}">
                  <a14:compatExt spid="_x0000_s94325"/>
                </a:ext>
                <a:ext uri="{FF2B5EF4-FFF2-40B4-BE49-F238E27FC236}">
                  <a16:creationId xmlns:a16="http://schemas.microsoft.com/office/drawing/2014/main" id="{00000000-0008-0000-1300-00007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6" name="Button 118" hidden="1">
              <a:extLst>
                <a:ext uri="{63B3BB69-23CF-44E3-9099-C40C66FF867C}">
                  <a14:compatExt spid="_x0000_s94326"/>
                </a:ext>
                <a:ext uri="{FF2B5EF4-FFF2-40B4-BE49-F238E27FC236}">
                  <a16:creationId xmlns:a16="http://schemas.microsoft.com/office/drawing/2014/main" id="{00000000-0008-0000-1300-00007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27" name="Button 119" hidden="1">
              <a:extLst>
                <a:ext uri="{63B3BB69-23CF-44E3-9099-C40C66FF867C}">
                  <a14:compatExt spid="_x0000_s94327"/>
                </a:ext>
                <a:ext uri="{FF2B5EF4-FFF2-40B4-BE49-F238E27FC236}">
                  <a16:creationId xmlns:a16="http://schemas.microsoft.com/office/drawing/2014/main" id="{00000000-0008-0000-1300-00007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328" name="Button 120" hidden="1">
              <a:extLst>
                <a:ext uri="{63B3BB69-23CF-44E3-9099-C40C66FF867C}">
                  <a14:compatExt spid="_x0000_s94328"/>
                </a:ext>
                <a:ext uri="{FF2B5EF4-FFF2-40B4-BE49-F238E27FC236}">
                  <a16:creationId xmlns:a16="http://schemas.microsoft.com/office/drawing/2014/main" id="{00000000-0008-0000-1300-00007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29" name="Button 121" hidden="1">
              <a:extLst>
                <a:ext uri="{63B3BB69-23CF-44E3-9099-C40C66FF867C}">
                  <a14:compatExt spid="_x0000_s94329"/>
                </a:ext>
                <a:ext uri="{FF2B5EF4-FFF2-40B4-BE49-F238E27FC236}">
                  <a16:creationId xmlns:a16="http://schemas.microsoft.com/office/drawing/2014/main" id="{00000000-0008-0000-1300-00007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0" name="Button 122" hidden="1">
              <a:extLst>
                <a:ext uri="{63B3BB69-23CF-44E3-9099-C40C66FF867C}">
                  <a14:compatExt spid="_x0000_s94330"/>
                </a:ext>
                <a:ext uri="{FF2B5EF4-FFF2-40B4-BE49-F238E27FC236}">
                  <a16:creationId xmlns:a16="http://schemas.microsoft.com/office/drawing/2014/main" id="{00000000-0008-0000-1300-00007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1" name="Button 123" hidden="1">
              <a:extLst>
                <a:ext uri="{63B3BB69-23CF-44E3-9099-C40C66FF867C}">
                  <a14:compatExt spid="_x0000_s94331"/>
                </a:ext>
                <a:ext uri="{FF2B5EF4-FFF2-40B4-BE49-F238E27FC236}">
                  <a16:creationId xmlns:a16="http://schemas.microsoft.com/office/drawing/2014/main" id="{00000000-0008-0000-1300-00007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332" name="Button 124" hidden="1">
              <a:extLst>
                <a:ext uri="{63B3BB69-23CF-44E3-9099-C40C66FF867C}">
                  <a14:compatExt spid="_x0000_s94332"/>
                </a:ext>
                <a:ext uri="{FF2B5EF4-FFF2-40B4-BE49-F238E27FC236}">
                  <a16:creationId xmlns:a16="http://schemas.microsoft.com/office/drawing/2014/main" id="{00000000-0008-0000-1300-00007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33" name="Button 125" hidden="1">
              <a:extLst>
                <a:ext uri="{63B3BB69-23CF-44E3-9099-C40C66FF867C}">
                  <a14:compatExt spid="_x0000_s94333"/>
                </a:ext>
                <a:ext uri="{FF2B5EF4-FFF2-40B4-BE49-F238E27FC236}">
                  <a16:creationId xmlns:a16="http://schemas.microsoft.com/office/drawing/2014/main" id="{00000000-0008-0000-1300-00007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4" name="Button 126" hidden="1">
              <a:extLst>
                <a:ext uri="{63B3BB69-23CF-44E3-9099-C40C66FF867C}">
                  <a14:compatExt spid="_x0000_s94334"/>
                </a:ext>
                <a:ext uri="{FF2B5EF4-FFF2-40B4-BE49-F238E27FC236}">
                  <a16:creationId xmlns:a16="http://schemas.microsoft.com/office/drawing/2014/main" id="{00000000-0008-0000-1300-00007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5" name="Button 127" hidden="1">
              <a:extLst>
                <a:ext uri="{63B3BB69-23CF-44E3-9099-C40C66FF867C}">
                  <a14:compatExt spid="_x0000_s94335"/>
                </a:ext>
                <a:ext uri="{FF2B5EF4-FFF2-40B4-BE49-F238E27FC236}">
                  <a16:creationId xmlns:a16="http://schemas.microsoft.com/office/drawing/2014/main" id="{00000000-0008-0000-1300-00007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6" name="Button 128" hidden="1">
              <a:extLst>
                <a:ext uri="{63B3BB69-23CF-44E3-9099-C40C66FF867C}">
                  <a14:compatExt spid="_x0000_s94336"/>
                </a:ext>
                <a:ext uri="{FF2B5EF4-FFF2-40B4-BE49-F238E27FC236}">
                  <a16:creationId xmlns:a16="http://schemas.microsoft.com/office/drawing/2014/main" id="{00000000-0008-0000-1300-00008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37" name="Button 129" hidden="1">
              <a:extLst>
                <a:ext uri="{63B3BB69-23CF-44E3-9099-C40C66FF867C}">
                  <a14:compatExt spid="_x0000_s94337"/>
                </a:ext>
                <a:ext uri="{FF2B5EF4-FFF2-40B4-BE49-F238E27FC236}">
                  <a16:creationId xmlns:a16="http://schemas.microsoft.com/office/drawing/2014/main" id="{00000000-0008-0000-1300-00008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8" name="Button 130" hidden="1">
              <a:extLst>
                <a:ext uri="{63B3BB69-23CF-44E3-9099-C40C66FF867C}">
                  <a14:compatExt spid="_x0000_s94338"/>
                </a:ext>
                <a:ext uri="{FF2B5EF4-FFF2-40B4-BE49-F238E27FC236}">
                  <a16:creationId xmlns:a16="http://schemas.microsoft.com/office/drawing/2014/main" id="{00000000-0008-0000-1300-00008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39" name="Button 131" hidden="1">
              <a:extLst>
                <a:ext uri="{63B3BB69-23CF-44E3-9099-C40C66FF867C}">
                  <a14:compatExt spid="_x0000_s94339"/>
                </a:ext>
                <a:ext uri="{FF2B5EF4-FFF2-40B4-BE49-F238E27FC236}">
                  <a16:creationId xmlns:a16="http://schemas.microsoft.com/office/drawing/2014/main" id="{00000000-0008-0000-1300-00008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0" name="Button 132" hidden="1">
              <a:extLst>
                <a:ext uri="{63B3BB69-23CF-44E3-9099-C40C66FF867C}">
                  <a14:compatExt spid="_x0000_s94340"/>
                </a:ext>
                <a:ext uri="{FF2B5EF4-FFF2-40B4-BE49-F238E27FC236}">
                  <a16:creationId xmlns:a16="http://schemas.microsoft.com/office/drawing/2014/main" id="{00000000-0008-0000-1300-00008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41" name="Button 133" hidden="1">
              <a:extLst>
                <a:ext uri="{63B3BB69-23CF-44E3-9099-C40C66FF867C}">
                  <a14:compatExt spid="_x0000_s94341"/>
                </a:ext>
                <a:ext uri="{FF2B5EF4-FFF2-40B4-BE49-F238E27FC236}">
                  <a16:creationId xmlns:a16="http://schemas.microsoft.com/office/drawing/2014/main" id="{00000000-0008-0000-1300-00008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2" name="Button 134" hidden="1">
              <a:extLst>
                <a:ext uri="{63B3BB69-23CF-44E3-9099-C40C66FF867C}">
                  <a14:compatExt spid="_x0000_s94342"/>
                </a:ext>
                <a:ext uri="{FF2B5EF4-FFF2-40B4-BE49-F238E27FC236}">
                  <a16:creationId xmlns:a16="http://schemas.microsoft.com/office/drawing/2014/main" id="{00000000-0008-0000-1300-00008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3" name="Button 135" hidden="1">
              <a:extLst>
                <a:ext uri="{63B3BB69-23CF-44E3-9099-C40C66FF867C}">
                  <a14:compatExt spid="_x0000_s94343"/>
                </a:ext>
                <a:ext uri="{FF2B5EF4-FFF2-40B4-BE49-F238E27FC236}">
                  <a16:creationId xmlns:a16="http://schemas.microsoft.com/office/drawing/2014/main" id="{00000000-0008-0000-1300-00008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4" name="Button 136" hidden="1">
              <a:extLst>
                <a:ext uri="{63B3BB69-23CF-44E3-9099-C40C66FF867C}">
                  <a14:compatExt spid="_x0000_s94344"/>
                </a:ext>
                <a:ext uri="{FF2B5EF4-FFF2-40B4-BE49-F238E27FC236}">
                  <a16:creationId xmlns:a16="http://schemas.microsoft.com/office/drawing/2014/main" id="{00000000-0008-0000-1300-00008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45" name="Button 137" hidden="1">
              <a:extLst>
                <a:ext uri="{63B3BB69-23CF-44E3-9099-C40C66FF867C}">
                  <a14:compatExt spid="_x0000_s94345"/>
                </a:ext>
                <a:ext uri="{FF2B5EF4-FFF2-40B4-BE49-F238E27FC236}">
                  <a16:creationId xmlns:a16="http://schemas.microsoft.com/office/drawing/2014/main" id="{00000000-0008-0000-1300-00008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6" name="Button 138" hidden="1">
              <a:extLst>
                <a:ext uri="{63B3BB69-23CF-44E3-9099-C40C66FF867C}">
                  <a14:compatExt spid="_x0000_s94346"/>
                </a:ext>
                <a:ext uri="{FF2B5EF4-FFF2-40B4-BE49-F238E27FC236}">
                  <a16:creationId xmlns:a16="http://schemas.microsoft.com/office/drawing/2014/main" id="{00000000-0008-0000-1300-00008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7" name="Button 139" hidden="1">
              <a:extLst>
                <a:ext uri="{63B3BB69-23CF-44E3-9099-C40C66FF867C}">
                  <a14:compatExt spid="_x0000_s94347"/>
                </a:ext>
                <a:ext uri="{FF2B5EF4-FFF2-40B4-BE49-F238E27FC236}">
                  <a16:creationId xmlns:a16="http://schemas.microsoft.com/office/drawing/2014/main" id="{00000000-0008-0000-1300-00008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8" name="Button 140" hidden="1">
              <a:extLst>
                <a:ext uri="{63B3BB69-23CF-44E3-9099-C40C66FF867C}">
                  <a14:compatExt spid="_x0000_s94348"/>
                </a:ext>
                <a:ext uri="{FF2B5EF4-FFF2-40B4-BE49-F238E27FC236}">
                  <a16:creationId xmlns:a16="http://schemas.microsoft.com/office/drawing/2014/main" id="{00000000-0008-0000-1300-00008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349" name="Button 141" hidden="1">
              <a:extLst>
                <a:ext uri="{63B3BB69-23CF-44E3-9099-C40C66FF867C}">
                  <a14:compatExt spid="_x0000_s94349"/>
                </a:ext>
                <a:ext uri="{FF2B5EF4-FFF2-40B4-BE49-F238E27FC236}">
                  <a16:creationId xmlns:a16="http://schemas.microsoft.com/office/drawing/2014/main" id="{00000000-0008-0000-1300-00008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0" name="Button 142" hidden="1">
              <a:extLst>
                <a:ext uri="{63B3BB69-23CF-44E3-9099-C40C66FF867C}">
                  <a14:compatExt spid="_x0000_s94350"/>
                </a:ext>
                <a:ext uri="{FF2B5EF4-FFF2-40B4-BE49-F238E27FC236}">
                  <a16:creationId xmlns:a16="http://schemas.microsoft.com/office/drawing/2014/main" id="{00000000-0008-0000-1300-00008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1" name="Button 143" hidden="1">
              <a:extLst>
                <a:ext uri="{63B3BB69-23CF-44E3-9099-C40C66FF867C}">
                  <a14:compatExt spid="_x0000_s94351"/>
                </a:ext>
                <a:ext uri="{FF2B5EF4-FFF2-40B4-BE49-F238E27FC236}">
                  <a16:creationId xmlns:a16="http://schemas.microsoft.com/office/drawing/2014/main" id="{00000000-0008-0000-1300-00008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2" name="Button 144" hidden="1">
              <a:extLst>
                <a:ext uri="{63B3BB69-23CF-44E3-9099-C40C66FF867C}">
                  <a14:compatExt spid="_x0000_s94352"/>
                </a:ext>
                <a:ext uri="{FF2B5EF4-FFF2-40B4-BE49-F238E27FC236}">
                  <a16:creationId xmlns:a16="http://schemas.microsoft.com/office/drawing/2014/main" id="{00000000-0008-0000-1300-00009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353" name="Button 145" hidden="1">
              <a:extLst>
                <a:ext uri="{63B3BB69-23CF-44E3-9099-C40C66FF867C}">
                  <a14:compatExt spid="_x0000_s94353"/>
                </a:ext>
                <a:ext uri="{FF2B5EF4-FFF2-40B4-BE49-F238E27FC236}">
                  <a16:creationId xmlns:a16="http://schemas.microsoft.com/office/drawing/2014/main" id="{00000000-0008-0000-1300-00009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4" name="Button 146" hidden="1">
              <a:extLst>
                <a:ext uri="{63B3BB69-23CF-44E3-9099-C40C66FF867C}">
                  <a14:compatExt spid="_x0000_s94354"/>
                </a:ext>
                <a:ext uri="{FF2B5EF4-FFF2-40B4-BE49-F238E27FC236}">
                  <a16:creationId xmlns:a16="http://schemas.microsoft.com/office/drawing/2014/main" id="{00000000-0008-0000-1300-00009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5" name="Button 147" hidden="1">
              <a:extLst>
                <a:ext uri="{63B3BB69-23CF-44E3-9099-C40C66FF867C}">
                  <a14:compatExt spid="_x0000_s94355"/>
                </a:ext>
                <a:ext uri="{FF2B5EF4-FFF2-40B4-BE49-F238E27FC236}">
                  <a16:creationId xmlns:a16="http://schemas.microsoft.com/office/drawing/2014/main" id="{00000000-0008-0000-1300-00009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6" name="Button 148" hidden="1">
              <a:extLst>
                <a:ext uri="{63B3BB69-23CF-44E3-9099-C40C66FF867C}">
                  <a14:compatExt spid="_x0000_s94356"/>
                </a:ext>
                <a:ext uri="{FF2B5EF4-FFF2-40B4-BE49-F238E27FC236}">
                  <a16:creationId xmlns:a16="http://schemas.microsoft.com/office/drawing/2014/main" id="{00000000-0008-0000-1300-00009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357" name="Button 149" hidden="1">
              <a:extLst>
                <a:ext uri="{63B3BB69-23CF-44E3-9099-C40C66FF867C}">
                  <a14:compatExt spid="_x0000_s94357"/>
                </a:ext>
                <a:ext uri="{FF2B5EF4-FFF2-40B4-BE49-F238E27FC236}">
                  <a16:creationId xmlns:a16="http://schemas.microsoft.com/office/drawing/2014/main" id="{00000000-0008-0000-1300-00009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8" name="Button 150" hidden="1">
              <a:extLst>
                <a:ext uri="{63B3BB69-23CF-44E3-9099-C40C66FF867C}">
                  <a14:compatExt spid="_x0000_s94358"/>
                </a:ext>
                <a:ext uri="{FF2B5EF4-FFF2-40B4-BE49-F238E27FC236}">
                  <a16:creationId xmlns:a16="http://schemas.microsoft.com/office/drawing/2014/main" id="{00000000-0008-0000-1300-00009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59" name="Button 151" hidden="1">
              <a:extLst>
                <a:ext uri="{63B3BB69-23CF-44E3-9099-C40C66FF867C}">
                  <a14:compatExt spid="_x0000_s94359"/>
                </a:ext>
                <a:ext uri="{FF2B5EF4-FFF2-40B4-BE49-F238E27FC236}">
                  <a16:creationId xmlns:a16="http://schemas.microsoft.com/office/drawing/2014/main" id="{00000000-0008-0000-1300-00009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0" name="Button 152" hidden="1">
              <a:extLst>
                <a:ext uri="{63B3BB69-23CF-44E3-9099-C40C66FF867C}">
                  <a14:compatExt spid="_x0000_s94360"/>
                </a:ext>
                <a:ext uri="{FF2B5EF4-FFF2-40B4-BE49-F238E27FC236}">
                  <a16:creationId xmlns:a16="http://schemas.microsoft.com/office/drawing/2014/main" id="{00000000-0008-0000-1300-00009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361" name="Button 153" hidden="1">
              <a:extLst>
                <a:ext uri="{63B3BB69-23CF-44E3-9099-C40C66FF867C}">
                  <a14:compatExt spid="_x0000_s94361"/>
                </a:ext>
                <a:ext uri="{FF2B5EF4-FFF2-40B4-BE49-F238E27FC236}">
                  <a16:creationId xmlns:a16="http://schemas.microsoft.com/office/drawing/2014/main" id="{00000000-0008-0000-1300-00009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2" name="Button 154" hidden="1">
              <a:extLst>
                <a:ext uri="{63B3BB69-23CF-44E3-9099-C40C66FF867C}">
                  <a14:compatExt spid="_x0000_s94362"/>
                </a:ext>
                <a:ext uri="{FF2B5EF4-FFF2-40B4-BE49-F238E27FC236}">
                  <a16:creationId xmlns:a16="http://schemas.microsoft.com/office/drawing/2014/main" id="{00000000-0008-0000-1300-00009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3" name="Button 155" hidden="1">
              <a:extLst>
                <a:ext uri="{63B3BB69-23CF-44E3-9099-C40C66FF867C}">
                  <a14:compatExt spid="_x0000_s94363"/>
                </a:ext>
                <a:ext uri="{FF2B5EF4-FFF2-40B4-BE49-F238E27FC236}">
                  <a16:creationId xmlns:a16="http://schemas.microsoft.com/office/drawing/2014/main" id="{00000000-0008-0000-1300-00009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4" name="Button 156" hidden="1">
              <a:extLst>
                <a:ext uri="{63B3BB69-23CF-44E3-9099-C40C66FF867C}">
                  <a14:compatExt spid="_x0000_s94364"/>
                </a:ext>
                <a:ext uri="{FF2B5EF4-FFF2-40B4-BE49-F238E27FC236}">
                  <a16:creationId xmlns:a16="http://schemas.microsoft.com/office/drawing/2014/main" id="{00000000-0008-0000-1300-00009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365" name="Button 157" hidden="1">
              <a:extLst>
                <a:ext uri="{63B3BB69-23CF-44E3-9099-C40C66FF867C}">
                  <a14:compatExt spid="_x0000_s94365"/>
                </a:ext>
                <a:ext uri="{FF2B5EF4-FFF2-40B4-BE49-F238E27FC236}">
                  <a16:creationId xmlns:a16="http://schemas.microsoft.com/office/drawing/2014/main" id="{00000000-0008-0000-1300-00009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6" name="Button 158" hidden="1">
              <a:extLst>
                <a:ext uri="{63B3BB69-23CF-44E3-9099-C40C66FF867C}">
                  <a14:compatExt spid="_x0000_s94366"/>
                </a:ext>
                <a:ext uri="{FF2B5EF4-FFF2-40B4-BE49-F238E27FC236}">
                  <a16:creationId xmlns:a16="http://schemas.microsoft.com/office/drawing/2014/main" id="{00000000-0008-0000-1300-00009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7" name="Button 159" hidden="1">
              <a:extLst>
                <a:ext uri="{63B3BB69-23CF-44E3-9099-C40C66FF867C}">
                  <a14:compatExt spid="_x0000_s94367"/>
                </a:ext>
                <a:ext uri="{FF2B5EF4-FFF2-40B4-BE49-F238E27FC236}">
                  <a16:creationId xmlns:a16="http://schemas.microsoft.com/office/drawing/2014/main" id="{00000000-0008-0000-1300-00009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8" name="Button 160" hidden="1">
              <a:extLst>
                <a:ext uri="{63B3BB69-23CF-44E3-9099-C40C66FF867C}">
                  <a14:compatExt spid="_x0000_s94368"/>
                </a:ext>
                <a:ext uri="{FF2B5EF4-FFF2-40B4-BE49-F238E27FC236}">
                  <a16:creationId xmlns:a16="http://schemas.microsoft.com/office/drawing/2014/main" id="{00000000-0008-0000-1300-0000A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369" name="Button 161" hidden="1">
              <a:extLst>
                <a:ext uri="{63B3BB69-23CF-44E3-9099-C40C66FF867C}">
                  <a14:compatExt spid="_x0000_s94369"/>
                </a:ext>
                <a:ext uri="{FF2B5EF4-FFF2-40B4-BE49-F238E27FC236}">
                  <a16:creationId xmlns:a16="http://schemas.microsoft.com/office/drawing/2014/main" id="{00000000-0008-0000-1300-0000A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0" name="Button 162" hidden="1">
              <a:extLst>
                <a:ext uri="{63B3BB69-23CF-44E3-9099-C40C66FF867C}">
                  <a14:compatExt spid="_x0000_s94370"/>
                </a:ext>
                <a:ext uri="{FF2B5EF4-FFF2-40B4-BE49-F238E27FC236}">
                  <a16:creationId xmlns:a16="http://schemas.microsoft.com/office/drawing/2014/main" id="{00000000-0008-0000-1300-0000A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1" name="Button 163" hidden="1">
              <a:extLst>
                <a:ext uri="{63B3BB69-23CF-44E3-9099-C40C66FF867C}">
                  <a14:compatExt spid="_x0000_s94371"/>
                </a:ext>
                <a:ext uri="{FF2B5EF4-FFF2-40B4-BE49-F238E27FC236}">
                  <a16:creationId xmlns:a16="http://schemas.microsoft.com/office/drawing/2014/main" id="{00000000-0008-0000-1300-0000A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2" name="Button 164" hidden="1">
              <a:extLst>
                <a:ext uri="{63B3BB69-23CF-44E3-9099-C40C66FF867C}">
                  <a14:compatExt spid="_x0000_s94372"/>
                </a:ext>
                <a:ext uri="{FF2B5EF4-FFF2-40B4-BE49-F238E27FC236}">
                  <a16:creationId xmlns:a16="http://schemas.microsoft.com/office/drawing/2014/main" id="{00000000-0008-0000-1300-0000A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373" name="Button 165" hidden="1">
              <a:extLst>
                <a:ext uri="{63B3BB69-23CF-44E3-9099-C40C66FF867C}">
                  <a14:compatExt spid="_x0000_s94373"/>
                </a:ext>
                <a:ext uri="{FF2B5EF4-FFF2-40B4-BE49-F238E27FC236}">
                  <a16:creationId xmlns:a16="http://schemas.microsoft.com/office/drawing/2014/main" id="{00000000-0008-0000-1300-0000A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4" name="Button 166" hidden="1">
              <a:extLst>
                <a:ext uri="{63B3BB69-23CF-44E3-9099-C40C66FF867C}">
                  <a14:compatExt spid="_x0000_s94374"/>
                </a:ext>
                <a:ext uri="{FF2B5EF4-FFF2-40B4-BE49-F238E27FC236}">
                  <a16:creationId xmlns:a16="http://schemas.microsoft.com/office/drawing/2014/main" id="{00000000-0008-0000-1300-0000A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5" name="Button 167" hidden="1">
              <a:extLst>
                <a:ext uri="{63B3BB69-23CF-44E3-9099-C40C66FF867C}">
                  <a14:compatExt spid="_x0000_s94375"/>
                </a:ext>
                <a:ext uri="{FF2B5EF4-FFF2-40B4-BE49-F238E27FC236}">
                  <a16:creationId xmlns:a16="http://schemas.microsoft.com/office/drawing/2014/main" id="{00000000-0008-0000-1300-0000A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6" name="Button 168" hidden="1">
              <a:extLst>
                <a:ext uri="{63B3BB69-23CF-44E3-9099-C40C66FF867C}">
                  <a14:compatExt spid="_x0000_s94376"/>
                </a:ext>
                <a:ext uri="{FF2B5EF4-FFF2-40B4-BE49-F238E27FC236}">
                  <a16:creationId xmlns:a16="http://schemas.microsoft.com/office/drawing/2014/main" id="{00000000-0008-0000-1300-0000A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377" name="Button 169" hidden="1">
              <a:extLst>
                <a:ext uri="{63B3BB69-23CF-44E3-9099-C40C66FF867C}">
                  <a14:compatExt spid="_x0000_s94377"/>
                </a:ext>
                <a:ext uri="{FF2B5EF4-FFF2-40B4-BE49-F238E27FC236}">
                  <a16:creationId xmlns:a16="http://schemas.microsoft.com/office/drawing/2014/main" id="{00000000-0008-0000-1300-0000A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8" name="Button 170" hidden="1">
              <a:extLst>
                <a:ext uri="{63B3BB69-23CF-44E3-9099-C40C66FF867C}">
                  <a14:compatExt spid="_x0000_s94378"/>
                </a:ext>
                <a:ext uri="{FF2B5EF4-FFF2-40B4-BE49-F238E27FC236}">
                  <a16:creationId xmlns:a16="http://schemas.microsoft.com/office/drawing/2014/main" id="{00000000-0008-0000-1300-0000A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79" name="Button 171" hidden="1">
              <a:extLst>
                <a:ext uri="{63B3BB69-23CF-44E3-9099-C40C66FF867C}">
                  <a14:compatExt spid="_x0000_s94379"/>
                </a:ext>
                <a:ext uri="{FF2B5EF4-FFF2-40B4-BE49-F238E27FC236}">
                  <a16:creationId xmlns:a16="http://schemas.microsoft.com/office/drawing/2014/main" id="{00000000-0008-0000-1300-0000A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0" name="Button 172" hidden="1">
              <a:extLst>
                <a:ext uri="{63B3BB69-23CF-44E3-9099-C40C66FF867C}">
                  <a14:compatExt spid="_x0000_s94380"/>
                </a:ext>
                <a:ext uri="{FF2B5EF4-FFF2-40B4-BE49-F238E27FC236}">
                  <a16:creationId xmlns:a16="http://schemas.microsoft.com/office/drawing/2014/main" id="{00000000-0008-0000-1300-0000A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381" name="Button 173" hidden="1">
              <a:extLst>
                <a:ext uri="{63B3BB69-23CF-44E3-9099-C40C66FF867C}">
                  <a14:compatExt spid="_x0000_s94381"/>
                </a:ext>
                <a:ext uri="{FF2B5EF4-FFF2-40B4-BE49-F238E27FC236}">
                  <a16:creationId xmlns:a16="http://schemas.microsoft.com/office/drawing/2014/main" id="{00000000-0008-0000-1300-0000A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2" name="Button 174" hidden="1">
              <a:extLst>
                <a:ext uri="{63B3BB69-23CF-44E3-9099-C40C66FF867C}">
                  <a14:compatExt spid="_x0000_s94382"/>
                </a:ext>
                <a:ext uri="{FF2B5EF4-FFF2-40B4-BE49-F238E27FC236}">
                  <a16:creationId xmlns:a16="http://schemas.microsoft.com/office/drawing/2014/main" id="{00000000-0008-0000-1300-0000A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3" name="Button 175" hidden="1">
              <a:extLst>
                <a:ext uri="{63B3BB69-23CF-44E3-9099-C40C66FF867C}">
                  <a14:compatExt spid="_x0000_s94383"/>
                </a:ext>
                <a:ext uri="{FF2B5EF4-FFF2-40B4-BE49-F238E27FC236}">
                  <a16:creationId xmlns:a16="http://schemas.microsoft.com/office/drawing/2014/main" id="{00000000-0008-0000-1300-0000A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4" name="Button 176" hidden="1">
              <a:extLst>
                <a:ext uri="{63B3BB69-23CF-44E3-9099-C40C66FF867C}">
                  <a14:compatExt spid="_x0000_s94384"/>
                </a:ext>
                <a:ext uri="{FF2B5EF4-FFF2-40B4-BE49-F238E27FC236}">
                  <a16:creationId xmlns:a16="http://schemas.microsoft.com/office/drawing/2014/main" id="{00000000-0008-0000-1300-0000B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385" name="Button 177" hidden="1">
              <a:extLst>
                <a:ext uri="{63B3BB69-23CF-44E3-9099-C40C66FF867C}">
                  <a14:compatExt spid="_x0000_s94385"/>
                </a:ext>
                <a:ext uri="{FF2B5EF4-FFF2-40B4-BE49-F238E27FC236}">
                  <a16:creationId xmlns:a16="http://schemas.microsoft.com/office/drawing/2014/main" id="{00000000-0008-0000-1300-0000B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6" name="Button 178" hidden="1">
              <a:extLst>
                <a:ext uri="{63B3BB69-23CF-44E3-9099-C40C66FF867C}">
                  <a14:compatExt spid="_x0000_s94386"/>
                </a:ext>
                <a:ext uri="{FF2B5EF4-FFF2-40B4-BE49-F238E27FC236}">
                  <a16:creationId xmlns:a16="http://schemas.microsoft.com/office/drawing/2014/main" id="{00000000-0008-0000-1300-0000B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7" name="Button 179" hidden="1">
              <a:extLst>
                <a:ext uri="{63B3BB69-23CF-44E3-9099-C40C66FF867C}">
                  <a14:compatExt spid="_x0000_s94387"/>
                </a:ext>
                <a:ext uri="{FF2B5EF4-FFF2-40B4-BE49-F238E27FC236}">
                  <a16:creationId xmlns:a16="http://schemas.microsoft.com/office/drawing/2014/main" id="{00000000-0008-0000-1300-0000B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8" name="Button 180" hidden="1">
              <a:extLst>
                <a:ext uri="{63B3BB69-23CF-44E3-9099-C40C66FF867C}">
                  <a14:compatExt spid="_x0000_s94388"/>
                </a:ext>
                <a:ext uri="{FF2B5EF4-FFF2-40B4-BE49-F238E27FC236}">
                  <a16:creationId xmlns:a16="http://schemas.microsoft.com/office/drawing/2014/main" id="{00000000-0008-0000-1300-0000B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389" name="Button 181" hidden="1">
              <a:extLst>
                <a:ext uri="{63B3BB69-23CF-44E3-9099-C40C66FF867C}">
                  <a14:compatExt spid="_x0000_s94389"/>
                </a:ext>
                <a:ext uri="{FF2B5EF4-FFF2-40B4-BE49-F238E27FC236}">
                  <a16:creationId xmlns:a16="http://schemas.microsoft.com/office/drawing/2014/main" id="{00000000-0008-0000-1300-0000B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390" name="Button 182" hidden="1">
              <a:extLst>
                <a:ext uri="{63B3BB69-23CF-44E3-9099-C40C66FF867C}">
                  <a14:compatExt spid="_x0000_s94390"/>
                </a:ext>
                <a:ext uri="{FF2B5EF4-FFF2-40B4-BE49-F238E27FC236}">
                  <a16:creationId xmlns:a16="http://schemas.microsoft.com/office/drawing/2014/main" id="{00000000-0008-0000-1300-0000B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1" name="Button 183" hidden="1">
              <a:extLst>
                <a:ext uri="{63B3BB69-23CF-44E3-9099-C40C66FF867C}">
                  <a14:compatExt spid="_x0000_s94391"/>
                </a:ext>
                <a:ext uri="{FF2B5EF4-FFF2-40B4-BE49-F238E27FC236}">
                  <a16:creationId xmlns:a16="http://schemas.microsoft.com/office/drawing/2014/main" id="{00000000-0008-0000-1300-0000B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2" name="Button 184" hidden="1">
              <a:extLst>
                <a:ext uri="{63B3BB69-23CF-44E3-9099-C40C66FF867C}">
                  <a14:compatExt spid="_x0000_s94392"/>
                </a:ext>
                <a:ext uri="{FF2B5EF4-FFF2-40B4-BE49-F238E27FC236}">
                  <a16:creationId xmlns:a16="http://schemas.microsoft.com/office/drawing/2014/main" id="{00000000-0008-0000-1300-0000B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3" name="Button 185" hidden="1">
              <a:extLst>
                <a:ext uri="{63B3BB69-23CF-44E3-9099-C40C66FF867C}">
                  <a14:compatExt spid="_x0000_s94393"/>
                </a:ext>
                <a:ext uri="{FF2B5EF4-FFF2-40B4-BE49-F238E27FC236}">
                  <a16:creationId xmlns:a16="http://schemas.microsoft.com/office/drawing/2014/main" id="{00000000-0008-0000-1300-0000B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394" name="Button 186" hidden="1">
              <a:extLst>
                <a:ext uri="{63B3BB69-23CF-44E3-9099-C40C66FF867C}">
                  <a14:compatExt spid="_x0000_s94394"/>
                </a:ext>
                <a:ext uri="{FF2B5EF4-FFF2-40B4-BE49-F238E27FC236}">
                  <a16:creationId xmlns:a16="http://schemas.microsoft.com/office/drawing/2014/main" id="{00000000-0008-0000-1300-0000B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5" name="Button 187" hidden="1">
              <a:extLst>
                <a:ext uri="{63B3BB69-23CF-44E3-9099-C40C66FF867C}">
                  <a14:compatExt spid="_x0000_s94395"/>
                </a:ext>
                <a:ext uri="{FF2B5EF4-FFF2-40B4-BE49-F238E27FC236}">
                  <a16:creationId xmlns:a16="http://schemas.microsoft.com/office/drawing/2014/main" id="{00000000-0008-0000-1300-0000B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6" name="Button 188" hidden="1">
              <a:extLst>
                <a:ext uri="{63B3BB69-23CF-44E3-9099-C40C66FF867C}">
                  <a14:compatExt spid="_x0000_s94396"/>
                </a:ext>
                <a:ext uri="{FF2B5EF4-FFF2-40B4-BE49-F238E27FC236}">
                  <a16:creationId xmlns:a16="http://schemas.microsoft.com/office/drawing/2014/main" id="{00000000-0008-0000-1300-0000B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7" name="Button 189" hidden="1">
              <a:extLst>
                <a:ext uri="{63B3BB69-23CF-44E3-9099-C40C66FF867C}">
                  <a14:compatExt spid="_x0000_s94397"/>
                </a:ext>
                <a:ext uri="{FF2B5EF4-FFF2-40B4-BE49-F238E27FC236}">
                  <a16:creationId xmlns:a16="http://schemas.microsoft.com/office/drawing/2014/main" id="{00000000-0008-0000-1300-0000B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398" name="Button 190" hidden="1">
              <a:extLst>
                <a:ext uri="{63B3BB69-23CF-44E3-9099-C40C66FF867C}">
                  <a14:compatExt spid="_x0000_s94398"/>
                </a:ext>
                <a:ext uri="{FF2B5EF4-FFF2-40B4-BE49-F238E27FC236}">
                  <a16:creationId xmlns:a16="http://schemas.microsoft.com/office/drawing/2014/main" id="{00000000-0008-0000-1300-0000B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399" name="Button 191" hidden="1">
              <a:extLst>
                <a:ext uri="{63B3BB69-23CF-44E3-9099-C40C66FF867C}">
                  <a14:compatExt spid="_x0000_s94399"/>
                </a:ext>
                <a:ext uri="{FF2B5EF4-FFF2-40B4-BE49-F238E27FC236}">
                  <a16:creationId xmlns:a16="http://schemas.microsoft.com/office/drawing/2014/main" id="{00000000-0008-0000-1300-0000B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0" name="Button 192" hidden="1">
              <a:extLst>
                <a:ext uri="{63B3BB69-23CF-44E3-9099-C40C66FF867C}">
                  <a14:compatExt spid="_x0000_s94400"/>
                </a:ext>
                <a:ext uri="{FF2B5EF4-FFF2-40B4-BE49-F238E27FC236}">
                  <a16:creationId xmlns:a16="http://schemas.microsoft.com/office/drawing/2014/main" id="{00000000-0008-0000-1300-0000C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1" name="Button 193" hidden="1">
              <a:extLst>
                <a:ext uri="{63B3BB69-23CF-44E3-9099-C40C66FF867C}">
                  <a14:compatExt spid="_x0000_s94401"/>
                </a:ext>
                <a:ext uri="{FF2B5EF4-FFF2-40B4-BE49-F238E27FC236}">
                  <a16:creationId xmlns:a16="http://schemas.microsoft.com/office/drawing/2014/main" id="{00000000-0008-0000-1300-0000C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94402" name="Button 194" hidden="1">
              <a:extLst>
                <a:ext uri="{63B3BB69-23CF-44E3-9099-C40C66FF867C}">
                  <a14:compatExt spid="_x0000_s94402"/>
                </a:ext>
                <a:ext uri="{FF2B5EF4-FFF2-40B4-BE49-F238E27FC236}">
                  <a16:creationId xmlns:a16="http://schemas.microsoft.com/office/drawing/2014/main" id="{00000000-0008-0000-1300-0000C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3" name="Button 195" hidden="1">
              <a:extLst>
                <a:ext uri="{63B3BB69-23CF-44E3-9099-C40C66FF867C}">
                  <a14:compatExt spid="_x0000_s94403"/>
                </a:ext>
                <a:ext uri="{FF2B5EF4-FFF2-40B4-BE49-F238E27FC236}">
                  <a16:creationId xmlns:a16="http://schemas.microsoft.com/office/drawing/2014/main" id="{00000000-0008-0000-1300-0000C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4" name="Button 196" hidden="1">
              <a:extLst>
                <a:ext uri="{63B3BB69-23CF-44E3-9099-C40C66FF867C}">
                  <a14:compatExt spid="_x0000_s94404"/>
                </a:ext>
                <a:ext uri="{FF2B5EF4-FFF2-40B4-BE49-F238E27FC236}">
                  <a16:creationId xmlns:a16="http://schemas.microsoft.com/office/drawing/2014/main" id="{00000000-0008-0000-1300-0000C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5" name="Button 197" hidden="1">
              <a:extLst>
                <a:ext uri="{63B3BB69-23CF-44E3-9099-C40C66FF867C}">
                  <a14:compatExt spid="_x0000_s94405"/>
                </a:ext>
                <a:ext uri="{FF2B5EF4-FFF2-40B4-BE49-F238E27FC236}">
                  <a16:creationId xmlns:a16="http://schemas.microsoft.com/office/drawing/2014/main" id="{00000000-0008-0000-1300-0000C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406" name="Button 198" hidden="1">
              <a:extLst>
                <a:ext uri="{63B3BB69-23CF-44E3-9099-C40C66FF867C}">
                  <a14:compatExt spid="_x0000_s94406"/>
                </a:ext>
                <a:ext uri="{FF2B5EF4-FFF2-40B4-BE49-F238E27FC236}">
                  <a16:creationId xmlns:a16="http://schemas.microsoft.com/office/drawing/2014/main" id="{00000000-0008-0000-1300-0000C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7" name="Button 199" hidden="1">
              <a:extLst>
                <a:ext uri="{63B3BB69-23CF-44E3-9099-C40C66FF867C}">
                  <a14:compatExt spid="_x0000_s94407"/>
                </a:ext>
                <a:ext uri="{FF2B5EF4-FFF2-40B4-BE49-F238E27FC236}">
                  <a16:creationId xmlns:a16="http://schemas.microsoft.com/office/drawing/2014/main" id="{00000000-0008-0000-1300-0000C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8" name="Button 200" hidden="1">
              <a:extLst>
                <a:ext uri="{63B3BB69-23CF-44E3-9099-C40C66FF867C}">
                  <a14:compatExt spid="_x0000_s94408"/>
                </a:ext>
                <a:ext uri="{FF2B5EF4-FFF2-40B4-BE49-F238E27FC236}">
                  <a16:creationId xmlns:a16="http://schemas.microsoft.com/office/drawing/2014/main" id="{00000000-0008-0000-1300-0000C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09" name="Button 201" hidden="1">
              <a:extLst>
                <a:ext uri="{63B3BB69-23CF-44E3-9099-C40C66FF867C}">
                  <a14:compatExt spid="_x0000_s94409"/>
                </a:ext>
                <a:ext uri="{FF2B5EF4-FFF2-40B4-BE49-F238E27FC236}">
                  <a16:creationId xmlns:a16="http://schemas.microsoft.com/office/drawing/2014/main" id="{00000000-0008-0000-1300-0000C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10" name="Button 202" hidden="1">
              <a:extLst>
                <a:ext uri="{63B3BB69-23CF-44E3-9099-C40C66FF867C}">
                  <a14:compatExt spid="_x0000_s94410"/>
                </a:ext>
                <a:ext uri="{FF2B5EF4-FFF2-40B4-BE49-F238E27FC236}">
                  <a16:creationId xmlns:a16="http://schemas.microsoft.com/office/drawing/2014/main" id="{00000000-0008-0000-1300-0000C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1" name="Button 203" hidden="1">
              <a:extLst>
                <a:ext uri="{63B3BB69-23CF-44E3-9099-C40C66FF867C}">
                  <a14:compatExt spid="_x0000_s94411"/>
                </a:ext>
                <a:ext uri="{FF2B5EF4-FFF2-40B4-BE49-F238E27FC236}">
                  <a16:creationId xmlns:a16="http://schemas.microsoft.com/office/drawing/2014/main" id="{00000000-0008-0000-1300-0000C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2" name="Button 204" hidden="1">
              <a:extLst>
                <a:ext uri="{63B3BB69-23CF-44E3-9099-C40C66FF867C}">
                  <a14:compatExt spid="_x0000_s94412"/>
                </a:ext>
                <a:ext uri="{FF2B5EF4-FFF2-40B4-BE49-F238E27FC236}">
                  <a16:creationId xmlns:a16="http://schemas.microsoft.com/office/drawing/2014/main" id="{00000000-0008-0000-1300-0000C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3" name="Button 205" hidden="1">
              <a:extLst>
                <a:ext uri="{63B3BB69-23CF-44E3-9099-C40C66FF867C}">
                  <a14:compatExt spid="_x0000_s94413"/>
                </a:ext>
                <a:ext uri="{FF2B5EF4-FFF2-40B4-BE49-F238E27FC236}">
                  <a16:creationId xmlns:a16="http://schemas.microsoft.com/office/drawing/2014/main" id="{00000000-0008-0000-1300-0000C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14" name="Button 206" hidden="1">
              <a:extLst>
                <a:ext uri="{63B3BB69-23CF-44E3-9099-C40C66FF867C}">
                  <a14:compatExt spid="_x0000_s94414"/>
                </a:ext>
                <a:ext uri="{FF2B5EF4-FFF2-40B4-BE49-F238E27FC236}">
                  <a16:creationId xmlns:a16="http://schemas.microsoft.com/office/drawing/2014/main" id="{00000000-0008-0000-1300-0000C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5" name="Button 207" hidden="1">
              <a:extLst>
                <a:ext uri="{63B3BB69-23CF-44E3-9099-C40C66FF867C}">
                  <a14:compatExt spid="_x0000_s94415"/>
                </a:ext>
                <a:ext uri="{FF2B5EF4-FFF2-40B4-BE49-F238E27FC236}">
                  <a16:creationId xmlns:a16="http://schemas.microsoft.com/office/drawing/2014/main" id="{00000000-0008-0000-1300-0000C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6" name="Button 208" hidden="1">
              <a:extLst>
                <a:ext uri="{63B3BB69-23CF-44E3-9099-C40C66FF867C}">
                  <a14:compatExt spid="_x0000_s94416"/>
                </a:ext>
                <a:ext uri="{FF2B5EF4-FFF2-40B4-BE49-F238E27FC236}">
                  <a16:creationId xmlns:a16="http://schemas.microsoft.com/office/drawing/2014/main" id="{00000000-0008-0000-1300-0000D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7" name="Button 209" hidden="1">
              <a:extLst>
                <a:ext uri="{63B3BB69-23CF-44E3-9099-C40C66FF867C}">
                  <a14:compatExt spid="_x0000_s94417"/>
                </a:ext>
                <a:ext uri="{FF2B5EF4-FFF2-40B4-BE49-F238E27FC236}">
                  <a16:creationId xmlns:a16="http://schemas.microsoft.com/office/drawing/2014/main" id="{00000000-0008-0000-1300-0000D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418" name="Button 210" hidden="1">
              <a:extLst>
                <a:ext uri="{63B3BB69-23CF-44E3-9099-C40C66FF867C}">
                  <a14:compatExt spid="_x0000_s94418"/>
                </a:ext>
                <a:ext uri="{FF2B5EF4-FFF2-40B4-BE49-F238E27FC236}">
                  <a16:creationId xmlns:a16="http://schemas.microsoft.com/office/drawing/2014/main" id="{00000000-0008-0000-1300-0000D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19" name="Button 211" hidden="1">
              <a:extLst>
                <a:ext uri="{63B3BB69-23CF-44E3-9099-C40C66FF867C}">
                  <a14:compatExt spid="_x0000_s94419"/>
                </a:ext>
                <a:ext uri="{FF2B5EF4-FFF2-40B4-BE49-F238E27FC236}">
                  <a16:creationId xmlns:a16="http://schemas.microsoft.com/office/drawing/2014/main" id="{00000000-0008-0000-1300-0000D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0" name="Button 212" hidden="1">
              <a:extLst>
                <a:ext uri="{63B3BB69-23CF-44E3-9099-C40C66FF867C}">
                  <a14:compatExt spid="_x0000_s94420"/>
                </a:ext>
                <a:ext uri="{FF2B5EF4-FFF2-40B4-BE49-F238E27FC236}">
                  <a16:creationId xmlns:a16="http://schemas.microsoft.com/office/drawing/2014/main" id="{00000000-0008-0000-1300-0000D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1" name="Button 213" hidden="1">
              <a:extLst>
                <a:ext uri="{63B3BB69-23CF-44E3-9099-C40C66FF867C}">
                  <a14:compatExt spid="_x0000_s94421"/>
                </a:ext>
                <a:ext uri="{FF2B5EF4-FFF2-40B4-BE49-F238E27FC236}">
                  <a16:creationId xmlns:a16="http://schemas.microsoft.com/office/drawing/2014/main" id="{00000000-0008-0000-1300-0000D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22" name="Button 214" hidden="1">
              <a:extLst>
                <a:ext uri="{63B3BB69-23CF-44E3-9099-C40C66FF867C}">
                  <a14:compatExt spid="_x0000_s94422"/>
                </a:ext>
                <a:ext uri="{FF2B5EF4-FFF2-40B4-BE49-F238E27FC236}">
                  <a16:creationId xmlns:a16="http://schemas.microsoft.com/office/drawing/2014/main" id="{00000000-0008-0000-1300-0000D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3" name="Button 215" hidden="1">
              <a:extLst>
                <a:ext uri="{63B3BB69-23CF-44E3-9099-C40C66FF867C}">
                  <a14:compatExt spid="_x0000_s94423"/>
                </a:ext>
                <a:ext uri="{FF2B5EF4-FFF2-40B4-BE49-F238E27FC236}">
                  <a16:creationId xmlns:a16="http://schemas.microsoft.com/office/drawing/2014/main" id="{00000000-0008-0000-1300-0000D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4" name="Button 216" hidden="1">
              <a:extLst>
                <a:ext uri="{63B3BB69-23CF-44E3-9099-C40C66FF867C}">
                  <a14:compatExt spid="_x0000_s94424"/>
                </a:ext>
                <a:ext uri="{FF2B5EF4-FFF2-40B4-BE49-F238E27FC236}">
                  <a16:creationId xmlns:a16="http://schemas.microsoft.com/office/drawing/2014/main" id="{00000000-0008-0000-1300-0000D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5" name="Button 217" hidden="1">
              <a:extLst>
                <a:ext uri="{63B3BB69-23CF-44E3-9099-C40C66FF867C}">
                  <a14:compatExt spid="_x0000_s94425"/>
                </a:ext>
                <a:ext uri="{FF2B5EF4-FFF2-40B4-BE49-F238E27FC236}">
                  <a16:creationId xmlns:a16="http://schemas.microsoft.com/office/drawing/2014/main" id="{00000000-0008-0000-1300-0000D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26" name="Button 218" hidden="1">
              <a:extLst>
                <a:ext uri="{63B3BB69-23CF-44E3-9099-C40C66FF867C}">
                  <a14:compatExt spid="_x0000_s94426"/>
                </a:ext>
                <a:ext uri="{FF2B5EF4-FFF2-40B4-BE49-F238E27FC236}">
                  <a16:creationId xmlns:a16="http://schemas.microsoft.com/office/drawing/2014/main" id="{00000000-0008-0000-1300-0000D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7" name="Button 219" hidden="1">
              <a:extLst>
                <a:ext uri="{63B3BB69-23CF-44E3-9099-C40C66FF867C}">
                  <a14:compatExt spid="_x0000_s94427"/>
                </a:ext>
                <a:ext uri="{FF2B5EF4-FFF2-40B4-BE49-F238E27FC236}">
                  <a16:creationId xmlns:a16="http://schemas.microsoft.com/office/drawing/2014/main" id="{00000000-0008-0000-1300-0000D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8" name="Button 220" hidden="1">
              <a:extLst>
                <a:ext uri="{63B3BB69-23CF-44E3-9099-C40C66FF867C}">
                  <a14:compatExt spid="_x0000_s94428"/>
                </a:ext>
                <a:ext uri="{FF2B5EF4-FFF2-40B4-BE49-F238E27FC236}">
                  <a16:creationId xmlns:a16="http://schemas.microsoft.com/office/drawing/2014/main" id="{00000000-0008-0000-1300-0000D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29" name="Button 221" hidden="1">
              <a:extLst>
                <a:ext uri="{63B3BB69-23CF-44E3-9099-C40C66FF867C}">
                  <a14:compatExt spid="_x0000_s94429"/>
                </a:ext>
                <a:ext uri="{FF2B5EF4-FFF2-40B4-BE49-F238E27FC236}">
                  <a16:creationId xmlns:a16="http://schemas.microsoft.com/office/drawing/2014/main" id="{00000000-0008-0000-1300-0000D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30" name="Button 222" hidden="1">
              <a:extLst>
                <a:ext uri="{63B3BB69-23CF-44E3-9099-C40C66FF867C}">
                  <a14:compatExt spid="_x0000_s94430"/>
                </a:ext>
                <a:ext uri="{FF2B5EF4-FFF2-40B4-BE49-F238E27FC236}">
                  <a16:creationId xmlns:a16="http://schemas.microsoft.com/office/drawing/2014/main" id="{00000000-0008-0000-1300-0000D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1" name="Button 223" hidden="1">
              <a:extLst>
                <a:ext uri="{63B3BB69-23CF-44E3-9099-C40C66FF867C}">
                  <a14:compatExt spid="_x0000_s94431"/>
                </a:ext>
                <a:ext uri="{FF2B5EF4-FFF2-40B4-BE49-F238E27FC236}">
                  <a16:creationId xmlns:a16="http://schemas.microsoft.com/office/drawing/2014/main" id="{00000000-0008-0000-1300-0000D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2" name="Button 224" hidden="1">
              <a:extLst>
                <a:ext uri="{63B3BB69-23CF-44E3-9099-C40C66FF867C}">
                  <a14:compatExt spid="_x0000_s94432"/>
                </a:ext>
                <a:ext uri="{FF2B5EF4-FFF2-40B4-BE49-F238E27FC236}">
                  <a16:creationId xmlns:a16="http://schemas.microsoft.com/office/drawing/2014/main" id="{00000000-0008-0000-1300-0000E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3" name="Button 225" hidden="1">
              <a:extLst>
                <a:ext uri="{63B3BB69-23CF-44E3-9099-C40C66FF867C}">
                  <a14:compatExt spid="_x0000_s94433"/>
                </a:ext>
                <a:ext uri="{FF2B5EF4-FFF2-40B4-BE49-F238E27FC236}">
                  <a16:creationId xmlns:a16="http://schemas.microsoft.com/office/drawing/2014/main" id="{00000000-0008-0000-1300-0000E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434" name="Button 226" hidden="1">
              <a:extLst>
                <a:ext uri="{63B3BB69-23CF-44E3-9099-C40C66FF867C}">
                  <a14:compatExt spid="_x0000_s94434"/>
                </a:ext>
                <a:ext uri="{FF2B5EF4-FFF2-40B4-BE49-F238E27FC236}">
                  <a16:creationId xmlns:a16="http://schemas.microsoft.com/office/drawing/2014/main" id="{00000000-0008-0000-1300-0000E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5" name="Button 227" hidden="1">
              <a:extLst>
                <a:ext uri="{63B3BB69-23CF-44E3-9099-C40C66FF867C}">
                  <a14:compatExt spid="_x0000_s94435"/>
                </a:ext>
                <a:ext uri="{FF2B5EF4-FFF2-40B4-BE49-F238E27FC236}">
                  <a16:creationId xmlns:a16="http://schemas.microsoft.com/office/drawing/2014/main" id="{00000000-0008-0000-1300-0000E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6" name="Button 228" hidden="1">
              <a:extLst>
                <a:ext uri="{63B3BB69-23CF-44E3-9099-C40C66FF867C}">
                  <a14:compatExt spid="_x0000_s94436"/>
                </a:ext>
                <a:ext uri="{FF2B5EF4-FFF2-40B4-BE49-F238E27FC236}">
                  <a16:creationId xmlns:a16="http://schemas.microsoft.com/office/drawing/2014/main" id="{00000000-0008-0000-1300-0000E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7" name="Button 229" hidden="1">
              <a:extLst>
                <a:ext uri="{63B3BB69-23CF-44E3-9099-C40C66FF867C}">
                  <a14:compatExt spid="_x0000_s94437"/>
                </a:ext>
                <a:ext uri="{FF2B5EF4-FFF2-40B4-BE49-F238E27FC236}">
                  <a16:creationId xmlns:a16="http://schemas.microsoft.com/office/drawing/2014/main" id="{00000000-0008-0000-1300-0000E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38" name="Button 230" hidden="1">
              <a:extLst>
                <a:ext uri="{63B3BB69-23CF-44E3-9099-C40C66FF867C}">
                  <a14:compatExt spid="_x0000_s94438"/>
                </a:ext>
                <a:ext uri="{FF2B5EF4-FFF2-40B4-BE49-F238E27FC236}">
                  <a16:creationId xmlns:a16="http://schemas.microsoft.com/office/drawing/2014/main" id="{00000000-0008-0000-1300-0000E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39" name="Button 231" hidden="1">
              <a:extLst>
                <a:ext uri="{63B3BB69-23CF-44E3-9099-C40C66FF867C}">
                  <a14:compatExt spid="_x0000_s94439"/>
                </a:ext>
                <a:ext uri="{FF2B5EF4-FFF2-40B4-BE49-F238E27FC236}">
                  <a16:creationId xmlns:a16="http://schemas.microsoft.com/office/drawing/2014/main" id="{00000000-0008-0000-1300-0000E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0" name="Button 232" hidden="1">
              <a:extLst>
                <a:ext uri="{63B3BB69-23CF-44E3-9099-C40C66FF867C}">
                  <a14:compatExt spid="_x0000_s94440"/>
                </a:ext>
                <a:ext uri="{FF2B5EF4-FFF2-40B4-BE49-F238E27FC236}">
                  <a16:creationId xmlns:a16="http://schemas.microsoft.com/office/drawing/2014/main" id="{00000000-0008-0000-1300-0000E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1" name="Button 233" hidden="1">
              <a:extLst>
                <a:ext uri="{63B3BB69-23CF-44E3-9099-C40C66FF867C}">
                  <a14:compatExt spid="_x0000_s94441"/>
                </a:ext>
                <a:ext uri="{FF2B5EF4-FFF2-40B4-BE49-F238E27FC236}">
                  <a16:creationId xmlns:a16="http://schemas.microsoft.com/office/drawing/2014/main" id="{00000000-0008-0000-1300-0000E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42" name="Button 234" hidden="1">
              <a:extLst>
                <a:ext uri="{63B3BB69-23CF-44E3-9099-C40C66FF867C}">
                  <a14:compatExt spid="_x0000_s94442"/>
                </a:ext>
                <a:ext uri="{FF2B5EF4-FFF2-40B4-BE49-F238E27FC236}">
                  <a16:creationId xmlns:a16="http://schemas.microsoft.com/office/drawing/2014/main" id="{00000000-0008-0000-1300-0000E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3" name="Button 235" hidden="1">
              <a:extLst>
                <a:ext uri="{63B3BB69-23CF-44E3-9099-C40C66FF867C}">
                  <a14:compatExt spid="_x0000_s94443"/>
                </a:ext>
                <a:ext uri="{FF2B5EF4-FFF2-40B4-BE49-F238E27FC236}">
                  <a16:creationId xmlns:a16="http://schemas.microsoft.com/office/drawing/2014/main" id="{00000000-0008-0000-1300-0000E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4" name="Button 236" hidden="1">
              <a:extLst>
                <a:ext uri="{63B3BB69-23CF-44E3-9099-C40C66FF867C}">
                  <a14:compatExt spid="_x0000_s94444"/>
                </a:ext>
                <a:ext uri="{FF2B5EF4-FFF2-40B4-BE49-F238E27FC236}">
                  <a16:creationId xmlns:a16="http://schemas.microsoft.com/office/drawing/2014/main" id="{00000000-0008-0000-1300-0000E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5" name="Button 237" hidden="1">
              <a:extLst>
                <a:ext uri="{63B3BB69-23CF-44E3-9099-C40C66FF867C}">
                  <a14:compatExt spid="_x0000_s94445"/>
                </a:ext>
                <a:ext uri="{FF2B5EF4-FFF2-40B4-BE49-F238E27FC236}">
                  <a16:creationId xmlns:a16="http://schemas.microsoft.com/office/drawing/2014/main" id="{00000000-0008-0000-1300-0000E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94446" name="Button 238" hidden="1">
              <a:extLst>
                <a:ext uri="{63B3BB69-23CF-44E3-9099-C40C66FF867C}">
                  <a14:compatExt spid="_x0000_s94446"/>
                </a:ext>
                <a:ext uri="{FF2B5EF4-FFF2-40B4-BE49-F238E27FC236}">
                  <a16:creationId xmlns:a16="http://schemas.microsoft.com/office/drawing/2014/main" id="{00000000-0008-0000-1300-0000E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447" name="Button 239" hidden="1">
              <a:extLst>
                <a:ext uri="{63B3BB69-23CF-44E3-9099-C40C66FF867C}">
                  <a14:compatExt spid="_x0000_s94447"/>
                </a:ext>
                <a:ext uri="{FF2B5EF4-FFF2-40B4-BE49-F238E27FC236}">
                  <a16:creationId xmlns:a16="http://schemas.microsoft.com/office/drawing/2014/main" id="{00000000-0008-0000-1300-0000E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8" name="Button 240" hidden="1">
              <a:extLst>
                <a:ext uri="{63B3BB69-23CF-44E3-9099-C40C66FF867C}">
                  <a14:compatExt spid="_x0000_s94448"/>
                </a:ext>
                <a:ext uri="{FF2B5EF4-FFF2-40B4-BE49-F238E27FC236}">
                  <a16:creationId xmlns:a16="http://schemas.microsoft.com/office/drawing/2014/main" id="{00000000-0008-0000-1300-0000F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49" name="Button 241" hidden="1">
              <a:extLst>
                <a:ext uri="{63B3BB69-23CF-44E3-9099-C40C66FF867C}">
                  <a14:compatExt spid="_x0000_s94449"/>
                </a:ext>
                <a:ext uri="{FF2B5EF4-FFF2-40B4-BE49-F238E27FC236}">
                  <a16:creationId xmlns:a16="http://schemas.microsoft.com/office/drawing/2014/main" id="{00000000-0008-0000-1300-0000F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0" name="Button 242" hidden="1">
              <a:extLst>
                <a:ext uri="{63B3BB69-23CF-44E3-9099-C40C66FF867C}">
                  <a14:compatExt spid="_x0000_s94450"/>
                </a:ext>
                <a:ext uri="{FF2B5EF4-FFF2-40B4-BE49-F238E27FC236}">
                  <a16:creationId xmlns:a16="http://schemas.microsoft.com/office/drawing/2014/main" id="{00000000-0008-0000-1300-0000F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451" name="Button 243" hidden="1">
              <a:extLst>
                <a:ext uri="{63B3BB69-23CF-44E3-9099-C40C66FF867C}">
                  <a14:compatExt spid="_x0000_s94451"/>
                </a:ext>
                <a:ext uri="{FF2B5EF4-FFF2-40B4-BE49-F238E27FC236}">
                  <a16:creationId xmlns:a16="http://schemas.microsoft.com/office/drawing/2014/main" id="{00000000-0008-0000-1300-0000F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2" name="Button 244" hidden="1">
              <a:extLst>
                <a:ext uri="{63B3BB69-23CF-44E3-9099-C40C66FF867C}">
                  <a14:compatExt spid="_x0000_s94452"/>
                </a:ext>
                <a:ext uri="{FF2B5EF4-FFF2-40B4-BE49-F238E27FC236}">
                  <a16:creationId xmlns:a16="http://schemas.microsoft.com/office/drawing/2014/main" id="{00000000-0008-0000-1300-0000F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3" name="Button 245" hidden="1">
              <a:extLst>
                <a:ext uri="{63B3BB69-23CF-44E3-9099-C40C66FF867C}">
                  <a14:compatExt spid="_x0000_s94453"/>
                </a:ext>
                <a:ext uri="{FF2B5EF4-FFF2-40B4-BE49-F238E27FC236}">
                  <a16:creationId xmlns:a16="http://schemas.microsoft.com/office/drawing/2014/main" id="{00000000-0008-0000-1300-0000F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4" name="Button 246" hidden="1">
              <a:extLst>
                <a:ext uri="{63B3BB69-23CF-44E3-9099-C40C66FF867C}">
                  <a14:compatExt spid="_x0000_s94454"/>
                </a:ext>
                <a:ext uri="{FF2B5EF4-FFF2-40B4-BE49-F238E27FC236}">
                  <a16:creationId xmlns:a16="http://schemas.microsoft.com/office/drawing/2014/main" id="{00000000-0008-0000-1300-0000F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94455" name="Button 247" hidden="1">
              <a:extLst>
                <a:ext uri="{63B3BB69-23CF-44E3-9099-C40C66FF867C}">
                  <a14:compatExt spid="_x0000_s94455"/>
                </a:ext>
                <a:ext uri="{FF2B5EF4-FFF2-40B4-BE49-F238E27FC236}">
                  <a16:creationId xmlns:a16="http://schemas.microsoft.com/office/drawing/2014/main" id="{00000000-0008-0000-1300-0000F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6" name="Button 248" hidden="1">
              <a:extLst>
                <a:ext uri="{63B3BB69-23CF-44E3-9099-C40C66FF867C}">
                  <a14:compatExt spid="_x0000_s94456"/>
                </a:ext>
                <a:ext uri="{FF2B5EF4-FFF2-40B4-BE49-F238E27FC236}">
                  <a16:creationId xmlns:a16="http://schemas.microsoft.com/office/drawing/2014/main" id="{00000000-0008-0000-1300-0000F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7" name="Button 249" hidden="1">
              <a:extLst>
                <a:ext uri="{63B3BB69-23CF-44E3-9099-C40C66FF867C}">
                  <a14:compatExt spid="_x0000_s94457"/>
                </a:ext>
                <a:ext uri="{FF2B5EF4-FFF2-40B4-BE49-F238E27FC236}">
                  <a16:creationId xmlns:a16="http://schemas.microsoft.com/office/drawing/2014/main" id="{00000000-0008-0000-1300-0000F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8" name="Button 250" hidden="1">
              <a:extLst>
                <a:ext uri="{63B3BB69-23CF-44E3-9099-C40C66FF867C}">
                  <a14:compatExt spid="_x0000_s94458"/>
                </a:ext>
                <a:ext uri="{FF2B5EF4-FFF2-40B4-BE49-F238E27FC236}">
                  <a16:creationId xmlns:a16="http://schemas.microsoft.com/office/drawing/2014/main" id="{00000000-0008-0000-1300-0000F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94459" name="Button 251" hidden="1">
              <a:extLst>
                <a:ext uri="{63B3BB69-23CF-44E3-9099-C40C66FF867C}">
                  <a14:compatExt spid="_x0000_s94459"/>
                </a:ext>
                <a:ext uri="{FF2B5EF4-FFF2-40B4-BE49-F238E27FC236}">
                  <a16:creationId xmlns:a16="http://schemas.microsoft.com/office/drawing/2014/main" id="{00000000-0008-0000-1300-0000F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0" name="Button 252" hidden="1">
              <a:extLst>
                <a:ext uri="{63B3BB69-23CF-44E3-9099-C40C66FF867C}">
                  <a14:compatExt spid="_x0000_s94460"/>
                </a:ext>
                <a:ext uri="{FF2B5EF4-FFF2-40B4-BE49-F238E27FC236}">
                  <a16:creationId xmlns:a16="http://schemas.microsoft.com/office/drawing/2014/main" id="{00000000-0008-0000-1300-0000F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1" name="Button 253" hidden="1">
              <a:extLst>
                <a:ext uri="{63B3BB69-23CF-44E3-9099-C40C66FF867C}">
                  <a14:compatExt spid="_x0000_s94461"/>
                </a:ext>
                <a:ext uri="{FF2B5EF4-FFF2-40B4-BE49-F238E27FC236}">
                  <a16:creationId xmlns:a16="http://schemas.microsoft.com/office/drawing/2014/main" id="{00000000-0008-0000-1300-0000F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2" name="Button 254" hidden="1">
              <a:extLst>
                <a:ext uri="{63B3BB69-23CF-44E3-9099-C40C66FF867C}">
                  <a14:compatExt spid="_x0000_s94462"/>
                </a:ext>
                <a:ext uri="{FF2B5EF4-FFF2-40B4-BE49-F238E27FC236}">
                  <a16:creationId xmlns:a16="http://schemas.microsoft.com/office/drawing/2014/main" id="{00000000-0008-0000-1300-0000F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94463" name="Button 255" hidden="1">
              <a:extLst>
                <a:ext uri="{63B3BB69-23CF-44E3-9099-C40C66FF867C}">
                  <a14:compatExt spid="_x0000_s94463"/>
                </a:ext>
                <a:ext uri="{FF2B5EF4-FFF2-40B4-BE49-F238E27FC236}">
                  <a16:creationId xmlns:a16="http://schemas.microsoft.com/office/drawing/2014/main" id="{00000000-0008-0000-1300-0000F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4" name="Button 256" hidden="1">
              <a:extLst>
                <a:ext uri="{63B3BB69-23CF-44E3-9099-C40C66FF867C}">
                  <a14:compatExt spid="_x0000_s94464"/>
                </a:ext>
                <a:ext uri="{FF2B5EF4-FFF2-40B4-BE49-F238E27FC236}">
                  <a16:creationId xmlns:a16="http://schemas.microsoft.com/office/drawing/2014/main" id="{00000000-0008-0000-1300-00000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5" name="Button 257" hidden="1">
              <a:extLst>
                <a:ext uri="{63B3BB69-23CF-44E3-9099-C40C66FF867C}">
                  <a14:compatExt spid="_x0000_s94465"/>
                </a:ext>
                <a:ext uri="{FF2B5EF4-FFF2-40B4-BE49-F238E27FC236}">
                  <a16:creationId xmlns:a16="http://schemas.microsoft.com/office/drawing/2014/main" id="{00000000-0008-0000-1300-00000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6" name="Button 258" hidden="1">
              <a:extLst>
                <a:ext uri="{63B3BB69-23CF-44E3-9099-C40C66FF867C}">
                  <a14:compatExt spid="_x0000_s94466"/>
                </a:ext>
                <a:ext uri="{FF2B5EF4-FFF2-40B4-BE49-F238E27FC236}">
                  <a16:creationId xmlns:a16="http://schemas.microsoft.com/office/drawing/2014/main" id="{00000000-0008-0000-1300-00000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467" name="Button 259" hidden="1">
              <a:extLst>
                <a:ext uri="{63B3BB69-23CF-44E3-9099-C40C66FF867C}">
                  <a14:compatExt spid="_x0000_s94467"/>
                </a:ext>
                <a:ext uri="{FF2B5EF4-FFF2-40B4-BE49-F238E27FC236}">
                  <a16:creationId xmlns:a16="http://schemas.microsoft.com/office/drawing/2014/main" id="{00000000-0008-0000-1300-00000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8" name="Button 260" hidden="1">
              <a:extLst>
                <a:ext uri="{63B3BB69-23CF-44E3-9099-C40C66FF867C}">
                  <a14:compatExt spid="_x0000_s94468"/>
                </a:ext>
                <a:ext uri="{FF2B5EF4-FFF2-40B4-BE49-F238E27FC236}">
                  <a16:creationId xmlns:a16="http://schemas.microsoft.com/office/drawing/2014/main" id="{00000000-0008-0000-1300-00000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69" name="Button 261" hidden="1">
              <a:extLst>
                <a:ext uri="{63B3BB69-23CF-44E3-9099-C40C66FF867C}">
                  <a14:compatExt spid="_x0000_s94469"/>
                </a:ext>
                <a:ext uri="{FF2B5EF4-FFF2-40B4-BE49-F238E27FC236}">
                  <a16:creationId xmlns:a16="http://schemas.microsoft.com/office/drawing/2014/main" id="{00000000-0008-0000-1300-00000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0" name="Button 262" hidden="1">
              <a:extLst>
                <a:ext uri="{63B3BB69-23CF-44E3-9099-C40C66FF867C}">
                  <a14:compatExt spid="_x0000_s94470"/>
                </a:ext>
                <a:ext uri="{FF2B5EF4-FFF2-40B4-BE49-F238E27FC236}">
                  <a16:creationId xmlns:a16="http://schemas.microsoft.com/office/drawing/2014/main" id="{00000000-0008-0000-1300-00000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94471" name="Button 263" hidden="1">
              <a:extLst>
                <a:ext uri="{63B3BB69-23CF-44E3-9099-C40C66FF867C}">
                  <a14:compatExt spid="_x0000_s94471"/>
                </a:ext>
                <a:ext uri="{FF2B5EF4-FFF2-40B4-BE49-F238E27FC236}">
                  <a16:creationId xmlns:a16="http://schemas.microsoft.com/office/drawing/2014/main" id="{00000000-0008-0000-1300-00000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2" name="Button 264" hidden="1">
              <a:extLst>
                <a:ext uri="{63B3BB69-23CF-44E3-9099-C40C66FF867C}">
                  <a14:compatExt spid="_x0000_s94472"/>
                </a:ext>
                <a:ext uri="{FF2B5EF4-FFF2-40B4-BE49-F238E27FC236}">
                  <a16:creationId xmlns:a16="http://schemas.microsoft.com/office/drawing/2014/main" id="{00000000-0008-0000-1300-00000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3" name="Button 265" hidden="1">
              <a:extLst>
                <a:ext uri="{63B3BB69-23CF-44E3-9099-C40C66FF867C}">
                  <a14:compatExt spid="_x0000_s94473"/>
                </a:ext>
                <a:ext uri="{FF2B5EF4-FFF2-40B4-BE49-F238E27FC236}">
                  <a16:creationId xmlns:a16="http://schemas.microsoft.com/office/drawing/2014/main" id="{00000000-0008-0000-1300-00000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4" name="Button 266" hidden="1">
              <a:extLst>
                <a:ext uri="{63B3BB69-23CF-44E3-9099-C40C66FF867C}">
                  <a14:compatExt spid="_x0000_s94474"/>
                </a:ext>
                <a:ext uri="{FF2B5EF4-FFF2-40B4-BE49-F238E27FC236}">
                  <a16:creationId xmlns:a16="http://schemas.microsoft.com/office/drawing/2014/main" id="{00000000-0008-0000-1300-00000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94475" name="Button 267" hidden="1">
              <a:extLst>
                <a:ext uri="{63B3BB69-23CF-44E3-9099-C40C66FF867C}">
                  <a14:compatExt spid="_x0000_s94475"/>
                </a:ext>
                <a:ext uri="{FF2B5EF4-FFF2-40B4-BE49-F238E27FC236}">
                  <a16:creationId xmlns:a16="http://schemas.microsoft.com/office/drawing/2014/main" id="{00000000-0008-0000-1300-00000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6" name="Button 268" hidden="1">
              <a:extLst>
                <a:ext uri="{63B3BB69-23CF-44E3-9099-C40C66FF867C}">
                  <a14:compatExt spid="_x0000_s94476"/>
                </a:ext>
                <a:ext uri="{FF2B5EF4-FFF2-40B4-BE49-F238E27FC236}">
                  <a16:creationId xmlns:a16="http://schemas.microsoft.com/office/drawing/2014/main" id="{00000000-0008-0000-1300-00000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7" name="Button 269" hidden="1">
              <a:extLst>
                <a:ext uri="{63B3BB69-23CF-44E3-9099-C40C66FF867C}">
                  <a14:compatExt spid="_x0000_s94477"/>
                </a:ext>
                <a:ext uri="{FF2B5EF4-FFF2-40B4-BE49-F238E27FC236}">
                  <a16:creationId xmlns:a16="http://schemas.microsoft.com/office/drawing/2014/main" id="{00000000-0008-0000-1300-00000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8" name="Button 270" hidden="1">
              <a:extLst>
                <a:ext uri="{63B3BB69-23CF-44E3-9099-C40C66FF867C}">
                  <a14:compatExt spid="_x0000_s94478"/>
                </a:ext>
                <a:ext uri="{FF2B5EF4-FFF2-40B4-BE49-F238E27FC236}">
                  <a16:creationId xmlns:a16="http://schemas.microsoft.com/office/drawing/2014/main" id="{00000000-0008-0000-1300-00000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479" name="Button 271" hidden="1">
              <a:extLst>
                <a:ext uri="{63B3BB69-23CF-44E3-9099-C40C66FF867C}">
                  <a14:compatExt spid="_x0000_s94479"/>
                </a:ext>
                <a:ext uri="{FF2B5EF4-FFF2-40B4-BE49-F238E27FC236}">
                  <a16:creationId xmlns:a16="http://schemas.microsoft.com/office/drawing/2014/main" id="{00000000-0008-0000-1300-00000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0" name="Button 272" hidden="1">
              <a:extLst>
                <a:ext uri="{63B3BB69-23CF-44E3-9099-C40C66FF867C}">
                  <a14:compatExt spid="_x0000_s94480"/>
                </a:ext>
                <a:ext uri="{FF2B5EF4-FFF2-40B4-BE49-F238E27FC236}">
                  <a16:creationId xmlns:a16="http://schemas.microsoft.com/office/drawing/2014/main" id="{00000000-0008-0000-1300-00001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1" name="Button 273" hidden="1">
              <a:extLst>
                <a:ext uri="{63B3BB69-23CF-44E3-9099-C40C66FF867C}">
                  <a14:compatExt spid="_x0000_s94481"/>
                </a:ext>
                <a:ext uri="{FF2B5EF4-FFF2-40B4-BE49-F238E27FC236}">
                  <a16:creationId xmlns:a16="http://schemas.microsoft.com/office/drawing/2014/main" id="{00000000-0008-0000-1300-00001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2" name="Button 274" hidden="1">
              <a:extLst>
                <a:ext uri="{63B3BB69-23CF-44E3-9099-C40C66FF867C}">
                  <a14:compatExt spid="_x0000_s94482"/>
                </a:ext>
                <a:ext uri="{FF2B5EF4-FFF2-40B4-BE49-F238E27FC236}">
                  <a16:creationId xmlns:a16="http://schemas.microsoft.com/office/drawing/2014/main" id="{00000000-0008-0000-1300-00001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483" name="Button 275" hidden="1">
              <a:extLst>
                <a:ext uri="{63B3BB69-23CF-44E3-9099-C40C66FF867C}">
                  <a14:compatExt spid="_x0000_s94483"/>
                </a:ext>
                <a:ext uri="{FF2B5EF4-FFF2-40B4-BE49-F238E27FC236}">
                  <a16:creationId xmlns:a16="http://schemas.microsoft.com/office/drawing/2014/main" id="{00000000-0008-0000-1300-00001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4" name="Button 276" hidden="1">
              <a:extLst>
                <a:ext uri="{63B3BB69-23CF-44E3-9099-C40C66FF867C}">
                  <a14:compatExt spid="_x0000_s94484"/>
                </a:ext>
                <a:ext uri="{FF2B5EF4-FFF2-40B4-BE49-F238E27FC236}">
                  <a16:creationId xmlns:a16="http://schemas.microsoft.com/office/drawing/2014/main" id="{00000000-0008-0000-1300-00001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5" name="Button 277" hidden="1">
              <a:extLst>
                <a:ext uri="{63B3BB69-23CF-44E3-9099-C40C66FF867C}">
                  <a14:compatExt spid="_x0000_s94485"/>
                </a:ext>
                <a:ext uri="{FF2B5EF4-FFF2-40B4-BE49-F238E27FC236}">
                  <a16:creationId xmlns:a16="http://schemas.microsoft.com/office/drawing/2014/main" id="{00000000-0008-0000-1300-00001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6" name="Button 278" hidden="1">
              <a:extLst>
                <a:ext uri="{63B3BB69-23CF-44E3-9099-C40C66FF867C}">
                  <a14:compatExt spid="_x0000_s94486"/>
                </a:ext>
                <a:ext uri="{FF2B5EF4-FFF2-40B4-BE49-F238E27FC236}">
                  <a16:creationId xmlns:a16="http://schemas.microsoft.com/office/drawing/2014/main" id="{00000000-0008-0000-1300-00001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94487" name="Button 279" hidden="1">
              <a:extLst>
                <a:ext uri="{63B3BB69-23CF-44E3-9099-C40C66FF867C}">
                  <a14:compatExt spid="_x0000_s94487"/>
                </a:ext>
                <a:ext uri="{FF2B5EF4-FFF2-40B4-BE49-F238E27FC236}">
                  <a16:creationId xmlns:a16="http://schemas.microsoft.com/office/drawing/2014/main" id="{00000000-0008-0000-1300-00001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8" name="Button 280" hidden="1">
              <a:extLst>
                <a:ext uri="{63B3BB69-23CF-44E3-9099-C40C66FF867C}">
                  <a14:compatExt spid="_x0000_s94488"/>
                </a:ext>
                <a:ext uri="{FF2B5EF4-FFF2-40B4-BE49-F238E27FC236}">
                  <a16:creationId xmlns:a16="http://schemas.microsoft.com/office/drawing/2014/main" id="{00000000-0008-0000-1300-00001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89" name="Button 281" hidden="1">
              <a:extLst>
                <a:ext uri="{63B3BB69-23CF-44E3-9099-C40C66FF867C}">
                  <a14:compatExt spid="_x0000_s94489"/>
                </a:ext>
                <a:ext uri="{FF2B5EF4-FFF2-40B4-BE49-F238E27FC236}">
                  <a16:creationId xmlns:a16="http://schemas.microsoft.com/office/drawing/2014/main" id="{00000000-0008-0000-1300-00001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0" name="Button 282" hidden="1">
              <a:extLst>
                <a:ext uri="{63B3BB69-23CF-44E3-9099-C40C66FF867C}">
                  <a14:compatExt spid="_x0000_s94490"/>
                </a:ext>
                <a:ext uri="{FF2B5EF4-FFF2-40B4-BE49-F238E27FC236}">
                  <a16:creationId xmlns:a16="http://schemas.microsoft.com/office/drawing/2014/main" id="{00000000-0008-0000-1300-00001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94491" name="Button 283" hidden="1">
              <a:extLst>
                <a:ext uri="{63B3BB69-23CF-44E3-9099-C40C66FF867C}">
                  <a14:compatExt spid="_x0000_s94491"/>
                </a:ext>
                <a:ext uri="{FF2B5EF4-FFF2-40B4-BE49-F238E27FC236}">
                  <a16:creationId xmlns:a16="http://schemas.microsoft.com/office/drawing/2014/main" id="{00000000-0008-0000-1300-00001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2" name="Button 284" hidden="1">
              <a:extLst>
                <a:ext uri="{63B3BB69-23CF-44E3-9099-C40C66FF867C}">
                  <a14:compatExt spid="_x0000_s94492"/>
                </a:ext>
                <a:ext uri="{FF2B5EF4-FFF2-40B4-BE49-F238E27FC236}">
                  <a16:creationId xmlns:a16="http://schemas.microsoft.com/office/drawing/2014/main" id="{00000000-0008-0000-1300-00001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3" name="Button 285" hidden="1">
              <a:extLst>
                <a:ext uri="{63B3BB69-23CF-44E3-9099-C40C66FF867C}">
                  <a14:compatExt spid="_x0000_s94493"/>
                </a:ext>
                <a:ext uri="{FF2B5EF4-FFF2-40B4-BE49-F238E27FC236}">
                  <a16:creationId xmlns:a16="http://schemas.microsoft.com/office/drawing/2014/main" id="{00000000-0008-0000-1300-00001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4" name="Button 286" hidden="1">
              <a:extLst>
                <a:ext uri="{63B3BB69-23CF-44E3-9099-C40C66FF867C}">
                  <a14:compatExt spid="_x0000_s94494"/>
                </a:ext>
                <a:ext uri="{FF2B5EF4-FFF2-40B4-BE49-F238E27FC236}">
                  <a16:creationId xmlns:a16="http://schemas.microsoft.com/office/drawing/2014/main" id="{00000000-0008-0000-1300-00001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495" name="Button 287" hidden="1">
              <a:extLst>
                <a:ext uri="{63B3BB69-23CF-44E3-9099-C40C66FF867C}">
                  <a14:compatExt spid="_x0000_s94495"/>
                </a:ext>
                <a:ext uri="{FF2B5EF4-FFF2-40B4-BE49-F238E27FC236}">
                  <a16:creationId xmlns:a16="http://schemas.microsoft.com/office/drawing/2014/main" id="{00000000-0008-0000-1300-00001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6" name="Button 288" hidden="1">
              <a:extLst>
                <a:ext uri="{63B3BB69-23CF-44E3-9099-C40C66FF867C}">
                  <a14:compatExt spid="_x0000_s94496"/>
                </a:ext>
                <a:ext uri="{FF2B5EF4-FFF2-40B4-BE49-F238E27FC236}">
                  <a16:creationId xmlns:a16="http://schemas.microsoft.com/office/drawing/2014/main" id="{00000000-0008-0000-1300-000020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7" name="Button 289" hidden="1">
              <a:extLst>
                <a:ext uri="{63B3BB69-23CF-44E3-9099-C40C66FF867C}">
                  <a14:compatExt spid="_x0000_s94497"/>
                </a:ext>
                <a:ext uri="{FF2B5EF4-FFF2-40B4-BE49-F238E27FC236}">
                  <a16:creationId xmlns:a16="http://schemas.microsoft.com/office/drawing/2014/main" id="{00000000-0008-0000-1300-000021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8" name="Button 290" hidden="1">
              <a:extLst>
                <a:ext uri="{63B3BB69-23CF-44E3-9099-C40C66FF867C}">
                  <a14:compatExt spid="_x0000_s94498"/>
                </a:ext>
                <a:ext uri="{FF2B5EF4-FFF2-40B4-BE49-F238E27FC236}">
                  <a16:creationId xmlns:a16="http://schemas.microsoft.com/office/drawing/2014/main" id="{00000000-0008-0000-1300-000022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94499" name="Button 291" hidden="1">
              <a:extLst>
                <a:ext uri="{63B3BB69-23CF-44E3-9099-C40C66FF867C}">
                  <a14:compatExt spid="_x0000_s94499"/>
                </a:ext>
                <a:ext uri="{FF2B5EF4-FFF2-40B4-BE49-F238E27FC236}">
                  <a16:creationId xmlns:a16="http://schemas.microsoft.com/office/drawing/2014/main" id="{00000000-0008-0000-1300-000023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0" name="Button 292" hidden="1">
              <a:extLst>
                <a:ext uri="{63B3BB69-23CF-44E3-9099-C40C66FF867C}">
                  <a14:compatExt spid="_x0000_s94500"/>
                </a:ext>
                <a:ext uri="{FF2B5EF4-FFF2-40B4-BE49-F238E27FC236}">
                  <a16:creationId xmlns:a16="http://schemas.microsoft.com/office/drawing/2014/main" id="{00000000-0008-0000-1300-000024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1" name="Button 293" hidden="1">
              <a:extLst>
                <a:ext uri="{63B3BB69-23CF-44E3-9099-C40C66FF867C}">
                  <a14:compatExt spid="_x0000_s94501"/>
                </a:ext>
                <a:ext uri="{FF2B5EF4-FFF2-40B4-BE49-F238E27FC236}">
                  <a16:creationId xmlns:a16="http://schemas.microsoft.com/office/drawing/2014/main" id="{00000000-0008-0000-1300-000025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2" name="Button 294" hidden="1">
              <a:extLst>
                <a:ext uri="{63B3BB69-23CF-44E3-9099-C40C66FF867C}">
                  <a14:compatExt spid="_x0000_s94502"/>
                </a:ext>
                <a:ext uri="{FF2B5EF4-FFF2-40B4-BE49-F238E27FC236}">
                  <a16:creationId xmlns:a16="http://schemas.microsoft.com/office/drawing/2014/main" id="{00000000-0008-0000-1300-000026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94503" name="Button 295" hidden="1">
              <a:extLst>
                <a:ext uri="{63B3BB69-23CF-44E3-9099-C40C66FF867C}">
                  <a14:compatExt spid="_x0000_s94503"/>
                </a:ext>
                <a:ext uri="{FF2B5EF4-FFF2-40B4-BE49-F238E27FC236}">
                  <a16:creationId xmlns:a16="http://schemas.microsoft.com/office/drawing/2014/main" id="{00000000-0008-0000-1300-000027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94504" name="Button 296" hidden="1">
              <a:extLst>
                <a:ext uri="{63B3BB69-23CF-44E3-9099-C40C66FF867C}">
                  <a14:compatExt spid="_x0000_s94504"/>
                </a:ext>
                <a:ext uri="{FF2B5EF4-FFF2-40B4-BE49-F238E27FC236}">
                  <a16:creationId xmlns:a16="http://schemas.microsoft.com/office/drawing/2014/main" id="{00000000-0008-0000-1300-000028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5" name="Button 297" hidden="1">
              <a:extLst>
                <a:ext uri="{63B3BB69-23CF-44E3-9099-C40C66FF867C}">
                  <a14:compatExt spid="_x0000_s94505"/>
                </a:ext>
                <a:ext uri="{FF2B5EF4-FFF2-40B4-BE49-F238E27FC236}">
                  <a16:creationId xmlns:a16="http://schemas.microsoft.com/office/drawing/2014/main" id="{00000000-0008-0000-1300-000029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6" name="Button 298" hidden="1">
              <a:extLst>
                <a:ext uri="{63B3BB69-23CF-44E3-9099-C40C66FF867C}">
                  <a14:compatExt spid="_x0000_s94506"/>
                </a:ext>
                <a:ext uri="{FF2B5EF4-FFF2-40B4-BE49-F238E27FC236}">
                  <a16:creationId xmlns:a16="http://schemas.microsoft.com/office/drawing/2014/main" id="{00000000-0008-0000-1300-00002A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7" name="Button 299" hidden="1">
              <a:extLst>
                <a:ext uri="{63B3BB69-23CF-44E3-9099-C40C66FF867C}">
                  <a14:compatExt spid="_x0000_s94507"/>
                </a:ext>
                <a:ext uri="{FF2B5EF4-FFF2-40B4-BE49-F238E27FC236}">
                  <a16:creationId xmlns:a16="http://schemas.microsoft.com/office/drawing/2014/main" id="{00000000-0008-0000-1300-00002B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4508" name="Button 300" hidden="1">
              <a:extLst>
                <a:ext uri="{63B3BB69-23CF-44E3-9099-C40C66FF867C}">
                  <a14:compatExt spid="_x0000_s94508"/>
                </a:ext>
                <a:ext uri="{FF2B5EF4-FFF2-40B4-BE49-F238E27FC236}">
                  <a16:creationId xmlns:a16="http://schemas.microsoft.com/office/drawing/2014/main" id="{00000000-0008-0000-1300-00002C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09" name="Button 301" hidden="1">
              <a:extLst>
                <a:ext uri="{63B3BB69-23CF-44E3-9099-C40C66FF867C}">
                  <a14:compatExt spid="_x0000_s94509"/>
                </a:ext>
                <a:ext uri="{FF2B5EF4-FFF2-40B4-BE49-F238E27FC236}">
                  <a16:creationId xmlns:a16="http://schemas.microsoft.com/office/drawing/2014/main" id="{00000000-0008-0000-1300-00002D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0" name="Button 302" hidden="1">
              <a:extLst>
                <a:ext uri="{63B3BB69-23CF-44E3-9099-C40C66FF867C}">
                  <a14:compatExt spid="_x0000_s94510"/>
                </a:ext>
                <a:ext uri="{FF2B5EF4-FFF2-40B4-BE49-F238E27FC236}">
                  <a16:creationId xmlns:a16="http://schemas.microsoft.com/office/drawing/2014/main" id="{00000000-0008-0000-1300-00002E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511" name="Button 303" hidden="1">
              <a:extLst>
                <a:ext uri="{63B3BB69-23CF-44E3-9099-C40C66FF867C}">
                  <a14:compatExt spid="_x0000_s94511"/>
                </a:ext>
                <a:ext uri="{FF2B5EF4-FFF2-40B4-BE49-F238E27FC236}">
                  <a16:creationId xmlns:a16="http://schemas.microsoft.com/office/drawing/2014/main" id="{00000000-0008-0000-1300-00002F71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22" name="Button 18" hidden="1">
              <a:extLst>
                <a:ext uri="{63B3BB69-23CF-44E3-9099-C40C66FF867C}">
                  <a14:compatExt spid="_x0000_s21522"/>
                </a:ext>
                <a:ext uri="{FF2B5EF4-FFF2-40B4-BE49-F238E27FC236}">
                  <a16:creationId xmlns:a16="http://schemas.microsoft.com/office/drawing/2014/main" id="{00000000-0008-0000-0200-00001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4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4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4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4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4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1400-000006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500-00000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500-00000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500-00000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500-00000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500-00000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500-00000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399" name="Button 7" hidden="1">
              <a:extLst>
                <a:ext uri="{63B3BB69-23CF-44E3-9099-C40C66FF867C}">
                  <a14:compatExt spid="_x0000_s187399"/>
                </a:ext>
                <a:ext uri="{FF2B5EF4-FFF2-40B4-BE49-F238E27FC236}">
                  <a16:creationId xmlns:a16="http://schemas.microsoft.com/office/drawing/2014/main" id="{00000000-0008-0000-1500-00000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0" name="Button 8" hidden="1">
              <a:extLst>
                <a:ext uri="{63B3BB69-23CF-44E3-9099-C40C66FF867C}">
                  <a14:compatExt spid="_x0000_s187400"/>
                </a:ext>
                <a:ext uri="{FF2B5EF4-FFF2-40B4-BE49-F238E27FC236}">
                  <a16:creationId xmlns:a16="http://schemas.microsoft.com/office/drawing/2014/main" id="{00000000-0008-0000-1500-00000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1" name="Button 9" hidden="1">
              <a:extLst>
                <a:ext uri="{63B3BB69-23CF-44E3-9099-C40C66FF867C}">
                  <a14:compatExt spid="_x0000_s187401"/>
                </a:ext>
                <a:ext uri="{FF2B5EF4-FFF2-40B4-BE49-F238E27FC236}">
                  <a16:creationId xmlns:a16="http://schemas.microsoft.com/office/drawing/2014/main" id="{00000000-0008-0000-1500-00000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2" name="Button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03" name="Button 11" hidden="1">
              <a:extLst>
                <a:ext uri="{63B3BB69-23CF-44E3-9099-C40C66FF867C}">
                  <a14:compatExt spid="_x0000_s187403"/>
                </a:ext>
                <a:ext uri="{FF2B5EF4-FFF2-40B4-BE49-F238E27FC236}">
                  <a16:creationId xmlns:a16="http://schemas.microsoft.com/office/drawing/2014/main" id="{00000000-0008-0000-1500-00000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4" name="Button 12" hidden="1">
              <a:extLst>
                <a:ext uri="{63B3BB69-23CF-44E3-9099-C40C66FF867C}">
                  <a14:compatExt spid="_x0000_s187404"/>
                </a:ext>
                <a:ext uri="{FF2B5EF4-FFF2-40B4-BE49-F238E27FC236}">
                  <a16:creationId xmlns:a16="http://schemas.microsoft.com/office/drawing/2014/main" id="{00000000-0008-0000-1500-00000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5" name="Button 13" hidden="1">
              <a:extLst>
                <a:ext uri="{63B3BB69-23CF-44E3-9099-C40C66FF867C}">
                  <a14:compatExt spid="_x0000_s187405"/>
                </a:ext>
                <a:ext uri="{FF2B5EF4-FFF2-40B4-BE49-F238E27FC236}">
                  <a16:creationId xmlns:a16="http://schemas.microsoft.com/office/drawing/2014/main" id="{00000000-0008-0000-1500-00000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6" name="Button 14" hidden="1">
              <a:extLst>
                <a:ext uri="{63B3BB69-23CF-44E3-9099-C40C66FF867C}">
                  <a14:compatExt spid="_x0000_s187406"/>
                </a:ext>
                <a:ext uri="{FF2B5EF4-FFF2-40B4-BE49-F238E27FC236}">
                  <a16:creationId xmlns:a16="http://schemas.microsoft.com/office/drawing/2014/main" id="{00000000-0008-0000-1500-00000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07" name="Button 15" hidden="1">
              <a:extLst>
                <a:ext uri="{63B3BB69-23CF-44E3-9099-C40C66FF867C}">
                  <a14:compatExt spid="_x0000_s187407"/>
                </a:ext>
                <a:ext uri="{FF2B5EF4-FFF2-40B4-BE49-F238E27FC236}">
                  <a16:creationId xmlns:a16="http://schemas.microsoft.com/office/drawing/2014/main" id="{00000000-0008-0000-1500-00000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8" name="Button 16" hidden="1">
              <a:extLst>
                <a:ext uri="{63B3BB69-23CF-44E3-9099-C40C66FF867C}">
                  <a14:compatExt spid="_x0000_s187408"/>
                </a:ext>
                <a:ext uri="{FF2B5EF4-FFF2-40B4-BE49-F238E27FC236}">
                  <a16:creationId xmlns:a16="http://schemas.microsoft.com/office/drawing/2014/main" id="{00000000-0008-0000-1500-00001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09" name="Button 17" hidden="1">
              <a:extLst>
                <a:ext uri="{63B3BB69-23CF-44E3-9099-C40C66FF867C}">
                  <a14:compatExt spid="_x0000_s187409"/>
                </a:ext>
                <a:ext uri="{FF2B5EF4-FFF2-40B4-BE49-F238E27FC236}">
                  <a16:creationId xmlns:a16="http://schemas.microsoft.com/office/drawing/2014/main" id="{00000000-0008-0000-1500-00001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0" name="Button 18" hidden="1">
              <a:extLst>
                <a:ext uri="{63B3BB69-23CF-44E3-9099-C40C66FF867C}">
                  <a14:compatExt spid="_x0000_s187410"/>
                </a:ext>
                <a:ext uri="{FF2B5EF4-FFF2-40B4-BE49-F238E27FC236}">
                  <a16:creationId xmlns:a16="http://schemas.microsoft.com/office/drawing/2014/main" id="{00000000-0008-0000-1500-00001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11" name="Button 19" hidden="1">
              <a:extLst>
                <a:ext uri="{63B3BB69-23CF-44E3-9099-C40C66FF867C}">
                  <a14:compatExt spid="_x0000_s187411"/>
                </a:ext>
                <a:ext uri="{FF2B5EF4-FFF2-40B4-BE49-F238E27FC236}">
                  <a16:creationId xmlns:a16="http://schemas.microsoft.com/office/drawing/2014/main" id="{00000000-0008-0000-1500-00001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2" name="Button 20" hidden="1">
              <a:extLst>
                <a:ext uri="{63B3BB69-23CF-44E3-9099-C40C66FF867C}">
                  <a14:compatExt spid="_x0000_s187412"/>
                </a:ext>
                <a:ext uri="{FF2B5EF4-FFF2-40B4-BE49-F238E27FC236}">
                  <a16:creationId xmlns:a16="http://schemas.microsoft.com/office/drawing/2014/main" id="{00000000-0008-0000-1500-00001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3" name="Button 21" hidden="1">
              <a:extLst>
                <a:ext uri="{63B3BB69-23CF-44E3-9099-C40C66FF867C}">
                  <a14:compatExt spid="_x0000_s187413"/>
                </a:ext>
                <a:ext uri="{FF2B5EF4-FFF2-40B4-BE49-F238E27FC236}">
                  <a16:creationId xmlns:a16="http://schemas.microsoft.com/office/drawing/2014/main" id="{00000000-0008-0000-1500-00001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4" name="Button 22" hidden="1">
              <a:extLst>
                <a:ext uri="{63B3BB69-23CF-44E3-9099-C40C66FF867C}">
                  <a14:compatExt spid="_x0000_s187414"/>
                </a:ext>
                <a:ext uri="{FF2B5EF4-FFF2-40B4-BE49-F238E27FC236}">
                  <a16:creationId xmlns:a16="http://schemas.microsoft.com/office/drawing/2014/main" id="{00000000-0008-0000-1500-00001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15" name="Button 23" hidden="1">
              <a:extLst>
                <a:ext uri="{63B3BB69-23CF-44E3-9099-C40C66FF867C}">
                  <a14:compatExt spid="_x0000_s187415"/>
                </a:ext>
                <a:ext uri="{FF2B5EF4-FFF2-40B4-BE49-F238E27FC236}">
                  <a16:creationId xmlns:a16="http://schemas.microsoft.com/office/drawing/2014/main" id="{00000000-0008-0000-1500-00001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6" name="Button 24" hidden="1">
              <a:extLst>
                <a:ext uri="{63B3BB69-23CF-44E3-9099-C40C66FF867C}">
                  <a14:compatExt spid="_x0000_s187416"/>
                </a:ext>
                <a:ext uri="{FF2B5EF4-FFF2-40B4-BE49-F238E27FC236}">
                  <a16:creationId xmlns:a16="http://schemas.microsoft.com/office/drawing/2014/main" id="{00000000-0008-0000-1500-00001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7" name="Button 25" hidden="1">
              <a:extLst>
                <a:ext uri="{63B3BB69-23CF-44E3-9099-C40C66FF867C}">
                  <a14:compatExt spid="_x0000_s187417"/>
                </a:ext>
                <a:ext uri="{FF2B5EF4-FFF2-40B4-BE49-F238E27FC236}">
                  <a16:creationId xmlns:a16="http://schemas.microsoft.com/office/drawing/2014/main" id="{00000000-0008-0000-1500-00001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8" name="Button 26" hidden="1">
              <a:extLst>
                <a:ext uri="{63B3BB69-23CF-44E3-9099-C40C66FF867C}">
                  <a14:compatExt spid="_x0000_s187418"/>
                </a:ext>
                <a:ext uri="{FF2B5EF4-FFF2-40B4-BE49-F238E27FC236}">
                  <a16:creationId xmlns:a16="http://schemas.microsoft.com/office/drawing/2014/main" id="{00000000-0008-0000-1500-00001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19" name="Button 27" hidden="1">
              <a:extLst>
                <a:ext uri="{63B3BB69-23CF-44E3-9099-C40C66FF867C}">
                  <a14:compatExt spid="_x0000_s187419"/>
                </a:ext>
                <a:ext uri="{FF2B5EF4-FFF2-40B4-BE49-F238E27FC236}">
                  <a16:creationId xmlns:a16="http://schemas.microsoft.com/office/drawing/2014/main" id="{00000000-0008-0000-1500-00001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0" name="Button 28" hidden="1">
              <a:extLst>
                <a:ext uri="{63B3BB69-23CF-44E3-9099-C40C66FF867C}">
                  <a14:compatExt spid="_x0000_s187420"/>
                </a:ext>
                <a:ext uri="{FF2B5EF4-FFF2-40B4-BE49-F238E27FC236}">
                  <a16:creationId xmlns:a16="http://schemas.microsoft.com/office/drawing/2014/main" id="{00000000-0008-0000-1500-00001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1" name="Button 29" hidden="1">
              <a:extLst>
                <a:ext uri="{63B3BB69-23CF-44E3-9099-C40C66FF867C}">
                  <a14:compatExt spid="_x0000_s187421"/>
                </a:ext>
                <a:ext uri="{FF2B5EF4-FFF2-40B4-BE49-F238E27FC236}">
                  <a16:creationId xmlns:a16="http://schemas.microsoft.com/office/drawing/2014/main" id="{00000000-0008-0000-1500-00001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2" name="Button 30" hidden="1">
              <a:extLst>
                <a:ext uri="{63B3BB69-23CF-44E3-9099-C40C66FF867C}">
                  <a14:compatExt spid="_x0000_s187422"/>
                </a:ext>
                <a:ext uri="{FF2B5EF4-FFF2-40B4-BE49-F238E27FC236}">
                  <a16:creationId xmlns:a16="http://schemas.microsoft.com/office/drawing/2014/main" id="{00000000-0008-0000-1500-00001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23" name="Button 31" hidden="1">
              <a:extLst>
                <a:ext uri="{63B3BB69-23CF-44E3-9099-C40C66FF867C}">
                  <a14:compatExt spid="_x0000_s187423"/>
                </a:ext>
                <a:ext uri="{FF2B5EF4-FFF2-40B4-BE49-F238E27FC236}">
                  <a16:creationId xmlns:a16="http://schemas.microsoft.com/office/drawing/2014/main" id="{00000000-0008-0000-1500-00001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4" name="Button 32" hidden="1">
              <a:extLst>
                <a:ext uri="{63B3BB69-23CF-44E3-9099-C40C66FF867C}">
                  <a14:compatExt spid="_x0000_s187424"/>
                </a:ext>
                <a:ext uri="{FF2B5EF4-FFF2-40B4-BE49-F238E27FC236}">
                  <a16:creationId xmlns:a16="http://schemas.microsoft.com/office/drawing/2014/main" id="{00000000-0008-0000-1500-00002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5" name="Button 33" hidden="1">
              <a:extLst>
                <a:ext uri="{63B3BB69-23CF-44E3-9099-C40C66FF867C}">
                  <a14:compatExt spid="_x0000_s187425"/>
                </a:ext>
                <a:ext uri="{FF2B5EF4-FFF2-40B4-BE49-F238E27FC236}">
                  <a16:creationId xmlns:a16="http://schemas.microsoft.com/office/drawing/2014/main" id="{00000000-0008-0000-1500-00002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6" name="Button 34" hidden="1">
              <a:extLst>
                <a:ext uri="{63B3BB69-23CF-44E3-9099-C40C66FF867C}">
                  <a14:compatExt spid="_x0000_s187426"/>
                </a:ext>
                <a:ext uri="{FF2B5EF4-FFF2-40B4-BE49-F238E27FC236}">
                  <a16:creationId xmlns:a16="http://schemas.microsoft.com/office/drawing/2014/main" id="{00000000-0008-0000-1500-00002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27" name="Button 35" hidden="1">
              <a:extLst>
                <a:ext uri="{63B3BB69-23CF-44E3-9099-C40C66FF867C}">
                  <a14:compatExt spid="_x0000_s187427"/>
                </a:ext>
                <a:ext uri="{FF2B5EF4-FFF2-40B4-BE49-F238E27FC236}">
                  <a16:creationId xmlns:a16="http://schemas.microsoft.com/office/drawing/2014/main" id="{00000000-0008-0000-1500-00002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8" name="Button 36" hidden="1">
              <a:extLst>
                <a:ext uri="{63B3BB69-23CF-44E3-9099-C40C66FF867C}">
                  <a14:compatExt spid="_x0000_s187428"/>
                </a:ext>
                <a:ext uri="{FF2B5EF4-FFF2-40B4-BE49-F238E27FC236}">
                  <a16:creationId xmlns:a16="http://schemas.microsoft.com/office/drawing/2014/main" id="{00000000-0008-0000-1500-00002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29" name="Button 37" hidden="1">
              <a:extLst>
                <a:ext uri="{63B3BB69-23CF-44E3-9099-C40C66FF867C}">
                  <a14:compatExt spid="_x0000_s187429"/>
                </a:ext>
                <a:ext uri="{FF2B5EF4-FFF2-40B4-BE49-F238E27FC236}">
                  <a16:creationId xmlns:a16="http://schemas.microsoft.com/office/drawing/2014/main" id="{00000000-0008-0000-1500-00002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0" name="Button 38" hidden="1">
              <a:extLst>
                <a:ext uri="{63B3BB69-23CF-44E3-9099-C40C66FF867C}">
                  <a14:compatExt spid="_x0000_s187430"/>
                </a:ext>
                <a:ext uri="{FF2B5EF4-FFF2-40B4-BE49-F238E27FC236}">
                  <a16:creationId xmlns:a16="http://schemas.microsoft.com/office/drawing/2014/main" id="{00000000-0008-0000-1500-00002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31" name="Button 39" hidden="1">
              <a:extLst>
                <a:ext uri="{63B3BB69-23CF-44E3-9099-C40C66FF867C}">
                  <a14:compatExt spid="_x0000_s187431"/>
                </a:ext>
                <a:ext uri="{FF2B5EF4-FFF2-40B4-BE49-F238E27FC236}">
                  <a16:creationId xmlns:a16="http://schemas.microsoft.com/office/drawing/2014/main" id="{00000000-0008-0000-1500-00002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2" name="Button 40" hidden="1">
              <a:extLst>
                <a:ext uri="{63B3BB69-23CF-44E3-9099-C40C66FF867C}">
                  <a14:compatExt spid="_x0000_s187432"/>
                </a:ext>
                <a:ext uri="{FF2B5EF4-FFF2-40B4-BE49-F238E27FC236}">
                  <a16:creationId xmlns:a16="http://schemas.microsoft.com/office/drawing/2014/main" id="{00000000-0008-0000-1500-00002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3" name="Button 41" hidden="1">
              <a:extLst>
                <a:ext uri="{63B3BB69-23CF-44E3-9099-C40C66FF867C}">
                  <a14:compatExt spid="_x0000_s187433"/>
                </a:ext>
                <a:ext uri="{FF2B5EF4-FFF2-40B4-BE49-F238E27FC236}">
                  <a16:creationId xmlns:a16="http://schemas.microsoft.com/office/drawing/2014/main" id="{00000000-0008-0000-1500-00002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4" name="Button 42" hidden="1">
              <a:extLst>
                <a:ext uri="{63B3BB69-23CF-44E3-9099-C40C66FF867C}">
                  <a14:compatExt spid="_x0000_s187434"/>
                </a:ext>
                <a:ext uri="{FF2B5EF4-FFF2-40B4-BE49-F238E27FC236}">
                  <a16:creationId xmlns:a16="http://schemas.microsoft.com/office/drawing/2014/main" id="{00000000-0008-0000-1500-00002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35" name="Button 43" hidden="1">
              <a:extLst>
                <a:ext uri="{63B3BB69-23CF-44E3-9099-C40C66FF867C}">
                  <a14:compatExt spid="_x0000_s187435"/>
                </a:ext>
                <a:ext uri="{FF2B5EF4-FFF2-40B4-BE49-F238E27FC236}">
                  <a16:creationId xmlns:a16="http://schemas.microsoft.com/office/drawing/2014/main" id="{00000000-0008-0000-1500-00002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6" name="Button 44" hidden="1">
              <a:extLst>
                <a:ext uri="{63B3BB69-23CF-44E3-9099-C40C66FF867C}">
                  <a14:compatExt spid="_x0000_s187436"/>
                </a:ext>
                <a:ext uri="{FF2B5EF4-FFF2-40B4-BE49-F238E27FC236}">
                  <a16:creationId xmlns:a16="http://schemas.microsoft.com/office/drawing/2014/main" id="{00000000-0008-0000-1500-00002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7" name="Button 45" hidden="1">
              <a:extLst>
                <a:ext uri="{63B3BB69-23CF-44E3-9099-C40C66FF867C}">
                  <a14:compatExt spid="_x0000_s187437"/>
                </a:ext>
                <a:ext uri="{FF2B5EF4-FFF2-40B4-BE49-F238E27FC236}">
                  <a16:creationId xmlns:a16="http://schemas.microsoft.com/office/drawing/2014/main" id="{00000000-0008-0000-1500-00002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8" name="Button 46" hidden="1">
              <a:extLst>
                <a:ext uri="{63B3BB69-23CF-44E3-9099-C40C66FF867C}">
                  <a14:compatExt spid="_x0000_s187438"/>
                </a:ext>
                <a:ext uri="{FF2B5EF4-FFF2-40B4-BE49-F238E27FC236}">
                  <a16:creationId xmlns:a16="http://schemas.microsoft.com/office/drawing/2014/main" id="{00000000-0008-0000-1500-00002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39" name="Button 47" hidden="1">
              <a:extLst>
                <a:ext uri="{63B3BB69-23CF-44E3-9099-C40C66FF867C}">
                  <a14:compatExt spid="_x0000_s187439"/>
                </a:ext>
                <a:ext uri="{FF2B5EF4-FFF2-40B4-BE49-F238E27FC236}">
                  <a16:creationId xmlns:a16="http://schemas.microsoft.com/office/drawing/2014/main" id="{00000000-0008-0000-1500-00002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0" name="Button 48" hidden="1">
              <a:extLst>
                <a:ext uri="{63B3BB69-23CF-44E3-9099-C40C66FF867C}">
                  <a14:compatExt spid="_x0000_s187440"/>
                </a:ext>
                <a:ext uri="{FF2B5EF4-FFF2-40B4-BE49-F238E27FC236}">
                  <a16:creationId xmlns:a16="http://schemas.microsoft.com/office/drawing/2014/main" id="{00000000-0008-0000-1500-00003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1" name="Button 49" hidden="1">
              <a:extLst>
                <a:ext uri="{63B3BB69-23CF-44E3-9099-C40C66FF867C}">
                  <a14:compatExt spid="_x0000_s187441"/>
                </a:ext>
                <a:ext uri="{FF2B5EF4-FFF2-40B4-BE49-F238E27FC236}">
                  <a16:creationId xmlns:a16="http://schemas.microsoft.com/office/drawing/2014/main" id="{00000000-0008-0000-1500-00003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2" name="Button 50" hidden="1">
              <a:extLst>
                <a:ext uri="{63B3BB69-23CF-44E3-9099-C40C66FF867C}">
                  <a14:compatExt spid="_x0000_s187442"/>
                </a:ext>
                <a:ext uri="{FF2B5EF4-FFF2-40B4-BE49-F238E27FC236}">
                  <a16:creationId xmlns:a16="http://schemas.microsoft.com/office/drawing/2014/main" id="{00000000-0008-0000-1500-00003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43" name="Button 51" hidden="1">
              <a:extLst>
                <a:ext uri="{63B3BB69-23CF-44E3-9099-C40C66FF867C}">
                  <a14:compatExt spid="_x0000_s187443"/>
                </a:ext>
                <a:ext uri="{FF2B5EF4-FFF2-40B4-BE49-F238E27FC236}">
                  <a16:creationId xmlns:a16="http://schemas.microsoft.com/office/drawing/2014/main" id="{00000000-0008-0000-1500-00003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4" name="Button 52" hidden="1">
              <a:extLst>
                <a:ext uri="{63B3BB69-23CF-44E3-9099-C40C66FF867C}">
                  <a14:compatExt spid="_x0000_s187444"/>
                </a:ext>
                <a:ext uri="{FF2B5EF4-FFF2-40B4-BE49-F238E27FC236}">
                  <a16:creationId xmlns:a16="http://schemas.microsoft.com/office/drawing/2014/main" id="{00000000-0008-0000-1500-00003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5" name="Button 53" hidden="1">
              <a:extLst>
                <a:ext uri="{63B3BB69-23CF-44E3-9099-C40C66FF867C}">
                  <a14:compatExt spid="_x0000_s187445"/>
                </a:ext>
                <a:ext uri="{FF2B5EF4-FFF2-40B4-BE49-F238E27FC236}">
                  <a16:creationId xmlns:a16="http://schemas.microsoft.com/office/drawing/2014/main" id="{00000000-0008-0000-1500-00003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6" name="Button 54" hidden="1">
              <a:extLst>
                <a:ext uri="{63B3BB69-23CF-44E3-9099-C40C66FF867C}">
                  <a14:compatExt spid="_x0000_s187446"/>
                </a:ext>
                <a:ext uri="{FF2B5EF4-FFF2-40B4-BE49-F238E27FC236}">
                  <a16:creationId xmlns:a16="http://schemas.microsoft.com/office/drawing/2014/main" id="{00000000-0008-0000-1500-00003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447" name="Button 55" hidden="1">
              <a:extLst>
                <a:ext uri="{63B3BB69-23CF-44E3-9099-C40C66FF867C}">
                  <a14:compatExt spid="_x0000_s187447"/>
                </a:ext>
                <a:ext uri="{FF2B5EF4-FFF2-40B4-BE49-F238E27FC236}">
                  <a16:creationId xmlns:a16="http://schemas.microsoft.com/office/drawing/2014/main" id="{00000000-0008-0000-1500-00003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8" name="Button 56" hidden="1">
              <a:extLst>
                <a:ext uri="{63B3BB69-23CF-44E3-9099-C40C66FF867C}">
                  <a14:compatExt spid="_x0000_s187448"/>
                </a:ext>
                <a:ext uri="{FF2B5EF4-FFF2-40B4-BE49-F238E27FC236}">
                  <a16:creationId xmlns:a16="http://schemas.microsoft.com/office/drawing/2014/main" id="{00000000-0008-0000-1500-00003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49" name="Button 57" hidden="1">
              <a:extLst>
                <a:ext uri="{63B3BB69-23CF-44E3-9099-C40C66FF867C}">
                  <a14:compatExt spid="_x0000_s187449"/>
                </a:ext>
                <a:ext uri="{FF2B5EF4-FFF2-40B4-BE49-F238E27FC236}">
                  <a16:creationId xmlns:a16="http://schemas.microsoft.com/office/drawing/2014/main" id="{00000000-0008-0000-1500-00003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0" name="Button 58" hidden="1">
              <a:extLst>
                <a:ext uri="{63B3BB69-23CF-44E3-9099-C40C66FF867C}">
                  <a14:compatExt spid="_x0000_s187450"/>
                </a:ext>
                <a:ext uri="{FF2B5EF4-FFF2-40B4-BE49-F238E27FC236}">
                  <a16:creationId xmlns:a16="http://schemas.microsoft.com/office/drawing/2014/main" id="{00000000-0008-0000-1500-00003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451" name="Button 59" hidden="1">
              <a:extLst>
                <a:ext uri="{63B3BB69-23CF-44E3-9099-C40C66FF867C}">
                  <a14:compatExt spid="_x0000_s187451"/>
                </a:ext>
                <a:ext uri="{FF2B5EF4-FFF2-40B4-BE49-F238E27FC236}">
                  <a16:creationId xmlns:a16="http://schemas.microsoft.com/office/drawing/2014/main" id="{00000000-0008-0000-1500-00003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2" name="Button 60" hidden="1">
              <a:extLst>
                <a:ext uri="{63B3BB69-23CF-44E3-9099-C40C66FF867C}">
                  <a14:compatExt spid="_x0000_s187452"/>
                </a:ext>
                <a:ext uri="{FF2B5EF4-FFF2-40B4-BE49-F238E27FC236}">
                  <a16:creationId xmlns:a16="http://schemas.microsoft.com/office/drawing/2014/main" id="{00000000-0008-0000-1500-00003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3" name="Button 61" hidden="1">
              <a:extLst>
                <a:ext uri="{63B3BB69-23CF-44E3-9099-C40C66FF867C}">
                  <a14:compatExt spid="_x0000_s187453"/>
                </a:ext>
                <a:ext uri="{FF2B5EF4-FFF2-40B4-BE49-F238E27FC236}">
                  <a16:creationId xmlns:a16="http://schemas.microsoft.com/office/drawing/2014/main" id="{00000000-0008-0000-1500-00003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4" name="Button 62" hidden="1">
              <a:extLst>
                <a:ext uri="{63B3BB69-23CF-44E3-9099-C40C66FF867C}">
                  <a14:compatExt spid="_x0000_s187454"/>
                </a:ext>
                <a:ext uri="{FF2B5EF4-FFF2-40B4-BE49-F238E27FC236}">
                  <a16:creationId xmlns:a16="http://schemas.microsoft.com/office/drawing/2014/main" id="{00000000-0008-0000-1500-00003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455" name="Button 63" hidden="1">
              <a:extLst>
                <a:ext uri="{63B3BB69-23CF-44E3-9099-C40C66FF867C}">
                  <a14:compatExt spid="_x0000_s187455"/>
                </a:ext>
                <a:ext uri="{FF2B5EF4-FFF2-40B4-BE49-F238E27FC236}">
                  <a16:creationId xmlns:a16="http://schemas.microsoft.com/office/drawing/2014/main" id="{00000000-0008-0000-1500-00003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456" name="Button 64" hidden="1">
              <a:extLst>
                <a:ext uri="{63B3BB69-23CF-44E3-9099-C40C66FF867C}">
                  <a14:compatExt spid="_x0000_s187456"/>
                </a:ext>
                <a:ext uri="{FF2B5EF4-FFF2-40B4-BE49-F238E27FC236}">
                  <a16:creationId xmlns:a16="http://schemas.microsoft.com/office/drawing/2014/main" id="{00000000-0008-0000-1500-00004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7" name="Button 65" hidden="1">
              <a:extLst>
                <a:ext uri="{63B3BB69-23CF-44E3-9099-C40C66FF867C}">
                  <a14:compatExt spid="_x0000_s187457"/>
                </a:ext>
                <a:ext uri="{FF2B5EF4-FFF2-40B4-BE49-F238E27FC236}">
                  <a16:creationId xmlns:a16="http://schemas.microsoft.com/office/drawing/2014/main" id="{00000000-0008-0000-1500-00004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8" name="Button 66" hidden="1">
              <a:extLst>
                <a:ext uri="{63B3BB69-23CF-44E3-9099-C40C66FF867C}">
                  <a14:compatExt spid="_x0000_s187458"/>
                </a:ext>
                <a:ext uri="{FF2B5EF4-FFF2-40B4-BE49-F238E27FC236}">
                  <a16:creationId xmlns:a16="http://schemas.microsoft.com/office/drawing/2014/main" id="{00000000-0008-0000-1500-00004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59" name="Button 67" hidden="1">
              <a:extLst>
                <a:ext uri="{63B3BB69-23CF-44E3-9099-C40C66FF867C}">
                  <a14:compatExt spid="_x0000_s187459"/>
                </a:ext>
                <a:ext uri="{FF2B5EF4-FFF2-40B4-BE49-F238E27FC236}">
                  <a16:creationId xmlns:a16="http://schemas.microsoft.com/office/drawing/2014/main" id="{00000000-0008-0000-1500-00004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460" name="Button 68" hidden="1">
              <a:extLst>
                <a:ext uri="{63B3BB69-23CF-44E3-9099-C40C66FF867C}">
                  <a14:compatExt spid="_x0000_s187460"/>
                </a:ext>
                <a:ext uri="{FF2B5EF4-FFF2-40B4-BE49-F238E27FC236}">
                  <a16:creationId xmlns:a16="http://schemas.microsoft.com/office/drawing/2014/main" id="{00000000-0008-0000-1500-00004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1" name="Button 69" hidden="1">
              <a:extLst>
                <a:ext uri="{63B3BB69-23CF-44E3-9099-C40C66FF867C}">
                  <a14:compatExt spid="_x0000_s187461"/>
                </a:ext>
                <a:ext uri="{FF2B5EF4-FFF2-40B4-BE49-F238E27FC236}">
                  <a16:creationId xmlns:a16="http://schemas.microsoft.com/office/drawing/2014/main" id="{00000000-0008-0000-1500-00004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2" name="Button 70" hidden="1">
              <a:extLst>
                <a:ext uri="{63B3BB69-23CF-44E3-9099-C40C66FF867C}">
                  <a14:compatExt spid="_x0000_s187462"/>
                </a:ext>
                <a:ext uri="{FF2B5EF4-FFF2-40B4-BE49-F238E27FC236}">
                  <a16:creationId xmlns:a16="http://schemas.microsoft.com/office/drawing/2014/main" id="{00000000-0008-0000-1500-00004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3" name="Button 71" hidden="1">
              <a:extLst>
                <a:ext uri="{63B3BB69-23CF-44E3-9099-C40C66FF867C}">
                  <a14:compatExt spid="_x0000_s187463"/>
                </a:ext>
                <a:ext uri="{FF2B5EF4-FFF2-40B4-BE49-F238E27FC236}">
                  <a16:creationId xmlns:a16="http://schemas.microsoft.com/office/drawing/2014/main" id="{00000000-0008-0000-1500-00004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464" name="Button 72" hidden="1">
              <a:extLst>
                <a:ext uri="{63B3BB69-23CF-44E3-9099-C40C66FF867C}">
                  <a14:compatExt spid="_x0000_s187464"/>
                </a:ext>
                <a:ext uri="{FF2B5EF4-FFF2-40B4-BE49-F238E27FC236}">
                  <a16:creationId xmlns:a16="http://schemas.microsoft.com/office/drawing/2014/main" id="{00000000-0008-0000-1500-00004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5" name="Button 73" hidden="1">
              <a:extLst>
                <a:ext uri="{63B3BB69-23CF-44E3-9099-C40C66FF867C}">
                  <a14:compatExt spid="_x0000_s187465"/>
                </a:ext>
                <a:ext uri="{FF2B5EF4-FFF2-40B4-BE49-F238E27FC236}">
                  <a16:creationId xmlns:a16="http://schemas.microsoft.com/office/drawing/2014/main" id="{00000000-0008-0000-1500-00004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6" name="Button 74" hidden="1">
              <a:extLst>
                <a:ext uri="{63B3BB69-23CF-44E3-9099-C40C66FF867C}">
                  <a14:compatExt spid="_x0000_s187466"/>
                </a:ext>
                <a:ext uri="{FF2B5EF4-FFF2-40B4-BE49-F238E27FC236}">
                  <a16:creationId xmlns:a16="http://schemas.microsoft.com/office/drawing/2014/main" id="{00000000-0008-0000-1500-00004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7" name="Button 75" hidden="1">
              <a:extLst>
                <a:ext uri="{63B3BB69-23CF-44E3-9099-C40C66FF867C}">
                  <a14:compatExt spid="_x0000_s187467"/>
                </a:ext>
                <a:ext uri="{FF2B5EF4-FFF2-40B4-BE49-F238E27FC236}">
                  <a16:creationId xmlns:a16="http://schemas.microsoft.com/office/drawing/2014/main" id="{00000000-0008-0000-1500-00004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468" name="Button 76" hidden="1">
              <a:extLst>
                <a:ext uri="{63B3BB69-23CF-44E3-9099-C40C66FF867C}">
                  <a14:compatExt spid="_x0000_s187468"/>
                </a:ext>
                <a:ext uri="{FF2B5EF4-FFF2-40B4-BE49-F238E27FC236}">
                  <a16:creationId xmlns:a16="http://schemas.microsoft.com/office/drawing/2014/main" id="{00000000-0008-0000-1500-00004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69" name="Button 77" hidden="1">
              <a:extLst>
                <a:ext uri="{63B3BB69-23CF-44E3-9099-C40C66FF867C}">
                  <a14:compatExt spid="_x0000_s187469"/>
                </a:ext>
                <a:ext uri="{FF2B5EF4-FFF2-40B4-BE49-F238E27FC236}">
                  <a16:creationId xmlns:a16="http://schemas.microsoft.com/office/drawing/2014/main" id="{00000000-0008-0000-1500-00004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0" name="Button 78" hidden="1">
              <a:extLst>
                <a:ext uri="{63B3BB69-23CF-44E3-9099-C40C66FF867C}">
                  <a14:compatExt spid="_x0000_s187470"/>
                </a:ext>
                <a:ext uri="{FF2B5EF4-FFF2-40B4-BE49-F238E27FC236}">
                  <a16:creationId xmlns:a16="http://schemas.microsoft.com/office/drawing/2014/main" id="{00000000-0008-0000-1500-00004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1" name="Button 79" hidden="1">
              <a:extLst>
                <a:ext uri="{63B3BB69-23CF-44E3-9099-C40C66FF867C}">
                  <a14:compatExt spid="_x0000_s187471"/>
                </a:ext>
                <a:ext uri="{FF2B5EF4-FFF2-40B4-BE49-F238E27FC236}">
                  <a16:creationId xmlns:a16="http://schemas.microsoft.com/office/drawing/2014/main" id="{00000000-0008-0000-1500-00004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472" name="Button 80" hidden="1">
              <a:extLst>
                <a:ext uri="{63B3BB69-23CF-44E3-9099-C40C66FF867C}">
                  <a14:compatExt spid="_x0000_s187472"/>
                </a:ext>
                <a:ext uri="{FF2B5EF4-FFF2-40B4-BE49-F238E27FC236}">
                  <a16:creationId xmlns:a16="http://schemas.microsoft.com/office/drawing/2014/main" id="{00000000-0008-0000-1500-00005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3" name="Button 81" hidden="1">
              <a:extLst>
                <a:ext uri="{63B3BB69-23CF-44E3-9099-C40C66FF867C}">
                  <a14:compatExt spid="_x0000_s187473"/>
                </a:ext>
                <a:ext uri="{FF2B5EF4-FFF2-40B4-BE49-F238E27FC236}">
                  <a16:creationId xmlns:a16="http://schemas.microsoft.com/office/drawing/2014/main" id="{00000000-0008-0000-1500-00005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4" name="Button 82" hidden="1">
              <a:extLst>
                <a:ext uri="{63B3BB69-23CF-44E3-9099-C40C66FF867C}">
                  <a14:compatExt spid="_x0000_s187474"/>
                </a:ext>
                <a:ext uri="{FF2B5EF4-FFF2-40B4-BE49-F238E27FC236}">
                  <a16:creationId xmlns:a16="http://schemas.microsoft.com/office/drawing/2014/main" id="{00000000-0008-0000-1500-00005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5" name="Button 83" hidden="1">
              <a:extLst>
                <a:ext uri="{63B3BB69-23CF-44E3-9099-C40C66FF867C}">
                  <a14:compatExt spid="_x0000_s187475"/>
                </a:ext>
                <a:ext uri="{FF2B5EF4-FFF2-40B4-BE49-F238E27FC236}">
                  <a16:creationId xmlns:a16="http://schemas.microsoft.com/office/drawing/2014/main" id="{00000000-0008-0000-1500-00005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476" name="Button 84" hidden="1">
              <a:extLst>
                <a:ext uri="{63B3BB69-23CF-44E3-9099-C40C66FF867C}">
                  <a14:compatExt spid="_x0000_s187476"/>
                </a:ext>
                <a:ext uri="{FF2B5EF4-FFF2-40B4-BE49-F238E27FC236}">
                  <a16:creationId xmlns:a16="http://schemas.microsoft.com/office/drawing/2014/main" id="{00000000-0008-0000-1500-00005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7" name="Button 85" hidden="1">
              <a:extLst>
                <a:ext uri="{63B3BB69-23CF-44E3-9099-C40C66FF867C}">
                  <a14:compatExt spid="_x0000_s187477"/>
                </a:ext>
                <a:ext uri="{FF2B5EF4-FFF2-40B4-BE49-F238E27FC236}">
                  <a16:creationId xmlns:a16="http://schemas.microsoft.com/office/drawing/2014/main" id="{00000000-0008-0000-1500-00005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8" name="Button 86" hidden="1">
              <a:extLst>
                <a:ext uri="{63B3BB69-23CF-44E3-9099-C40C66FF867C}">
                  <a14:compatExt spid="_x0000_s187478"/>
                </a:ext>
                <a:ext uri="{FF2B5EF4-FFF2-40B4-BE49-F238E27FC236}">
                  <a16:creationId xmlns:a16="http://schemas.microsoft.com/office/drawing/2014/main" id="{00000000-0008-0000-1500-00005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79" name="Button 87" hidden="1">
              <a:extLst>
                <a:ext uri="{63B3BB69-23CF-44E3-9099-C40C66FF867C}">
                  <a14:compatExt spid="_x0000_s187479"/>
                </a:ext>
                <a:ext uri="{FF2B5EF4-FFF2-40B4-BE49-F238E27FC236}">
                  <a16:creationId xmlns:a16="http://schemas.microsoft.com/office/drawing/2014/main" id="{00000000-0008-0000-1500-00005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480" name="Button 88" hidden="1">
              <a:extLst>
                <a:ext uri="{63B3BB69-23CF-44E3-9099-C40C66FF867C}">
                  <a14:compatExt spid="_x0000_s187480"/>
                </a:ext>
                <a:ext uri="{FF2B5EF4-FFF2-40B4-BE49-F238E27FC236}">
                  <a16:creationId xmlns:a16="http://schemas.microsoft.com/office/drawing/2014/main" id="{00000000-0008-0000-1500-00005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1" name="Button 89" hidden="1">
              <a:extLst>
                <a:ext uri="{63B3BB69-23CF-44E3-9099-C40C66FF867C}">
                  <a14:compatExt spid="_x0000_s187481"/>
                </a:ext>
                <a:ext uri="{FF2B5EF4-FFF2-40B4-BE49-F238E27FC236}">
                  <a16:creationId xmlns:a16="http://schemas.microsoft.com/office/drawing/2014/main" id="{00000000-0008-0000-1500-00005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2" name="Button 90" hidden="1">
              <a:extLst>
                <a:ext uri="{63B3BB69-23CF-44E3-9099-C40C66FF867C}">
                  <a14:compatExt spid="_x0000_s187482"/>
                </a:ext>
                <a:ext uri="{FF2B5EF4-FFF2-40B4-BE49-F238E27FC236}">
                  <a16:creationId xmlns:a16="http://schemas.microsoft.com/office/drawing/2014/main" id="{00000000-0008-0000-1500-00005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3" name="Button 91" hidden="1">
              <a:extLst>
                <a:ext uri="{63B3BB69-23CF-44E3-9099-C40C66FF867C}">
                  <a14:compatExt spid="_x0000_s187483"/>
                </a:ext>
                <a:ext uri="{FF2B5EF4-FFF2-40B4-BE49-F238E27FC236}">
                  <a16:creationId xmlns:a16="http://schemas.microsoft.com/office/drawing/2014/main" id="{00000000-0008-0000-1500-00005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484" name="Button 92" hidden="1">
              <a:extLst>
                <a:ext uri="{63B3BB69-23CF-44E3-9099-C40C66FF867C}">
                  <a14:compatExt spid="_x0000_s187484"/>
                </a:ext>
                <a:ext uri="{FF2B5EF4-FFF2-40B4-BE49-F238E27FC236}">
                  <a16:creationId xmlns:a16="http://schemas.microsoft.com/office/drawing/2014/main" id="{00000000-0008-0000-1500-00005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5" name="Button 93" hidden="1">
              <a:extLst>
                <a:ext uri="{63B3BB69-23CF-44E3-9099-C40C66FF867C}">
                  <a14:compatExt spid="_x0000_s187485"/>
                </a:ext>
                <a:ext uri="{FF2B5EF4-FFF2-40B4-BE49-F238E27FC236}">
                  <a16:creationId xmlns:a16="http://schemas.microsoft.com/office/drawing/2014/main" id="{00000000-0008-0000-1500-00005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6" name="Button 94" hidden="1">
              <a:extLst>
                <a:ext uri="{63B3BB69-23CF-44E3-9099-C40C66FF867C}">
                  <a14:compatExt spid="_x0000_s187486"/>
                </a:ext>
                <a:ext uri="{FF2B5EF4-FFF2-40B4-BE49-F238E27FC236}">
                  <a16:creationId xmlns:a16="http://schemas.microsoft.com/office/drawing/2014/main" id="{00000000-0008-0000-1500-00005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7" name="Button 95" hidden="1">
              <a:extLst>
                <a:ext uri="{63B3BB69-23CF-44E3-9099-C40C66FF867C}">
                  <a14:compatExt spid="_x0000_s187487"/>
                </a:ext>
                <a:ext uri="{FF2B5EF4-FFF2-40B4-BE49-F238E27FC236}">
                  <a16:creationId xmlns:a16="http://schemas.microsoft.com/office/drawing/2014/main" id="{00000000-0008-0000-1500-00005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488" name="Button 96" hidden="1">
              <a:extLst>
                <a:ext uri="{63B3BB69-23CF-44E3-9099-C40C66FF867C}">
                  <a14:compatExt spid="_x0000_s187488"/>
                </a:ext>
                <a:ext uri="{FF2B5EF4-FFF2-40B4-BE49-F238E27FC236}">
                  <a16:creationId xmlns:a16="http://schemas.microsoft.com/office/drawing/2014/main" id="{00000000-0008-0000-1500-00006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89" name="Button 97" hidden="1">
              <a:extLst>
                <a:ext uri="{63B3BB69-23CF-44E3-9099-C40C66FF867C}">
                  <a14:compatExt spid="_x0000_s187489"/>
                </a:ext>
                <a:ext uri="{FF2B5EF4-FFF2-40B4-BE49-F238E27FC236}">
                  <a16:creationId xmlns:a16="http://schemas.microsoft.com/office/drawing/2014/main" id="{00000000-0008-0000-1500-00006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0" name="Button 98" hidden="1">
              <a:extLst>
                <a:ext uri="{63B3BB69-23CF-44E3-9099-C40C66FF867C}">
                  <a14:compatExt spid="_x0000_s187490"/>
                </a:ext>
                <a:ext uri="{FF2B5EF4-FFF2-40B4-BE49-F238E27FC236}">
                  <a16:creationId xmlns:a16="http://schemas.microsoft.com/office/drawing/2014/main" id="{00000000-0008-0000-1500-00006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1" name="Button 99" hidden="1">
              <a:extLst>
                <a:ext uri="{63B3BB69-23CF-44E3-9099-C40C66FF867C}">
                  <a14:compatExt spid="_x0000_s187491"/>
                </a:ext>
                <a:ext uri="{FF2B5EF4-FFF2-40B4-BE49-F238E27FC236}">
                  <a16:creationId xmlns:a16="http://schemas.microsoft.com/office/drawing/2014/main" id="{00000000-0008-0000-1500-00006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492" name="Button 100" hidden="1">
              <a:extLst>
                <a:ext uri="{63B3BB69-23CF-44E3-9099-C40C66FF867C}">
                  <a14:compatExt spid="_x0000_s187492"/>
                </a:ext>
                <a:ext uri="{FF2B5EF4-FFF2-40B4-BE49-F238E27FC236}">
                  <a16:creationId xmlns:a16="http://schemas.microsoft.com/office/drawing/2014/main" id="{00000000-0008-0000-1500-00006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3" name="Button 101" hidden="1">
              <a:extLst>
                <a:ext uri="{63B3BB69-23CF-44E3-9099-C40C66FF867C}">
                  <a14:compatExt spid="_x0000_s187493"/>
                </a:ext>
                <a:ext uri="{FF2B5EF4-FFF2-40B4-BE49-F238E27FC236}">
                  <a16:creationId xmlns:a16="http://schemas.microsoft.com/office/drawing/2014/main" id="{00000000-0008-0000-1500-00006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4" name="Button 102" hidden="1">
              <a:extLst>
                <a:ext uri="{63B3BB69-23CF-44E3-9099-C40C66FF867C}">
                  <a14:compatExt spid="_x0000_s187494"/>
                </a:ext>
                <a:ext uri="{FF2B5EF4-FFF2-40B4-BE49-F238E27FC236}">
                  <a16:creationId xmlns:a16="http://schemas.microsoft.com/office/drawing/2014/main" id="{00000000-0008-0000-1500-00006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5" name="Button 103" hidden="1">
              <a:extLst>
                <a:ext uri="{63B3BB69-23CF-44E3-9099-C40C66FF867C}">
                  <a14:compatExt spid="_x0000_s187495"/>
                </a:ext>
                <a:ext uri="{FF2B5EF4-FFF2-40B4-BE49-F238E27FC236}">
                  <a16:creationId xmlns:a16="http://schemas.microsoft.com/office/drawing/2014/main" id="{00000000-0008-0000-1500-00006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496" name="Button 104" hidden="1">
              <a:extLst>
                <a:ext uri="{63B3BB69-23CF-44E3-9099-C40C66FF867C}">
                  <a14:compatExt spid="_x0000_s187496"/>
                </a:ext>
                <a:ext uri="{FF2B5EF4-FFF2-40B4-BE49-F238E27FC236}">
                  <a16:creationId xmlns:a16="http://schemas.microsoft.com/office/drawing/2014/main" id="{00000000-0008-0000-1500-00006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7" name="Button 105" hidden="1">
              <a:extLst>
                <a:ext uri="{63B3BB69-23CF-44E3-9099-C40C66FF867C}">
                  <a14:compatExt spid="_x0000_s187497"/>
                </a:ext>
                <a:ext uri="{FF2B5EF4-FFF2-40B4-BE49-F238E27FC236}">
                  <a16:creationId xmlns:a16="http://schemas.microsoft.com/office/drawing/2014/main" id="{00000000-0008-0000-1500-00006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8" name="Button 106" hidden="1">
              <a:extLst>
                <a:ext uri="{63B3BB69-23CF-44E3-9099-C40C66FF867C}">
                  <a14:compatExt spid="_x0000_s187498"/>
                </a:ext>
                <a:ext uri="{FF2B5EF4-FFF2-40B4-BE49-F238E27FC236}">
                  <a16:creationId xmlns:a16="http://schemas.microsoft.com/office/drawing/2014/main" id="{00000000-0008-0000-1500-00006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499" name="Button 107" hidden="1">
              <a:extLst>
                <a:ext uri="{63B3BB69-23CF-44E3-9099-C40C66FF867C}">
                  <a14:compatExt spid="_x0000_s187499"/>
                </a:ext>
                <a:ext uri="{FF2B5EF4-FFF2-40B4-BE49-F238E27FC236}">
                  <a16:creationId xmlns:a16="http://schemas.microsoft.com/office/drawing/2014/main" id="{00000000-0008-0000-1500-00006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00" name="Button 108" hidden="1">
              <a:extLst>
                <a:ext uri="{63B3BB69-23CF-44E3-9099-C40C66FF867C}">
                  <a14:compatExt spid="_x0000_s187500"/>
                </a:ext>
                <a:ext uri="{FF2B5EF4-FFF2-40B4-BE49-F238E27FC236}">
                  <a16:creationId xmlns:a16="http://schemas.microsoft.com/office/drawing/2014/main" id="{00000000-0008-0000-1500-00006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1" name="Button 109" hidden="1">
              <a:extLst>
                <a:ext uri="{63B3BB69-23CF-44E3-9099-C40C66FF867C}">
                  <a14:compatExt spid="_x0000_s187501"/>
                </a:ext>
                <a:ext uri="{FF2B5EF4-FFF2-40B4-BE49-F238E27FC236}">
                  <a16:creationId xmlns:a16="http://schemas.microsoft.com/office/drawing/2014/main" id="{00000000-0008-0000-1500-00006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2" name="Button 110" hidden="1">
              <a:extLst>
                <a:ext uri="{63B3BB69-23CF-44E3-9099-C40C66FF867C}">
                  <a14:compatExt spid="_x0000_s187502"/>
                </a:ext>
                <a:ext uri="{FF2B5EF4-FFF2-40B4-BE49-F238E27FC236}">
                  <a16:creationId xmlns:a16="http://schemas.microsoft.com/office/drawing/2014/main" id="{00000000-0008-0000-1500-00006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3" name="Button 111" hidden="1">
              <a:extLst>
                <a:ext uri="{63B3BB69-23CF-44E3-9099-C40C66FF867C}">
                  <a14:compatExt spid="_x0000_s187503"/>
                </a:ext>
                <a:ext uri="{FF2B5EF4-FFF2-40B4-BE49-F238E27FC236}">
                  <a16:creationId xmlns:a16="http://schemas.microsoft.com/office/drawing/2014/main" id="{00000000-0008-0000-1500-00006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04" name="Button 112" hidden="1">
              <a:extLst>
                <a:ext uri="{63B3BB69-23CF-44E3-9099-C40C66FF867C}">
                  <a14:compatExt spid="_x0000_s187504"/>
                </a:ext>
                <a:ext uri="{FF2B5EF4-FFF2-40B4-BE49-F238E27FC236}">
                  <a16:creationId xmlns:a16="http://schemas.microsoft.com/office/drawing/2014/main" id="{00000000-0008-0000-1500-00007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5" name="Button 113" hidden="1">
              <a:extLst>
                <a:ext uri="{63B3BB69-23CF-44E3-9099-C40C66FF867C}">
                  <a14:compatExt spid="_x0000_s187505"/>
                </a:ext>
                <a:ext uri="{FF2B5EF4-FFF2-40B4-BE49-F238E27FC236}">
                  <a16:creationId xmlns:a16="http://schemas.microsoft.com/office/drawing/2014/main" id="{00000000-0008-0000-1500-00007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6" name="Button 114" hidden="1">
              <a:extLst>
                <a:ext uri="{63B3BB69-23CF-44E3-9099-C40C66FF867C}">
                  <a14:compatExt spid="_x0000_s187506"/>
                </a:ext>
                <a:ext uri="{FF2B5EF4-FFF2-40B4-BE49-F238E27FC236}">
                  <a16:creationId xmlns:a16="http://schemas.microsoft.com/office/drawing/2014/main" id="{00000000-0008-0000-1500-00007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7" name="Button 115" hidden="1">
              <a:extLst>
                <a:ext uri="{63B3BB69-23CF-44E3-9099-C40C66FF867C}">
                  <a14:compatExt spid="_x0000_s187507"/>
                </a:ext>
                <a:ext uri="{FF2B5EF4-FFF2-40B4-BE49-F238E27FC236}">
                  <a16:creationId xmlns:a16="http://schemas.microsoft.com/office/drawing/2014/main" id="{00000000-0008-0000-1500-00007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08" name="Button 116" hidden="1">
              <a:extLst>
                <a:ext uri="{63B3BB69-23CF-44E3-9099-C40C66FF867C}">
                  <a14:compatExt spid="_x0000_s187508"/>
                </a:ext>
                <a:ext uri="{FF2B5EF4-FFF2-40B4-BE49-F238E27FC236}">
                  <a16:creationId xmlns:a16="http://schemas.microsoft.com/office/drawing/2014/main" id="{00000000-0008-0000-1500-00007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09" name="Button 117" hidden="1">
              <a:extLst>
                <a:ext uri="{63B3BB69-23CF-44E3-9099-C40C66FF867C}">
                  <a14:compatExt spid="_x0000_s187509"/>
                </a:ext>
                <a:ext uri="{FF2B5EF4-FFF2-40B4-BE49-F238E27FC236}">
                  <a16:creationId xmlns:a16="http://schemas.microsoft.com/office/drawing/2014/main" id="{00000000-0008-0000-1500-00007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0" name="Button 118" hidden="1">
              <a:extLst>
                <a:ext uri="{63B3BB69-23CF-44E3-9099-C40C66FF867C}">
                  <a14:compatExt spid="_x0000_s187510"/>
                </a:ext>
                <a:ext uri="{FF2B5EF4-FFF2-40B4-BE49-F238E27FC236}">
                  <a16:creationId xmlns:a16="http://schemas.microsoft.com/office/drawing/2014/main" id="{00000000-0008-0000-1500-00007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1" name="Button 119" hidden="1">
              <a:extLst>
                <a:ext uri="{63B3BB69-23CF-44E3-9099-C40C66FF867C}">
                  <a14:compatExt spid="_x0000_s187511"/>
                </a:ext>
                <a:ext uri="{FF2B5EF4-FFF2-40B4-BE49-F238E27FC236}">
                  <a16:creationId xmlns:a16="http://schemas.microsoft.com/office/drawing/2014/main" id="{00000000-0008-0000-1500-00007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12" name="Button 120" hidden="1">
              <a:extLst>
                <a:ext uri="{63B3BB69-23CF-44E3-9099-C40C66FF867C}">
                  <a14:compatExt spid="_x0000_s187512"/>
                </a:ext>
                <a:ext uri="{FF2B5EF4-FFF2-40B4-BE49-F238E27FC236}">
                  <a16:creationId xmlns:a16="http://schemas.microsoft.com/office/drawing/2014/main" id="{00000000-0008-0000-1500-00007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3" name="Button 121" hidden="1">
              <a:extLst>
                <a:ext uri="{63B3BB69-23CF-44E3-9099-C40C66FF867C}">
                  <a14:compatExt spid="_x0000_s187513"/>
                </a:ext>
                <a:ext uri="{FF2B5EF4-FFF2-40B4-BE49-F238E27FC236}">
                  <a16:creationId xmlns:a16="http://schemas.microsoft.com/office/drawing/2014/main" id="{00000000-0008-0000-1500-00007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4" name="Button 122" hidden="1">
              <a:extLst>
                <a:ext uri="{63B3BB69-23CF-44E3-9099-C40C66FF867C}">
                  <a14:compatExt spid="_x0000_s187514"/>
                </a:ext>
                <a:ext uri="{FF2B5EF4-FFF2-40B4-BE49-F238E27FC236}">
                  <a16:creationId xmlns:a16="http://schemas.microsoft.com/office/drawing/2014/main" id="{00000000-0008-0000-1500-00007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5" name="Button 123" hidden="1">
              <a:extLst>
                <a:ext uri="{63B3BB69-23CF-44E3-9099-C40C66FF867C}">
                  <a14:compatExt spid="_x0000_s187515"/>
                </a:ext>
                <a:ext uri="{FF2B5EF4-FFF2-40B4-BE49-F238E27FC236}">
                  <a16:creationId xmlns:a16="http://schemas.microsoft.com/office/drawing/2014/main" id="{00000000-0008-0000-1500-00007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16" name="Button 124" hidden="1">
              <a:extLst>
                <a:ext uri="{63B3BB69-23CF-44E3-9099-C40C66FF867C}">
                  <a14:compatExt spid="_x0000_s187516"/>
                </a:ext>
                <a:ext uri="{FF2B5EF4-FFF2-40B4-BE49-F238E27FC236}">
                  <a16:creationId xmlns:a16="http://schemas.microsoft.com/office/drawing/2014/main" id="{00000000-0008-0000-1500-00007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517" name="Button 125" hidden="1">
              <a:extLst>
                <a:ext uri="{63B3BB69-23CF-44E3-9099-C40C66FF867C}">
                  <a14:compatExt spid="_x0000_s187517"/>
                </a:ext>
                <a:ext uri="{FF2B5EF4-FFF2-40B4-BE49-F238E27FC236}">
                  <a16:creationId xmlns:a16="http://schemas.microsoft.com/office/drawing/2014/main" id="{00000000-0008-0000-1500-00007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8" name="Button 126" hidden="1">
              <a:extLst>
                <a:ext uri="{63B3BB69-23CF-44E3-9099-C40C66FF867C}">
                  <a14:compatExt spid="_x0000_s187518"/>
                </a:ext>
                <a:ext uri="{FF2B5EF4-FFF2-40B4-BE49-F238E27FC236}">
                  <a16:creationId xmlns:a16="http://schemas.microsoft.com/office/drawing/2014/main" id="{00000000-0008-0000-1500-00007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19" name="Button 127" hidden="1">
              <a:extLst>
                <a:ext uri="{63B3BB69-23CF-44E3-9099-C40C66FF867C}">
                  <a14:compatExt spid="_x0000_s187519"/>
                </a:ext>
                <a:ext uri="{FF2B5EF4-FFF2-40B4-BE49-F238E27FC236}">
                  <a16:creationId xmlns:a16="http://schemas.microsoft.com/office/drawing/2014/main" id="{00000000-0008-0000-1500-00007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0" name="Button 128" hidden="1">
              <a:extLst>
                <a:ext uri="{63B3BB69-23CF-44E3-9099-C40C66FF867C}">
                  <a14:compatExt spid="_x0000_s187520"/>
                </a:ext>
                <a:ext uri="{FF2B5EF4-FFF2-40B4-BE49-F238E27FC236}">
                  <a16:creationId xmlns:a16="http://schemas.microsoft.com/office/drawing/2014/main" id="{00000000-0008-0000-1500-00008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521" name="Button 129" hidden="1">
              <a:extLst>
                <a:ext uri="{63B3BB69-23CF-44E3-9099-C40C66FF867C}">
                  <a14:compatExt spid="_x0000_s187521"/>
                </a:ext>
                <a:ext uri="{FF2B5EF4-FFF2-40B4-BE49-F238E27FC236}">
                  <a16:creationId xmlns:a16="http://schemas.microsoft.com/office/drawing/2014/main" id="{00000000-0008-0000-1500-00008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22" name="Button 130" hidden="1">
              <a:extLst>
                <a:ext uri="{63B3BB69-23CF-44E3-9099-C40C66FF867C}">
                  <a14:compatExt spid="_x0000_s187522"/>
                </a:ext>
                <a:ext uri="{FF2B5EF4-FFF2-40B4-BE49-F238E27FC236}">
                  <a16:creationId xmlns:a16="http://schemas.microsoft.com/office/drawing/2014/main" id="{00000000-0008-0000-1500-00008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3" name="Button 131" hidden="1">
              <a:extLst>
                <a:ext uri="{63B3BB69-23CF-44E3-9099-C40C66FF867C}">
                  <a14:compatExt spid="_x0000_s187523"/>
                </a:ext>
                <a:ext uri="{FF2B5EF4-FFF2-40B4-BE49-F238E27FC236}">
                  <a16:creationId xmlns:a16="http://schemas.microsoft.com/office/drawing/2014/main" id="{00000000-0008-0000-1500-00008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4" name="Button 132" hidden="1">
              <a:extLst>
                <a:ext uri="{63B3BB69-23CF-44E3-9099-C40C66FF867C}">
                  <a14:compatExt spid="_x0000_s187524"/>
                </a:ext>
                <a:ext uri="{FF2B5EF4-FFF2-40B4-BE49-F238E27FC236}">
                  <a16:creationId xmlns:a16="http://schemas.microsoft.com/office/drawing/2014/main" id="{00000000-0008-0000-1500-00008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5" name="Button 133" hidden="1">
              <a:extLst>
                <a:ext uri="{63B3BB69-23CF-44E3-9099-C40C66FF867C}">
                  <a14:compatExt spid="_x0000_s187525"/>
                </a:ext>
                <a:ext uri="{FF2B5EF4-FFF2-40B4-BE49-F238E27FC236}">
                  <a16:creationId xmlns:a16="http://schemas.microsoft.com/office/drawing/2014/main" id="{00000000-0008-0000-1500-00008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26" name="Button 134" hidden="1">
              <a:extLst>
                <a:ext uri="{63B3BB69-23CF-44E3-9099-C40C66FF867C}">
                  <a14:compatExt spid="_x0000_s187526"/>
                </a:ext>
                <a:ext uri="{FF2B5EF4-FFF2-40B4-BE49-F238E27FC236}">
                  <a16:creationId xmlns:a16="http://schemas.microsoft.com/office/drawing/2014/main" id="{00000000-0008-0000-1500-00008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7" name="Button 135" hidden="1">
              <a:extLst>
                <a:ext uri="{63B3BB69-23CF-44E3-9099-C40C66FF867C}">
                  <a14:compatExt spid="_x0000_s187527"/>
                </a:ext>
                <a:ext uri="{FF2B5EF4-FFF2-40B4-BE49-F238E27FC236}">
                  <a16:creationId xmlns:a16="http://schemas.microsoft.com/office/drawing/2014/main" id="{00000000-0008-0000-1500-00008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8" name="Button 136" hidden="1">
              <a:extLst>
                <a:ext uri="{63B3BB69-23CF-44E3-9099-C40C66FF867C}">
                  <a14:compatExt spid="_x0000_s187528"/>
                </a:ext>
                <a:ext uri="{FF2B5EF4-FFF2-40B4-BE49-F238E27FC236}">
                  <a16:creationId xmlns:a16="http://schemas.microsoft.com/office/drawing/2014/main" id="{00000000-0008-0000-1500-00008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29" name="Button 137" hidden="1">
              <a:extLst>
                <a:ext uri="{63B3BB69-23CF-44E3-9099-C40C66FF867C}">
                  <a14:compatExt spid="_x0000_s187529"/>
                </a:ext>
                <a:ext uri="{FF2B5EF4-FFF2-40B4-BE49-F238E27FC236}">
                  <a16:creationId xmlns:a16="http://schemas.microsoft.com/office/drawing/2014/main" id="{00000000-0008-0000-1500-00008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30" name="Button 138" hidden="1">
              <a:extLst>
                <a:ext uri="{63B3BB69-23CF-44E3-9099-C40C66FF867C}">
                  <a14:compatExt spid="_x0000_s187530"/>
                </a:ext>
                <a:ext uri="{FF2B5EF4-FFF2-40B4-BE49-F238E27FC236}">
                  <a16:creationId xmlns:a16="http://schemas.microsoft.com/office/drawing/2014/main" id="{00000000-0008-0000-1500-00008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1" name="Button 139" hidden="1">
              <a:extLst>
                <a:ext uri="{63B3BB69-23CF-44E3-9099-C40C66FF867C}">
                  <a14:compatExt spid="_x0000_s187531"/>
                </a:ext>
                <a:ext uri="{FF2B5EF4-FFF2-40B4-BE49-F238E27FC236}">
                  <a16:creationId xmlns:a16="http://schemas.microsoft.com/office/drawing/2014/main" id="{00000000-0008-0000-1500-00008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2" name="Button 140" hidden="1">
              <a:extLst>
                <a:ext uri="{63B3BB69-23CF-44E3-9099-C40C66FF867C}">
                  <a14:compatExt spid="_x0000_s187532"/>
                </a:ext>
                <a:ext uri="{FF2B5EF4-FFF2-40B4-BE49-F238E27FC236}">
                  <a16:creationId xmlns:a16="http://schemas.microsoft.com/office/drawing/2014/main" id="{00000000-0008-0000-1500-00008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3" name="Button 141" hidden="1">
              <a:extLst>
                <a:ext uri="{63B3BB69-23CF-44E3-9099-C40C66FF867C}">
                  <a14:compatExt spid="_x0000_s187533"/>
                </a:ext>
                <a:ext uri="{FF2B5EF4-FFF2-40B4-BE49-F238E27FC236}">
                  <a16:creationId xmlns:a16="http://schemas.microsoft.com/office/drawing/2014/main" id="{00000000-0008-0000-1500-00008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34" name="Button 142" hidden="1">
              <a:extLst>
                <a:ext uri="{63B3BB69-23CF-44E3-9099-C40C66FF867C}">
                  <a14:compatExt spid="_x0000_s187534"/>
                </a:ext>
                <a:ext uri="{FF2B5EF4-FFF2-40B4-BE49-F238E27FC236}">
                  <a16:creationId xmlns:a16="http://schemas.microsoft.com/office/drawing/2014/main" id="{00000000-0008-0000-1500-00008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5" name="Button 143" hidden="1">
              <a:extLst>
                <a:ext uri="{63B3BB69-23CF-44E3-9099-C40C66FF867C}">
                  <a14:compatExt spid="_x0000_s187535"/>
                </a:ext>
                <a:ext uri="{FF2B5EF4-FFF2-40B4-BE49-F238E27FC236}">
                  <a16:creationId xmlns:a16="http://schemas.microsoft.com/office/drawing/2014/main" id="{00000000-0008-0000-1500-00008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6" name="Button 144" hidden="1">
              <a:extLst>
                <a:ext uri="{63B3BB69-23CF-44E3-9099-C40C66FF867C}">
                  <a14:compatExt spid="_x0000_s187536"/>
                </a:ext>
                <a:ext uri="{FF2B5EF4-FFF2-40B4-BE49-F238E27FC236}">
                  <a16:creationId xmlns:a16="http://schemas.microsoft.com/office/drawing/2014/main" id="{00000000-0008-0000-1500-00009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7" name="Button 145" hidden="1">
              <a:extLst>
                <a:ext uri="{63B3BB69-23CF-44E3-9099-C40C66FF867C}">
                  <a14:compatExt spid="_x0000_s187537"/>
                </a:ext>
                <a:ext uri="{FF2B5EF4-FFF2-40B4-BE49-F238E27FC236}">
                  <a16:creationId xmlns:a16="http://schemas.microsoft.com/office/drawing/2014/main" id="{00000000-0008-0000-1500-00009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38" name="Button 146" hidden="1">
              <a:extLst>
                <a:ext uri="{63B3BB69-23CF-44E3-9099-C40C66FF867C}">
                  <a14:compatExt spid="_x0000_s187538"/>
                </a:ext>
                <a:ext uri="{FF2B5EF4-FFF2-40B4-BE49-F238E27FC236}">
                  <a16:creationId xmlns:a16="http://schemas.microsoft.com/office/drawing/2014/main" id="{00000000-0008-0000-1500-00009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39" name="Button 147" hidden="1">
              <a:extLst>
                <a:ext uri="{63B3BB69-23CF-44E3-9099-C40C66FF867C}">
                  <a14:compatExt spid="_x0000_s187539"/>
                </a:ext>
                <a:ext uri="{FF2B5EF4-FFF2-40B4-BE49-F238E27FC236}">
                  <a16:creationId xmlns:a16="http://schemas.microsoft.com/office/drawing/2014/main" id="{00000000-0008-0000-1500-00009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0" name="Button 148" hidden="1">
              <a:extLst>
                <a:ext uri="{63B3BB69-23CF-44E3-9099-C40C66FF867C}">
                  <a14:compatExt spid="_x0000_s187540"/>
                </a:ext>
                <a:ext uri="{FF2B5EF4-FFF2-40B4-BE49-F238E27FC236}">
                  <a16:creationId xmlns:a16="http://schemas.microsoft.com/office/drawing/2014/main" id="{00000000-0008-0000-1500-00009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1" name="Button 149" hidden="1">
              <a:extLst>
                <a:ext uri="{63B3BB69-23CF-44E3-9099-C40C66FF867C}">
                  <a14:compatExt spid="_x0000_s187541"/>
                </a:ext>
                <a:ext uri="{FF2B5EF4-FFF2-40B4-BE49-F238E27FC236}">
                  <a16:creationId xmlns:a16="http://schemas.microsoft.com/office/drawing/2014/main" id="{00000000-0008-0000-1500-00009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42" name="Button 150" hidden="1">
              <a:extLst>
                <a:ext uri="{63B3BB69-23CF-44E3-9099-C40C66FF867C}">
                  <a14:compatExt spid="_x0000_s187542"/>
                </a:ext>
                <a:ext uri="{FF2B5EF4-FFF2-40B4-BE49-F238E27FC236}">
                  <a16:creationId xmlns:a16="http://schemas.microsoft.com/office/drawing/2014/main" id="{00000000-0008-0000-1500-00009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3" name="Button 151" hidden="1">
              <a:extLst>
                <a:ext uri="{63B3BB69-23CF-44E3-9099-C40C66FF867C}">
                  <a14:compatExt spid="_x0000_s187543"/>
                </a:ext>
                <a:ext uri="{FF2B5EF4-FFF2-40B4-BE49-F238E27FC236}">
                  <a16:creationId xmlns:a16="http://schemas.microsoft.com/office/drawing/2014/main" id="{00000000-0008-0000-1500-00009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4" name="Button 152" hidden="1">
              <a:extLst>
                <a:ext uri="{63B3BB69-23CF-44E3-9099-C40C66FF867C}">
                  <a14:compatExt spid="_x0000_s187544"/>
                </a:ext>
                <a:ext uri="{FF2B5EF4-FFF2-40B4-BE49-F238E27FC236}">
                  <a16:creationId xmlns:a16="http://schemas.microsoft.com/office/drawing/2014/main" id="{00000000-0008-0000-1500-00009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5" name="Button 153" hidden="1">
              <a:extLst>
                <a:ext uri="{63B3BB69-23CF-44E3-9099-C40C66FF867C}">
                  <a14:compatExt spid="_x0000_s187545"/>
                </a:ext>
                <a:ext uri="{FF2B5EF4-FFF2-40B4-BE49-F238E27FC236}">
                  <a16:creationId xmlns:a16="http://schemas.microsoft.com/office/drawing/2014/main" id="{00000000-0008-0000-1500-00009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546" name="Button 154" hidden="1">
              <a:extLst>
                <a:ext uri="{63B3BB69-23CF-44E3-9099-C40C66FF867C}">
                  <a14:compatExt spid="_x0000_s187546"/>
                </a:ext>
                <a:ext uri="{FF2B5EF4-FFF2-40B4-BE49-F238E27FC236}">
                  <a16:creationId xmlns:a16="http://schemas.microsoft.com/office/drawing/2014/main" id="{00000000-0008-0000-1500-00009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7" name="Button 155" hidden="1">
              <a:extLst>
                <a:ext uri="{63B3BB69-23CF-44E3-9099-C40C66FF867C}">
                  <a14:compatExt spid="_x0000_s187547"/>
                </a:ext>
                <a:ext uri="{FF2B5EF4-FFF2-40B4-BE49-F238E27FC236}">
                  <a16:creationId xmlns:a16="http://schemas.microsoft.com/office/drawing/2014/main" id="{00000000-0008-0000-1500-00009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8" name="Button 156" hidden="1">
              <a:extLst>
                <a:ext uri="{63B3BB69-23CF-44E3-9099-C40C66FF867C}">
                  <a14:compatExt spid="_x0000_s187548"/>
                </a:ext>
                <a:ext uri="{FF2B5EF4-FFF2-40B4-BE49-F238E27FC236}">
                  <a16:creationId xmlns:a16="http://schemas.microsoft.com/office/drawing/2014/main" id="{00000000-0008-0000-1500-00009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49" name="Button 157" hidden="1">
              <a:extLst>
                <a:ext uri="{63B3BB69-23CF-44E3-9099-C40C66FF867C}">
                  <a14:compatExt spid="_x0000_s187549"/>
                </a:ext>
                <a:ext uri="{FF2B5EF4-FFF2-40B4-BE49-F238E27FC236}">
                  <a16:creationId xmlns:a16="http://schemas.microsoft.com/office/drawing/2014/main" id="{00000000-0008-0000-1500-00009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550" name="Button 158" hidden="1">
              <a:extLst>
                <a:ext uri="{63B3BB69-23CF-44E3-9099-C40C66FF867C}">
                  <a14:compatExt spid="_x0000_s187550"/>
                </a:ext>
                <a:ext uri="{FF2B5EF4-FFF2-40B4-BE49-F238E27FC236}">
                  <a16:creationId xmlns:a16="http://schemas.microsoft.com/office/drawing/2014/main" id="{00000000-0008-0000-1500-00009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1" name="Button 159" hidden="1">
              <a:extLst>
                <a:ext uri="{63B3BB69-23CF-44E3-9099-C40C66FF867C}">
                  <a14:compatExt spid="_x0000_s187551"/>
                </a:ext>
                <a:ext uri="{FF2B5EF4-FFF2-40B4-BE49-F238E27FC236}">
                  <a16:creationId xmlns:a16="http://schemas.microsoft.com/office/drawing/2014/main" id="{00000000-0008-0000-1500-00009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2" name="Button 160" hidden="1">
              <a:extLst>
                <a:ext uri="{63B3BB69-23CF-44E3-9099-C40C66FF867C}">
                  <a14:compatExt spid="_x0000_s187552"/>
                </a:ext>
                <a:ext uri="{FF2B5EF4-FFF2-40B4-BE49-F238E27FC236}">
                  <a16:creationId xmlns:a16="http://schemas.microsoft.com/office/drawing/2014/main" id="{00000000-0008-0000-1500-0000A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3" name="Button 161" hidden="1">
              <a:extLst>
                <a:ext uri="{63B3BB69-23CF-44E3-9099-C40C66FF867C}">
                  <a14:compatExt spid="_x0000_s187553"/>
                </a:ext>
                <a:ext uri="{FF2B5EF4-FFF2-40B4-BE49-F238E27FC236}">
                  <a16:creationId xmlns:a16="http://schemas.microsoft.com/office/drawing/2014/main" id="{00000000-0008-0000-1500-0000A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554" name="Button 162" hidden="1">
              <a:extLst>
                <a:ext uri="{63B3BB69-23CF-44E3-9099-C40C66FF867C}">
                  <a14:compatExt spid="_x0000_s187554"/>
                </a:ext>
                <a:ext uri="{FF2B5EF4-FFF2-40B4-BE49-F238E27FC236}">
                  <a16:creationId xmlns:a16="http://schemas.microsoft.com/office/drawing/2014/main" id="{00000000-0008-0000-1500-0000A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5" name="Button 163" hidden="1">
              <a:extLst>
                <a:ext uri="{63B3BB69-23CF-44E3-9099-C40C66FF867C}">
                  <a14:compatExt spid="_x0000_s187555"/>
                </a:ext>
                <a:ext uri="{FF2B5EF4-FFF2-40B4-BE49-F238E27FC236}">
                  <a16:creationId xmlns:a16="http://schemas.microsoft.com/office/drawing/2014/main" id="{00000000-0008-0000-1500-0000A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6" name="Button 164" hidden="1">
              <a:extLst>
                <a:ext uri="{63B3BB69-23CF-44E3-9099-C40C66FF867C}">
                  <a14:compatExt spid="_x0000_s187556"/>
                </a:ext>
                <a:ext uri="{FF2B5EF4-FFF2-40B4-BE49-F238E27FC236}">
                  <a16:creationId xmlns:a16="http://schemas.microsoft.com/office/drawing/2014/main" id="{00000000-0008-0000-1500-0000A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7" name="Button 165" hidden="1">
              <a:extLst>
                <a:ext uri="{63B3BB69-23CF-44E3-9099-C40C66FF867C}">
                  <a14:compatExt spid="_x0000_s187557"/>
                </a:ext>
                <a:ext uri="{FF2B5EF4-FFF2-40B4-BE49-F238E27FC236}">
                  <a16:creationId xmlns:a16="http://schemas.microsoft.com/office/drawing/2014/main" id="{00000000-0008-0000-1500-0000A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558" name="Button 166" hidden="1">
              <a:extLst>
                <a:ext uri="{63B3BB69-23CF-44E3-9099-C40C66FF867C}">
                  <a14:compatExt spid="_x0000_s187558"/>
                </a:ext>
                <a:ext uri="{FF2B5EF4-FFF2-40B4-BE49-F238E27FC236}">
                  <a16:creationId xmlns:a16="http://schemas.microsoft.com/office/drawing/2014/main" id="{00000000-0008-0000-1500-0000A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59" name="Button 167" hidden="1">
              <a:extLst>
                <a:ext uri="{63B3BB69-23CF-44E3-9099-C40C66FF867C}">
                  <a14:compatExt spid="_x0000_s187559"/>
                </a:ext>
                <a:ext uri="{FF2B5EF4-FFF2-40B4-BE49-F238E27FC236}">
                  <a16:creationId xmlns:a16="http://schemas.microsoft.com/office/drawing/2014/main" id="{00000000-0008-0000-1500-0000A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0" name="Button 168" hidden="1">
              <a:extLst>
                <a:ext uri="{63B3BB69-23CF-44E3-9099-C40C66FF867C}">
                  <a14:compatExt spid="_x0000_s187560"/>
                </a:ext>
                <a:ext uri="{FF2B5EF4-FFF2-40B4-BE49-F238E27FC236}">
                  <a16:creationId xmlns:a16="http://schemas.microsoft.com/office/drawing/2014/main" id="{00000000-0008-0000-1500-0000A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1" name="Button 169" hidden="1">
              <a:extLst>
                <a:ext uri="{63B3BB69-23CF-44E3-9099-C40C66FF867C}">
                  <a14:compatExt spid="_x0000_s187561"/>
                </a:ext>
                <a:ext uri="{FF2B5EF4-FFF2-40B4-BE49-F238E27FC236}">
                  <a16:creationId xmlns:a16="http://schemas.microsoft.com/office/drawing/2014/main" id="{00000000-0008-0000-1500-0000A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562" name="Button 170" hidden="1">
              <a:extLst>
                <a:ext uri="{63B3BB69-23CF-44E3-9099-C40C66FF867C}">
                  <a14:compatExt spid="_x0000_s187562"/>
                </a:ext>
                <a:ext uri="{FF2B5EF4-FFF2-40B4-BE49-F238E27FC236}">
                  <a16:creationId xmlns:a16="http://schemas.microsoft.com/office/drawing/2014/main" id="{00000000-0008-0000-1500-0000A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3" name="Button 171" hidden="1">
              <a:extLst>
                <a:ext uri="{63B3BB69-23CF-44E3-9099-C40C66FF867C}">
                  <a14:compatExt spid="_x0000_s187563"/>
                </a:ext>
                <a:ext uri="{FF2B5EF4-FFF2-40B4-BE49-F238E27FC236}">
                  <a16:creationId xmlns:a16="http://schemas.microsoft.com/office/drawing/2014/main" id="{00000000-0008-0000-1500-0000A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4" name="Button 172" hidden="1">
              <a:extLst>
                <a:ext uri="{63B3BB69-23CF-44E3-9099-C40C66FF867C}">
                  <a14:compatExt spid="_x0000_s187564"/>
                </a:ext>
                <a:ext uri="{FF2B5EF4-FFF2-40B4-BE49-F238E27FC236}">
                  <a16:creationId xmlns:a16="http://schemas.microsoft.com/office/drawing/2014/main" id="{00000000-0008-0000-1500-0000A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5" name="Button 173" hidden="1">
              <a:extLst>
                <a:ext uri="{63B3BB69-23CF-44E3-9099-C40C66FF867C}">
                  <a14:compatExt spid="_x0000_s187565"/>
                </a:ext>
                <a:ext uri="{FF2B5EF4-FFF2-40B4-BE49-F238E27FC236}">
                  <a16:creationId xmlns:a16="http://schemas.microsoft.com/office/drawing/2014/main" id="{00000000-0008-0000-1500-0000A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566" name="Button 174" hidden="1">
              <a:extLst>
                <a:ext uri="{63B3BB69-23CF-44E3-9099-C40C66FF867C}">
                  <a14:compatExt spid="_x0000_s187566"/>
                </a:ext>
                <a:ext uri="{FF2B5EF4-FFF2-40B4-BE49-F238E27FC236}">
                  <a16:creationId xmlns:a16="http://schemas.microsoft.com/office/drawing/2014/main" id="{00000000-0008-0000-1500-0000A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7" name="Button 175" hidden="1">
              <a:extLst>
                <a:ext uri="{63B3BB69-23CF-44E3-9099-C40C66FF867C}">
                  <a14:compatExt spid="_x0000_s187567"/>
                </a:ext>
                <a:ext uri="{FF2B5EF4-FFF2-40B4-BE49-F238E27FC236}">
                  <a16:creationId xmlns:a16="http://schemas.microsoft.com/office/drawing/2014/main" id="{00000000-0008-0000-1500-0000A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8" name="Button 176" hidden="1">
              <a:extLst>
                <a:ext uri="{63B3BB69-23CF-44E3-9099-C40C66FF867C}">
                  <a14:compatExt spid="_x0000_s187568"/>
                </a:ext>
                <a:ext uri="{FF2B5EF4-FFF2-40B4-BE49-F238E27FC236}">
                  <a16:creationId xmlns:a16="http://schemas.microsoft.com/office/drawing/2014/main" id="{00000000-0008-0000-1500-0000B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69" name="Button 177" hidden="1">
              <a:extLst>
                <a:ext uri="{63B3BB69-23CF-44E3-9099-C40C66FF867C}">
                  <a14:compatExt spid="_x0000_s187569"/>
                </a:ext>
                <a:ext uri="{FF2B5EF4-FFF2-40B4-BE49-F238E27FC236}">
                  <a16:creationId xmlns:a16="http://schemas.microsoft.com/office/drawing/2014/main" id="{00000000-0008-0000-1500-0000B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570" name="Button 178" hidden="1">
              <a:extLst>
                <a:ext uri="{63B3BB69-23CF-44E3-9099-C40C66FF867C}">
                  <a14:compatExt spid="_x0000_s187570"/>
                </a:ext>
                <a:ext uri="{FF2B5EF4-FFF2-40B4-BE49-F238E27FC236}">
                  <a16:creationId xmlns:a16="http://schemas.microsoft.com/office/drawing/2014/main" id="{00000000-0008-0000-1500-0000B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1" name="Button 179" hidden="1">
              <a:extLst>
                <a:ext uri="{63B3BB69-23CF-44E3-9099-C40C66FF867C}">
                  <a14:compatExt spid="_x0000_s187571"/>
                </a:ext>
                <a:ext uri="{FF2B5EF4-FFF2-40B4-BE49-F238E27FC236}">
                  <a16:creationId xmlns:a16="http://schemas.microsoft.com/office/drawing/2014/main" id="{00000000-0008-0000-1500-0000B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2" name="Button 180" hidden="1">
              <a:extLst>
                <a:ext uri="{63B3BB69-23CF-44E3-9099-C40C66FF867C}">
                  <a14:compatExt spid="_x0000_s187572"/>
                </a:ext>
                <a:ext uri="{FF2B5EF4-FFF2-40B4-BE49-F238E27FC236}">
                  <a16:creationId xmlns:a16="http://schemas.microsoft.com/office/drawing/2014/main" id="{00000000-0008-0000-1500-0000B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3" name="Button 181" hidden="1">
              <a:extLst>
                <a:ext uri="{63B3BB69-23CF-44E3-9099-C40C66FF867C}">
                  <a14:compatExt spid="_x0000_s187573"/>
                </a:ext>
                <a:ext uri="{FF2B5EF4-FFF2-40B4-BE49-F238E27FC236}">
                  <a16:creationId xmlns:a16="http://schemas.microsoft.com/office/drawing/2014/main" id="{00000000-0008-0000-1500-0000B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574" name="Button 182" hidden="1">
              <a:extLst>
                <a:ext uri="{63B3BB69-23CF-44E3-9099-C40C66FF867C}">
                  <a14:compatExt spid="_x0000_s187574"/>
                </a:ext>
                <a:ext uri="{FF2B5EF4-FFF2-40B4-BE49-F238E27FC236}">
                  <a16:creationId xmlns:a16="http://schemas.microsoft.com/office/drawing/2014/main" id="{00000000-0008-0000-1500-0000B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5" name="Button 183" hidden="1">
              <a:extLst>
                <a:ext uri="{63B3BB69-23CF-44E3-9099-C40C66FF867C}">
                  <a14:compatExt spid="_x0000_s187575"/>
                </a:ext>
                <a:ext uri="{FF2B5EF4-FFF2-40B4-BE49-F238E27FC236}">
                  <a16:creationId xmlns:a16="http://schemas.microsoft.com/office/drawing/2014/main" id="{00000000-0008-0000-1500-0000B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6" name="Button 184" hidden="1">
              <a:extLst>
                <a:ext uri="{63B3BB69-23CF-44E3-9099-C40C66FF867C}">
                  <a14:compatExt spid="_x0000_s187576"/>
                </a:ext>
                <a:ext uri="{FF2B5EF4-FFF2-40B4-BE49-F238E27FC236}">
                  <a16:creationId xmlns:a16="http://schemas.microsoft.com/office/drawing/2014/main" id="{00000000-0008-0000-1500-0000B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7" name="Button 185" hidden="1">
              <a:extLst>
                <a:ext uri="{63B3BB69-23CF-44E3-9099-C40C66FF867C}">
                  <a14:compatExt spid="_x0000_s187577"/>
                </a:ext>
                <a:ext uri="{FF2B5EF4-FFF2-40B4-BE49-F238E27FC236}">
                  <a16:creationId xmlns:a16="http://schemas.microsoft.com/office/drawing/2014/main" id="{00000000-0008-0000-1500-0000B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578" name="Button 186" hidden="1">
              <a:extLst>
                <a:ext uri="{63B3BB69-23CF-44E3-9099-C40C66FF867C}">
                  <a14:compatExt spid="_x0000_s187578"/>
                </a:ext>
                <a:ext uri="{FF2B5EF4-FFF2-40B4-BE49-F238E27FC236}">
                  <a16:creationId xmlns:a16="http://schemas.microsoft.com/office/drawing/2014/main" id="{00000000-0008-0000-1500-0000B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579" name="Button 187" hidden="1">
              <a:extLst>
                <a:ext uri="{63B3BB69-23CF-44E3-9099-C40C66FF867C}">
                  <a14:compatExt spid="_x0000_s187579"/>
                </a:ext>
                <a:ext uri="{FF2B5EF4-FFF2-40B4-BE49-F238E27FC236}">
                  <a16:creationId xmlns:a16="http://schemas.microsoft.com/office/drawing/2014/main" id="{00000000-0008-0000-1500-0000B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0" name="Button 188" hidden="1">
              <a:extLst>
                <a:ext uri="{63B3BB69-23CF-44E3-9099-C40C66FF867C}">
                  <a14:compatExt spid="_x0000_s187580"/>
                </a:ext>
                <a:ext uri="{FF2B5EF4-FFF2-40B4-BE49-F238E27FC236}">
                  <a16:creationId xmlns:a16="http://schemas.microsoft.com/office/drawing/2014/main" id="{00000000-0008-0000-1500-0000B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1" name="Button 189" hidden="1">
              <a:extLst>
                <a:ext uri="{63B3BB69-23CF-44E3-9099-C40C66FF867C}">
                  <a14:compatExt spid="_x0000_s187581"/>
                </a:ext>
                <a:ext uri="{FF2B5EF4-FFF2-40B4-BE49-F238E27FC236}">
                  <a16:creationId xmlns:a16="http://schemas.microsoft.com/office/drawing/2014/main" id="{00000000-0008-0000-1500-0000B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2" name="Button 190" hidden="1">
              <a:extLst>
                <a:ext uri="{63B3BB69-23CF-44E3-9099-C40C66FF867C}">
                  <a14:compatExt spid="_x0000_s187582"/>
                </a:ext>
                <a:ext uri="{FF2B5EF4-FFF2-40B4-BE49-F238E27FC236}">
                  <a16:creationId xmlns:a16="http://schemas.microsoft.com/office/drawing/2014/main" id="{00000000-0008-0000-1500-0000B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583" name="Button 191" hidden="1">
              <a:extLst>
                <a:ext uri="{63B3BB69-23CF-44E3-9099-C40C66FF867C}">
                  <a14:compatExt spid="_x0000_s187583"/>
                </a:ext>
                <a:ext uri="{FF2B5EF4-FFF2-40B4-BE49-F238E27FC236}">
                  <a16:creationId xmlns:a16="http://schemas.microsoft.com/office/drawing/2014/main" id="{00000000-0008-0000-1500-0000B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4" name="Button 192" hidden="1">
              <a:extLst>
                <a:ext uri="{63B3BB69-23CF-44E3-9099-C40C66FF867C}">
                  <a14:compatExt spid="_x0000_s187584"/>
                </a:ext>
                <a:ext uri="{FF2B5EF4-FFF2-40B4-BE49-F238E27FC236}">
                  <a16:creationId xmlns:a16="http://schemas.microsoft.com/office/drawing/2014/main" id="{00000000-0008-0000-1500-0000C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5" name="Button 193" hidden="1">
              <a:extLst>
                <a:ext uri="{63B3BB69-23CF-44E3-9099-C40C66FF867C}">
                  <a14:compatExt spid="_x0000_s187585"/>
                </a:ext>
                <a:ext uri="{FF2B5EF4-FFF2-40B4-BE49-F238E27FC236}">
                  <a16:creationId xmlns:a16="http://schemas.microsoft.com/office/drawing/2014/main" id="{00000000-0008-0000-1500-0000C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6" name="Button 194" hidden="1">
              <a:extLst>
                <a:ext uri="{63B3BB69-23CF-44E3-9099-C40C66FF867C}">
                  <a14:compatExt spid="_x0000_s187586"/>
                </a:ext>
                <a:ext uri="{FF2B5EF4-FFF2-40B4-BE49-F238E27FC236}">
                  <a16:creationId xmlns:a16="http://schemas.microsoft.com/office/drawing/2014/main" id="{00000000-0008-0000-1500-0000C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587" name="Button 195" hidden="1">
              <a:extLst>
                <a:ext uri="{63B3BB69-23CF-44E3-9099-C40C66FF867C}">
                  <a14:compatExt spid="_x0000_s187587"/>
                </a:ext>
                <a:ext uri="{FF2B5EF4-FFF2-40B4-BE49-F238E27FC236}">
                  <a16:creationId xmlns:a16="http://schemas.microsoft.com/office/drawing/2014/main" id="{00000000-0008-0000-1500-0000C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8" name="Button 196" hidden="1">
              <a:extLst>
                <a:ext uri="{63B3BB69-23CF-44E3-9099-C40C66FF867C}">
                  <a14:compatExt spid="_x0000_s187588"/>
                </a:ext>
                <a:ext uri="{FF2B5EF4-FFF2-40B4-BE49-F238E27FC236}">
                  <a16:creationId xmlns:a16="http://schemas.microsoft.com/office/drawing/2014/main" id="{00000000-0008-0000-1500-0000C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89" name="Button 197" hidden="1">
              <a:extLst>
                <a:ext uri="{63B3BB69-23CF-44E3-9099-C40C66FF867C}">
                  <a14:compatExt spid="_x0000_s187589"/>
                </a:ext>
                <a:ext uri="{FF2B5EF4-FFF2-40B4-BE49-F238E27FC236}">
                  <a16:creationId xmlns:a16="http://schemas.microsoft.com/office/drawing/2014/main" id="{00000000-0008-0000-1500-0000C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0" name="Button 198" hidden="1">
              <a:extLst>
                <a:ext uri="{63B3BB69-23CF-44E3-9099-C40C66FF867C}">
                  <a14:compatExt spid="_x0000_s187590"/>
                </a:ext>
                <a:ext uri="{FF2B5EF4-FFF2-40B4-BE49-F238E27FC236}">
                  <a16:creationId xmlns:a16="http://schemas.microsoft.com/office/drawing/2014/main" id="{00000000-0008-0000-1500-0000C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7591" name="Button 199" hidden="1">
              <a:extLst>
                <a:ext uri="{63B3BB69-23CF-44E3-9099-C40C66FF867C}">
                  <a14:compatExt spid="_x0000_s187591"/>
                </a:ext>
                <a:ext uri="{FF2B5EF4-FFF2-40B4-BE49-F238E27FC236}">
                  <a16:creationId xmlns:a16="http://schemas.microsoft.com/office/drawing/2014/main" id="{00000000-0008-0000-1500-0000C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2" name="Button 200" hidden="1">
              <a:extLst>
                <a:ext uri="{63B3BB69-23CF-44E3-9099-C40C66FF867C}">
                  <a14:compatExt spid="_x0000_s187592"/>
                </a:ext>
                <a:ext uri="{FF2B5EF4-FFF2-40B4-BE49-F238E27FC236}">
                  <a16:creationId xmlns:a16="http://schemas.microsoft.com/office/drawing/2014/main" id="{00000000-0008-0000-1500-0000C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3" name="Button 201" hidden="1">
              <a:extLst>
                <a:ext uri="{63B3BB69-23CF-44E3-9099-C40C66FF867C}">
                  <a14:compatExt spid="_x0000_s187593"/>
                </a:ext>
                <a:ext uri="{FF2B5EF4-FFF2-40B4-BE49-F238E27FC236}">
                  <a16:creationId xmlns:a16="http://schemas.microsoft.com/office/drawing/2014/main" id="{00000000-0008-0000-1500-0000C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4" name="Button 202" hidden="1">
              <a:extLst>
                <a:ext uri="{63B3BB69-23CF-44E3-9099-C40C66FF867C}">
                  <a14:compatExt spid="_x0000_s187594"/>
                </a:ext>
                <a:ext uri="{FF2B5EF4-FFF2-40B4-BE49-F238E27FC236}">
                  <a16:creationId xmlns:a16="http://schemas.microsoft.com/office/drawing/2014/main" id="{00000000-0008-0000-1500-0000C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7595" name="Button 203" hidden="1">
              <a:extLst>
                <a:ext uri="{63B3BB69-23CF-44E3-9099-C40C66FF867C}">
                  <a14:compatExt spid="_x0000_s187595"/>
                </a:ext>
                <a:ext uri="{FF2B5EF4-FFF2-40B4-BE49-F238E27FC236}">
                  <a16:creationId xmlns:a16="http://schemas.microsoft.com/office/drawing/2014/main" id="{00000000-0008-0000-1500-0000C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6" name="Button 204" hidden="1">
              <a:extLst>
                <a:ext uri="{63B3BB69-23CF-44E3-9099-C40C66FF867C}">
                  <a14:compatExt spid="_x0000_s187596"/>
                </a:ext>
                <a:ext uri="{FF2B5EF4-FFF2-40B4-BE49-F238E27FC236}">
                  <a16:creationId xmlns:a16="http://schemas.microsoft.com/office/drawing/2014/main" id="{00000000-0008-0000-1500-0000C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7" name="Button 205" hidden="1">
              <a:extLst>
                <a:ext uri="{63B3BB69-23CF-44E3-9099-C40C66FF867C}">
                  <a14:compatExt spid="_x0000_s187597"/>
                </a:ext>
                <a:ext uri="{FF2B5EF4-FFF2-40B4-BE49-F238E27FC236}">
                  <a16:creationId xmlns:a16="http://schemas.microsoft.com/office/drawing/2014/main" id="{00000000-0008-0000-1500-0000C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8" name="Button 206" hidden="1">
              <a:extLst>
                <a:ext uri="{63B3BB69-23CF-44E3-9099-C40C66FF867C}">
                  <a14:compatExt spid="_x0000_s187598"/>
                </a:ext>
                <a:ext uri="{FF2B5EF4-FFF2-40B4-BE49-F238E27FC236}">
                  <a16:creationId xmlns:a16="http://schemas.microsoft.com/office/drawing/2014/main" id="{00000000-0008-0000-1500-0000C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599" name="Button 207" hidden="1">
              <a:extLst>
                <a:ext uri="{63B3BB69-23CF-44E3-9099-C40C66FF867C}">
                  <a14:compatExt spid="_x0000_s187599"/>
                </a:ext>
                <a:ext uri="{FF2B5EF4-FFF2-40B4-BE49-F238E27FC236}">
                  <a16:creationId xmlns:a16="http://schemas.microsoft.com/office/drawing/2014/main" id="{00000000-0008-0000-1500-0000C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0" name="Button 208" hidden="1">
              <a:extLst>
                <a:ext uri="{63B3BB69-23CF-44E3-9099-C40C66FF867C}">
                  <a14:compatExt spid="_x0000_s187600"/>
                </a:ext>
                <a:ext uri="{FF2B5EF4-FFF2-40B4-BE49-F238E27FC236}">
                  <a16:creationId xmlns:a16="http://schemas.microsoft.com/office/drawing/2014/main" id="{00000000-0008-0000-1500-0000D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1" name="Button 209" hidden="1">
              <a:extLst>
                <a:ext uri="{63B3BB69-23CF-44E3-9099-C40C66FF867C}">
                  <a14:compatExt spid="_x0000_s187601"/>
                </a:ext>
                <a:ext uri="{FF2B5EF4-FFF2-40B4-BE49-F238E27FC236}">
                  <a16:creationId xmlns:a16="http://schemas.microsoft.com/office/drawing/2014/main" id="{00000000-0008-0000-1500-0000D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2" name="Button 210" hidden="1">
              <a:extLst>
                <a:ext uri="{63B3BB69-23CF-44E3-9099-C40C66FF867C}">
                  <a14:compatExt spid="_x0000_s187602"/>
                </a:ext>
                <a:ext uri="{FF2B5EF4-FFF2-40B4-BE49-F238E27FC236}">
                  <a16:creationId xmlns:a16="http://schemas.microsoft.com/office/drawing/2014/main" id="{00000000-0008-0000-1500-0000D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03" name="Button 211" hidden="1">
              <a:extLst>
                <a:ext uri="{63B3BB69-23CF-44E3-9099-C40C66FF867C}">
                  <a14:compatExt spid="_x0000_s187603"/>
                </a:ext>
                <a:ext uri="{FF2B5EF4-FFF2-40B4-BE49-F238E27FC236}">
                  <a16:creationId xmlns:a16="http://schemas.microsoft.com/office/drawing/2014/main" id="{00000000-0008-0000-1500-0000D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4" name="Button 212" hidden="1">
              <a:extLst>
                <a:ext uri="{63B3BB69-23CF-44E3-9099-C40C66FF867C}">
                  <a14:compatExt spid="_x0000_s187604"/>
                </a:ext>
                <a:ext uri="{FF2B5EF4-FFF2-40B4-BE49-F238E27FC236}">
                  <a16:creationId xmlns:a16="http://schemas.microsoft.com/office/drawing/2014/main" id="{00000000-0008-0000-1500-0000D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5" name="Button 213" hidden="1">
              <a:extLst>
                <a:ext uri="{63B3BB69-23CF-44E3-9099-C40C66FF867C}">
                  <a14:compatExt spid="_x0000_s187605"/>
                </a:ext>
                <a:ext uri="{FF2B5EF4-FFF2-40B4-BE49-F238E27FC236}">
                  <a16:creationId xmlns:a16="http://schemas.microsoft.com/office/drawing/2014/main" id="{00000000-0008-0000-1500-0000D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6" name="Button 214" hidden="1">
              <a:extLst>
                <a:ext uri="{63B3BB69-23CF-44E3-9099-C40C66FF867C}">
                  <a14:compatExt spid="_x0000_s187606"/>
                </a:ext>
                <a:ext uri="{FF2B5EF4-FFF2-40B4-BE49-F238E27FC236}">
                  <a16:creationId xmlns:a16="http://schemas.microsoft.com/office/drawing/2014/main" id="{00000000-0008-0000-1500-0000D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7607" name="Button 215" hidden="1">
              <a:extLst>
                <a:ext uri="{63B3BB69-23CF-44E3-9099-C40C66FF867C}">
                  <a14:compatExt spid="_x0000_s187607"/>
                </a:ext>
                <a:ext uri="{FF2B5EF4-FFF2-40B4-BE49-F238E27FC236}">
                  <a16:creationId xmlns:a16="http://schemas.microsoft.com/office/drawing/2014/main" id="{00000000-0008-0000-1500-0000D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8" name="Button 216" hidden="1">
              <a:extLst>
                <a:ext uri="{63B3BB69-23CF-44E3-9099-C40C66FF867C}">
                  <a14:compatExt spid="_x0000_s187608"/>
                </a:ext>
                <a:ext uri="{FF2B5EF4-FFF2-40B4-BE49-F238E27FC236}">
                  <a16:creationId xmlns:a16="http://schemas.microsoft.com/office/drawing/2014/main" id="{00000000-0008-0000-1500-0000D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09" name="Button 217" hidden="1">
              <a:extLst>
                <a:ext uri="{63B3BB69-23CF-44E3-9099-C40C66FF867C}">
                  <a14:compatExt spid="_x0000_s187609"/>
                </a:ext>
                <a:ext uri="{FF2B5EF4-FFF2-40B4-BE49-F238E27FC236}">
                  <a16:creationId xmlns:a16="http://schemas.microsoft.com/office/drawing/2014/main" id="{00000000-0008-0000-1500-0000D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0" name="Button 218" hidden="1">
              <a:extLst>
                <a:ext uri="{63B3BB69-23CF-44E3-9099-C40C66FF867C}">
                  <a14:compatExt spid="_x0000_s187610"/>
                </a:ext>
                <a:ext uri="{FF2B5EF4-FFF2-40B4-BE49-F238E27FC236}">
                  <a16:creationId xmlns:a16="http://schemas.microsoft.com/office/drawing/2014/main" id="{00000000-0008-0000-1500-0000D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11" name="Button 219" hidden="1">
              <a:extLst>
                <a:ext uri="{63B3BB69-23CF-44E3-9099-C40C66FF867C}">
                  <a14:compatExt spid="_x0000_s187611"/>
                </a:ext>
                <a:ext uri="{FF2B5EF4-FFF2-40B4-BE49-F238E27FC236}">
                  <a16:creationId xmlns:a16="http://schemas.microsoft.com/office/drawing/2014/main" id="{00000000-0008-0000-1500-0000D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2" name="Button 220" hidden="1">
              <a:extLst>
                <a:ext uri="{63B3BB69-23CF-44E3-9099-C40C66FF867C}">
                  <a14:compatExt spid="_x0000_s187612"/>
                </a:ext>
                <a:ext uri="{FF2B5EF4-FFF2-40B4-BE49-F238E27FC236}">
                  <a16:creationId xmlns:a16="http://schemas.microsoft.com/office/drawing/2014/main" id="{00000000-0008-0000-1500-0000D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3" name="Button 221" hidden="1">
              <a:extLst>
                <a:ext uri="{63B3BB69-23CF-44E3-9099-C40C66FF867C}">
                  <a14:compatExt spid="_x0000_s187613"/>
                </a:ext>
                <a:ext uri="{FF2B5EF4-FFF2-40B4-BE49-F238E27FC236}">
                  <a16:creationId xmlns:a16="http://schemas.microsoft.com/office/drawing/2014/main" id="{00000000-0008-0000-1500-0000D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4" name="Button 222" hidden="1">
              <a:extLst>
                <a:ext uri="{63B3BB69-23CF-44E3-9099-C40C66FF867C}">
                  <a14:compatExt spid="_x0000_s187614"/>
                </a:ext>
                <a:ext uri="{FF2B5EF4-FFF2-40B4-BE49-F238E27FC236}">
                  <a16:creationId xmlns:a16="http://schemas.microsoft.com/office/drawing/2014/main" id="{00000000-0008-0000-1500-0000D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15" name="Button 223" hidden="1">
              <a:extLst>
                <a:ext uri="{63B3BB69-23CF-44E3-9099-C40C66FF867C}">
                  <a14:compatExt spid="_x0000_s187615"/>
                </a:ext>
                <a:ext uri="{FF2B5EF4-FFF2-40B4-BE49-F238E27FC236}">
                  <a16:creationId xmlns:a16="http://schemas.microsoft.com/office/drawing/2014/main" id="{00000000-0008-0000-1500-0000D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6" name="Button 224" hidden="1">
              <a:extLst>
                <a:ext uri="{63B3BB69-23CF-44E3-9099-C40C66FF867C}">
                  <a14:compatExt spid="_x0000_s187616"/>
                </a:ext>
                <a:ext uri="{FF2B5EF4-FFF2-40B4-BE49-F238E27FC236}">
                  <a16:creationId xmlns:a16="http://schemas.microsoft.com/office/drawing/2014/main" id="{00000000-0008-0000-1500-0000E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7" name="Button 225" hidden="1">
              <a:extLst>
                <a:ext uri="{63B3BB69-23CF-44E3-9099-C40C66FF867C}">
                  <a14:compatExt spid="_x0000_s187617"/>
                </a:ext>
                <a:ext uri="{FF2B5EF4-FFF2-40B4-BE49-F238E27FC236}">
                  <a16:creationId xmlns:a16="http://schemas.microsoft.com/office/drawing/2014/main" id="{00000000-0008-0000-1500-0000E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8" name="Button 226" hidden="1">
              <a:extLst>
                <a:ext uri="{63B3BB69-23CF-44E3-9099-C40C66FF867C}">
                  <a14:compatExt spid="_x0000_s187618"/>
                </a:ext>
                <a:ext uri="{FF2B5EF4-FFF2-40B4-BE49-F238E27FC236}">
                  <a16:creationId xmlns:a16="http://schemas.microsoft.com/office/drawing/2014/main" id="{00000000-0008-0000-1500-0000E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19" name="Button 227" hidden="1">
              <a:extLst>
                <a:ext uri="{63B3BB69-23CF-44E3-9099-C40C66FF867C}">
                  <a14:compatExt spid="_x0000_s187619"/>
                </a:ext>
                <a:ext uri="{FF2B5EF4-FFF2-40B4-BE49-F238E27FC236}">
                  <a16:creationId xmlns:a16="http://schemas.microsoft.com/office/drawing/2014/main" id="{00000000-0008-0000-1500-0000E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0" name="Button 228" hidden="1">
              <a:extLst>
                <a:ext uri="{63B3BB69-23CF-44E3-9099-C40C66FF867C}">
                  <a14:compatExt spid="_x0000_s187620"/>
                </a:ext>
                <a:ext uri="{FF2B5EF4-FFF2-40B4-BE49-F238E27FC236}">
                  <a16:creationId xmlns:a16="http://schemas.microsoft.com/office/drawing/2014/main" id="{00000000-0008-0000-1500-0000E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1" name="Button 229" hidden="1">
              <a:extLst>
                <a:ext uri="{63B3BB69-23CF-44E3-9099-C40C66FF867C}">
                  <a14:compatExt spid="_x0000_s187621"/>
                </a:ext>
                <a:ext uri="{FF2B5EF4-FFF2-40B4-BE49-F238E27FC236}">
                  <a16:creationId xmlns:a16="http://schemas.microsoft.com/office/drawing/2014/main" id="{00000000-0008-0000-1500-0000E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2" name="Button 230" hidden="1">
              <a:extLst>
                <a:ext uri="{63B3BB69-23CF-44E3-9099-C40C66FF867C}">
                  <a14:compatExt spid="_x0000_s187622"/>
                </a:ext>
                <a:ext uri="{FF2B5EF4-FFF2-40B4-BE49-F238E27FC236}">
                  <a16:creationId xmlns:a16="http://schemas.microsoft.com/office/drawing/2014/main" id="{00000000-0008-0000-1500-0000E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7623" name="Button 231" hidden="1">
              <a:extLst>
                <a:ext uri="{63B3BB69-23CF-44E3-9099-C40C66FF867C}">
                  <a14:compatExt spid="_x0000_s187623"/>
                </a:ext>
                <a:ext uri="{FF2B5EF4-FFF2-40B4-BE49-F238E27FC236}">
                  <a16:creationId xmlns:a16="http://schemas.microsoft.com/office/drawing/2014/main" id="{00000000-0008-0000-1500-0000E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4" name="Button 232" hidden="1">
              <a:extLst>
                <a:ext uri="{63B3BB69-23CF-44E3-9099-C40C66FF867C}">
                  <a14:compatExt spid="_x0000_s187624"/>
                </a:ext>
                <a:ext uri="{FF2B5EF4-FFF2-40B4-BE49-F238E27FC236}">
                  <a16:creationId xmlns:a16="http://schemas.microsoft.com/office/drawing/2014/main" id="{00000000-0008-0000-1500-0000E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5" name="Button 233" hidden="1">
              <a:extLst>
                <a:ext uri="{63B3BB69-23CF-44E3-9099-C40C66FF867C}">
                  <a14:compatExt spid="_x0000_s187625"/>
                </a:ext>
                <a:ext uri="{FF2B5EF4-FFF2-40B4-BE49-F238E27FC236}">
                  <a16:creationId xmlns:a16="http://schemas.microsoft.com/office/drawing/2014/main" id="{00000000-0008-0000-1500-0000E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6" name="Button 234" hidden="1">
              <a:extLst>
                <a:ext uri="{63B3BB69-23CF-44E3-9099-C40C66FF867C}">
                  <a14:compatExt spid="_x0000_s187626"/>
                </a:ext>
                <a:ext uri="{FF2B5EF4-FFF2-40B4-BE49-F238E27FC236}">
                  <a16:creationId xmlns:a16="http://schemas.microsoft.com/office/drawing/2014/main" id="{00000000-0008-0000-1500-0000E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27" name="Button 235" hidden="1">
              <a:extLst>
                <a:ext uri="{63B3BB69-23CF-44E3-9099-C40C66FF867C}">
                  <a14:compatExt spid="_x0000_s187627"/>
                </a:ext>
                <a:ext uri="{FF2B5EF4-FFF2-40B4-BE49-F238E27FC236}">
                  <a16:creationId xmlns:a16="http://schemas.microsoft.com/office/drawing/2014/main" id="{00000000-0008-0000-1500-0000E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8" name="Button 236" hidden="1">
              <a:extLst>
                <a:ext uri="{63B3BB69-23CF-44E3-9099-C40C66FF867C}">
                  <a14:compatExt spid="_x0000_s187628"/>
                </a:ext>
                <a:ext uri="{FF2B5EF4-FFF2-40B4-BE49-F238E27FC236}">
                  <a16:creationId xmlns:a16="http://schemas.microsoft.com/office/drawing/2014/main" id="{00000000-0008-0000-1500-0000E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29" name="Button 237" hidden="1">
              <a:extLst>
                <a:ext uri="{63B3BB69-23CF-44E3-9099-C40C66FF867C}">
                  <a14:compatExt spid="_x0000_s187629"/>
                </a:ext>
                <a:ext uri="{FF2B5EF4-FFF2-40B4-BE49-F238E27FC236}">
                  <a16:creationId xmlns:a16="http://schemas.microsoft.com/office/drawing/2014/main" id="{00000000-0008-0000-1500-0000E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0" name="Button 238" hidden="1">
              <a:extLst>
                <a:ext uri="{63B3BB69-23CF-44E3-9099-C40C66FF867C}">
                  <a14:compatExt spid="_x0000_s187630"/>
                </a:ext>
                <a:ext uri="{FF2B5EF4-FFF2-40B4-BE49-F238E27FC236}">
                  <a16:creationId xmlns:a16="http://schemas.microsoft.com/office/drawing/2014/main" id="{00000000-0008-0000-1500-0000E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31" name="Button 239" hidden="1">
              <a:extLst>
                <a:ext uri="{63B3BB69-23CF-44E3-9099-C40C66FF867C}">
                  <a14:compatExt spid="_x0000_s187631"/>
                </a:ext>
                <a:ext uri="{FF2B5EF4-FFF2-40B4-BE49-F238E27FC236}">
                  <a16:creationId xmlns:a16="http://schemas.microsoft.com/office/drawing/2014/main" id="{00000000-0008-0000-1500-0000E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2" name="Button 240" hidden="1">
              <a:extLst>
                <a:ext uri="{63B3BB69-23CF-44E3-9099-C40C66FF867C}">
                  <a14:compatExt spid="_x0000_s187632"/>
                </a:ext>
                <a:ext uri="{FF2B5EF4-FFF2-40B4-BE49-F238E27FC236}">
                  <a16:creationId xmlns:a16="http://schemas.microsoft.com/office/drawing/2014/main" id="{00000000-0008-0000-1500-0000F0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3" name="Button 241" hidden="1">
              <a:extLst>
                <a:ext uri="{63B3BB69-23CF-44E3-9099-C40C66FF867C}">
                  <a14:compatExt spid="_x0000_s187633"/>
                </a:ext>
                <a:ext uri="{FF2B5EF4-FFF2-40B4-BE49-F238E27FC236}">
                  <a16:creationId xmlns:a16="http://schemas.microsoft.com/office/drawing/2014/main" id="{00000000-0008-0000-1500-0000F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4" name="Button 242" hidden="1">
              <a:extLst>
                <a:ext uri="{63B3BB69-23CF-44E3-9099-C40C66FF867C}">
                  <a14:compatExt spid="_x0000_s187634"/>
                </a:ext>
                <a:ext uri="{FF2B5EF4-FFF2-40B4-BE49-F238E27FC236}">
                  <a16:creationId xmlns:a16="http://schemas.microsoft.com/office/drawing/2014/main" id="{00000000-0008-0000-1500-0000F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7635" name="Button 243" hidden="1">
              <a:extLst>
                <a:ext uri="{63B3BB69-23CF-44E3-9099-C40C66FF867C}">
                  <a14:compatExt spid="_x0000_s187635"/>
                </a:ext>
                <a:ext uri="{FF2B5EF4-FFF2-40B4-BE49-F238E27FC236}">
                  <a16:creationId xmlns:a16="http://schemas.microsoft.com/office/drawing/2014/main" id="{00000000-0008-0000-1500-0000F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7636" name="Button 244" hidden="1">
              <a:extLst>
                <a:ext uri="{63B3BB69-23CF-44E3-9099-C40C66FF867C}">
                  <a14:compatExt spid="_x0000_s187636"/>
                </a:ext>
                <a:ext uri="{FF2B5EF4-FFF2-40B4-BE49-F238E27FC236}">
                  <a16:creationId xmlns:a16="http://schemas.microsoft.com/office/drawing/2014/main" id="{00000000-0008-0000-1500-0000F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7" name="Button 245" hidden="1">
              <a:extLst>
                <a:ext uri="{63B3BB69-23CF-44E3-9099-C40C66FF867C}">
                  <a14:compatExt spid="_x0000_s187637"/>
                </a:ext>
                <a:ext uri="{FF2B5EF4-FFF2-40B4-BE49-F238E27FC236}">
                  <a16:creationId xmlns:a16="http://schemas.microsoft.com/office/drawing/2014/main" id="{00000000-0008-0000-1500-0000F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8" name="Button 246" hidden="1">
              <a:extLst>
                <a:ext uri="{63B3BB69-23CF-44E3-9099-C40C66FF867C}">
                  <a14:compatExt spid="_x0000_s187638"/>
                </a:ext>
                <a:ext uri="{FF2B5EF4-FFF2-40B4-BE49-F238E27FC236}">
                  <a16:creationId xmlns:a16="http://schemas.microsoft.com/office/drawing/2014/main" id="{00000000-0008-0000-1500-0000F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39" name="Button 247" hidden="1">
              <a:extLst>
                <a:ext uri="{63B3BB69-23CF-44E3-9099-C40C66FF867C}">
                  <a14:compatExt spid="_x0000_s187639"/>
                </a:ext>
                <a:ext uri="{FF2B5EF4-FFF2-40B4-BE49-F238E27FC236}">
                  <a16:creationId xmlns:a16="http://schemas.microsoft.com/office/drawing/2014/main" id="{00000000-0008-0000-1500-0000F7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40" name="Button 248" hidden="1">
              <a:extLst>
                <a:ext uri="{63B3BB69-23CF-44E3-9099-C40C66FF867C}">
                  <a14:compatExt spid="_x0000_s187640"/>
                </a:ext>
                <a:ext uri="{FF2B5EF4-FFF2-40B4-BE49-F238E27FC236}">
                  <a16:creationId xmlns:a16="http://schemas.microsoft.com/office/drawing/2014/main" id="{00000000-0008-0000-1500-0000F8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1" name="Button 249" hidden="1">
              <a:extLst>
                <a:ext uri="{63B3BB69-23CF-44E3-9099-C40C66FF867C}">
                  <a14:compatExt spid="_x0000_s187641"/>
                </a:ext>
                <a:ext uri="{FF2B5EF4-FFF2-40B4-BE49-F238E27FC236}">
                  <a16:creationId xmlns:a16="http://schemas.microsoft.com/office/drawing/2014/main" id="{00000000-0008-0000-1500-0000F9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2" name="Button 250" hidden="1">
              <a:extLst>
                <a:ext uri="{63B3BB69-23CF-44E3-9099-C40C66FF867C}">
                  <a14:compatExt spid="_x0000_s187642"/>
                </a:ext>
                <a:ext uri="{FF2B5EF4-FFF2-40B4-BE49-F238E27FC236}">
                  <a16:creationId xmlns:a16="http://schemas.microsoft.com/office/drawing/2014/main" id="{00000000-0008-0000-1500-0000FA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3" name="Button 251" hidden="1">
              <a:extLst>
                <a:ext uri="{63B3BB69-23CF-44E3-9099-C40C66FF867C}">
                  <a14:compatExt spid="_x0000_s187643"/>
                </a:ext>
                <a:ext uri="{FF2B5EF4-FFF2-40B4-BE49-F238E27FC236}">
                  <a16:creationId xmlns:a16="http://schemas.microsoft.com/office/drawing/2014/main" id="{00000000-0008-0000-1500-0000FB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7644" name="Button 252" hidden="1">
              <a:extLst>
                <a:ext uri="{63B3BB69-23CF-44E3-9099-C40C66FF867C}">
                  <a14:compatExt spid="_x0000_s187644"/>
                </a:ext>
                <a:ext uri="{FF2B5EF4-FFF2-40B4-BE49-F238E27FC236}">
                  <a16:creationId xmlns:a16="http://schemas.microsoft.com/office/drawing/2014/main" id="{00000000-0008-0000-1500-0000FC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5" name="Button 253" hidden="1">
              <a:extLst>
                <a:ext uri="{63B3BB69-23CF-44E3-9099-C40C66FF867C}">
                  <a14:compatExt spid="_x0000_s187645"/>
                </a:ext>
                <a:ext uri="{FF2B5EF4-FFF2-40B4-BE49-F238E27FC236}">
                  <a16:creationId xmlns:a16="http://schemas.microsoft.com/office/drawing/2014/main" id="{00000000-0008-0000-1500-0000FD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6" name="Button 254" hidden="1">
              <a:extLst>
                <a:ext uri="{63B3BB69-23CF-44E3-9099-C40C66FF867C}">
                  <a14:compatExt spid="_x0000_s187646"/>
                </a:ext>
                <a:ext uri="{FF2B5EF4-FFF2-40B4-BE49-F238E27FC236}">
                  <a16:creationId xmlns:a16="http://schemas.microsoft.com/office/drawing/2014/main" id="{00000000-0008-0000-1500-0000FE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7" name="Button 255" hidden="1">
              <a:extLst>
                <a:ext uri="{63B3BB69-23CF-44E3-9099-C40C66FF867C}">
                  <a14:compatExt spid="_x0000_s187647"/>
                </a:ext>
                <a:ext uri="{FF2B5EF4-FFF2-40B4-BE49-F238E27FC236}">
                  <a16:creationId xmlns:a16="http://schemas.microsoft.com/office/drawing/2014/main" id="{00000000-0008-0000-1500-0000FF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7648" name="Button 256" hidden="1">
              <a:extLst>
                <a:ext uri="{63B3BB69-23CF-44E3-9099-C40C66FF867C}">
                  <a14:compatExt spid="_x0000_s187648"/>
                </a:ext>
                <a:ext uri="{FF2B5EF4-FFF2-40B4-BE49-F238E27FC236}">
                  <a16:creationId xmlns:a16="http://schemas.microsoft.com/office/drawing/2014/main" id="{00000000-0008-0000-1500-00000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49" name="Button 257" hidden="1">
              <a:extLst>
                <a:ext uri="{63B3BB69-23CF-44E3-9099-C40C66FF867C}">
                  <a14:compatExt spid="_x0000_s187649"/>
                </a:ext>
                <a:ext uri="{FF2B5EF4-FFF2-40B4-BE49-F238E27FC236}">
                  <a16:creationId xmlns:a16="http://schemas.microsoft.com/office/drawing/2014/main" id="{00000000-0008-0000-1500-00000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0" name="Button 258" hidden="1">
              <a:extLst>
                <a:ext uri="{63B3BB69-23CF-44E3-9099-C40C66FF867C}">
                  <a14:compatExt spid="_x0000_s187650"/>
                </a:ext>
                <a:ext uri="{FF2B5EF4-FFF2-40B4-BE49-F238E27FC236}">
                  <a16:creationId xmlns:a16="http://schemas.microsoft.com/office/drawing/2014/main" id="{00000000-0008-0000-1500-00000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1" name="Button 259" hidden="1">
              <a:extLst>
                <a:ext uri="{63B3BB69-23CF-44E3-9099-C40C66FF867C}">
                  <a14:compatExt spid="_x0000_s187651"/>
                </a:ext>
                <a:ext uri="{FF2B5EF4-FFF2-40B4-BE49-F238E27FC236}">
                  <a16:creationId xmlns:a16="http://schemas.microsoft.com/office/drawing/2014/main" id="{00000000-0008-0000-1500-00000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7652" name="Button 260" hidden="1">
              <a:extLst>
                <a:ext uri="{63B3BB69-23CF-44E3-9099-C40C66FF867C}">
                  <a14:compatExt spid="_x0000_s187652"/>
                </a:ext>
                <a:ext uri="{FF2B5EF4-FFF2-40B4-BE49-F238E27FC236}">
                  <a16:creationId xmlns:a16="http://schemas.microsoft.com/office/drawing/2014/main" id="{00000000-0008-0000-1500-00000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3" name="Button 261" hidden="1">
              <a:extLst>
                <a:ext uri="{63B3BB69-23CF-44E3-9099-C40C66FF867C}">
                  <a14:compatExt spid="_x0000_s187653"/>
                </a:ext>
                <a:ext uri="{FF2B5EF4-FFF2-40B4-BE49-F238E27FC236}">
                  <a16:creationId xmlns:a16="http://schemas.microsoft.com/office/drawing/2014/main" id="{00000000-0008-0000-1500-00000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4" name="Button 262" hidden="1">
              <a:extLst>
                <a:ext uri="{63B3BB69-23CF-44E3-9099-C40C66FF867C}">
                  <a14:compatExt spid="_x0000_s187654"/>
                </a:ext>
                <a:ext uri="{FF2B5EF4-FFF2-40B4-BE49-F238E27FC236}">
                  <a16:creationId xmlns:a16="http://schemas.microsoft.com/office/drawing/2014/main" id="{00000000-0008-0000-1500-00000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5" name="Button 263" hidden="1">
              <a:extLst>
                <a:ext uri="{63B3BB69-23CF-44E3-9099-C40C66FF867C}">
                  <a14:compatExt spid="_x0000_s187655"/>
                </a:ext>
                <a:ext uri="{FF2B5EF4-FFF2-40B4-BE49-F238E27FC236}">
                  <a16:creationId xmlns:a16="http://schemas.microsoft.com/office/drawing/2014/main" id="{00000000-0008-0000-1500-00000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7656" name="Button 264" hidden="1">
              <a:extLst>
                <a:ext uri="{63B3BB69-23CF-44E3-9099-C40C66FF867C}">
                  <a14:compatExt spid="_x0000_s187656"/>
                </a:ext>
                <a:ext uri="{FF2B5EF4-FFF2-40B4-BE49-F238E27FC236}">
                  <a16:creationId xmlns:a16="http://schemas.microsoft.com/office/drawing/2014/main" id="{00000000-0008-0000-1500-00000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7" name="Button 265" hidden="1">
              <a:extLst>
                <a:ext uri="{63B3BB69-23CF-44E3-9099-C40C66FF867C}">
                  <a14:compatExt spid="_x0000_s187657"/>
                </a:ext>
                <a:ext uri="{FF2B5EF4-FFF2-40B4-BE49-F238E27FC236}">
                  <a16:creationId xmlns:a16="http://schemas.microsoft.com/office/drawing/2014/main" id="{00000000-0008-0000-1500-00000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8" name="Button 266" hidden="1">
              <a:extLst>
                <a:ext uri="{63B3BB69-23CF-44E3-9099-C40C66FF867C}">
                  <a14:compatExt spid="_x0000_s187658"/>
                </a:ext>
                <a:ext uri="{FF2B5EF4-FFF2-40B4-BE49-F238E27FC236}">
                  <a16:creationId xmlns:a16="http://schemas.microsoft.com/office/drawing/2014/main" id="{00000000-0008-0000-1500-00000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59" name="Button 267" hidden="1">
              <a:extLst>
                <a:ext uri="{63B3BB69-23CF-44E3-9099-C40C66FF867C}">
                  <a14:compatExt spid="_x0000_s187659"/>
                </a:ext>
                <a:ext uri="{FF2B5EF4-FFF2-40B4-BE49-F238E27FC236}">
                  <a16:creationId xmlns:a16="http://schemas.microsoft.com/office/drawing/2014/main" id="{00000000-0008-0000-1500-00000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7660" name="Button 268" hidden="1">
              <a:extLst>
                <a:ext uri="{63B3BB69-23CF-44E3-9099-C40C66FF867C}">
                  <a14:compatExt spid="_x0000_s187660"/>
                </a:ext>
                <a:ext uri="{FF2B5EF4-FFF2-40B4-BE49-F238E27FC236}">
                  <a16:creationId xmlns:a16="http://schemas.microsoft.com/office/drawing/2014/main" id="{00000000-0008-0000-1500-00000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1" name="Button 269" hidden="1">
              <a:extLst>
                <a:ext uri="{63B3BB69-23CF-44E3-9099-C40C66FF867C}">
                  <a14:compatExt spid="_x0000_s187661"/>
                </a:ext>
                <a:ext uri="{FF2B5EF4-FFF2-40B4-BE49-F238E27FC236}">
                  <a16:creationId xmlns:a16="http://schemas.microsoft.com/office/drawing/2014/main" id="{00000000-0008-0000-1500-00000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2" name="Button 270" hidden="1">
              <a:extLst>
                <a:ext uri="{63B3BB69-23CF-44E3-9099-C40C66FF867C}">
                  <a14:compatExt spid="_x0000_s187662"/>
                </a:ext>
                <a:ext uri="{FF2B5EF4-FFF2-40B4-BE49-F238E27FC236}">
                  <a16:creationId xmlns:a16="http://schemas.microsoft.com/office/drawing/2014/main" id="{00000000-0008-0000-1500-00000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3" name="Button 271" hidden="1">
              <a:extLst>
                <a:ext uri="{63B3BB69-23CF-44E3-9099-C40C66FF867C}">
                  <a14:compatExt spid="_x0000_s187663"/>
                </a:ext>
                <a:ext uri="{FF2B5EF4-FFF2-40B4-BE49-F238E27FC236}">
                  <a16:creationId xmlns:a16="http://schemas.microsoft.com/office/drawing/2014/main" id="{00000000-0008-0000-1500-00000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7664" name="Button 272" hidden="1">
              <a:extLst>
                <a:ext uri="{63B3BB69-23CF-44E3-9099-C40C66FF867C}">
                  <a14:compatExt spid="_x0000_s187664"/>
                </a:ext>
                <a:ext uri="{FF2B5EF4-FFF2-40B4-BE49-F238E27FC236}">
                  <a16:creationId xmlns:a16="http://schemas.microsoft.com/office/drawing/2014/main" id="{00000000-0008-0000-1500-00001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5" name="Button 273" hidden="1">
              <a:extLst>
                <a:ext uri="{63B3BB69-23CF-44E3-9099-C40C66FF867C}">
                  <a14:compatExt spid="_x0000_s187665"/>
                </a:ext>
                <a:ext uri="{FF2B5EF4-FFF2-40B4-BE49-F238E27FC236}">
                  <a16:creationId xmlns:a16="http://schemas.microsoft.com/office/drawing/2014/main" id="{00000000-0008-0000-1500-00001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6" name="Button 274" hidden="1">
              <a:extLst>
                <a:ext uri="{63B3BB69-23CF-44E3-9099-C40C66FF867C}">
                  <a14:compatExt spid="_x0000_s187666"/>
                </a:ext>
                <a:ext uri="{FF2B5EF4-FFF2-40B4-BE49-F238E27FC236}">
                  <a16:creationId xmlns:a16="http://schemas.microsoft.com/office/drawing/2014/main" id="{00000000-0008-0000-1500-00001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7" name="Button 275" hidden="1">
              <a:extLst>
                <a:ext uri="{63B3BB69-23CF-44E3-9099-C40C66FF867C}">
                  <a14:compatExt spid="_x0000_s187667"/>
                </a:ext>
                <a:ext uri="{FF2B5EF4-FFF2-40B4-BE49-F238E27FC236}">
                  <a16:creationId xmlns:a16="http://schemas.microsoft.com/office/drawing/2014/main" id="{00000000-0008-0000-1500-00001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7668" name="Button 276" hidden="1">
              <a:extLst>
                <a:ext uri="{63B3BB69-23CF-44E3-9099-C40C66FF867C}">
                  <a14:compatExt spid="_x0000_s187668"/>
                </a:ext>
                <a:ext uri="{FF2B5EF4-FFF2-40B4-BE49-F238E27FC236}">
                  <a16:creationId xmlns:a16="http://schemas.microsoft.com/office/drawing/2014/main" id="{00000000-0008-0000-1500-00001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69" name="Button 277" hidden="1">
              <a:extLst>
                <a:ext uri="{63B3BB69-23CF-44E3-9099-C40C66FF867C}">
                  <a14:compatExt spid="_x0000_s187669"/>
                </a:ext>
                <a:ext uri="{FF2B5EF4-FFF2-40B4-BE49-F238E27FC236}">
                  <a16:creationId xmlns:a16="http://schemas.microsoft.com/office/drawing/2014/main" id="{00000000-0008-0000-1500-00001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0" name="Button 278" hidden="1">
              <a:extLst>
                <a:ext uri="{63B3BB69-23CF-44E3-9099-C40C66FF867C}">
                  <a14:compatExt spid="_x0000_s187670"/>
                </a:ext>
                <a:ext uri="{FF2B5EF4-FFF2-40B4-BE49-F238E27FC236}">
                  <a16:creationId xmlns:a16="http://schemas.microsoft.com/office/drawing/2014/main" id="{00000000-0008-0000-1500-00001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1" name="Button 279" hidden="1">
              <a:extLst>
                <a:ext uri="{63B3BB69-23CF-44E3-9099-C40C66FF867C}">
                  <a14:compatExt spid="_x0000_s187671"/>
                </a:ext>
                <a:ext uri="{FF2B5EF4-FFF2-40B4-BE49-F238E27FC236}">
                  <a16:creationId xmlns:a16="http://schemas.microsoft.com/office/drawing/2014/main" id="{00000000-0008-0000-1500-00001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7672" name="Button 280" hidden="1">
              <a:extLst>
                <a:ext uri="{63B3BB69-23CF-44E3-9099-C40C66FF867C}">
                  <a14:compatExt spid="_x0000_s187672"/>
                </a:ext>
                <a:ext uri="{FF2B5EF4-FFF2-40B4-BE49-F238E27FC236}">
                  <a16:creationId xmlns:a16="http://schemas.microsoft.com/office/drawing/2014/main" id="{00000000-0008-0000-1500-00001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3" name="Button 281" hidden="1">
              <a:extLst>
                <a:ext uri="{63B3BB69-23CF-44E3-9099-C40C66FF867C}">
                  <a14:compatExt spid="_x0000_s187673"/>
                </a:ext>
                <a:ext uri="{FF2B5EF4-FFF2-40B4-BE49-F238E27FC236}">
                  <a16:creationId xmlns:a16="http://schemas.microsoft.com/office/drawing/2014/main" id="{00000000-0008-0000-1500-00001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4" name="Button 282" hidden="1">
              <a:extLst>
                <a:ext uri="{63B3BB69-23CF-44E3-9099-C40C66FF867C}">
                  <a14:compatExt spid="_x0000_s187674"/>
                </a:ext>
                <a:ext uri="{FF2B5EF4-FFF2-40B4-BE49-F238E27FC236}">
                  <a16:creationId xmlns:a16="http://schemas.microsoft.com/office/drawing/2014/main" id="{00000000-0008-0000-1500-00001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5" name="Button 283" hidden="1">
              <a:extLst>
                <a:ext uri="{63B3BB69-23CF-44E3-9099-C40C66FF867C}">
                  <a14:compatExt spid="_x0000_s187675"/>
                </a:ext>
                <a:ext uri="{FF2B5EF4-FFF2-40B4-BE49-F238E27FC236}">
                  <a16:creationId xmlns:a16="http://schemas.microsoft.com/office/drawing/2014/main" id="{00000000-0008-0000-1500-00001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7676" name="Button 284" hidden="1">
              <a:extLst>
                <a:ext uri="{63B3BB69-23CF-44E3-9099-C40C66FF867C}">
                  <a14:compatExt spid="_x0000_s187676"/>
                </a:ext>
                <a:ext uri="{FF2B5EF4-FFF2-40B4-BE49-F238E27FC236}">
                  <a16:creationId xmlns:a16="http://schemas.microsoft.com/office/drawing/2014/main" id="{00000000-0008-0000-1500-00001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7" name="Button 285" hidden="1">
              <a:extLst>
                <a:ext uri="{63B3BB69-23CF-44E3-9099-C40C66FF867C}">
                  <a14:compatExt spid="_x0000_s187677"/>
                </a:ext>
                <a:ext uri="{FF2B5EF4-FFF2-40B4-BE49-F238E27FC236}">
                  <a16:creationId xmlns:a16="http://schemas.microsoft.com/office/drawing/2014/main" id="{00000000-0008-0000-1500-00001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8" name="Button 286" hidden="1">
              <a:extLst>
                <a:ext uri="{63B3BB69-23CF-44E3-9099-C40C66FF867C}">
                  <a14:compatExt spid="_x0000_s187678"/>
                </a:ext>
                <a:ext uri="{FF2B5EF4-FFF2-40B4-BE49-F238E27FC236}">
                  <a16:creationId xmlns:a16="http://schemas.microsoft.com/office/drawing/2014/main" id="{00000000-0008-0000-1500-00001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79" name="Button 287" hidden="1">
              <a:extLst>
                <a:ext uri="{63B3BB69-23CF-44E3-9099-C40C66FF867C}">
                  <a14:compatExt spid="_x0000_s187679"/>
                </a:ext>
                <a:ext uri="{FF2B5EF4-FFF2-40B4-BE49-F238E27FC236}">
                  <a16:creationId xmlns:a16="http://schemas.microsoft.com/office/drawing/2014/main" id="{00000000-0008-0000-1500-00001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7680" name="Button 288" hidden="1">
              <a:extLst>
                <a:ext uri="{63B3BB69-23CF-44E3-9099-C40C66FF867C}">
                  <a14:compatExt spid="_x0000_s187680"/>
                </a:ext>
                <a:ext uri="{FF2B5EF4-FFF2-40B4-BE49-F238E27FC236}">
                  <a16:creationId xmlns:a16="http://schemas.microsoft.com/office/drawing/2014/main" id="{00000000-0008-0000-1500-00002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1" name="Button 289" hidden="1">
              <a:extLst>
                <a:ext uri="{63B3BB69-23CF-44E3-9099-C40C66FF867C}">
                  <a14:compatExt spid="_x0000_s187681"/>
                </a:ext>
                <a:ext uri="{FF2B5EF4-FFF2-40B4-BE49-F238E27FC236}">
                  <a16:creationId xmlns:a16="http://schemas.microsoft.com/office/drawing/2014/main" id="{00000000-0008-0000-1500-00002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2" name="Button 290" hidden="1">
              <a:extLst>
                <a:ext uri="{63B3BB69-23CF-44E3-9099-C40C66FF867C}">
                  <a14:compatExt spid="_x0000_s187682"/>
                </a:ext>
                <a:ext uri="{FF2B5EF4-FFF2-40B4-BE49-F238E27FC236}">
                  <a16:creationId xmlns:a16="http://schemas.microsoft.com/office/drawing/2014/main" id="{00000000-0008-0000-1500-00002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3" name="Button 291" hidden="1">
              <a:extLst>
                <a:ext uri="{63B3BB69-23CF-44E3-9099-C40C66FF867C}">
                  <a14:compatExt spid="_x0000_s187683"/>
                </a:ext>
                <a:ext uri="{FF2B5EF4-FFF2-40B4-BE49-F238E27FC236}">
                  <a16:creationId xmlns:a16="http://schemas.microsoft.com/office/drawing/2014/main" id="{00000000-0008-0000-1500-00002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7684" name="Button 292" hidden="1">
              <a:extLst>
                <a:ext uri="{63B3BB69-23CF-44E3-9099-C40C66FF867C}">
                  <a14:compatExt spid="_x0000_s187684"/>
                </a:ext>
                <a:ext uri="{FF2B5EF4-FFF2-40B4-BE49-F238E27FC236}">
                  <a16:creationId xmlns:a16="http://schemas.microsoft.com/office/drawing/2014/main" id="{00000000-0008-0000-1500-00002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5" name="Button 293" hidden="1">
              <a:extLst>
                <a:ext uri="{63B3BB69-23CF-44E3-9099-C40C66FF867C}">
                  <a14:compatExt spid="_x0000_s187685"/>
                </a:ext>
                <a:ext uri="{FF2B5EF4-FFF2-40B4-BE49-F238E27FC236}">
                  <a16:creationId xmlns:a16="http://schemas.microsoft.com/office/drawing/2014/main" id="{00000000-0008-0000-1500-000025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6" name="Button 294" hidden="1">
              <a:extLst>
                <a:ext uri="{63B3BB69-23CF-44E3-9099-C40C66FF867C}">
                  <a14:compatExt spid="_x0000_s187686"/>
                </a:ext>
                <a:ext uri="{FF2B5EF4-FFF2-40B4-BE49-F238E27FC236}">
                  <a16:creationId xmlns:a16="http://schemas.microsoft.com/office/drawing/2014/main" id="{00000000-0008-0000-1500-000026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7" name="Button 295" hidden="1">
              <a:extLst>
                <a:ext uri="{63B3BB69-23CF-44E3-9099-C40C66FF867C}">
                  <a14:compatExt spid="_x0000_s187687"/>
                </a:ext>
                <a:ext uri="{FF2B5EF4-FFF2-40B4-BE49-F238E27FC236}">
                  <a16:creationId xmlns:a16="http://schemas.microsoft.com/office/drawing/2014/main" id="{00000000-0008-0000-1500-000027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7688" name="Button 296" hidden="1">
              <a:extLst>
                <a:ext uri="{63B3BB69-23CF-44E3-9099-C40C66FF867C}">
                  <a14:compatExt spid="_x0000_s187688"/>
                </a:ext>
                <a:ext uri="{FF2B5EF4-FFF2-40B4-BE49-F238E27FC236}">
                  <a16:creationId xmlns:a16="http://schemas.microsoft.com/office/drawing/2014/main" id="{00000000-0008-0000-1500-000028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89" name="Button 297" hidden="1">
              <a:extLst>
                <a:ext uri="{63B3BB69-23CF-44E3-9099-C40C66FF867C}">
                  <a14:compatExt spid="_x0000_s187689"/>
                </a:ext>
                <a:ext uri="{FF2B5EF4-FFF2-40B4-BE49-F238E27FC236}">
                  <a16:creationId xmlns:a16="http://schemas.microsoft.com/office/drawing/2014/main" id="{00000000-0008-0000-1500-000029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0" name="Button 298" hidden="1">
              <a:extLst>
                <a:ext uri="{63B3BB69-23CF-44E3-9099-C40C66FF867C}">
                  <a14:compatExt spid="_x0000_s187690"/>
                </a:ext>
                <a:ext uri="{FF2B5EF4-FFF2-40B4-BE49-F238E27FC236}">
                  <a16:creationId xmlns:a16="http://schemas.microsoft.com/office/drawing/2014/main" id="{00000000-0008-0000-1500-00002A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1" name="Button 299" hidden="1">
              <a:extLst>
                <a:ext uri="{63B3BB69-23CF-44E3-9099-C40C66FF867C}">
                  <a14:compatExt spid="_x0000_s187691"/>
                </a:ext>
                <a:ext uri="{FF2B5EF4-FFF2-40B4-BE49-F238E27FC236}">
                  <a16:creationId xmlns:a16="http://schemas.microsoft.com/office/drawing/2014/main" id="{00000000-0008-0000-1500-00002B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7692" name="Button 300" hidden="1">
              <a:extLst>
                <a:ext uri="{63B3BB69-23CF-44E3-9099-C40C66FF867C}">
                  <a14:compatExt spid="_x0000_s187692"/>
                </a:ext>
                <a:ext uri="{FF2B5EF4-FFF2-40B4-BE49-F238E27FC236}">
                  <a16:creationId xmlns:a16="http://schemas.microsoft.com/office/drawing/2014/main" id="{00000000-0008-0000-1500-00002C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7693" name="Button 301" hidden="1">
              <a:extLst>
                <a:ext uri="{63B3BB69-23CF-44E3-9099-C40C66FF867C}">
                  <a14:compatExt spid="_x0000_s187693"/>
                </a:ext>
                <a:ext uri="{FF2B5EF4-FFF2-40B4-BE49-F238E27FC236}">
                  <a16:creationId xmlns:a16="http://schemas.microsoft.com/office/drawing/2014/main" id="{00000000-0008-0000-1500-00002D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4" name="Button 302" hidden="1">
              <a:extLst>
                <a:ext uri="{63B3BB69-23CF-44E3-9099-C40C66FF867C}">
                  <a14:compatExt spid="_x0000_s187694"/>
                </a:ext>
                <a:ext uri="{FF2B5EF4-FFF2-40B4-BE49-F238E27FC236}">
                  <a16:creationId xmlns:a16="http://schemas.microsoft.com/office/drawing/2014/main" id="{00000000-0008-0000-1500-00002E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5" name="Button 303" hidden="1">
              <a:extLst>
                <a:ext uri="{63B3BB69-23CF-44E3-9099-C40C66FF867C}">
                  <a14:compatExt spid="_x0000_s187695"/>
                </a:ext>
                <a:ext uri="{FF2B5EF4-FFF2-40B4-BE49-F238E27FC236}">
                  <a16:creationId xmlns:a16="http://schemas.microsoft.com/office/drawing/2014/main" id="{00000000-0008-0000-1500-00002F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6" name="Button 304" hidden="1">
              <a:extLst>
                <a:ext uri="{63B3BB69-23CF-44E3-9099-C40C66FF867C}">
                  <a14:compatExt spid="_x0000_s187696"/>
                </a:ext>
                <a:ext uri="{FF2B5EF4-FFF2-40B4-BE49-F238E27FC236}">
                  <a16:creationId xmlns:a16="http://schemas.microsoft.com/office/drawing/2014/main" id="{00000000-0008-0000-1500-000030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7697" name="Button 305" hidden="1">
              <a:extLst>
                <a:ext uri="{63B3BB69-23CF-44E3-9099-C40C66FF867C}">
                  <a14:compatExt spid="_x0000_s187697"/>
                </a:ext>
                <a:ext uri="{FF2B5EF4-FFF2-40B4-BE49-F238E27FC236}">
                  <a16:creationId xmlns:a16="http://schemas.microsoft.com/office/drawing/2014/main" id="{00000000-0008-0000-1500-000031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8" name="Button 306" hidden="1">
              <a:extLst>
                <a:ext uri="{63B3BB69-23CF-44E3-9099-C40C66FF867C}">
                  <a14:compatExt spid="_x0000_s187698"/>
                </a:ext>
                <a:ext uri="{FF2B5EF4-FFF2-40B4-BE49-F238E27FC236}">
                  <a16:creationId xmlns:a16="http://schemas.microsoft.com/office/drawing/2014/main" id="{00000000-0008-0000-1500-000032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699" name="Button 307" hidden="1">
              <a:extLst>
                <a:ext uri="{63B3BB69-23CF-44E3-9099-C40C66FF867C}">
                  <a14:compatExt spid="_x0000_s187699"/>
                </a:ext>
                <a:ext uri="{FF2B5EF4-FFF2-40B4-BE49-F238E27FC236}">
                  <a16:creationId xmlns:a16="http://schemas.microsoft.com/office/drawing/2014/main" id="{00000000-0008-0000-1500-000033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7700" name="Button 308" hidden="1">
              <a:extLst>
                <a:ext uri="{63B3BB69-23CF-44E3-9099-C40C66FF867C}">
                  <a14:compatExt spid="_x0000_s187700"/>
                </a:ext>
                <a:ext uri="{FF2B5EF4-FFF2-40B4-BE49-F238E27FC236}">
                  <a16:creationId xmlns:a16="http://schemas.microsoft.com/office/drawing/2014/main" id="{00000000-0008-0000-1500-000034DD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600-00000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600-00000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600-00000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600-00000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600-00000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600-00000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423" name="Button 7" hidden="1">
              <a:extLst>
                <a:ext uri="{63B3BB69-23CF-44E3-9099-C40C66FF867C}">
                  <a14:compatExt spid="_x0000_s188423"/>
                </a:ext>
                <a:ext uri="{FF2B5EF4-FFF2-40B4-BE49-F238E27FC236}">
                  <a16:creationId xmlns:a16="http://schemas.microsoft.com/office/drawing/2014/main" id="{00000000-0008-0000-1600-00000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4" name="Button 8" hidden="1">
              <a:extLst>
                <a:ext uri="{63B3BB69-23CF-44E3-9099-C40C66FF867C}">
                  <a14:compatExt spid="_x0000_s188424"/>
                </a:ext>
                <a:ext uri="{FF2B5EF4-FFF2-40B4-BE49-F238E27FC236}">
                  <a16:creationId xmlns:a16="http://schemas.microsoft.com/office/drawing/2014/main" id="{00000000-0008-0000-1600-00000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5" name="Button 9" hidden="1">
              <a:extLst>
                <a:ext uri="{63B3BB69-23CF-44E3-9099-C40C66FF867C}">
                  <a14:compatExt spid="_x0000_s188425"/>
                </a:ext>
                <a:ext uri="{FF2B5EF4-FFF2-40B4-BE49-F238E27FC236}">
                  <a16:creationId xmlns:a16="http://schemas.microsoft.com/office/drawing/2014/main" id="{00000000-0008-0000-1600-00000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6" name="Button 10" hidden="1">
              <a:extLst>
                <a:ext uri="{63B3BB69-23CF-44E3-9099-C40C66FF867C}">
                  <a14:compatExt spid="_x0000_s188426"/>
                </a:ext>
                <a:ext uri="{FF2B5EF4-FFF2-40B4-BE49-F238E27FC236}">
                  <a16:creationId xmlns:a16="http://schemas.microsoft.com/office/drawing/2014/main" id="{00000000-0008-0000-1600-00000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427" name="Button 11" hidden="1">
              <a:extLst>
                <a:ext uri="{63B3BB69-23CF-44E3-9099-C40C66FF867C}">
                  <a14:compatExt spid="_x0000_s188427"/>
                </a:ext>
                <a:ext uri="{FF2B5EF4-FFF2-40B4-BE49-F238E27FC236}">
                  <a16:creationId xmlns:a16="http://schemas.microsoft.com/office/drawing/2014/main" id="{00000000-0008-0000-1600-00000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28" name="Button 12" hidden="1">
              <a:extLst>
                <a:ext uri="{63B3BB69-23CF-44E3-9099-C40C66FF867C}">
                  <a14:compatExt spid="_x0000_s188428"/>
                </a:ext>
                <a:ext uri="{FF2B5EF4-FFF2-40B4-BE49-F238E27FC236}">
                  <a16:creationId xmlns:a16="http://schemas.microsoft.com/office/drawing/2014/main" id="{00000000-0008-0000-1600-00000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29" name="Button 13" hidden="1">
              <a:extLst>
                <a:ext uri="{63B3BB69-23CF-44E3-9099-C40C66FF867C}">
                  <a14:compatExt spid="_x0000_s188429"/>
                </a:ext>
                <a:ext uri="{FF2B5EF4-FFF2-40B4-BE49-F238E27FC236}">
                  <a16:creationId xmlns:a16="http://schemas.microsoft.com/office/drawing/2014/main" id="{00000000-0008-0000-1600-00000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0" name="Button 14" hidden="1">
              <a:extLst>
                <a:ext uri="{63B3BB69-23CF-44E3-9099-C40C66FF867C}">
                  <a14:compatExt spid="_x0000_s188430"/>
                </a:ext>
                <a:ext uri="{FF2B5EF4-FFF2-40B4-BE49-F238E27FC236}">
                  <a16:creationId xmlns:a16="http://schemas.microsoft.com/office/drawing/2014/main" id="{00000000-0008-0000-1600-00000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1" name="Button 15" hidden="1">
              <a:extLst>
                <a:ext uri="{63B3BB69-23CF-44E3-9099-C40C66FF867C}">
                  <a14:compatExt spid="_x0000_s188431"/>
                </a:ext>
                <a:ext uri="{FF2B5EF4-FFF2-40B4-BE49-F238E27FC236}">
                  <a16:creationId xmlns:a16="http://schemas.microsoft.com/office/drawing/2014/main" id="{00000000-0008-0000-1600-00000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32" name="Button 16" hidden="1">
              <a:extLst>
                <a:ext uri="{63B3BB69-23CF-44E3-9099-C40C66FF867C}">
                  <a14:compatExt spid="_x0000_s188432"/>
                </a:ext>
                <a:ext uri="{FF2B5EF4-FFF2-40B4-BE49-F238E27FC236}">
                  <a16:creationId xmlns:a16="http://schemas.microsoft.com/office/drawing/2014/main" id="{00000000-0008-0000-1600-00001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3" name="Button 17" hidden="1">
              <a:extLst>
                <a:ext uri="{63B3BB69-23CF-44E3-9099-C40C66FF867C}">
                  <a14:compatExt spid="_x0000_s188433"/>
                </a:ext>
                <a:ext uri="{FF2B5EF4-FFF2-40B4-BE49-F238E27FC236}">
                  <a16:creationId xmlns:a16="http://schemas.microsoft.com/office/drawing/2014/main" id="{00000000-0008-0000-1600-00001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4" name="Button 18" hidden="1">
              <a:extLst>
                <a:ext uri="{63B3BB69-23CF-44E3-9099-C40C66FF867C}">
                  <a14:compatExt spid="_x0000_s188434"/>
                </a:ext>
                <a:ext uri="{FF2B5EF4-FFF2-40B4-BE49-F238E27FC236}">
                  <a16:creationId xmlns:a16="http://schemas.microsoft.com/office/drawing/2014/main" id="{00000000-0008-0000-1600-00001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5" name="Button 19" hidden="1">
              <a:extLst>
                <a:ext uri="{63B3BB69-23CF-44E3-9099-C40C66FF867C}">
                  <a14:compatExt spid="_x0000_s188435"/>
                </a:ext>
                <a:ext uri="{FF2B5EF4-FFF2-40B4-BE49-F238E27FC236}">
                  <a16:creationId xmlns:a16="http://schemas.microsoft.com/office/drawing/2014/main" id="{00000000-0008-0000-1600-00001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36" name="Button 20" hidden="1">
              <a:extLst>
                <a:ext uri="{63B3BB69-23CF-44E3-9099-C40C66FF867C}">
                  <a14:compatExt spid="_x0000_s188436"/>
                </a:ext>
                <a:ext uri="{FF2B5EF4-FFF2-40B4-BE49-F238E27FC236}">
                  <a16:creationId xmlns:a16="http://schemas.microsoft.com/office/drawing/2014/main" id="{00000000-0008-0000-1600-00001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7" name="Button 21" hidden="1">
              <a:extLst>
                <a:ext uri="{63B3BB69-23CF-44E3-9099-C40C66FF867C}">
                  <a14:compatExt spid="_x0000_s188437"/>
                </a:ext>
                <a:ext uri="{FF2B5EF4-FFF2-40B4-BE49-F238E27FC236}">
                  <a16:creationId xmlns:a16="http://schemas.microsoft.com/office/drawing/2014/main" id="{00000000-0008-0000-1600-00001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8" name="Button 22" hidden="1">
              <a:extLst>
                <a:ext uri="{63B3BB69-23CF-44E3-9099-C40C66FF867C}">
                  <a14:compatExt spid="_x0000_s188438"/>
                </a:ext>
                <a:ext uri="{FF2B5EF4-FFF2-40B4-BE49-F238E27FC236}">
                  <a16:creationId xmlns:a16="http://schemas.microsoft.com/office/drawing/2014/main" id="{00000000-0008-0000-1600-00001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39" name="Button 23" hidden="1">
              <a:extLst>
                <a:ext uri="{63B3BB69-23CF-44E3-9099-C40C66FF867C}">
                  <a14:compatExt spid="_x0000_s188439"/>
                </a:ext>
                <a:ext uri="{FF2B5EF4-FFF2-40B4-BE49-F238E27FC236}">
                  <a16:creationId xmlns:a16="http://schemas.microsoft.com/office/drawing/2014/main" id="{00000000-0008-0000-1600-00001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40" name="Button 24" hidden="1">
              <a:extLst>
                <a:ext uri="{63B3BB69-23CF-44E3-9099-C40C66FF867C}">
                  <a14:compatExt spid="_x0000_s188440"/>
                </a:ext>
                <a:ext uri="{FF2B5EF4-FFF2-40B4-BE49-F238E27FC236}">
                  <a16:creationId xmlns:a16="http://schemas.microsoft.com/office/drawing/2014/main" id="{00000000-0008-0000-1600-00001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1" name="Button 25" hidden="1">
              <a:extLst>
                <a:ext uri="{63B3BB69-23CF-44E3-9099-C40C66FF867C}">
                  <a14:compatExt spid="_x0000_s188441"/>
                </a:ext>
                <a:ext uri="{FF2B5EF4-FFF2-40B4-BE49-F238E27FC236}">
                  <a16:creationId xmlns:a16="http://schemas.microsoft.com/office/drawing/2014/main" id="{00000000-0008-0000-1600-00001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2" name="Button 26" hidden="1">
              <a:extLst>
                <a:ext uri="{63B3BB69-23CF-44E3-9099-C40C66FF867C}">
                  <a14:compatExt spid="_x0000_s188442"/>
                </a:ext>
                <a:ext uri="{FF2B5EF4-FFF2-40B4-BE49-F238E27FC236}">
                  <a16:creationId xmlns:a16="http://schemas.microsoft.com/office/drawing/2014/main" id="{00000000-0008-0000-1600-00001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3" name="Button 27" hidden="1">
              <a:extLst>
                <a:ext uri="{63B3BB69-23CF-44E3-9099-C40C66FF867C}">
                  <a14:compatExt spid="_x0000_s188443"/>
                </a:ext>
                <a:ext uri="{FF2B5EF4-FFF2-40B4-BE49-F238E27FC236}">
                  <a16:creationId xmlns:a16="http://schemas.microsoft.com/office/drawing/2014/main" id="{00000000-0008-0000-1600-00001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44" name="Button 28" hidden="1">
              <a:extLst>
                <a:ext uri="{63B3BB69-23CF-44E3-9099-C40C66FF867C}">
                  <a14:compatExt spid="_x0000_s188444"/>
                </a:ext>
                <a:ext uri="{FF2B5EF4-FFF2-40B4-BE49-F238E27FC236}">
                  <a16:creationId xmlns:a16="http://schemas.microsoft.com/office/drawing/2014/main" id="{00000000-0008-0000-1600-00001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5" name="Button 29" hidden="1">
              <a:extLst>
                <a:ext uri="{63B3BB69-23CF-44E3-9099-C40C66FF867C}">
                  <a14:compatExt spid="_x0000_s188445"/>
                </a:ext>
                <a:ext uri="{FF2B5EF4-FFF2-40B4-BE49-F238E27FC236}">
                  <a16:creationId xmlns:a16="http://schemas.microsoft.com/office/drawing/2014/main" id="{00000000-0008-0000-1600-00001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6" name="Button 30" hidden="1">
              <a:extLst>
                <a:ext uri="{63B3BB69-23CF-44E3-9099-C40C66FF867C}">
                  <a14:compatExt spid="_x0000_s188446"/>
                </a:ext>
                <a:ext uri="{FF2B5EF4-FFF2-40B4-BE49-F238E27FC236}">
                  <a16:creationId xmlns:a16="http://schemas.microsoft.com/office/drawing/2014/main" id="{00000000-0008-0000-1600-00001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7" name="Button 31" hidden="1">
              <a:extLst>
                <a:ext uri="{63B3BB69-23CF-44E3-9099-C40C66FF867C}">
                  <a14:compatExt spid="_x0000_s188447"/>
                </a:ext>
                <a:ext uri="{FF2B5EF4-FFF2-40B4-BE49-F238E27FC236}">
                  <a16:creationId xmlns:a16="http://schemas.microsoft.com/office/drawing/2014/main" id="{00000000-0008-0000-1600-00001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448" name="Button 32" hidden="1">
              <a:extLst>
                <a:ext uri="{63B3BB69-23CF-44E3-9099-C40C66FF867C}">
                  <a14:compatExt spid="_x0000_s188448"/>
                </a:ext>
                <a:ext uri="{FF2B5EF4-FFF2-40B4-BE49-F238E27FC236}">
                  <a16:creationId xmlns:a16="http://schemas.microsoft.com/office/drawing/2014/main" id="{00000000-0008-0000-1600-00002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49" name="Button 33" hidden="1">
              <a:extLst>
                <a:ext uri="{63B3BB69-23CF-44E3-9099-C40C66FF867C}">
                  <a14:compatExt spid="_x0000_s188449"/>
                </a:ext>
                <a:ext uri="{FF2B5EF4-FFF2-40B4-BE49-F238E27FC236}">
                  <a16:creationId xmlns:a16="http://schemas.microsoft.com/office/drawing/2014/main" id="{00000000-0008-0000-1600-00002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0" name="Button 34" hidden="1">
              <a:extLst>
                <a:ext uri="{63B3BB69-23CF-44E3-9099-C40C66FF867C}">
                  <a14:compatExt spid="_x0000_s188450"/>
                </a:ext>
                <a:ext uri="{FF2B5EF4-FFF2-40B4-BE49-F238E27FC236}">
                  <a16:creationId xmlns:a16="http://schemas.microsoft.com/office/drawing/2014/main" id="{00000000-0008-0000-1600-00002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1" name="Button 35" hidden="1">
              <a:extLst>
                <a:ext uri="{63B3BB69-23CF-44E3-9099-C40C66FF867C}">
                  <a14:compatExt spid="_x0000_s188451"/>
                </a:ext>
                <a:ext uri="{FF2B5EF4-FFF2-40B4-BE49-F238E27FC236}">
                  <a16:creationId xmlns:a16="http://schemas.microsoft.com/office/drawing/2014/main" id="{00000000-0008-0000-1600-00002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452" name="Button 36" hidden="1">
              <a:extLst>
                <a:ext uri="{63B3BB69-23CF-44E3-9099-C40C66FF867C}">
                  <a14:compatExt spid="_x0000_s188452"/>
                </a:ext>
                <a:ext uri="{FF2B5EF4-FFF2-40B4-BE49-F238E27FC236}">
                  <a16:creationId xmlns:a16="http://schemas.microsoft.com/office/drawing/2014/main" id="{00000000-0008-0000-1600-00002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3" name="Button 37" hidden="1">
              <a:extLst>
                <a:ext uri="{63B3BB69-23CF-44E3-9099-C40C66FF867C}">
                  <a14:compatExt spid="_x0000_s188453"/>
                </a:ext>
                <a:ext uri="{FF2B5EF4-FFF2-40B4-BE49-F238E27FC236}">
                  <a16:creationId xmlns:a16="http://schemas.microsoft.com/office/drawing/2014/main" id="{00000000-0008-0000-1600-00002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4" name="Button 38" hidden="1">
              <a:extLst>
                <a:ext uri="{63B3BB69-23CF-44E3-9099-C40C66FF867C}">
                  <a14:compatExt spid="_x0000_s188454"/>
                </a:ext>
                <a:ext uri="{FF2B5EF4-FFF2-40B4-BE49-F238E27FC236}">
                  <a16:creationId xmlns:a16="http://schemas.microsoft.com/office/drawing/2014/main" id="{00000000-0008-0000-1600-00002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5" name="Button 39" hidden="1">
              <a:extLst>
                <a:ext uri="{63B3BB69-23CF-44E3-9099-C40C66FF867C}">
                  <a14:compatExt spid="_x0000_s188455"/>
                </a:ext>
                <a:ext uri="{FF2B5EF4-FFF2-40B4-BE49-F238E27FC236}">
                  <a16:creationId xmlns:a16="http://schemas.microsoft.com/office/drawing/2014/main" id="{00000000-0008-0000-1600-00002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456" name="Button 40" hidden="1">
              <a:extLst>
                <a:ext uri="{63B3BB69-23CF-44E3-9099-C40C66FF867C}">
                  <a14:compatExt spid="_x0000_s188456"/>
                </a:ext>
                <a:ext uri="{FF2B5EF4-FFF2-40B4-BE49-F238E27FC236}">
                  <a16:creationId xmlns:a16="http://schemas.microsoft.com/office/drawing/2014/main" id="{00000000-0008-0000-1600-00002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7" name="Button 41" hidden="1">
              <a:extLst>
                <a:ext uri="{63B3BB69-23CF-44E3-9099-C40C66FF867C}">
                  <a14:compatExt spid="_x0000_s188457"/>
                </a:ext>
                <a:ext uri="{FF2B5EF4-FFF2-40B4-BE49-F238E27FC236}">
                  <a16:creationId xmlns:a16="http://schemas.microsoft.com/office/drawing/2014/main" id="{00000000-0008-0000-1600-00002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8" name="Button 42" hidden="1">
              <a:extLst>
                <a:ext uri="{63B3BB69-23CF-44E3-9099-C40C66FF867C}">
                  <a14:compatExt spid="_x0000_s188458"/>
                </a:ext>
                <a:ext uri="{FF2B5EF4-FFF2-40B4-BE49-F238E27FC236}">
                  <a16:creationId xmlns:a16="http://schemas.microsoft.com/office/drawing/2014/main" id="{00000000-0008-0000-1600-00002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59" name="Button 43" hidden="1">
              <a:extLst>
                <a:ext uri="{63B3BB69-23CF-44E3-9099-C40C66FF867C}">
                  <a14:compatExt spid="_x0000_s188459"/>
                </a:ext>
                <a:ext uri="{FF2B5EF4-FFF2-40B4-BE49-F238E27FC236}">
                  <a16:creationId xmlns:a16="http://schemas.microsoft.com/office/drawing/2014/main" id="{00000000-0008-0000-1600-00002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460" name="Button 44" hidden="1">
              <a:extLst>
                <a:ext uri="{63B3BB69-23CF-44E3-9099-C40C66FF867C}">
                  <a14:compatExt spid="_x0000_s188460"/>
                </a:ext>
                <a:ext uri="{FF2B5EF4-FFF2-40B4-BE49-F238E27FC236}">
                  <a16:creationId xmlns:a16="http://schemas.microsoft.com/office/drawing/2014/main" id="{00000000-0008-0000-1600-00002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1" name="Button 45" hidden="1">
              <a:extLst>
                <a:ext uri="{63B3BB69-23CF-44E3-9099-C40C66FF867C}">
                  <a14:compatExt spid="_x0000_s188461"/>
                </a:ext>
                <a:ext uri="{FF2B5EF4-FFF2-40B4-BE49-F238E27FC236}">
                  <a16:creationId xmlns:a16="http://schemas.microsoft.com/office/drawing/2014/main" id="{00000000-0008-0000-1600-00002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2" name="Button 46" hidden="1">
              <a:extLst>
                <a:ext uri="{63B3BB69-23CF-44E3-9099-C40C66FF867C}">
                  <a14:compatExt spid="_x0000_s188462"/>
                </a:ext>
                <a:ext uri="{FF2B5EF4-FFF2-40B4-BE49-F238E27FC236}">
                  <a16:creationId xmlns:a16="http://schemas.microsoft.com/office/drawing/2014/main" id="{00000000-0008-0000-1600-00002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3" name="Button 47" hidden="1">
              <a:extLst>
                <a:ext uri="{63B3BB69-23CF-44E3-9099-C40C66FF867C}">
                  <a14:compatExt spid="_x0000_s188463"/>
                </a:ext>
                <a:ext uri="{FF2B5EF4-FFF2-40B4-BE49-F238E27FC236}">
                  <a16:creationId xmlns:a16="http://schemas.microsoft.com/office/drawing/2014/main" id="{00000000-0008-0000-1600-00002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464" name="Button 48" hidden="1">
              <a:extLst>
                <a:ext uri="{63B3BB69-23CF-44E3-9099-C40C66FF867C}">
                  <a14:compatExt spid="_x0000_s188464"/>
                </a:ext>
                <a:ext uri="{FF2B5EF4-FFF2-40B4-BE49-F238E27FC236}">
                  <a16:creationId xmlns:a16="http://schemas.microsoft.com/office/drawing/2014/main" id="{00000000-0008-0000-1600-00003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5" name="Button 49" hidden="1">
              <a:extLst>
                <a:ext uri="{63B3BB69-23CF-44E3-9099-C40C66FF867C}">
                  <a14:compatExt spid="_x0000_s188465"/>
                </a:ext>
                <a:ext uri="{FF2B5EF4-FFF2-40B4-BE49-F238E27FC236}">
                  <a16:creationId xmlns:a16="http://schemas.microsoft.com/office/drawing/2014/main" id="{00000000-0008-0000-1600-00003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6" name="Button 50" hidden="1">
              <a:extLst>
                <a:ext uri="{63B3BB69-23CF-44E3-9099-C40C66FF867C}">
                  <a14:compatExt spid="_x0000_s188466"/>
                </a:ext>
                <a:ext uri="{FF2B5EF4-FFF2-40B4-BE49-F238E27FC236}">
                  <a16:creationId xmlns:a16="http://schemas.microsoft.com/office/drawing/2014/main" id="{00000000-0008-0000-1600-00003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7" name="Button 51" hidden="1">
              <a:extLst>
                <a:ext uri="{63B3BB69-23CF-44E3-9099-C40C66FF867C}">
                  <a14:compatExt spid="_x0000_s188467"/>
                </a:ext>
                <a:ext uri="{FF2B5EF4-FFF2-40B4-BE49-F238E27FC236}">
                  <a16:creationId xmlns:a16="http://schemas.microsoft.com/office/drawing/2014/main" id="{00000000-0008-0000-1600-00003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468" name="Button 52" hidden="1">
              <a:extLst>
                <a:ext uri="{63B3BB69-23CF-44E3-9099-C40C66FF867C}">
                  <a14:compatExt spid="_x0000_s188468"/>
                </a:ext>
                <a:ext uri="{FF2B5EF4-FFF2-40B4-BE49-F238E27FC236}">
                  <a16:creationId xmlns:a16="http://schemas.microsoft.com/office/drawing/2014/main" id="{00000000-0008-0000-1600-00003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69" name="Button 53" hidden="1">
              <a:extLst>
                <a:ext uri="{63B3BB69-23CF-44E3-9099-C40C66FF867C}">
                  <a14:compatExt spid="_x0000_s188469"/>
                </a:ext>
                <a:ext uri="{FF2B5EF4-FFF2-40B4-BE49-F238E27FC236}">
                  <a16:creationId xmlns:a16="http://schemas.microsoft.com/office/drawing/2014/main" id="{00000000-0008-0000-1600-00003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0" name="Button 54" hidden="1">
              <a:extLst>
                <a:ext uri="{63B3BB69-23CF-44E3-9099-C40C66FF867C}">
                  <a14:compatExt spid="_x0000_s188470"/>
                </a:ext>
                <a:ext uri="{FF2B5EF4-FFF2-40B4-BE49-F238E27FC236}">
                  <a16:creationId xmlns:a16="http://schemas.microsoft.com/office/drawing/2014/main" id="{00000000-0008-0000-1600-00003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1" name="Button 55" hidden="1">
              <a:extLst>
                <a:ext uri="{63B3BB69-23CF-44E3-9099-C40C66FF867C}">
                  <a14:compatExt spid="_x0000_s188471"/>
                </a:ext>
                <a:ext uri="{FF2B5EF4-FFF2-40B4-BE49-F238E27FC236}">
                  <a16:creationId xmlns:a16="http://schemas.microsoft.com/office/drawing/2014/main" id="{00000000-0008-0000-1600-00003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472" name="Button 56" hidden="1">
              <a:extLst>
                <a:ext uri="{63B3BB69-23CF-44E3-9099-C40C66FF867C}">
                  <a14:compatExt spid="_x0000_s188472"/>
                </a:ext>
                <a:ext uri="{FF2B5EF4-FFF2-40B4-BE49-F238E27FC236}">
                  <a16:creationId xmlns:a16="http://schemas.microsoft.com/office/drawing/2014/main" id="{00000000-0008-0000-1600-00003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3" name="Button 57" hidden="1">
              <a:extLst>
                <a:ext uri="{63B3BB69-23CF-44E3-9099-C40C66FF867C}">
                  <a14:compatExt spid="_x0000_s188473"/>
                </a:ext>
                <a:ext uri="{FF2B5EF4-FFF2-40B4-BE49-F238E27FC236}">
                  <a16:creationId xmlns:a16="http://schemas.microsoft.com/office/drawing/2014/main" id="{00000000-0008-0000-1600-00003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4" name="Button 58" hidden="1">
              <a:extLst>
                <a:ext uri="{63B3BB69-23CF-44E3-9099-C40C66FF867C}">
                  <a14:compatExt spid="_x0000_s188474"/>
                </a:ext>
                <a:ext uri="{FF2B5EF4-FFF2-40B4-BE49-F238E27FC236}">
                  <a16:creationId xmlns:a16="http://schemas.microsoft.com/office/drawing/2014/main" id="{00000000-0008-0000-1600-00003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5" name="Button 59" hidden="1">
              <a:extLst>
                <a:ext uri="{63B3BB69-23CF-44E3-9099-C40C66FF867C}">
                  <a14:compatExt spid="_x0000_s188475"/>
                </a:ext>
                <a:ext uri="{FF2B5EF4-FFF2-40B4-BE49-F238E27FC236}">
                  <a16:creationId xmlns:a16="http://schemas.microsoft.com/office/drawing/2014/main" id="{00000000-0008-0000-1600-00003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476" name="Button 60" hidden="1">
              <a:extLst>
                <a:ext uri="{63B3BB69-23CF-44E3-9099-C40C66FF867C}">
                  <a14:compatExt spid="_x0000_s188476"/>
                </a:ext>
                <a:ext uri="{FF2B5EF4-FFF2-40B4-BE49-F238E27FC236}">
                  <a16:creationId xmlns:a16="http://schemas.microsoft.com/office/drawing/2014/main" id="{00000000-0008-0000-1600-00003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7" name="Button 61" hidden="1">
              <a:extLst>
                <a:ext uri="{63B3BB69-23CF-44E3-9099-C40C66FF867C}">
                  <a14:compatExt spid="_x0000_s188477"/>
                </a:ext>
                <a:ext uri="{FF2B5EF4-FFF2-40B4-BE49-F238E27FC236}">
                  <a16:creationId xmlns:a16="http://schemas.microsoft.com/office/drawing/2014/main" id="{00000000-0008-0000-1600-00003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8" name="Button 62" hidden="1">
              <a:extLst>
                <a:ext uri="{63B3BB69-23CF-44E3-9099-C40C66FF867C}">
                  <a14:compatExt spid="_x0000_s188478"/>
                </a:ext>
                <a:ext uri="{FF2B5EF4-FFF2-40B4-BE49-F238E27FC236}">
                  <a16:creationId xmlns:a16="http://schemas.microsoft.com/office/drawing/2014/main" id="{00000000-0008-0000-1600-00003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79" name="Button 63" hidden="1">
              <a:extLst>
                <a:ext uri="{63B3BB69-23CF-44E3-9099-C40C66FF867C}">
                  <a14:compatExt spid="_x0000_s188479"/>
                </a:ext>
                <a:ext uri="{FF2B5EF4-FFF2-40B4-BE49-F238E27FC236}">
                  <a16:creationId xmlns:a16="http://schemas.microsoft.com/office/drawing/2014/main" id="{00000000-0008-0000-1600-00003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480" name="Button 64" hidden="1">
              <a:extLst>
                <a:ext uri="{63B3BB69-23CF-44E3-9099-C40C66FF867C}">
                  <a14:compatExt spid="_x0000_s188480"/>
                </a:ext>
                <a:ext uri="{FF2B5EF4-FFF2-40B4-BE49-F238E27FC236}">
                  <a16:creationId xmlns:a16="http://schemas.microsoft.com/office/drawing/2014/main" id="{00000000-0008-0000-1600-00004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1" name="Button 65" hidden="1">
              <a:extLst>
                <a:ext uri="{63B3BB69-23CF-44E3-9099-C40C66FF867C}">
                  <a14:compatExt spid="_x0000_s188481"/>
                </a:ext>
                <a:ext uri="{FF2B5EF4-FFF2-40B4-BE49-F238E27FC236}">
                  <a16:creationId xmlns:a16="http://schemas.microsoft.com/office/drawing/2014/main" id="{00000000-0008-0000-1600-00004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2" name="Button 66" hidden="1">
              <a:extLst>
                <a:ext uri="{63B3BB69-23CF-44E3-9099-C40C66FF867C}">
                  <a14:compatExt spid="_x0000_s188482"/>
                </a:ext>
                <a:ext uri="{FF2B5EF4-FFF2-40B4-BE49-F238E27FC236}">
                  <a16:creationId xmlns:a16="http://schemas.microsoft.com/office/drawing/2014/main" id="{00000000-0008-0000-1600-00004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3" name="Button 67" hidden="1">
              <a:extLst>
                <a:ext uri="{63B3BB69-23CF-44E3-9099-C40C66FF867C}">
                  <a14:compatExt spid="_x0000_s188483"/>
                </a:ext>
                <a:ext uri="{FF2B5EF4-FFF2-40B4-BE49-F238E27FC236}">
                  <a16:creationId xmlns:a16="http://schemas.microsoft.com/office/drawing/2014/main" id="{00000000-0008-0000-1600-00004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484" name="Button 68" hidden="1">
              <a:extLst>
                <a:ext uri="{63B3BB69-23CF-44E3-9099-C40C66FF867C}">
                  <a14:compatExt spid="_x0000_s188484"/>
                </a:ext>
                <a:ext uri="{FF2B5EF4-FFF2-40B4-BE49-F238E27FC236}">
                  <a16:creationId xmlns:a16="http://schemas.microsoft.com/office/drawing/2014/main" id="{00000000-0008-0000-1600-00004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485" name="Button 69" hidden="1">
              <a:extLst>
                <a:ext uri="{63B3BB69-23CF-44E3-9099-C40C66FF867C}">
                  <a14:compatExt spid="_x0000_s188485"/>
                </a:ext>
                <a:ext uri="{FF2B5EF4-FFF2-40B4-BE49-F238E27FC236}">
                  <a16:creationId xmlns:a16="http://schemas.microsoft.com/office/drawing/2014/main" id="{00000000-0008-0000-1600-00004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6" name="Button 70" hidden="1">
              <a:extLst>
                <a:ext uri="{63B3BB69-23CF-44E3-9099-C40C66FF867C}">
                  <a14:compatExt spid="_x0000_s188486"/>
                </a:ext>
                <a:ext uri="{FF2B5EF4-FFF2-40B4-BE49-F238E27FC236}">
                  <a16:creationId xmlns:a16="http://schemas.microsoft.com/office/drawing/2014/main" id="{00000000-0008-0000-1600-00004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7" name="Button 71" hidden="1">
              <a:extLst>
                <a:ext uri="{63B3BB69-23CF-44E3-9099-C40C66FF867C}">
                  <a14:compatExt spid="_x0000_s188487"/>
                </a:ext>
                <a:ext uri="{FF2B5EF4-FFF2-40B4-BE49-F238E27FC236}">
                  <a16:creationId xmlns:a16="http://schemas.microsoft.com/office/drawing/2014/main" id="{00000000-0008-0000-1600-00004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8" name="Button 72" hidden="1">
              <a:extLst>
                <a:ext uri="{63B3BB69-23CF-44E3-9099-C40C66FF867C}">
                  <a14:compatExt spid="_x0000_s188488"/>
                </a:ext>
                <a:ext uri="{FF2B5EF4-FFF2-40B4-BE49-F238E27FC236}">
                  <a16:creationId xmlns:a16="http://schemas.microsoft.com/office/drawing/2014/main" id="{00000000-0008-0000-1600-00004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489" name="Button 73" hidden="1">
              <a:extLst>
                <a:ext uri="{63B3BB69-23CF-44E3-9099-C40C66FF867C}">
                  <a14:compatExt spid="_x0000_s188489"/>
                </a:ext>
                <a:ext uri="{FF2B5EF4-FFF2-40B4-BE49-F238E27FC236}">
                  <a16:creationId xmlns:a16="http://schemas.microsoft.com/office/drawing/2014/main" id="{00000000-0008-0000-1600-00004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0" name="Button 74" hidden="1">
              <a:extLst>
                <a:ext uri="{63B3BB69-23CF-44E3-9099-C40C66FF867C}">
                  <a14:compatExt spid="_x0000_s188490"/>
                </a:ext>
                <a:ext uri="{FF2B5EF4-FFF2-40B4-BE49-F238E27FC236}">
                  <a16:creationId xmlns:a16="http://schemas.microsoft.com/office/drawing/2014/main" id="{00000000-0008-0000-1600-00004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1" name="Button 75" hidden="1">
              <a:extLst>
                <a:ext uri="{63B3BB69-23CF-44E3-9099-C40C66FF867C}">
                  <a14:compatExt spid="_x0000_s188491"/>
                </a:ext>
                <a:ext uri="{FF2B5EF4-FFF2-40B4-BE49-F238E27FC236}">
                  <a16:creationId xmlns:a16="http://schemas.microsoft.com/office/drawing/2014/main" id="{00000000-0008-0000-1600-00004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2" name="Button 76" hidden="1">
              <a:extLst>
                <a:ext uri="{63B3BB69-23CF-44E3-9099-C40C66FF867C}">
                  <a14:compatExt spid="_x0000_s188492"/>
                </a:ext>
                <a:ext uri="{FF2B5EF4-FFF2-40B4-BE49-F238E27FC236}">
                  <a16:creationId xmlns:a16="http://schemas.microsoft.com/office/drawing/2014/main" id="{00000000-0008-0000-1600-00004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493" name="Button 77" hidden="1">
              <a:extLst>
                <a:ext uri="{63B3BB69-23CF-44E3-9099-C40C66FF867C}">
                  <a14:compatExt spid="_x0000_s188493"/>
                </a:ext>
                <a:ext uri="{FF2B5EF4-FFF2-40B4-BE49-F238E27FC236}">
                  <a16:creationId xmlns:a16="http://schemas.microsoft.com/office/drawing/2014/main" id="{00000000-0008-0000-1600-00004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4" name="Button 78" hidden="1">
              <a:extLst>
                <a:ext uri="{63B3BB69-23CF-44E3-9099-C40C66FF867C}">
                  <a14:compatExt spid="_x0000_s188494"/>
                </a:ext>
                <a:ext uri="{FF2B5EF4-FFF2-40B4-BE49-F238E27FC236}">
                  <a16:creationId xmlns:a16="http://schemas.microsoft.com/office/drawing/2014/main" id="{00000000-0008-0000-1600-00004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5" name="Button 79" hidden="1">
              <a:extLst>
                <a:ext uri="{63B3BB69-23CF-44E3-9099-C40C66FF867C}">
                  <a14:compatExt spid="_x0000_s188495"/>
                </a:ext>
                <a:ext uri="{FF2B5EF4-FFF2-40B4-BE49-F238E27FC236}">
                  <a16:creationId xmlns:a16="http://schemas.microsoft.com/office/drawing/2014/main" id="{00000000-0008-0000-1600-00004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6" name="Button 80" hidden="1">
              <a:extLst>
                <a:ext uri="{63B3BB69-23CF-44E3-9099-C40C66FF867C}">
                  <a14:compatExt spid="_x0000_s188496"/>
                </a:ext>
                <a:ext uri="{FF2B5EF4-FFF2-40B4-BE49-F238E27FC236}">
                  <a16:creationId xmlns:a16="http://schemas.microsoft.com/office/drawing/2014/main" id="{00000000-0008-0000-1600-00005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497" name="Button 81" hidden="1">
              <a:extLst>
                <a:ext uri="{63B3BB69-23CF-44E3-9099-C40C66FF867C}">
                  <a14:compatExt spid="_x0000_s188497"/>
                </a:ext>
                <a:ext uri="{FF2B5EF4-FFF2-40B4-BE49-F238E27FC236}">
                  <a16:creationId xmlns:a16="http://schemas.microsoft.com/office/drawing/2014/main" id="{00000000-0008-0000-1600-00005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8" name="Button 82" hidden="1">
              <a:extLst>
                <a:ext uri="{63B3BB69-23CF-44E3-9099-C40C66FF867C}">
                  <a14:compatExt spid="_x0000_s188498"/>
                </a:ext>
                <a:ext uri="{FF2B5EF4-FFF2-40B4-BE49-F238E27FC236}">
                  <a16:creationId xmlns:a16="http://schemas.microsoft.com/office/drawing/2014/main" id="{00000000-0008-0000-1600-00005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499" name="Button 83" hidden="1">
              <a:extLst>
                <a:ext uri="{63B3BB69-23CF-44E3-9099-C40C66FF867C}">
                  <a14:compatExt spid="_x0000_s188499"/>
                </a:ext>
                <a:ext uri="{FF2B5EF4-FFF2-40B4-BE49-F238E27FC236}">
                  <a16:creationId xmlns:a16="http://schemas.microsoft.com/office/drawing/2014/main" id="{00000000-0008-0000-1600-00005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0" name="Button 84" hidden="1">
              <a:extLst>
                <a:ext uri="{63B3BB69-23CF-44E3-9099-C40C66FF867C}">
                  <a14:compatExt spid="_x0000_s188500"/>
                </a:ext>
                <a:ext uri="{FF2B5EF4-FFF2-40B4-BE49-F238E27FC236}">
                  <a16:creationId xmlns:a16="http://schemas.microsoft.com/office/drawing/2014/main" id="{00000000-0008-0000-1600-00005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01" name="Button 85" hidden="1">
              <a:extLst>
                <a:ext uri="{63B3BB69-23CF-44E3-9099-C40C66FF867C}">
                  <a14:compatExt spid="_x0000_s188501"/>
                </a:ext>
                <a:ext uri="{FF2B5EF4-FFF2-40B4-BE49-F238E27FC236}">
                  <a16:creationId xmlns:a16="http://schemas.microsoft.com/office/drawing/2014/main" id="{00000000-0008-0000-1600-00005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2" name="Button 86" hidden="1">
              <a:extLst>
                <a:ext uri="{63B3BB69-23CF-44E3-9099-C40C66FF867C}">
                  <a14:compatExt spid="_x0000_s188502"/>
                </a:ext>
                <a:ext uri="{FF2B5EF4-FFF2-40B4-BE49-F238E27FC236}">
                  <a16:creationId xmlns:a16="http://schemas.microsoft.com/office/drawing/2014/main" id="{00000000-0008-0000-1600-00005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3" name="Button 87" hidden="1">
              <a:extLst>
                <a:ext uri="{63B3BB69-23CF-44E3-9099-C40C66FF867C}">
                  <a14:compatExt spid="_x0000_s188503"/>
                </a:ext>
                <a:ext uri="{FF2B5EF4-FFF2-40B4-BE49-F238E27FC236}">
                  <a16:creationId xmlns:a16="http://schemas.microsoft.com/office/drawing/2014/main" id="{00000000-0008-0000-1600-00005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4" name="Button 88" hidden="1">
              <a:extLst>
                <a:ext uri="{63B3BB69-23CF-44E3-9099-C40C66FF867C}">
                  <a14:compatExt spid="_x0000_s188504"/>
                </a:ext>
                <a:ext uri="{FF2B5EF4-FFF2-40B4-BE49-F238E27FC236}">
                  <a16:creationId xmlns:a16="http://schemas.microsoft.com/office/drawing/2014/main" id="{00000000-0008-0000-1600-00005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05" name="Button 89" hidden="1">
              <a:extLst>
                <a:ext uri="{63B3BB69-23CF-44E3-9099-C40C66FF867C}">
                  <a14:compatExt spid="_x0000_s188505"/>
                </a:ext>
                <a:ext uri="{FF2B5EF4-FFF2-40B4-BE49-F238E27FC236}">
                  <a16:creationId xmlns:a16="http://schemas.microsoft.com/office/drawing/2014/main" id="{00000000-0008-0000-1600-00005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6" name="Button 90" hidden="1">
              <a:extLst>
                <a:ext uri="{63B3BB69-23CF-44E3-9099-C40C66FF867C}">
                  <a14:compatExt spid="_x0000_s188506"/>
                </a:ext>
                <a:ext uri="{FF2B5EF4-FFF2-40B4-BE49-F238E27FC236}">
                  <a16:creationId xmlns:a16="http://schemas.microsoft.com/office/drawing/2014/main" id="{00000000-0008-0000-1600-00005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7" name="Button 91" hidden="1">
              <a:extLst>
                <a:ext uri="{63B3BB69-23CF-44E3-9099-C40C66FF867C}">
                  <a14:compatExt spid="_x0000_s188507"/>
                </a:ext>
                <a:ext uri="{FF2B5EF4-FFF2-40B4-BE49-F238E27FC236}">
                  <a16:creationId xmlns:a16="http://schemas.microsoft.com/office/drawing/2014/main" id="{00000000-0008-0000-1600-00005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8" name="Button 92" hidden="1">
              <a:extLst>
                <a:ext uri="{63B3BB69-23CF-44E3-9099-C40C66FF867C}">
                  <a14:compatExt spid="_x0000_s188508"/>
                </a:ext>
                <a:ext uri="{FF2B5EF4-FFF2-40B4-BE49-F238E27FC236}">
                  <a16:creationId xmlns:a16="http://schemas.microsoft.com/office/drawing/2014/main" id="{00000000-0008-0000-1600-00005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09" name="Button 93" hidden="1">
              <a:extLst>
                <a:ext uri="{63B3BB69-23CF-44E3-9099-C40C66FF867C}">
                  <a14:compatExt spid="_x0000_s188509"/>
                </a:ext>
                <a:ext uri="{FF2B5EF4-FFF2-40B4-BE49-F238E27FC236}">
                  <a16:creationId xmlns:a16="http://schemas.microsoft.com/office/drawing/2014/main" id="{00000000-0008-0000-1600-00005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0" name="Button 94" hidden="1">
              <a:extLst>
                <a:ext uri="{63B3BB69-23CF-44E3-9099-C40C66FF867C}">
                  <a14:compatExt spid="_x0000_s188510"/>
                </a:ext>
                <a:ext uri="{FF2B5EF4-FFF2-40B4-BE49-F238E27FC236}">
                  <a16:creationId xmlns:a16="http://schemas.microsoft.com/office/drawing/2014/main" id="{00000000-0008-0000-1600-00005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1" name="Button 95" hidden="1">
              <a:extLst>
                <a:ext uri="{63B3BB69-23CF-44E3-9099-C40C66FF867C}">
                  <a14:compatExt spid="_x0000_s188511"/>
                </a:ext>
                <a:ext uri="{FF2B5EF4-FFF2-40B4-BE49-F238E27FC236}">
                  <a16:creationId xmlns:a16="http://schemas.microsoft.com/office/drawing/2014/main" id="{00000000-0008-0000-1600-00005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2" name="Button 96" hidden="1">
              <a:extLst>
                <a:ext uri="{63B3BB69-23CF-44E3-9099-C40C66FF867C}">
                  <a14:compatExt spid="_x0000_s188512"/>
                </a:ext>
                <a:ext uri="{FF2B5EF4-FFF2-40B4-BE49-F238E27FC236}">
                  <a16:creationId xmlns:a16="http://schemas.microsoft.com/office/drawing/2014/main" id="{00000000-0008-0000-1600-00006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13" name="Button 97" hidden="1">
              <a:extLst>
                <a:ext uri="{63B3BB69-23CF-44E3-9099-C40C66FF867C}">
                  <a14:compatExt spid="_x0000_s188513"/>
                </a:ext>
                <a:ext uri="{FF2B5EF4-FFF2-40B4-BE49-F238E27FC236}">
                  <a16:creationId xmlns:a16="http://schemas.microsoft.com/office/drawing/2014/main" id="{00000000-0008-0000-1600-00006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4" name="Button 98" hidden="1">
              <a:extLst>
                <a:ext uri="{63B3BB69-23CF-44E3-9099-C40C66FF867C}">
                  <a14:compatExt spid="_x0000_s188514"/>
                </a:ext>
                <a:ext uri="{FF2B5EF4-FFF2-40B4-BE49-F238E27FC236}">
                  <a16:creationId xmlns:a16="http://schemas.microsoft.com/office/drawing/2014/main" id="{00000000-0008-0000-1600-00006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5" name="Button 99" hidden="1">
              <a:extLst>
                <a:ext uri="{63B3BB69-23CF-44E3-9099-C40C66FF867C}">
                  <a14:compatExt spid="_x0000_s188515"/>
                </a:ext>
                <a:ext uri="{FF2B5EF4-FFF2-40B4-BE49-F238E27FC236}">
                  <a16:creationId xmlns:a16="http://schemas.microsoft.com/office/drawing/2014/main" id="{00000000-0008-0000-1600-00006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6" name="Button 100" hidden="1">
              <a:extLst>
                <a:ext uri="{63B3BB69-23CF-44E3-9099-C40C66FF867C}">
                  <a14:compatExt spid="_x0000_s188516"/>
                </a:ext>
                <a:ext uri="{FF2B5EF4-FFF2-40B4-BE49-F238E27FC236}">
                  <a16:creationId xmlns:a16="http://schemas.microsoft.com/office/drawing/2014/main" id="{00000000-0008-0000-1600-00006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17" name="Button 101" hidden="1">
              <a:extLst>
                <a:ext uri="{63B3BB69-23CF-44E3-9099-C40C66FF867C}">
                  <a14:compatExt spid="_x0000_s188517"/>
                </a:ext>
                <a:ext uri="{FF2B5EF4-FFF2-40B4-BE49-F238E27FC236}">
                  <a16:creationId xmlns:a16="http://schemas.microsoft.com/office/drawing/2014/main" id="{00000000-0008-0000-1600-00006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8" name="Button 102" hidden="1">
              <a:extLst>
                <a:ext uri="{63B3BB69-23CF-44E3-9099-C40C66FF867C}">
                  <a14:compatExt spid="_x0000_s188518"/>
                </a:ext>
                <a:ext uri="{FF2B5EF4-FFF2-40B4-BE49-F238E27FC236}">
                  <a16:creationId xmlns:a16="http://schemas.microsoft.com/office/drawing/2014/main" id="{00000000-0008-0000-1600-00006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19" name="Button 103" hidden="1">
              <a:extLst>
                <a:ext uri="{63B3BB69-23CF-44E3-9099-C40C66FF867C}">
                  <a14:compatExt spid="_x0000_s188519"/>
                </a:ext>
                <a:ext uri="{FF2B5EF4-FFF2-40B4-BE49-F238E27FC236}">
                  <a16:creationId xmlns:a16="http://schemas.microsoft.com/office/drawing/2014/main" id="{00000000-0008-0000-1600-00006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0" name="Button 104" hidden="1">
              <a:extLst>
                <a:ext uri="{63B3BB69-23CF-44E3-9099-C40C66FF867C}">
                  <a14:compatExt spid="_x0000_s188520"/>
                </a:ext>
                <a:ext uri="{FF2B5EF4-FFF2-40B4-BE49-F238E27FC236}">
                  <a16:creationId xmlns:a16="http://schemas.microsoft.com/office/drawing/2014/main" id="{00000000-0008-0000-1600-00006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21" name="Button 105" hidden="1">
              <a:extLst>
                <a:ext uri="{63B3BB69-23CF-44E3-9099-C40C66FF867C}">
                  <a14:compatExt spid="_x0000_s188521"/>
                </a:ext>
                <a:ext uri="{FF2B5EF4-FFF2-40B4-BE49-F238E27FC236}">
                  <a16:creationId xmlns:a16="http://schemas.microsoft.com/office/drawing/2014/main" id="{00000000-0008-0000-1600-00006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2" name="Button 106" hidden="1">
              <a:extLst>
                <a:ext uri="{63B3BB69-23CF-44E3-9099-C40C66FF867C}">
                  <a14:compatExt spid="_x0000_s188522"/>
                </a:ext>
                <a:ext uri="{FF2B5EF4-FFF2-40B4-BE49-F238E27FC236}">
                  <a16:creationId xmlns:a16="http://schemas.microsoft.com/office/drawing/2014/main" id="{00000000-0008-0000-1600-00006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3" name="Button 107" hidden="1">
              <a:extLst>
                <a:ext uri="{63B3BB69-23CF-44E3-9099-C40C66FF867C}">
                  <a14:compatExt spid="_x0000_s188523"/>
                </a:ext>
                <a:ext uri="{FF2B5EF4-FFF2-40B4-BE49-F238E27FC236}">
                  <a16:creationId xmlns:a16="http://schemas.microsoft.com/office/drawing/2014/main" id="{00000000-0008-0000-1600-00006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4" name="Button 108" hidden="1">
              <a:extLst>
                <a:ext uri="{63B3BB69-23CF-44E3-9099-C40C66FF867C}">
                  <a14:compatExt spid="_x0000_s188524"/>
                </a:ext>
                <a:ext uri="{FF2B5EF4-FFF2-40B4-BE49-F238E27FC236}">
                  <a16:creationId xmlns:a16="http://schemas.microsoft.com/office/drawing/2014/main" id="{00000000-0008-0000-1600-00006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25" name="Button 109" hidden="1">
              <a:extLst>
                <a:ext uri="{63B3BB69-23CF-44E3-9099-C40C66FF867C}">
                  <a14:compatExt spid="_x0000_s188525"/>
                </a:ext>
                <a:ext uri="{FF2B5EF4-FFF2-40B4-BE49-F238E27FC236}">
                  <a16:creationId xmlns:a16="http://schemas.microsoft.com/office/drawing/2014/main" id="{00000000-0008-0000-1600-00006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6" name="Button 110" hidden="1">
              <a:extLst>
                <a:ext uri="{63B3BB69-23CF-44E3-9099-C40C66FF867C}">
                  <a14:compatExt spid="_x0000_s188526"/>
                </a:ext>
                <a:ext uri="{FF2B5EF4-FFF2-40B4-BE49-F238E27FC236}">
                  <a16:creationId xmlns:a16="http://schemas.microsoft.com/office/drawing/2014/main" id="{00000000-0008-0000-1600-00006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7" name="Button 111" hidden="1">
              <a:extLst>
                <a:ext uri="{63B3BB69-23CF-44E3-9099-C40C66FF867C}">
                  <a14:compatExt spid="_x0000_s188527"/>
                </a:ext>
                <a:ext uri="{FF2B5EF4-FFF2-40B4-BE49-F238E27FC236}">
                  <a16:creationId xmlns:a16="http://schemas.microsoft.com/office/drawing/2014/main" id="{00000000-0008-0000-1600-00006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8" name="Button 112" hidden="1">
              <a:extLst>
                <a:ext uri="{63B3BB69-23CF-44E3-9099-C40C66FF867C}">
                  <a14:compatExt spid="_x0000_s188528"/>
                </a:ext>
                <a:ext uri="{FF2B5EF4-FFF2-40B4-BE49-F238E27FC236}">
                  <a16:creationId xmlns:a16="http://schemas.microsoft.com/office/drawing/2014/main" id="{00000000-0008-0000-1600-00007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29" name="Button 113" hidden="1">
              <a:extLst>
                <a:ext uri="{63B3BB69-23CF-44E3-9099-C40C66FF867C}">
                  <a14:compatExt spid="_x0000_s188529"/>
                </a:ext>
                <a:ext uri="{FF2B5EF4-FFF2-40B4-BE49-F238E27FC236}">
                  <a16:creationId xmlns:a16="http://schemas.microsoft.com/office/drawing/2014/main" id="{00000000-0008-0000-1600-00007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0" name="Button 114" hidden="1">
              <a:extLst>
                <a:ext uri="{63B3BB69-23CF-44E3-9099-C40C66FF867C}">
                  <a14:compatExt spid="_x0000_s188530"/>
                </a:ext>
                <a:ext uri="{FF2B5EF4-FFF2-40B4-BE49-F238E27FC236}">
                  <a16:creationId xmlns:a16="http://schemas.microsoft.com/office/drawing/2014/main" id="{00000000-0008-0000-1600-00007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1" name="Button 115" hidden="1">
              <a:extLst>
                <a:ext uri="{63B3BB69-23CF-44E3-9099-C40C66FF867C}">
                  <a14:compatExt spid="_x0000_s188531"/>
                </a:ext>
                <a:ext uri="{FF2B5EF4-FFF2-40B4-BE49-F238E27FC236}">
                  <a16:creationId xmlns:a16="http://schemas.microsoft.com/office/drawing/2014/main" id="{00000000-0008-0000-1600-00007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2" name="Button 116" hidden="1">
              <a:extLst>
                <a:ext uri="{63B3BB69-23CF-44E3-9099-C40C66FF867C}">
                  <a14:compatExt spid="_x0000_s188532"/>
                </a:ext>
                <a:ext uri="{FF2B5EF4-FFF2-40B4-BE49-F238E27FC236}">
                  <a16:creationId xmlns:a16="http://schemas.microsoft.com/office/drawing/2014/main" id="{00000000-0008-0000-1600-00007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33" name="Button 117" hidden="1">
              <a:extLst>
                <a:ext uri="{63B3BB69-23CF-44E3-9099-C40C66FF867C}">
                  <a14:compatExt spid="_x0000_s188533"/>
                </a:ext>
                <a:ext uri="{FF2B5EF4-FFF2-40B4-BE49-F238E27FC236}">
                  <a16:creationId xmlns:a16="http://schemas.microsoft.com/office/drawing/2014/main" id="{00000000-0008-0000-1600-00007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4" name="Button 118" hidden="1">
              <a:extLst>
                <a:ext uri="{63B3BB69-23CF-44E3-9099-C40C66FF867C}">
                  <a14:compatExt spid="_x0000_s188534"/>
                </a:ext>
                <a:ext uri="{FF2B5EF4-FFF2-40B4-BE49-F238E27FC236}">
                  <a16:creationId xmlns:a16="http://schemas.microsoft.com/office/drawing/2014/main" id="{00000000-0008-0000-1600-00007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5" name="Button 119" hidden="1">
              <a:extLst>
                <a:ext uri="{63B3BB69-23CF-44E3-9099-C40C66FF867C}">
                  <a14:compatExt spid="_x0000_s188535"/>
                </a:ext>
                <a:ext uri="{FF2B5EF4-FFF2-40B4-BE49-F238E27FC236}">
                  <a16:creationId xmlns:a16="http://schemas.microsoft.com/office/drawing/2014/main" id="{00000000-0008-0000-1600-00007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6" name="Button 120" hidden="1">
              <a:extLst>
                <a:ext uri="{63B3BB69-23CF-44E3-9099-C40C66FF867C}">
                  <a14:compatExt spid="_x0000_s188536"/>
                </a:ext>
                <a:ext uri="{FF2B5EF4-FFF2-40B4-BE49-F238E27FC236}">
                  <a16:creationId xmlns:a16="http://schemas.microsoft.com/office/drawing/2014/main" id="{00000000-0008-0000-1600-00007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537" name="Button 121" hidden="1">
              <a:extLst>
                <a:ext uri="{63B3BB69-23CF-44E3-9099-C40C66FF867C}">
                  <a14:compatExt spid="_x0000_s188537"/>
                </a:ext>
                <a:ext uri="{FF2B5EF4-FFF2-40B4-BE49-F238E27FC236}">
                  <a16:creationId xmlns:a16="http://schemas.microsoft.com/office/drawing/2014/main" id="{00000000-0008-0000-1600-00007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8" name="Button 122" hidden="1">
              <a:extLst>
                <a:ext uri="{63B3BB69-23CF-44E3-9099-C40C66FF867C}">
                  <a14:compatExt spid="_x0000_s188538"/>
                </a:ext>
                <a:ext uri="{FF2B5EF4-FFF2-40B4-BE49-F238E27FC236}">
                  <a16:creationId xmlns:a16="http://schemas.microsoft.com/office/drawing/2014/main" id="{00000000-0008-0000-1600-00007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39" name="Button 123" hidden="1">
              <a:extLst>
                <a:ext uri="{63B3BB69-23CF-44E3-9099-C40C66FF867C}">
                  <a14:compatExt spid="_x0000_s188539"/>
                </a:ext>
                <a:ext uri="{FF2B5EF4-FFF2-40B4-BE49-F238E27FC236}">
                  <a16:creationId xmlns:a16="http://schemas.microsoft.com/office/drawing/2014/main" id="{00000000-0008-0000-1600-00007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0" name="Button 124" hidden="1">
              <a:extLst>
                <a:ext uri="{63B3BB69-23CF-44E3-9099-C40C66FF867C}">
                  <a14:compatExt spid="_x0000_s188540"/>
                </a:ext>
                <a:ext uri="{FF2B5EF4-FFF2-40B4-BE49-F238E27FC236}">
                  <a16:creationId xmlns:a16="http://schemas.microsoft.com/office/drawing/2014/main" id="{00000000-0008-0000-1600-00007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541" name="Button 125" hidden="1">
              <a:extLst>
                <a:ext uri="{63B3BB69-23CF-44E3-9099-C40C66FF867C}">
                  <a14:compatExt spid="_x0000_s188541"/>
                </a:ext>
                <a:ext uri="{FF2B5EF4-FFF2-40B4-BE49-F238E27FC236}">
                  <a16:creationId xmlns:a16="http://schemas.microsoft.com/office/drawing/2014/main" id="{00000000-0008-0000-1600-00007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2" name="Button 126" hidden="1">
              <a:extLst>
                <a:ext uri="{63B3BB69-23CF-44E3-9099-C40C66FF867C}">
                  <a14:compatExt spid="_x0000_s188542"/>
                </a:ext>
                <a:ext uri="{FF2B5EF4-FFF2-40B4-BE49-F238E27FC236}">
                  <a16:creationId xmlns:a16="http://schemas.microsoft.com/office/drawing/2014/main" id="{00000000-0008-0000-1600-00007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3" name="Button 127" hidden="1">
              <a:extLst>
                <a:ext uri="{63B3BB69-23CF-44E3-9099-C40C66FF867C}">
                  <a14:compatExt spid="_x0000_s188543"/>
                </a:ext>
                <a:ext uri="{FF2B5EF4-FFF2-40B4-BE49-F238E27FC236}">
                  <a16:creationId xmlns:a16="http://schemas.microsoft.com/office/drawing/2014/main" id="{00000000-0008-0000-1600-00007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4" name="Button 128" hidden="1">
              <a:extLst>
                <a:ext uri="{63B3BB69-23CF-44E3-9099-C40C66FF867C}">
                  <a14:compatExt spid="_x0000_s188544"/>
                </a:ext>
                <a:ext uri="{FF2B5EF4-FFF2-40B4-BE49-F238E27FC236}">
                  <a16:creationId xmlns:a16="http://schemas.microsoft.com/office/drawing/2014/main" id="{00000000-0008-0000-1600-00008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45" name="Button 129" hidden="1">
              <a:extLst>
                <a:ext uri="{63B3BB69-23CF-44E3-9099-C40C66FF867C}">
                  <a14:compatExt spid="_x0000_s188545"/>
                </a:ext>
                <a:ext uri="{FF2B5EF4-FFF2-40B4-BE49-F238E27FC236}">
                  <a16:creationId xmlns:a16="http://schemas.microsoft.com/office/drawing/2014/main" id="{00000000-0008-0000-1600-00008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546" name="Button 130" hidden="1">
              <a:extLst>
                <a:ext uri="{63B3BB69-23CF-44E3-9099-C40C66FF867C}">
                  <a14:compatExt spid="_x0000_s188546"/>
                </a:ext>
                <a:ext uri="{FF2B5EF4-FFF2-40B4-BE49-F238E27FC236}">
                  <a16:creationId xmlns:a16="http://schemas.microsoft.com/office/drawing/2014/main" id="{00000000-0008-0000-1600-00008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7" name="Button 131" hidden="1">
              <a:extLst>
                <a:ext uri="{63B3BB69-23CF-44E3-9099-C40C66FF867C}">
                  <a14:compatExt spid="_x0000_s188547"/>
                </a:ext>
                <a:ext uri="{FF2B5EF4-FFF2-40B4-BE49-F238E27FC236}">
                  <a16:creationId xmlns:a16="http://schemas.microsoft.com/office/drawing/2014/main" id="{00000000-0008-0000-1600-00008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8" name="Button 132" hidden="1">
              <a:extLst>
                <a:ext uri="{63B3BB69-23CF-44E3-9099-C40C66FF867C}">
                  <a14:compatExt spid="_x0000_s188548"/>
                </a:ext>
                <a:ext uri="{FF2B5EF4-FFF2-40B4-BE49-F238E27FC236}">
                  <a16:creationId xmlns:a16="http://schemas.microsoft.com/office/drawing/2014/main" id="{00000000-0008-0000-1600-00008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49" name="Button 133" hidden="1">
              <a:extLst>
                <a:ext uri="{63B3BB69-23CF-44E3-9099-C40C66FF867C}">
                  <a14:compatExt spid="_x0000_s188549"/>
                </a:ext>
                <a:ext uri="{FF2B5EF4-FFF2-40B4-BE49-F238E27FC236}">
                  <a16:creationId xmlns:a16="http://schemas.microsoft.com/office/drawing/2014/main" id="{00000000-0008-0000-1600-00008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550" name="Button 134" hidden="1">
              <a:extLst>
                <a:ext uri="{63B3BB69-23CF-44E3-9099-C40C66FF867C}">
                  <a14:compatExt spid="_x0000_s188550"/>
                </a:ext>
                <a:ext uri="{FF2B5EF4-FFF2-40B4-BE49-F238E27FC236}">
                  <a16:creationId xmlns:a16="http://schemas.microsoft.com/office/drawing/2014/main" id="{00000000-0008-0000-1600-00008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551" name="Button 135" hidden="1">
              <a:extLst>
                <a:ext uri="{63B3BB69-23CF-44E3-9099-C40C66FF867C}">
                  <a14:compatExt spid="_x0000_s188551"/>
                </a:ext>
                <a:ext uri="{FF2B5EF4-FFF2-40B4-BE49-F238E27FC236}">
                  <a16:creationId xmlns:a16="http://schemas.microsoft.com/office/drawing/2014/main" id="{00000000-0008-0000-1600-00008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2" name="Button 136" hidden="1">
              <a:extLst>
                <a:ext uri="{63B3BB69-23CF-44E3-9099-C40C66FF867C}">
                  <a14:compatExt spid="_x0000_s188552"/>
                </a:ext>
                <a:ext uri="{FF2B5EF4-FFF2-40B4-BE49-F238E27FC236}">
                  <a16:creationId xmlns:a16="http://schemas.microsoft.com/office/drawing/2014/main" id="{00000000-0008-0000-1600-00008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3" name="Button 137" hidden="1">
              <a:extLst>
                <a:ext uri="{63B3BB69-23CF-44E3-9099-C40C66FF867C}">
                  <a14:compatExt spid="_x0000_s188553"/>
                </a:ext>
                <a:ext uri="{FF2B5EF4-FFF2-40B4-BE49-F238E27FC236}">
                  <a16:creationId xmlns:a16="http://schemas.microsoft.com/office/drawing/2014/main" id="{00000000-0008-0000-1600-00008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4" name="Button 138" hidden="1">
              <a:extLst>
                <a:ext uri="{63B3BB69-23CF-44E3-9099-C40C66FF867C}">
                  <a14:compatExt spid="_x0000_s188554"/>
                </a:ext>
                <a:ext uri="{FF2B5EF4-FFF2-40B4-BE49-F238E27FC236}">
                  <a16:creationId xmlns:a16="http://schemas.microsoft.com/office/drawing/2014/main" id="{00000000-0008-0000-1600-00008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555" name="Button 139" hidden="1">
              <a:extLst>
                <a:ext uri="{63B3BB69-23CF-44E3-9099-C40C66FF867C}">
                  <a14:compatExt spid="_x0000_s188555"/>
                </a:ext>
                <a:ext uri="{FF2B5EF4-FFF2-40B4-BE49-F238E27FC236}">
                  <a16:creationId xmlns:a16="http://schemas.microsoft.com/office/drawing/2014/main" id="{00000000-0008-0000-1600-00008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6" name="Button 140" hidden="1">
              <a:extLst>
                <a:ext uri="{63B3BB69-23CF-44E3-9099-C40C66FF867C}">
                  <a14:compatExt spid="_x0000_s188556"/>
                </a:ext>
                <a:ext uri="{FF2B5EF4-FFF2-40B4-BE49-F238E27FC236}">
                  <a16:creationId xmlns:a16="http://schemas.microsoft.com/office/drawing/2014/main" id="{00000000-0008-0000-1600-00008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7" name="Button 141" hidden="1">
              <a:extLst>
                <a:ext uri="{63B3BB69-23CF-44E3-9099-C40C66FF867C}">
                  <a14:compatExt spid="_x0000_s188557"/>
                </a:ext>
                <a:ext uri="{FF2B5EF4-FFF2-40B4-BE49-F238E27FC236}">
                  <a16:creationId xmlns:a16="http://schemas.microsoft.com/office/drawing/2014/main" id="{00000000-0008-0000-1600-00008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8" name="Button 142" hidden="1">
              <a:extLst>
                <a:ext uri="{63B3BB69-23CF-44E3-9099-C40C66FF867C}">
                  <a14:compatExt spid="_x0000_s188558"/>
                </a:ext>
                <a:ext uri="{FF2B5EF4-FFF2-40B4-BE49-F238E27FC236}">
                  <a16:creationId xmlns:a16="http://schemas.microsoft.com/office/drawing/2014/main" id="{00000000-0008-0000-1600-00008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559" name="Button 143" hidden="1">
              <a:extLst>
                <a:ext uri="{63B3BB69-23CF-44E3-9099-C40C66FF867C}">
                  <a14:compatExt spid="_x0000_s188559"/>
                </a:ext>
                <a:ext uri="{FF2B5EF4-FFF2-40B4-BE49-F238E27FC236}">
                  <a16:creationId xmlns:a16="http://schemas.microsoft.com/office/drawing/2014/main" id="{00000000-0008-0000-1600-00008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0" name="Button 144" hidden="1">
              <a:extLst>
                <a:ext uri="{63B3BB69-23CF-44E3-9099-C40C66FF867C}">
                  <a14:compatExt spid="_x0000_s188560"/>
                </a:ext>
                <a:ext uri="{FF2B5EF4-FFF2-40B4-BE49-F238E27FC236}">
                  <a16:creationId xmlns:a16="http://schemas.microsoft.com/office/drawing/2014/main" id="{00000000-0008-0000-1600-00009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1" name="Button 145" hidden="1">
              <a:extLst>
                <a:ext uri="{63B3BB69-23CF-44E3-9099-C40C66FF867C}">
                  <a14:compatExt spid="_x0000_s188561"/>
                </a:ext>
                <a:ext uri="{FF2B5EF4-FFF2-40B4-BE49-F238E27FC236}">
                  <a16:creationId xmlns:a16="http://schemas.microsoft.com/office/drawing/2014/main" id="{00000000-0008-0000-1600-00009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2" name="Button 146" hidden="1">
              <a:extLst>
                <a:ext uri="{63B3BB69-23CF-44E3-9099-C40C66FF867C}">
                  <a14:compatExt spid="_x0000_s188562"/>
                </a:ext>
                <a:ext uri="{FF2B5EF4-FFF2-40B4-BE49-F238E27FC236}">
                  <a16:creationId xmlns:a16="http://schemas.microsoft.com/office/drawing/2014/main" id="{00000000-0008-0000-1600-00009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563" name="Button 147" hidden="1">
              <a:extLst>
                <a:ext uri="{63B3BB69-23CF-44E3-9099-C40C66FF867C}">
                  <a14:compatExt spid="_x0000_s188563"/>
                </a:ext>
                <a:ext uri="{FF2B5EF4-FFF2-40B4-BE49-F238E27FC236}">
                  <a16:creationId xmlns:a16="http://schemas.microsoft.com/office/drawing/2014/main" id="{00000000-0008-0000-1600-00009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4" name="Button 148" hidden="1">
              <a:extLst>
                <a:ext uri="{63B3BB69-23CF-44E3-9099-C40C66FF867C}">
                  <a14:compatExt spid="_x0000_s188564"/>
                </a:ext>
                <a:ext uri="{FF2B5EF4-FFF2-40B4-BE49-F238E27FC236}">
                  <a16:creationId xmlns:a16="http://schemas.microsoft.com/office/drawing/2014/main" id="{00000000-0008-0000-1600-00009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5" name="Button 149" hidden="1">
              <a:extLst>
                <a:ext uri="{63B3BB69-23CF-44E3-9099-C40C66FF867C}">
                  <a14:compatExt spid="_x0000_s188565"/>
                </a:ext>
                <a:ext uri="{FF2B5EF4-FFF2-40B4-BE49-F238E27FC236}">
                  <a16:creationId xmlns:a16="http://schemas.microsoft.com/office/drawing/2014/main" id="{00000000-0008-0000-1600-00009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6" name="Button 150" hidden="1">
              <a:extLst>
                <a:ext uri="{63B3BB69-23CF-44E3-9099-C40C66FF867C}">
                  <a14:compatExt spid="_x0000_s188566"/>
                </a:ext>
                <a:ext uri="{FF2B5EF4-FFF2-40B4-BE49-F238E27FC236}">
                  <a16:creationId xmlns:a16="http://schemas.microsoft.com/office/drawing/2014/main" id="{00000000-0008-0000-1600-00009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567" name="Button 151" hidden="1">
              <a:extLst>
                <a:ext uri="{63B3BB69-23CF-44E3-9099-C40C66FF867C}">
                  <a14:compatExt spid="_x0000_s188567"/>
                </a:ext>
                <a:ext uri="{FF2B5EF4-FFF2-40B4-BE49-F238E27FC236}">
                  <a16:creationId xmlns:a16="http://schemas.microsoft.com/office/drawing/2014/main" id="{00000000-0008-0000-1600-00009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8" name="Button 152" hidden="1">
              <a:extLst>
                <a:ext uri="{63B3BB69-23CF-44E3-9099-C40C66FF867C}">
                  <a14:compatExt spid="_x0000_s188568"/>
                </a:ext>
                <a:ext uri="{FF2B5EF4-FFF2-40B4-BE49-F238E27FC236}">
                  <a16:creationId xmlns:a16="http://schemas.microsoft.com/office/drawing/2014/main" id="{00000000-0008-0000-1600-00009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69" name="Button 153" hidden="1">
              <a:extLst>
                <a:ext uri="{63B3BB69-23CF-44E3-9099-C40C66FF867C}">
                  <a14:compatExt spid="_x0000_s188569"/>
                </a:ext>
                <a:ext uri="{FF2B5EF4-FFF2-40B4-BE49-F238E27FC236}">
                  <a16:creationId xmlns:a16="http://schemas.microsoft.com/office/drawing/2014/main" id="{00000000-0008-0000-1600-00009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0" name="Button 154" hidden="1">
              <a:extLst>
                <a:ext uri="{63B3BB69-23CF-44E3-9099-C40C66FF867C}">
                  <a14:compatExt spid="_x0000_s188570"/>
                </a:ext>
                <a:ext uri="{FF2B5EF4-FFF2-40B4-BE49-F238E27FC236}">
                  <a16:creationId xmlns:a16="http://schemas.microsoft.com/office/drawing/2014/main" id="{00000000-0008-0000-1600-00009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571" name="Button 155" hidden="1">
              <a:extLst>
                <a:ext uri="{63B3BB69-23CF-44E3-9099-C40C66FF867C}">
                  <a14:compatExt spid="_x0000_s188571"/>
                </a:ext>
                <a:ext uri="{FF2B5EF4-FFF2-40B4-BE49-F238E27FC236}">
                  <a16:creationId xmlns:a16="http://schemas.microsoft.com/office/drawing/2014/main" id="{00000000-0008-0000-1600-00009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2" name="Button 156" hidden="1">
              <a:extLst>
                <a:ext uri="{63B3BB69-23CF-44E3-9099-C40C66FF867C}">
                  <a14:compatExt spid="_x0000_s188572"/>
                </a:ext>
                <a:ext uri="{FF2B5EF4-FFF2-40B4-BE49-F238E27FC236}">
                  <a16:creationId xmlns:a16="http://schemas.microsoft.com/office/drawing/2014/main" id="{00000000-0008-0000-1600-00009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3" name="Button 157" hidden="1">
              <a:extLst>
                <a:ext uri="{63B3BB69-23CF-44E3-9099-C40C66FF867C}">
                  <a14:compatExt spid="_x0000_s188573"/>
                </a:ext>
                <a:ext uri="{FF2B5EF4-FFF2-40B4-BE49-F238E27FC236}">
                  <a16:creationId xmlns:a16="http://schemas.microsoft.com/office/drawing/2014/main" id="{00000000-0008-0000-1600-00009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4" name="Button 158" hidden="1">
              <a:extLst>
                <a:ext uri="{63B3BB69-23CF-44E3-9099-C40C66FF867C}">
                  <a14:compatExt spid="_x0000_s188574"/>
                </a:ext>
                <a:ext uri="{FF2B5EF4-FFF2-40B4-BE49-F238E27FC236}">
                  <a16:creationId xmlns:a16="http://schemas.microsoft.com/office/drawing/2014/main" id="{00000000-0008-0000-1600-00009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575" name="Button 159" hidden="1">
              <a:extLst>
                <a:ext uri="{63B3BB69-23CF-44E3-9099-C40C66FF867C}">
                  <a14:compatExt spid="_x0000_s188575"/>
                </a:ext>
                <a:ext uri="{FF2B5EF4-FFF2-40B4-BE49-F238E27FC236}">
                  <a16:creationId xmlns:a16="http://schemas.microsoft.com/office/drawing/2014/main" id="{00000000-0008-0000-1600-00009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6" name="Button 160" hidden="1">
              <a:extLst>
                <a:ext uri="{63B3BB69-23CF-44E3-9099-C40C66FF867C}">
                  <a14:compatExt spid="_x0000_s188576"/>
                </a:ext>
                <a:ext uri="{FF2B5EF4-FFF2-40B4-BE49-F238E27FC236}">
                  <a16:creationId xmlns:a16="http://schemas.microsoft.com/office/drawing/2014/main" id="{00000000-0008-0000-1600-0000A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7" name="Button 161" hidden="1">
              <a:extLst>
                <a:ext uri="{63B3BB69-23CF-44E3-9099-C40C66FF867C}">
                  <a14:compatExt spid="_x0000_s188577"/>
                </a:ext>
                <a:ext uri="{FF2B5EF4-FFF2-40B4-BE49-F238E27FC236}">
                  <a16:creationId xmlns:a16="http://schemas.microsoft.com/office/drawing/2014/main" id="{00000000-0008-0000-1600-0000A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8" name="Button 162" hidden="1">
              <a:extLst>
                <a:ext uri="{63B3BB69-23CF-44E3-9099-C40C66FF867C}">
                  <a14:compatExt spid="_x0000_s188578"/>
                </a:ext>
                <a:ext uri="{FF2B5EF4-FFF2-40B4-BE49-F238E27FC236}">
                  <a16:creationId xmlns:a16="http://schemas.microsoft.com/office/drawing/2014/main" id="{00000000-0008-0000-1600-0000A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579" name="Button 163" hidden="1">
              <a:extLst>
                <a:ext uri="{63B3BB69-23CF-44E3-9099-C40C66FF867C}">
                  <a14:compatExt spid="_x0000_s188579"/>
                </a:ext>
                <a:ext uri="{FF2B5EF4-FFF2-40B4-BE49-F238E27FC236}">
                  <a16:creationId xmlns:a16="http://schemas.microsoft.com/office/drawing/2014/main" id="{00000000-0008-0000-1600-0000A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0" name="Button 164" hidden="1">
              <a:extLst>
                <a:ext uri="{63B3BB69-23CF-44E3-9099-C40C66FF867C}">
                  <a14:compatExt spid="_x0000_s188580"/>
                </a:ext>
                <a:ext uri="{FF2B5EF4-FFF2-40B4-BE49-F238E27FC236}">
                  <a16:creationId xmlns:a16="http://schemas.microsoft.com/office/drawing/2014/main" id="{00000000-0008-0000-1600-0000A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1" name="Button 165" hidden="1">
              <a:extLst>
                <a:ext uri="{63B3BB69-23CF-44E3-9099-C40C66FF867C}">
                  <a14:compatExt spid="_x0000_s188581"/>
                </a:ext>
                <a:ext uri="{FF2B5EF4-FFF2-40B4-BE49-F238E27FC236}">
                  <a16:creationId xmlns:a16="http://schemas.microsoft.com/office/drawing/2014/main" id="{00000000-0008-0000-1600-0000A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2" name="Button 166" hidden="1">
              <a:extLst>
                <a:ext uri="{63B3BB69-23CF-44E3-9099-C40C66FF867C}">
                  <a14:compatExt spid="_x0000_s188582"/>
                </a:ext>
                <a:ext uri="{FF2B5EF4-FFF2-40B4-BE49-F238E27FC236}">
                  <a16:creationId xmlns:a16="http://schemas.microsoft.com/office/drawing/2014/main" id="{00000000-0008-0000-1600-0000A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583" name="Button 167" hidden="1">
              <a:extLst>
                <a:ext uri="{63B3BB69-23CF-44E3-9099-C40C66FF867C}">
                  <a14:compatExt spid="_x0000_s188583"/>
                </a:ext>
                <a:ext uri="{FF2B5EF4-FFF2-40B4-BE49-F238E27FC236}">
                  <a16:creationId xmlns:a16="http://schemas.microsoft.com/office/drawing/2014/main" id="{00000000-0008-0000-1600-0000A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4" name="Button 168" hidden="1">
              <a:extLst>
                <a:ext uri="{63B3BB69-23CF-44E3-9099-C40C66FF867C}">
                  <a14:compatExt spid="_x0000_s188584"/>
                </a:ext>
                <a:ext uri="{FF2B5EF4-FFF2-40B4-BE49-F238E27FC236}">
                  <a16:creationId xmlns:a16="http://schemas.microsoft.com/office/drawing/2014/main" id="{00000000-0008-0000-1600-0000A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5" name="Button 169" hidden="1">
              <a:extLst>
                <a:ext uri="{63B3BB69-23CF-44E3-9099-C40C66FF867C}">
                  <a14:compatExt spid="_x0000_s188585"/>
                </a:ext>
                <a:ext uri="{FF2B5EF4-FFF2-40B4-BE49-F238E27FC236}">
                  <a16:creationId xmlns:a16="http://schemas.microsoft.com/office/drawing/2014/main" id="{00000000-0008-0000-1600-0000A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6" name="Button 170" hidden="1">
              <a:extLst>
                <a:ext uri="{63B3BB69-23CF-44E3-9099-C40C66FF867C}">
                  <a14:compatExt spid="_x0000_s188586"/>
                </a:ext>
                <a:ext uri="{FF2B5EF4-FFF2-40B4-BE49-F238E27FC236}">
                  <a16:creationId xmlns:a16="http://schemas.microsoft.com/office/drawing/2014/main" id="{00000000-0008-0000-1600-0000A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587" name="Button 171" hidden="1">
              <a:extLst>
                <a:ext uri="{63B3BB69-23CF-44E3-9099-C40C66FF867C}">
                  <a14:compatExt spid="_x0000_s188587"/>
                </a:ext>
                <a:ext uri="{FF2B5EF4-FFF2-40B4-BE49-F238E27FC236}">
                  <a16:creationId xmlns:a16="http://schemas.microsoft.com/office/drawing/2014/main" id="{00000000-0008-0000-1600-0000A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8" name="Button 172" hidden="1">
              <a:extLst>
                <a:ext uri="{63B3BB69-23CF-44E3-9099-C40C66FF867C}">
                  <a14:compatExt spid="_x0000_s188588"/>
                </a:ext>
                <a:ext uri="{FF2B5EF4-FFF2-40B4-BE49-F238E27FC236}">
                  <a16:creationId xmlns:a16="http://schemas.microsoft.com/office/drawing/2014/main" id="{00000000-0008-0000-1600-0000A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89" name="Button 173" hidden="1">
              <a:extLst>
                <a:ext uri="{63B3BB69-23CF-44E3-9099-C40C66FF867C}">
                  <a14:compatExt spid="_x0000_s188589"/>
                </a:ext>
                <a:ext uri="{FF2B5EF4-FFF2-40B4-BE49-F238E27FC236}">
                  <a16:creationId xmlns:a16="http://schemas.microsoft.com/office/drawing/2014/main" id="{00000000-0008-0000-1600-0000A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0" name="Button 174" hidden="1">
              <a:extLst>
                <a:ext uri="{63B3BB69-23CF-44E3-9099-C40C66FF867C}">
                  <a14:compatExt spid="_x0000_s188590"/>
                </a:ext>
                <a:ext uri="{FF2B5EF4-FFF2-40B4-BE49-F238E27FC236}">
                  <a16:creationId xmlns:a16="http://schemas.microsoft.com/office/drawing/2014/main" id="{00000000-0008-0000-1600-0000A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591" name="Button 175" hidden="1">
              <a:extLst>
                <a:ext uri="{63B3BB69-23CF-44E3-9099-C40C66FF867C}">
                  <a14:compatExt spid="_x0000_s188591"/>
                </a:ext>
                <a:ext uri="{FF2B5EF4-FFF2-40B4-BE49-F238E27FC236}">
                  <a16:creationId xmlns:a16="http://schemas.microsoft.com/office/drawing/2014/main" id="{00000000-0008-0000-1600-0000A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2" name="Button 176" hidden="1">
              <a:extLst>
                <a:ext uri="{63B3BB69-23CF-44E3-9099-C40C66FF867C}">
                  <a14:compatExt spid="_x0000_s188592"/>
                </a:ext>
                <a:ext uri="{FF2B5EF4-FFF2-40B4-BE49-F238E27FC236}">
                  <a16:creationId xmlns:a16="http://schemas.microsoft.com/office/drawing/2014/main" id="{00000000-0008-0000-1600-0000B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3" name="Button 177" hidden="1">
              <a:extLst>
                <a:ext uri="{63B3BB69-23CF-44E3-9099-C40C66FF867C}">
                  <a14:compatExt spid="_x0000_s188593"/>
                </a:ext>
                <a:ext uri="{FF2B5EF4-FFF2-40B4-BE49-F238E27FC236}">
                  <a16:creationId xmlns:a16="http://schemas.microsoft.com/office/drawing/2014/main" id="{00000000-0008-0000-1600-0000B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4" name="Button 178" hidden="1">
              <a:extLst>
                <a:ext uri="{63B3BB69-23CF-44E3-9099-C40C66FF867C}">
                  <a14:compatExt spid="_x0000_s188594"/>
                </a:ext>
                <a:ext uri="{FF2B5EF4-FFF2-40B4-BE49-F238E27FC236}">
                  <a16:creationId xmlns:a16="http://schemas.microsoft.com/office/drawing/2014/main" id="{00000000-0008-0000-1600-0000B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595" name="Button 179" hidden="1">
              <a:extLst>
                <a:ext uri="{63B3BB69-23CF-44E3-9099-C40C66FF867C}">
                  <a14:compatExt spid="_x0000_s188595"/>
                </a:ext>
                <a:ext uri="{FF2B5EF4-FFF2-40B4-BE49-F238E27FC236}">
                  <a16:creationId xmlns:a16="http://schemas.microsoft.com/office/drawing/2014/main" id="{00000000-0008-0000-1600-0000B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6" name="Button 180" hidden="1">
              <a:extLst>
                <a:ext uri="{63B3BB69-23CF-44E3-9099-C40C66FF867C}">
                  <a14:compatExt spid="_x0000_s188596"/>
                </a:ext>
                <a:ext uri="{FF2B5EF4-FFF2-40B4-BE49-F238E27FC236}">
                  <a16:creationId xmlns:a16="http://schemas.microsoft.com/office/drawing/2014/main" id="{00000000-0008-0000-1600-0000B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7" name="Button 181" hidden="1">
              <a:extLst>
                <a:ext uri="{63B3BB69-23CF-44E3-9099-C40C66FF867C}">
                  <a14:compatExt spid="_x0000_s188597"/>
                </a:ext>
                <a:ext uri="{FF2B5EF4-FFF2-40B4-BE49-F238E27FC236}">
                  <a16:creationId xmlns:a16="http://schemas.microsoft.com/office/drawing/2014/main" id="{00000000-0008-0000-1600-0000B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8" name="Button 182" hidden="1">
              <a:extLst>
                <a:ext uri="{63B3BB69-23CF-44E3-9099-C40C66FF867C}">
                  <a14:compatExt spid="_x0000_s188598"/>
                </a:ext>
                <a:ext uri="{FF2B5EF4-FFF2-40B4-BE49-F238E27FC236}">
                  <a16:creationId xmlns:a16="http://schemas.microsoft.com/office/drawing/2014/main" id="{00000000-0008-0000-1600-0000B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599" name="Button 183" hidden="1">
              <a:extLst>
                <a:ext uri="{63B3BB69-23CF-44E3-9099-C40C66FF867C}">
                  <a14:compatExt spid="_x0000_s188599"/>
                </a:ext>
                <a:ext uri="{FF2B5EF4-FFF2-40B4-BE49-F238E27FC236}">
                  <a16:creationId xmlns:a16="http://schemas.microsoft.com/office/drawing/2014/main" id="{00000000-0008-0000-1600-0000B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0" name="Button 184" hidden="1">
              <a:extLst>
                <a:ext uri="{63B3BB69-23CF-44E3-9099-C40C66FF867C}">
                  <a14:compatExt spid="_x0000_s188600"/>
                </a:ext>
                <a:ext uri="{FF2B5EF4-FFF2-40B4-BE49-F238E27FC236}">
                  <a16:creationId xmlns:a16="http://schemas.microsoft.com/office/drawing/2014/main" id="{00000000-0008-0000-1600-0000B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1" name="Button 185" hidden="1">
              <a:extLst>
                <a:ext uri="{63B3BB69-23CF-44E3-9099-C40C66FF867C}">
                  <a14:compatExt spid="_x0000_s188601"/>
                </a:ext>
                <a:ext uri="{FF2B5EF4-FFF2-40B4-BE49-F238E27FC236}">
                  <a16:creationId xmlns:a16="http://schemas.microsoft.com/office/drawing/2014/main" id="{00000000-0008-0000-1600-0000B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2" name="Button 186" hidden="1">
              <a:extLst>
                <a:ext uri="{63B3BB69-23CF-44E3-9099-C40C66FF867C}">
                  <a14:compatExt spid="_x0000_s188602"/>
                </a:ext>
                <a:ext uri="{FF2B5EF4-FFF2-40B4-BE49-F238E27FC236}">
                  <a16:creationId xmlns:a16="http://schemas.microsoft.com/office/drawing/2014/main" id="{00000000-0008-0000-1600-0000B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03" name="Button 187" hidden="1">
              <a:extLst>
                <a:ext uri="{63B3BB69-23CF-44E3-9099-C40C66FF867C}">
                  <a14:compatExt spid="_x0000_s188603"/>
                </a:ext>
                <a:ext uri="{FF2B5EF4-FFF2-40B4-BE49-F238E27FC236}">
                  <a16:creationId xmlns:a16="http://schemas.microsoft.com/office/drawing/2014/main" id="{00000000-0008-0000-1600-0000B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4" name="Button 188" hidden="1">
              <a:extLst>
                <a:ext uri="{63B3BB69-23CF-44E3-9099-C40C66FF867C}">
                  <a14:compatExt spid="_x0000_s188604"/>
                </a:ext>
                <a:ext uri="{FF2B5EF4-FFF2-40B4-BE49-F238E27FC236}">
                  <a16:creationId xmlns:a16="http://schemas.microsoft.com/office/drawing/2014/main" id="{00000000-0008-0000-1600-0000B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5" name="Button 189" hidden="1">
              <a:extLst>
                <a:ext uri="{63B3BB69-23CF-44E3-9099-C40C66FF867C}">
                  <a14:compatExt spid="_x0000_s188605"/>
                </a:ext>
                <a:ext uri="{FF2B5EF4-FFF2-40B4-BE49-F238E27FC236}">
                  <a16:creationId xmlns:a16="http://schemas.microsoft.com/office/drawing/2014/main" id="{00000000-0008-0000-1600-0000B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6" name="Button 190" hidden="1">
              <a:extLst>
                <a:ext uri="{63B3BB69-23CF-44E3-9099-C40C66FF867C}">
                  <a14:compatExt spid="_x0000_s188606"/>
                </a:ext>
                <a:ext uri="{FF2B5EF4-FFF2-40B4-BE49-F238E27FC236}">
                  <a16:creationId xmlns:a16="http://schemas.microsoft.com/office/drawing/2014/main" id="{00000000-0008-0000-1600-0000B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07" name="Button 191" hidden="1">
              <a:extLst>
                <a:ext uri="{63B3BB69-23CF-44E3-9099-C40C66FF867C}">
                  <a14:compatExt spid="_x0000_s188607"/>
                </a:ext>
                <a:ext uri="{FF2B5EF4-FFF2-40B4-BE49-F238E27FC236}">
                  <a16:creationId xmlns:a16="http://schemas.microsoft.com/office/drawing/2014/main" id="{00000000-0008-0000-1600-0000B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08" name="Button 192" hidden="1">
              <a:extLst>
                <a:ext uri="{63B3BB69-23CF-44E3-9099-C40C66FF867C}">
                  <a14:compatExt spid="_x0000_s188608"/>
                </a:ext>
                <a:ext uri="{FF2B5EF4-FFF2-40B4-BE49-F238E27FC236}">
                  <a16:creationId xmlns:a16="http://schemas.microsoft.com/office/drawing/2014/main" id="{00000000-0008-0000-1600-0000C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09" name="Button 193" hidden="1">
              <a:extLst>
                <a:ext uri="{63B3BB69-23CF-44E3-9099-C40C66FF867C}">
                  <a14:compatExt spid="_x0000_s188609"/>
                </a:ext>
                <a:ext uri="{FF2B5EF4-FFF2-40B4-BE49-F238E27FC236}">
                  <a16:creationId xmlns:a16="http://schemas.microsoft.com/office/drawing/2014/main" id="{00000000-0008-0000-1600-0000C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0" name="Button 194" hidden="1">
              <a:extLst>
                <a:ext uri="{63B3BB69-23CF-44E3-9099-C40C66FF867C}">
                  <a14:compatExt spid="_x0000_s188610"/>
                </a:ext>
                <a:ext uri="{FF2B5EF4-FFF2-40B4-BE49-F238E27FC236}">
                  <a16:creationId xmlns:a16="http://schemas.microsoft.com/office/drawing/2014/main" id="{00000000-0008-0000-1600-0000C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1" name="Button 195" hidden="1">
              <a:extLst>
                <a:ext uri="{63B3BB69-23CF-44E3-9099-C40C66FF867C}">
                  <a14:compatExt spid="_x0000_s188611"/>
                </a:ext>
                <a:ext uri="{FF2B5EF4-FFF2-40B4-BE49-F238E27FC236}">
                  <a16:creationId xmlns:a16="http://schemas.microsoft.com/office/drawing/2014/main" id="{00000000-0008-0000-1600-0000C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12" name="Button 196" hidden="1">
              <a:extLst>
                <a:ext uri="{63B3BB69-23CF-44E3-9099-C40C66FF867C}">
                  <a14:compatExt spid="_x0000_s188612"/>
                </a:ext>
                <a:ext uri="{FF2B5EF4-FFF2-40B4-BE49-F238E27FC236}">
                  <a16:creationId xmlns:a16="http://schemas.microsoft.com/office/drawing/2014/main" id="{00000000-0008-0000-1600-0000C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3" name="Button 197" hidden="1">
              <a:extLst>
                <a:ext uri="{63B3BB69-23CF-44E3-9099-C40C66FF867C}">
                  <a14:compatExt spid="_x0000_s188613"/>
                </a:ext>
                <a:ext uri="{FF2B5EF4-FFF2-40B4-BE49-F238E27FC236}">
                  <a16:creationId xmlns:a16="http://schemas.microsoft.com/office/drawing/2014/main" id="{00000000-0008-0000-1600-0000C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4" name="Button 198" hidden="1">
              <a:extLst>
                <a:ext uri="{63B3BB69-23CF-44E3-9099-C40C66FF867C}">
                  <a14:compatExt spid="_x0000_s188614"/>
                </a:ext>
                <a:ext uri="{FF2B5EF4-FFF2-40B4-BE49-F238E27FC236}">
                  <a16:creationId xmlns:a16="http://schemas.microsoft.com/office/drawing/2014/main" id="{00000000-0008-0000-1600-0000C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5" name="Button 199" hidden="1">
              <a:extLst>
                <a:ext uri="{63B3BB69-23CF-44E3-9099-C40C66FF867C}">
                  <a14:compatExt spid="_x0000_s188615"/>
                </a:ext>
                <a:ext uri="{FF2B5EF4-FFF2-40B4-BE49-F238E27FC236}">
                  <a16:creationId xmlns:a16="http://schemas.microsoft.com/office/drawing/2014/main" id="{00000000-0008-0000-1600-0000C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16" name="Button 200" hidden="1">
              <a:extLst>
                <a:ext uri="{63B3BB69-23CF-44E3-9099-C40C66FF867C}">
                  <a14:compatExt spid="_x0000_s188616"/>
                </a:ext>
                <a:ext uri="{FF2B5EF4-FFF2-40B4-BE49-F238E27FC236}">
                  <a16:creationId xmlns:a16="http://schemas.microsoft.com/office/drawing/2014/main" id="{00000000-0008-0000-1600-0000C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7" name="Button 201" hidden="1">
              <a:extLst>
                <a:ext uri="{63B3BB69-23CF-44E3-9099-C40C66FF867C}">
                  <a14:compatExt spid="_x0000_s188617"/>
                </a:ext>
                <a:ext uri="{FF2B5EF4-FFF2-40B4-BE49-F238E27FC236}">
                  <a16:creationId xmlns:a16="http://schemas.microsoft.com/office/drawing/2014/main" id="{00000000-0008-0000-1600-0000C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8" name="Button 202" hidden="1">
              <a:extLst>
                <a:ext uri="{63B3BB69-23CF-44E3-9099-C40C66FF867C}">
                  <a14:compatExt spid="_x0000_s188618"/>
                </a:ext>
                <a:ext uri="{FF2B5EF4-FFF2-40B4-BE49-F238E27FC236}">
                  <a16:creationId xmlns:a16="http://schemas.microsoft.com/office/drawing/2014/main" id="{00000000-0008-0000-1600-0000C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19" name="Button 203" hidden="1">
              <a:extLst>
                <a:ext uri="{63B3BB69-23CF-44E3-9099-C40C66FF867C}">
                  <a14:compatExt spid="_x0000_s188619"/>
                </a:ext>
                <a:ext uri="{FF2B5EF4-FFF2-40B4-BE49-F238E27FC236}">
                  <a16:creationId xmlns:a16="http://schemas.microsoft.com/office/drawing/2014/main" id="{00000000-0008-0000-1600-0000C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188620" name="Button 204" hidden="1">
              <a:extLst>
                <a:ext uri="{63B3BB69-23CF-44E3-9099-C40C66FF867C}">
                  <a14:compatExt spid="_x0000_s188620"/>
                </a:ext>
                <a:ext uri="{FF2B5EF4-FFF2-40B4-BE49-F238E27FC236}">
                  <a16:creationId xmlns:a16="http://schemas.microsoft.com/office/drawing/2014/main" id="{00000000-0008-0000-1600-0000C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1" name="Button 205" hidden="1">
              <a:extLst>
                <a:ext uri="{63B3BB69-23CF-44E3-9099-C40C66FF867C}">
                  <a14:compatExt spid="_x0000_s188621"/>
                </a:ext>
                <a:ext uri="{FF2B5EF4-FFF2-40B4-BE49-F238E27FC236}">
                  <a16:creationId xmlns:a16="http://schemas.microsoft.com/office/drawing/2014/main" id="{00000000-0008-0000-1600-0000C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2" name="Button 206" hidden="1">
              <a:extLst>
                <a:ext uri="{63B3BB69-23CF-44E3-9099-C40C66FF867C}">
                  <a14:compatExt spid="_x0000_s188622"/>
                </a:ext>
                <a:ext uri="{FF2B5EF4-FFF2-40B4-BE49-F238E27FC236}">
                  <a16:creationId xmlns:a16="http://schemas.microsoft.com/office/drawing/2014/main" id="{00000000-0008-0000-1600-0000C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3" name="Button 207" hidden="1">
              <a:extLst>
                <a:ext uri="{63B3BB69-23CF-44E3-9099-C40C66FF867C}">
                  <a14:compatExt spid="_x0000_s188623"/>
                </a:ext>
                <a:ext uri="{FF2B5EF4-FFF2-40B4-BE49-F238E27FC236}">
                  <a16:creationId xmlns:a16="http://schemas.microsoft.com/office/drawing/2014/main" id="{00000000-0008-0000-1600-0000C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8624" name="Button 208" hidden="1">
              <a:extLst>
                <a:ext uri="{63B3BB69-23CF-44E3-9099-C40C66FF867C}">
                  <a14:compatExt spid="_x0000_s188624"/>
                </a:ext>
                <a:ext uri="{FF2B5EF4-FFF2-40B4-BE49-F238E27FC236}">
                  <a16:creationId xmlns:a16="http://schemas.microsoft.com/office/drawing/2014/main" id="{00000000-0008-0000-1600-0000D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5" name="Button 209" hidden="1">
              <a:extLst>
                <a:ext uri="{63B3BB69-23CF-44E3-9099-C40C66FF867C}">
                  <a14:compatExt spid="_x0000_s188625"/>
                </a:ext>
                <a:ext uri="{FF2B5EF4-FFF2-40B4-BE49-F238E27FC236}">
                  <a16:creationId xmlns:a16="http://schemas.microsoft.com/office/drawing/2014/main" id="{00000000-0008-0000-1600-0000D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6" name="Button 210" hidden="1">
              <a:extLst>
                <a:ext uri="{63B3BB69-23CF-44E3-9099-C40C66FF867C}">
                  <a14:compatExt spid="_x0000_s188626"/>
                </a:ext>
                <a:ext uri="{FF2B5EF4-FFF2-40B4-BE49-F238E27FC236}">
                  <a16:creationId xmlns:a16="http://schemas.microsoft.com/office/drawing/2014/main" id="{00000000-0008-0000-1600-0000D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7" name="Button 211" hidden="1">
              <a:extLst>
                <a:ext uri="{63B3BB69-23CF-44E3-9099-C40C66FF867C}">
                  <a14:compatExt spid="_x0000_s188627"/>
                </a:ext>
                <a:ext uri="{FF2B5EF4-FFF2-40B4-BE49-F238E27FC236}">
                  <a16:creationId xmlns:a16="http://schemas.microsoft.com/office/drawing/2014/main" id="{00000000-0008-0000-1600-0000D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28" name="Button 212" hidden="1">
              <a:extLst>
                <a:ext uri="{63B3BB69-23CF-44E3-9099-C40C66FF867C}">
                  <a14:compatExt spid="_x0000_s188628"/>
                </a:ext>
                <a:ext uri="{FF2B5EF4-FFF2-40B4-BE49-F238E27FC236}">
                  <a16:creationId xmlns:a16="http://schemas.microsoft.com/office/drawing/2014/main" id="{00000000-0008-0000-1600-0000D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29" name="Button 213" hidden="1">
              <a:extLst>
                <a:ext uri="{63B3BB69-23CF-44E3-9099-C40C66FF867C}">
                  <a14:compatExt spid="_x0000_s188629"/>
                </a:ext>
                <a:ext uri="{FF2B5EF4-FFF2-40B4-BE49-F238E27FC236}">
                  <a16:creationId xmlns:a16="http://schemas.microsoft.com/office/drawing/2014/main" id="{00000000-0008-0000-1600-0000D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0" name="Button 214" hidden="1">
              <a:extLst>
                <a:ext uri="{63B3BB69-23CF-44E3-9099-C40C66FF867C}">
                  <a14:compatExt spid="_x0000_s188630"/>
                </a:ext>
                <a:ext uri="{FF2B5EF4-FFF2-40B4-BE49-F238E27FC236}">
                  <a16:creationId xmlns:a16="http://schemas.microsoft.com/office/drawing/2014/main" id="{00000000-0008-0000-1600-0000D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1" name="Button 215" hidden="1">
              <a:extLst>
                <a:ext uri="{63B3BB69-23CF-44E3-9099-C40C66FF867C}">
                  <a14:compatExt spid="_x0000_s188631"/>
                </a:ext>
                <a:ext uri="{FF2B5EF4-FFF2-40B4-BE49-F238E27FC236}">
                  <a16:creationId xmlns:a16="http://schemas.microsoft.com/office/drawing/2014/main" id="{00000000-0008-0000-1600-0000D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32" name="Button 216" hidden="1">
              <a:extLst>
                <a:ext uri="{63B3BB69-23CF-44E3-9099-C40C66FF867C}">
                  <a14:compatExt spid="_x0000_s188632"/>
                </a:ext>
                <a:ext uri="{FF2B5EF4-FFF2-40B4-BE49-F238E27FC236}">
                  <a16:creationId xmlns:a16="http://schemas.microsoft.com/office/drawing/2014/main" id="{00000000-0008-0000-1600-0000D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3" name="Button 217" hidden="1">
              <a:extLst>
                <a:ext uri="{63B3BB69-23CF-44E3-9099-C40C66FF867C}">
                  <a14:compatExt spid="_x0000_s188633"/>
                </a:ext>
                <a:ext uri="{FF2B5EF4-FFF2-40B4-BE49-F238E27FC236}">
                  <a16:creationId xmlns:a16="http://schemas.microsoft.com/office/drawing/2014/main" id="{00000000-0008-0000-1600-0000D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4" name="Button 218" hidden="1">
              <a:extLst>
                <a:ext uri="{63B3BB69-23CF-44E3-9099-C40C66FF867C}">
                  <a14:compatExt spid="_x0000_s188634"/>
                </a:ext>
                <a:ext uri="{FF2B5EF4-FFF2-40B4-BE49-F238E27FC236}">
                  <a16:creationId xmlns:a16="http://schemas.microsoft.com/office/drawing/2014/main" id="{00000000-0008-0000-1600-0000D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5" name="Button 219" hidden="1">
              <a:extLst>
                <a:ext uri="{63B3BB69-23CF-44E3-9099-C40C66FF867C}">
                  <a14:compatExt spid="_x0000_s188635"/>
                </a:ext>
                <a:ext uri="{FF2B5EF4-FFF2-40B4-BE49-F238E27FC236}">
                  <a16:creationId xmlns:a16="http://schemas.microsoft.com/office/drawing/2014/main" id="{00000000-0008-0000-1600-0000D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8636" name="Button 220" hidden="1">
              <a:extLst>
                <a:ext uri="{63B3BB69-23CF-44E3-9099-C40C66FF867C}">
                  <a14:compatExt spid="_x0000_s188636"/>
                </a:ext>
                <a:ext uri="{FF2B5EF4-FFF2-40B4-BE49-F238E27FC236}">
                  <a16:creationId xmlns:a16="http://schemas.microsoft.com/office/drawing/2014/main" id="{00000000-0008-0000-1600-0000D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7" name="Button 221" hidden="1">
              <a:extLst>
                <a:ext uri="{63B3BB69-23CF-44E3-9099-C40C66FF867C}">
                  <a14:compatExt spid="_x0000_s188637"/>
                </a:ext>
                <a:ext uri="{FF2B5EF4-FFF2-40B4-BE49-F238E27FC236}">
                  <a16:creationId xmlns:a16="http://schemas.microsoft.com/office/drawing/2014/main" id="{00000000-0008-0000-1600-0000D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8" name="Button 222" hidden="1">
              <a:extLst>
                <a:ext uri="{63B3BB69-23CF-44E3-9099-C40C66FF867C}">
                  <a14:compatExt spid="_x0000_s188638"/>
                </a:ext>
                <a:ext uri="{FF2B5EF4-FFF2-40B4-BE49-F238E27FC236}">
                  <a16:creationId xmlns:a16="http://schemas.microsoft.com/office/drawing/2014/main" id="{00000000-0008-0000-1600-0000D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39" name="Button 223" hidden="1">
              <a:extLst>
                <a:ext uri="{63B3BB69-23CF-44E3-9099-C40C66FF867C}">
                  <a14:compatExt spid="_x0000_s188639"/>
                </a:ext>
                <a:ext uri="{FF2B5EF4-FFF2-40B4-BE49-F238E27FC236}">
                  <a16:creationId xmlns:a16="http://schemas.microsoft.com/office/drawing/2014/main" id="{00000000-0008-0000-1600-0000D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40" name="Button 224" hidden="1">
              <a:extLst>
                <a:ext uri="{63B3BB69-23CF-44E3-9099-C40C66FF867C}">
                  <a14:compatExt spid="_x0000_s188640"/>
                </a:ext>
                <a:ext uri="{FF2B5EF4-FFF2-40B4-BE49-F238E27FC236}">
                  <a16:creationId xmlns:a16="http://schemas.microsoft.com/office/drawing/2014/main" id="{00000000-0008-0000-1600-0000E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1" name="Button 225" hidden="1">
              <a:extLst>
                <a:ext uri="{63B3BB69-23CF-44E3-9099-C40C66FF867C}">
                  <a14:compatExt spid="_x0000_s188641"/>
                </a:ext>
                <a:ext uri="{FF2B5EF4-FFF2-40B4-BE49-F238E27FC236}">
                  <a16:creationId xmlns:a16="http://schemas.microsoft.com/office/drawing/2014/main" id="{00000000-0008-0000-1600-0000E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2" name="Button 226" hidden="1">
              <a:extLst>
                <a:ext uri="{63B3BB69-23CF-44E3-9099-C40C66FF867C}">
                  <a14:compatExt spid="_x0000_s188642"/>
                </a:ext>
                <a:ext uri="{FF2B5EF4-FFF2-40B4-BE49-F238E27FC236}">
                  <a16:creationId xmlns:a16="http://schemas.microsoft.com/office/drawing/2014/main" id="{00000000-0008-0000-1600-0000E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3" name="Button 227" hidden="1">
              <a:extLst>
                <a:ext uri="{63B3BB69-23CF-44E3-9099-C40C66FF867C}">
                  <a14:compatExt spid="_x0000_s188643"/>
                </a:ext>
                <a:ext uri="{FF2B5EF4-FFF2-40B4-BE49-F238E27FC236}">
                  <a16:creationId xmlns:a16="http://schemas.microsoft.com/office/drawing/2014/main" id="{00000000-0008-0000-1600-0000E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44" name="Button 228" hidden="1">
              <a:extLst>
                <a:ext uri="{63B3BB69-23CF-44E3-9099-C40C66FF867C}">
                  <a14:compatExt spid="_x0000_s188644"/>
                </a:ext>
                <a:ext uri="{FF2B5EF4-FFF2-40B4-BE49-F238E27FC236}">
                  <a16:creationId xmlns:a16="http://schemas.microsoft.com/office/drawing/2014/main" id="{00000000-0008-0000-1600-0000E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5" name="Button 229" hidden="1">
              <a:extLst>
                <a:ext uri="{63B3BB69-23CF-44E3-9099-C40C66FF867C}">
                  <a14:compatExt spid="_x0000_s188645"/>
                </a:ext>
                <a:ext uri="{FF2B5EF4-FFF2-40B4-BE49-F238E27FC236}">
                  <a16:creationId xmlns:a16="http://schemas.microsoft.com/office/drawing/2014/main" id="{00000000-0008-0000-1600-0000E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6" name="Button 230" hidden="1">
              <a:extLst>
                <a:ext uri="{63B3BB69-23CF-44E3-9099-C40C66FF867C}">
                  <a14:compatExt spid="_x0000_s188646"/>
                </a:ext>
                <a:ext uri="{FF2B5EF4-FFF2-40B4-BE49-F238E27FC236}">
                  <a16:creationId xmlns:a16="http://schemas.microsoft.com/office/drawing/2014/main" id="{00000000-0008-0000-1600-0000E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7" name="Button 231" hidden="1">
              <a:extLst>
                <a:ext uri="{63B3BB69-23CF-44E3-9099-C40C66FF867C}">
                  <a14:compatExt spid="_x0000_s188647"/>
                </a:ext>
                <a:ext uri="{FF2B5EF4-FFF2-40B4-BE49-F238E27FC236}">
                  <a16:creationId xmlns:a16="http://schemas.microsoft.com/office/drawing/2014/main" id="{00000000-0008-0000-1600-0000E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648" name="Button 232" hidden="1">
              <a:extLst>
                <a:ext uri="{63B3BB69-23CF-44E3-9099-C40C66FF867C}">
                  <a14:compatExt spid="_x0000_s188648"/>
                </a:ext>
                <a:ext uri="{FF2B5EF4-FFF2-40B4-BE49-F238E27FC236}">
                  <a16:creationId xmlns:a16="http://schemas.microsoft.com/office/drawing/2014/main" id="{00000000-0008-0000-1600-0000E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49" name="Button 233" hidden="1">
              <a:extLst>
                <a:ext uri="{63B3BB69-23CF-44E3-9099-C40C66FF867C}">
                  <a14:compatExt spid="_x0000_s188649"/>
                </a:ext>
                <a:ext uri="{FF2B5EF4-FFF2-40B4-BE49-F238E27FC236}">
                  <a16:creationId xmlns:a16="http://schemas.microsoft.com/office/drawing/2014/main" id="{00000000-0008-0000-1600-0000E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0" name="Button 234" hidden="1">
              <a:extLst>
                <a:ext uri="{63B3BB69-23CF-44E3-9099-C40C66FF867C}">
                  <a14:compatExt spid="_x0000_s188650"/>
                </a:ext>
                <a:ext uri="{FF2B5EF4-FFF2-40B4-BE49-F238E27FC236}">
                  <a16:creationId xmlns:a16="http://schemas.microsoft.com/office/drawing/2014/main" id="{00000000-0008-0000-1600-0000E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1" name="Button 235" hidden="1">
              <a:extLst>
                <a:ext uri="{63B3BB69-23CF-44E3-9099-C40C66FF867C}">
                  <a14:compatExt spid="_x0000_s188651"/>
                </a:ext>
                <a:ext uri="{FF2B5EF4-FFF2-40B4-BE49-F238E27FC236}">
                  <a16:creationId xmlns:a16="http://schemas.microsoft.com/office/drawing/2014/main" id="{00000000-0008-0000-1600-0000E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8652" name="Button 236" hidden="1">
              <a:extLst>
                <a:ext uri="{63B3BB69-23CF-44E3-9099-C40C66FF867C}">
                  <a14:compatExt spid="_x0000_s188652"/>
                </a:ext>
                <a:ext uri="{FF2B5EF4-FFF2-40B4-BE49-F238E27FC236}">
                  <a16:creationId xmlns:a16="http://schemas.microsoft.com/office/drawing/2014/main" id="{00000000-0008-0000-1600-0000E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3" name="Button 237" hidden="1">
              <a:extLst>
                <a:ext uri="{63B3BB69-23CF-44E3-9099-C40C66FF867C}">
                  <a14:compatExt spid="_x0000_s188653"/>
                </a:ext>
                <a:ext uri="{FF2B5EF4-FFF2-40B4-BE49-F238E27FC236}">
                  <a16:creationId xmlns:a16="http://schemas.microsoft.com/office/drawing/2014/main" id="{00000000-0008-0000-1600-0000E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4" name="Button 238" hidden="1">
              <a:extLst>
                <a:ext uri="{63B3BB69-23CF-44E3-9099-C40C66FF867C}">
                  <a14:compatExt spid="_x0000_s188654"/>
                </a:ext>
                <a:ext uri="{FF2B5EF4-FFF2-40B4-BE49-F238E27FC236}">
                  <a16:creationId xmlns:a16="http://schemas.microsoft.com/office/drawing/2014/main" id="{00000000-0008-0000-1600-0000E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5" name="Button 239" hidden="1">
              <a:extLst>
                <a:ext uri="{63B3BB69-23CF-44E3-9099-C40C66FF867C}">
                  <a14:compatExt spid="_x0000_s188655"/>
                </a:ext>
                <a:ext uri="{FF2B5EF4-FFF2-40B4-BE49-F238E27FC236}">
                  <a16:creationId xmlns:a16="http://schemas.microsoft.com/office/drawing/2014/main" id="{00000000-0008-0000-1600-0000E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656" name="Button 240" hidden="1">
              <a:extLst>
                <a:ext uri="{63B3BB69-23CF-44E3-9099-C40C66FF867C}">
                  <a14:compatExt spid="_x0000_s188656"/>
                </a:ext>
                <a:ext uri="{FF2B5EF4-FFF2-40B4-BE49-F238E27FC236}">
                  <a16:creationId xmlns:a16="http://schemas.microsoft.com/office/drawing/2014/main" id="{00000000-0008-0000-1600-0000F0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7" name="Button 241" hidden="1">
              <a:extLst>
                <a:ext uri="{63B3BB69-23CF-44E3-9099-C40C66FF867C}">
                  <a14:compatExt spid="_x0000_s188657"/>
                </a:ext>
                <a:ext uri="{FF2B5EF4-FFF2-40B4-BE49-F238E27FC236}">
                  <a16:creationId xmlns:a16="http://schemas.microsoft.com/office/drawing/2014/main" id="{00000000-0008-0000-1600-0000F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8" name="Button 242" hidden="1">
              <a:extLst>
                <a:ext uri="{63B3BB69-23CF-44E3-9099-C40C66FF867C}">
                  <a14:compatExt spid="_x0000_s188658"/>
                </a:ext>
                <a:ext uri="{FF2B5EF4-FFF2-40B4-BE49-F238E27FC236}">
                  <a16:creationId xmlns:a16="http://schemas.microsoft.com/office/drawing/2014/main" id="{00000000-0008-0000-1600-0000F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59" name="Button 243" hidden="1">
              <a:extLst>
                <a:ext uri="{63B3BB69-23CF-44E3-9099-C40C66FF867C}">
                  <a14:compatExt spid="_x0000_s188659"/>
                </a:ext>
                <a:ext uri="{FF2B5EF4-FFF2-40B4-BE49-F238E27FC236}">
                  <a16:creationId xmlns:a16="http://schemas.microsoft.com/office/drawing/2014/main" id="{00000000-0008-0000-1600-0000F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660" name="Button 244" hidden="1">
              <a:extLst>
                <a:ext uri="{63B3BB69-23CF-44E3-9099-C40C66FF867C}">
                  <a14:compatExt spid="_x0000_s188660"/>
                </a:ext>
                <a:ext uri="{FF2B5EF4-FFF2-40B4-BE49-F238E27FC236}">
                  <a16:creationId xmlns:a16="http://schemas.microsoft.com/office/drawing/2014/main" id="{00000000-0008-0000-1600-0000F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1" name="Button 245" hidden="1">
              <a:extLst>
                <a:ext uri="{63B3BB69-23CF-44E3-9099-C40C66FF867C}">
                  <a14:compatExt spid="_x0000_s188661"/>
                </a:ext>
                <a:ext uri="{FF2B5EF4-FFF2-40B4-BE49-F238E27FC236}">
                  <a16:creationId xmlns:a16="http://schemas.microsoft.com/office/drawing/2014/main" id="{00000000-0008-0000-1600-0000F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2" name="Button 246" hidden="1">
              <a:extLst>
                <a:ext uri="{63B3BB69-23CF-44E3-9099-C40C66FF867C}">
                  <a14:compatExt spid="_x0000_s188662"/>
                </a:ext>
                <a:ext uri="{FF2B5EF4-FFF2-40B4-BE49-F238E27FC236}">
                  <a16:creationId xmlns:a16="http://schemas.microsoft.com/office/drawing/2014/main" id="{00000000-0008-0000-1600-0000F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3" name="Button 247" hidden="1">
              <a:extLst>
                <a:ext uri="{63B3BB69-23CF-44E3-9099-C40C66FF867C}">
                  <a14:compatExt spid="_x0000_s188663"/>
                </a:ext>
                <a:ext uri="{FF2B5EF4-FFF2-40B4-BE49-F238E27FC236}">
                  <a16:creationId xmlns:a16="http://schemas.microsoft.com/office/drawing/2014/main" id="{00000000-0008-0000-1600-0000F7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188664" name="Button 248" hidden="1">
              <a:extLst>
                <a:ext uri="{63B3BB69-23CF-44E3-9099-C40C66FF867C}">
                  <a14:compatExt spid="_x0000_s188664"/>
                </a:ext>
                <a:ext uri="{FF2B5EF4-FFF2-40B4-BE49-F238E27FC236}">
                  <a16:creationId xmlns:a16="http://schemas.microsoft.com/office/drawing/2014/main" id="{00000000-0008-0000-1600-0000F8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8665" name="Button 249" hidden="1">
              <a:extLst>
                <a:ext uri="{63B3BB69-23CF-44E3-9099-C40C66FF867C}">
                  <a14:compatExt spid="_x0000_s188665"/>
                </a:ext>
                <a:ext uri="{FF2B5EF4-FFF2-40B4-BE49-F238E27FC236}">
                  <a16:creationId xmlns:a16="http://schemas.microsoft.com/office/drawing/2014/main" id="{00000000-0008-0000-1600-0000F9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6" name="Button 250" hidden="1">
              <a:extLst>
                <a:ext uri="{63B3BB69-23CF-44E3-9099-C40C66FF867C}">
                  <a14:compatExt spid="_x0000_s188666"/>
                </a:ext>
                <a:ext uri="{FF2B5EF4-FFF2-40B4-BE49-F238E27FC236}">
                  <a16:creationId xmlns:a16="http://schemas.microsoft.com/office/drawing/2014/main" id="{00000000-0008-0000-1600-0000FA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7" name="Button 251" hidden="1">
              <a:extLst>
                <a:ext uri="{63B3BB69-23CF-44E3-9099-C40C66FF867C}">
                  <a14:compatExt spid="_x0000_s188667"/>
                </a:ext>
                <a:ext uri="{FF2B5EF4-FFF2-40B4-BE49-F238E27FC236}">
                  <a16:creationId xmlns:a16="http://schemas.microsoft.com/office/drawing/2014/main" id="{00000000-0008-0000-1600-0000FB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8" name="Button 252" hidden="1">
              <a:extLst>
                <a:ext uri="{63B3BB69-23CF-44E3-9099-C40C66FF867C}">
                  <a14:compatExt spid="_x0000_s188668"/>
                </a:ext>
                <a:ext uri="{FF2B5EF4-FFF2-40B4-BE49-F238E27FC236}">
                  <a16:creationId xmlns:a16="http://schemas.microsoft.com/office/drawing/2014/main" id="{00000000-0008-0000-1600-0000FC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669" name="Button 253" hidden="1">
              <a:extLst>
                <a:ext uri="{63B3BB69-23CF-44E3-9099-C40C66FF867C}">
                  <a14:compatExt spid="_x0000_s188669"/>
                </a:ext>
                <a:ext uri="{FF2B5EF4-FFF2-40B4-BE49-F238E27FC236}">
                  <a16:creationId xmlns:a16="http://schemas.microsoft.com/office/drawing/2014/main" id="{00000000-0008-0000-1600-0000FD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0" name="Button 254" hidden="1">
              <a:extLst>
                <a:ext uri="{63B3BB69-23CF-44E3-9099-C40C66FF867C}">
                  <a14:compatExt spid="_x0000_s188670"/>
                </a:ext>
                <a:ext uri="{FF2B5EF4-FFF2-40B4-BE49-F238E27FC236}">
                  <a16:creationId xmlns:a16="http://schemas.microsoft.com/office/drawing/2014/main" id="{00000000-0008-0000-1600-0000FE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1" name="Button 255" hidden="1">
              <a:extLst>
                <a:ext uri="{63B3BB69-23CF-44E3-9099-C40C66FF867C}">
                  <a14:compatExt spid="_x0000_s188671"/>
                </a:ext>
                <a:ext uri="{FF2B5EF4-FFF2-40B4-BE49-F238E27FC236}">
                  <a16:creationId xmlns:a16="http://schemas.microsoft.com/office/drawing/2014/main" id="{00000000-0008-0000-1600-0000FF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2" name="Button 256" hidden="1">
              <a:extLst>
                <a:ext uri="{63B3BB69-23CF-44E3-9099-C40C66FF867C}">
                  <a14:compatExt spid="_x0000_s188672"/>
                </a:ext>
                <a:ext uri="{FF2B5EF4-FFF2-40B4-BE49-F238E27FC236}">
                  <a16:creationId xmlns:a16="http://schemas.microsoft.com/office/drawing/2014/main" id="{00000000-0008-0000-1600-00000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188673" name="Button 257" hidden="1">
              <a:extLst>
                <a:ext uri="{63B3BB69-23CF-44E3-9099-C40C66FF867C}">
                  <a14:compatExt spid="_x0000_s188673"/>
                </a:ext>
                <a:ext uri="{FF2B5EF4-FFF2-40B4-BE49-F238E27FC236}">
                  <a16:creationId xmlns:a16="http://schemas.microsoft.com/office/drawing/2014/main" id="{00000000-0008-0000-1600-00000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4" name="Button 258" hidden="1">
              <a:extLst>
                <a:ext uri="{63B3BB69-23CF-44E3-9099-C40C66FF867C}">
                  <a14:compatExt spid="_x0000_s188674"/>
                </a:ext>
                <a:ext uri="{FF2B5EF4-FFF2-40B4-BE49-F238E27FC236}">
                  <a16:creationId xmlns:a16="http://schemas.microsoft.com/office/drawing/2014/main" id="{00000000-0008-0000-1600-00000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5" name="Button 259" hidden="1">
              <a:extLst>
                <a:ext uri="{63B3BB69-23CF-44E3-9099-C40C66FF867C}">
                  <a14:compatExt spid="_x0000_s188675"/>
                </a:ext>
                <a:ext uri="{FF2B5EF4-FFF2-40B4-BE49-F238E27FC236}">
                  <a16:creationId xmlns:a16="http://schemas.microsoft.com/office/drawing/2014/main" id="{00000000-0008-0000-1600-00000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6" name="Button 260" hidden="1">
              <a:extLst>
                <a:ext uri="{63B3BB69-23CF-44E3-9099-C40C66FF867C}">
                  <a14:compatExt spid="_x0000_s188676"/>
                </a:ext>
                <a:ext uri="{FF2B5EF4-FFF2-40B4-BE49-F238E27FC236}">
                  <a16:creationId xmlns:a16="http://schemas.microsoft.com/office/drawing/2014/main" id="{00000000-0008-0000-1600-00000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188677" name="Button 261" hidden="1">
              <a:extLst>
                <a:ext uri="{63B3BB69-23CF-44E3-9099-C40C66FF867C}">
                  <a14:compatExt spid="_x0000_s188677"/>
                </a:ext>
                <a:ext uri="{FF2B5EF4-FFF2-40B4-BE49-F238E27FC236}">
                  <a16:creationId xmlns:a16="http://schemas.microsoft.com/office/drawing/2014/main" id="{00000000-0008-0000-1600-00000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8" name="Button 262" hidden="1">
              <a:extLst>
                <a:ext uri="{63B3BB69-23CF-44E3-9099-C40C66FF867C}">
                  <a14:compatExt spid="_x0000_s188678"/>
                </a:ext>
                <a:ext uri="{FF2B5EF4-FFF2-40B4-BE49-F238E27FC236}">
                  <a16:creationId xmlns:a16="http://schemas.microsoft.com/office/drawing/2014/main" id="{00000000-0008-0000-1600-00000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79" name="Button 263" hidden="1">
              <a:extLst>
                <a:ext uri="{63B3BB69-23CF-44E3-9099-C40C66FF867C}">
                  <a14:compatExt spid="_x0000_s188679"/>
                </a:ext>
                <a:ext uri="{FF2B5EF4-FFF2-40B4-BE49-F238E27FC236}">
                  <a16:creationId xmlns:a16="http://schemas.microsoft.com/office/drawing/2014/main" id="{00000000-0008-0000-1600-00000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0" name="Button 264" hidden="1">
              <a:extLst>
                <a:ext uri="{63B3BB69-23CF-44E3-9099-C40C66FF867C}">
                  <a14:compatExt spid="_x0000_s188680"/>
                </a:ext>
                <a:ext uri="{FF2B5EF4-FFF2-40B4-BE49-F238E27FC236}">
                  <a16:creationId xmlns:a16="http://schemas.microsoft.com/office/drawing/2014/main" id="{00000000-0008-0000-1600-00000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188681" name="Button 265" hidden="1">
              <a:extLst>
                <a:ext uri="{63B3BB69-23CF-44E3-9099-C40C66FF867C}">
                  <a14:compatExt spid="_x0000_s188681"/>
                </a:ext>
                <a:ext uri="{FF2B5EF4-FFF2-40B4-BE49-F238E27FC236}">
                  <a16:creationId xmlns:a16="http://schemas.microsoft.com/office/drawing/2014/main" id="{00000000-0008-0000-1600-00000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2" name="Button 266" hidden="1">
              <a:extLst>
                <a:ext uri="{63B3BB69-23CF-44E3-9099-C40C66FF867C}">
                  <a14:compatExt spid="_x0000_s188682"/>
                </a:ext>
                <a:ext uri="{FF2B5EF4-FFF2-40B4-BE49-F238E27FC236}">
                  <a16:creationId xmlns:a16="http://schemas.microsoft.com/office/drawing/2014/main" id="{00000000-0008-0000-1600-00000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3" name="Button 267" hidden="1">
              <a:extLst>
                <a:ext uri="{63B3BB69-23CF-44E3-9099-C40C66FF867C}">
                  <a14:compatExt spid="_x0000_s188683"/>
                </a:ext>
                <a:ext uri="{FF2B5EF4-FFF2-40B4-BE49-F238E27FC236}">
                  <a16:creationId xmlns:a16="http://schemas.microsoft.com/office/drawing/2014/main" id="{00000000-0008-0000-1600-00000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4" name="Button 268" hidden="1">
              <a:extLst>
                <a:ext uri="{63B3BB69-23CF-44E3-9099-C40C66FF867C}">
                  <a14:compatExt spid="_x0000_s188684"/>
                </a:ext>
                <a:ext uri="{FF2B5EF4-FFF2-40B4-BE49-F238E27FC236}">
                  <a16:creationId xmlns:a16="http://schemas.microsoft.com/office/drawing/2014/main" id="{00000000-0008-0000-1600-00000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8685" name="Button 269" hidden="1">
              <a:extLst>
                <a:ext uri="{63B3BB69-23CF-44E3-9099-C40C66FF867C}">
                  <a14:compatExt spid="_x0000_s188685"/>
                </a:ext>
                <a:ext uri="{FF2B5EF4-FFF2-40B4-BE49-F238E27FC236}">
                  <a16:creationId xmlns:a16="http://schemas.microsoft.com/office/drawing/2014/main" id="{00000000-0008-0000-1600-00000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6" name="Button 270" hidden="1">
              <a:extLst>
                <a:ext uri="{63B3BB69-23CF-44E3-9099-C40C66FF867C}">
                  <a14:compatExt spid="_x0000_s188686"/>
                </a:ext>
                <a:ext uri="{FF2B5EF4-FFF2-40B4-BE49-F238E27FC236}">
                  <a16:creationId xmlns:a16="http://schemas.microsoft.com/office/drawing/2014/main" id="{00000000-0008-0000-1600-00000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7" name="Button 271" hidden="1">
              <a:extLst>
                <a:ext uri="{63B3BB69-23CF-44E3-9099-C40C66FF867C}">
                  <a14:compatExt spid="_x0000_s188687"/>
                </a:ext>
                <a:ext uri="{FF2B5EF4-FFF2-40B4-BE49-F238E27FC236}">
                  <a16:creationId xmlns:a16="http://schemas.microsoft.com/office/drawing/2014/main" id="{00000000-0008-0000-1600-00000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8" name="Button 272" hidden="1">
              <a:extLst>
                <a:ext uri="{63B3BB69-23CF-44E3-9099-C40C66FF867C}">
                  <a14:compatExt spid="_x0000_s188688"/>
                </a:ext>
                <a:ext uri="{FF2B5EF4-FFF2-40B4-BE49-F238E27FC236}">
                  <a16:creationId xmlns:a16="http://schemas.microsoft.com/office/drawing/2014/main" id="{00000000-0008-0000-1600-00001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188689" name="Button 273" hidden="1">
              <a:extLst>
                <a:ext uri="{63B3BB69-23CF-44E3-9099-C40C66FF867C}">
                  <a14:compatExt spid="_x0000_s188689"/>
                </a:ext>
                <a:ext uri="{FF2B5EF4-FFF2-40B4-BE49-F238E27FC236}">
                  <a16:creationId xmlns:a16="http://schemas.microsoft.com/office/drawing/2014/main" id="{00000000-0008-0000-1600-00001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0" name="Button 274" hidden="1">
              <a:extLst>
                <a:ext uri="{63B3BB69-23CF-44E3-9099-C40C66FF867C}">
                  <a14:compatExt spid="_x0000_s188690"/>
                </a:ext>
                <a:ext uri="{FF2B5EF4-FFF2-40B4-BE49-F238E27FC236}">
                  <a16:creationId xmlns:a16="http://schemas.microsoft.com/office/drawing/2014/main" id="{00000000-0008-0000-1600-00001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1" name="Button 275" hidden="1">
              <a:extLst>
                <a:ext uri="{63B3BB69-23CF-44E3-9099-C40C66FF867C}">
                  <a14:compatExt spid="_x0000_s188691"/>
                </a:ext>
                <a:ext uri="{FF2B5EF4-FFF2-40B4-BE49-F238E27FC236}">
                  <a16:creationId xmlns:a16="http://schemas.microsoft.com/office/drawing/2014/main" id="{00000000-0008-0000-1600-00001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2" name="Button 276" hidden="1">
              <a:extLst>
                <a:ext uri="{63B3BB69-23CF-44E3-9099-C40C66FF867C}">
                  <a14:compatExt spid="_x0000_s188692"/>
                </a:ext>
                <a:ext uri="{FF2B5EF4-FFF2-40B4-BE49-F238E27FC236}">
                  <a16:creationId xmlns:a16="http://schemas.microsoft.com/office/drawing/2014/main" id="{00000000-0008-0000-1600-00001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188693" name="Button 277" hidden="1">
              <a:extLst>
                <a:ext uri="{63B3BB69-23CF-44E3-9099-C40C66FF867C}">
                  <a14:compatExt spid="_x0000_s188693"/>
                </a:ext>
                <a:ext uri="{FF2B5EF4-FFF2-40B4-BE49-F238E27FC236}">
                  <a16:creationId xmlns:a16="http://schemas.microsoft.com/office/drawing/2014/main" id="{00000000-0008-0000-1600-00001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4" name="Button 278" hidden="1">
              <a:extLst>
                <a:ext uri="{63B3BB69-23CF-44E3-9099-C40C66FF867C}">
                  <a14:compatExt spid="_x0000_s188694"/>
                </a:ext>
                <a:ext uri="{FF2B5EF4-FFF2-40B4-BE49-F238E27FC236}">
                  <a16:creationId xmlns:a16="http://schemas.microsoft.com/office/drawing/2014/main" id="{00000000-0008-0000-1600-00001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5" name="Button 279" hidden="1">
              <a:extLst>
                <a:ext uri="{63B3BB69-23CF-44E3-9099-C40C66FF867C}">
                  <a14:compatExt spid="_x0000_s188695"/>
                </a:ext>
                <a:ext uri="{FF2B5EF4-FFF2-40B4-BE49-F238E27FC236}">
                  <a16:creationId xmlns:a16="http://schemas.microsoft.com/office/drawing/2014/main" id="{00000000-0008-0000-1600-00001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6" name="Button 280" hidden="1">
              <a:extLst>
                <a:ext uri="{63B3BB69-23CF-44E3-9099-C40C66FF867C}">
                  <a14:compatExt spid="_x0000_s188696"/>
                </a:ext>
                <a:ext uri="{FF2B5EF4-FFF2-40B4-BE49-F238E27FC236}">
                  <a16:creationId xmlns:a16="http://schemas.microsoft.com/office/drawing/2014/main" id="{00000000-0008-0000-1600-00001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8697" name="Button 281" hidden="1">
              <a:extLst>
                <a:ext uri="{63B3BB69-23CF-44E3-9099-C40C66FF867C}">
                  <a14:compatExt spid="_x0000_s188697"/>
                </a:ext>
                <a:ext uri="{FF2B5EF4-FFF2-40B4-BE49-F238E27FC236}">
                  <a16:creationId xmlns:a16="http://schemas.microsoft.com/office/drawing/2014/main" id="{00000000-0008-0000-1600-00001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8" name="Button 282" hidden="1">
              <a:extLst>
                <a:ext uri="{63B3BB69-23CF-44E3-9099-C40C66FF867C}">
                  <a14:compatExt spid="_x0000_s188698"/>
                </a:ext>
                <a:ext uri="{FF2B5EF4-FFF2-40B4-BE49-F238E27FC236}">
                  <a16:creationId xmlns:a16="http://schemas.microsoft.com/office/drawing/2014/main" id="{00000000-0008-0000-1600-00001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699" name="Button 283" hidden="1">
              <a:extLst>
                <a:ext uri="{63B3BB69-23CF-44E3-9099-C40C66FF867C}">
                  <a14:compatExt spid="_x0000_s188699"/>
                </a:ext>
                <a:ext uri="{FF2B5EF4-FFF2-40B4-BE49-F238E27FC236}">
                  <a16:creationId xmlns:a16="http://schemas.microsoft.com/office/drawing/2014/main" id="{00000000-0008-0000-1600-00001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0" name="Button 284" hidden="1">
              <a:extLst>
                <a:ext uri="{63B3BB69-23CF-44E3-9099-C40C66FF867C}">
                  <a14:compatExt spid="_x0000_s188700"/>
                </a:ext>
                <a:ext uri="{FF2B5EF4-FFF2-40B4-BE49-F238E27FC236}">
                  <a16:creationId xmlns:a16="http://schemas.microsoft.com/office/drawing/2014/main" id="{00000000-0008-0000-1600-00001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8701" name="Button 285" hidden="1">
              <a:extLst>
                <a:ext uri="{63B3BB69-23CF-44E3-9099-C40C66FF867C}">
                  <a14:compatExt spid="_x0000_s188701"/>
                </a:ext>
                <a:ext uri="{FF2B5EF4-FFF2-40B4-BE49-F238E27FC236}">
                  <a16:creationId xmlns:a16="http://schemas.microsoft.com/office/drawing/2014/main" id="{00000000-0008-0000-1600-00001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2" name="Button 286" hidden="1">
              <a:extLst>
                <a:ext uri="{63B3BB69-23CF-44E3-9099-C40C66FF867C}">
                  <a14:compatExt spid="_x0000_s188702"/>
                </a:ext>
                <a:ext uri="{FF2B5EF4-FFF2-40B4-BE49-F238E27FC236}">
                  <a16:creationId xmlns:a16="http://schemas.microsoft.com/office/drawing/2014/main" id="{00000000-0008-0000-1600-00001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3" name="Button 287" hidden="1">
              <a:extLst>
                <a:ext uri="{63B3BB69-23CF-44E3-9099-C40C66FF867C}">
                  <a14:compatExt spid="_x0000_s188703"/>
                </a:ext>
                <a:ext uri="{FF2B5EF4-FFF2-40B4-BE49-F238E27FC236}">
                  <a16:creationId xmlns:a16="http://schemas.microsoft.com/office/drawing/2014/main" id="{00000000-0008-0000-1600-00001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4" name="Button 288" hidden="1">
              <a:extLst>
                <a:ext uri="{63B3BB69-23CF-44E3-9099-C40C66FF867C}">
                  <a14:compatExt spid="_x0000_s188704"/>
                </a:ext>
                <a:ext uri="{FF2B5EF4-FFF2-40B4-BE49-F238E27FC236}">
                  <a16:creationId xmlns:a16="http://schemas.microsoft.com/office/drawing/2014/main" id="{00000000-0008-0000-1600-00002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188705" name="Button 289" hidden="1">
              <a:extLst>
                <a:ext uri="{63B3BB69-23CF-44E3-9099-C40C66FF867C}">
                  <a14:compatExt spid="_x0000_s188705"/>
                </a:ext>
                <a:ext uri="{FF2B5EF4-FFF2-40B4-BE49-F238E27FC236}">
                  <a16:creationId xmlns:a16="http://schemas.microsoft.com/office/drawing/2014/main" id="{00000000-0008-0000-1600-00002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6" name="Button 290" hidden="1">
              <a:extLst>
                <a:ext uri="{63B3BB69-23CF-44E3-9099-C40C66FF867C}">
                  <a14:compatExt spid="_x0000_s188706"/>
                </a:ext>
                <a:ext uri="{FF2B5EF4-FFF2-40B4-BE49-F238E27FC236}">
                  <a16:creationId xmlns:a16="http://schemas.microsoft.com/office/drawing/2014/main" id="{00000000-0008-0000-1600-00002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7" name="Button 291" hidden="1">
              <a:extLst>
                <a:ext uri="{63B3BB69-23CF-44E3-9099-C40C66FF867C}">
                  <a14:compatExt spid="_x0000_s188707"/>
                </a:ext>
                <a:ext uri="{FF2B5EF4-FFF2-40B4-BE49-F238E27FC236}">
                  <a16:creationId xmlns:a16="http://schemas.microsoft.com/office/drawing/2014/main" id="{00000000-0008-0000-1600-00002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8" name="Button 292" hidden="1">
              <a:extLst>
                <a:ext uri="{63B3BB69-23CF-44E3-9099-C40C66FF867C}">
                  <a14:compatExt spid="_x0000_s188708"/>
                </a:ext>
                <a:ext uri="{FF2B5EF4-FFF2-40B4-BE49-F238E27FC236}">
                  <a16:creationId xmlns:a16="http://schemas.microsoft.com/office/drawing/2014/main" id="{00000000-0008-0000-1600-00002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188709" name="Button 293" hidden="1">
              <a:extLst>
                <a:ext uri="{63B3BB69-23CF-44E3-9099-C40C66FF867C}">
                  <a14:compatExt spid="_x0000_s188709"/>
                </a:ext>
                <a:ext uri="{FF2B5EF4-FFF2-40B4-BE49-F238E27FC236}">
                  <a16:creationId xmlns:a16="http://schemas.microsoft.com/office/drawing/2014/main" id="{00000000-0008-0000-1600-00002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0" name="Button 294" hidden="1">
              <a:extLst>
                <a:ext uri="{63B3BB69-23CF-44E3-9099-C40C66FF867C}">
                  <a14:compatExt spid="_x0000_s188710"/>
                </a:ext>
                <a:ext uri="{FF2B5EF4-FFF2-40B4-BE49-F238E27FC236}">
                  <a16:creationId xmlns:a16="http://schemas.microsoft.com/office/drawing/2014/main" id="{00000000-0008-0000-1600-00002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1" name="Button 295" hidden="1">
              <a:extLst>
                <a:ext uri="{63B3BB69-23CF-44E3-9099-C40C66FF867C}">
                  <a14:compatExt spid="_x0000_s188711"/>
                </a:ext>
                <a:ext uri="{FF2B5EF4-FFF2-40B4-BE49-F238E27FC236}">
                  <a16:creationId xmlns:a16="http://schemas.microsoft.com/office/drawing/2014/main" id="{00000000-0008-0000-1600-00002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2" name="Button 296" hidden="1">
              <a:extLst>
                <a:ext uri="{63B3BB69-23CF-44E3-9099-C40C66FF867C}">
                  <a14:compatExt spid="_x0000_s188712"/>
                </a:ext>
                <a:ext uri="{FF2B5EF4-FFF2-40B4-BE49-F238E27FC236}">
                  <a16:creationId xmlns:a16="http://schemas.microsoft.com/office/drawing/2014/main" id="{00000000-0008-0000-1600-00002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8713" name="Button 297" hidden="1">
              <a:extLst>
                <a:ext uri="{63B3BB69-23CF-44E3-9099-C40C66FF867C}">
                  <a14:compatExt spid="_x0000_s188713"/>
                </a:ext>
                <a:ext uri="{FF2B5EF4-FFF2-40B4-BE49-F238E27FC236}">
                  <a16:creationId xmlns:a16="http://schemas.microsoft.com/office/drawing/2014/main" id="{00000000-0008-0000-1600-00002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4" name="Button 298" hidden="1">
              <a:extLst>
                <a:ext uri="{63B3BB69-23CF-44E3-9099-C40C66FF867C}">
                  <a14:compatExt spid="_x0000_s188714"/>
                </a:ext>
                <a:ext uri="{FF2B5EF4-FFF2-40B4-BE49-F238E27FC236}">
                  <a16:creationId xmlns:a16="http://schemas.microsoft.com/office/drawing/2014/main" id="{00000000-0008-0000-1600-00002A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5" name="Button 299" hidden="1">
              <a:extLst>
                <a:ext uri="{63B3BB69-23CF-44E3-9099-C40C66FF867C}">
                  <a14:compatExt spid="_x0000_s188715"/>
                </a:ext>
                <a:ext uri="{FF2B5EF4-FFF2-40B4-BE49-F238E27FC236}">
                  <a16:creationId xmlns:a16="http://schemas.microsoft.com/office/drawing/2014/main" id="{00000000-0008-0000-1600-00002B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6" name="Button 300" hidden="1">
              <a:extLst>
                <a:ext uri="{63B3BB69-23CF-44E3-9099-C40C66FF867C}">
                  <a14:compatExt spid="_x0000_s188716"/>
                </a:ext>
                <a:ext uri="{FF2B5EF4-FFF2-40B4-BE49-F238E27FC236}">
                  <a16:creationId xmlns:a16="http://schemas.microsoft.com/office/drawing/2014/main" id="{00000000-0008-0000-1600-00002C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188717" name="Button 301" hidden="1">
              <a:extLst>
                <a:ext uri="{63B3BB69-23CF-44E3-9099-C40C66FF867C}">
                  <a14:compatExt spid="_x0000_s188717"/>
                </a:ext>
                <a:ext uri="{FF2B5EF4-FFF2-40B4-BE49-F238E27FC236}">
                  <a16:creationId xmlns:a16="http://schemas.microsoft.com/office/drawing/2014/main" id="{00000000-0008-0000-1600-00002D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8" name="Button 302" hidden="1">
              <a:extLst>
                <a:ext uri="{63B3BB69-23CF-44E3-9099-C40C66FF867C}">
                  <a14:compatExt spid="_x0000_s188718"/>
                </a:ext>
                <a:ext uri="{FF2B5EF4-FFF2-40B4-BE49-F238E27FC236}">
                  <a16:creationId xmlns:a16="http://schemas.microsoft.com/office/drawing/2014/main" id="{00000000-0008-0000-1600-00002E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19" name="Button 303" hidden="1">
              <a:extLst>
                <a:ext uri="{63B3BB69-23CF-44E3-9099-C40C66FF867C}">
                  <a14:compatExt spid="_x0000_s188719"/>
                </a:ext>
                <a:ext uri="{FF2B5EF4-FFF2-40B4-BE49-F238E27FC236}">
                  <a16:creationId xmlns:a16="http://schemas.microsoft.com/office/drawing/2014/main" id="{00000000-0008-0000-1600-00002F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0" name="Button 304" hidden="1">
              <a:extLst>
                <a:ext uri="{63B3BB69-23CF-44E3-9099-C40C66FF867C}">
                  <a14:compatExt spid="_x0000_s188720"/>
                </a:ext>
                <a:ext uri="{FF2B5EF4-FFF2-40B4-BE49-F238E27FC236}">
                  <a16:creationId xmlns:a16="http://schemas.microsoft.com/office/drawing/2014/main" id="{00000000-0008-0000-1600-000030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188721" name="Button 305" hidden="1">
              <a:extLst>
                <a:ext uri="{63B3BB69-23CF-44E3-9099-C40C66FF867C}">
                  <a14:compatExt spid="_x0000_s188721"/>
                </a:ext>
                <a:ext uri="{FF2B5EF4-FFF2-40B4-BE49-F238E27FC236}">
                  <a16:creationId xmlns:a16="http://schemas.microsoft.com/office/drawing/2014/main" id="{00000000-0008-0000-1600-000031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188722" name="Button 306" hidden="1">
              <a:extLst>
                <a:ext uri="{63B3BB69-23CF-44E3-9099-C40C66FF867C}">
                  <a14:compatExt spid="_x0000_s188722"/>
                </a:ext>
                <a:ext uri="{FF2B5EF4-FFF2-40B4-BE49-F238E27FC236}">
                  <a16:creationId xmlns:a16="http://schemas.microsoft.com/office/drawing/2014/main" id="{00000000-0008-0000-1600-000032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3" name="Button 307" hidden="1">
              <a:extLst>
                <a:ext uri="{63B3BB69-23CF-44E3-9099-C40C66FF867C}">
                  <a14:compatExt spid="_x0000_s188723"/>
                </a:ext>
                <a:ext uri="{FF2B5EF4-FFF2-40B4-BE49-F238E27FC236}">
                  <a16:creationId xmlns:a16="http://schemas.microsoft.com/office/drawing/2014/main" id="{00000000-0008-0000-1600-000033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4" name="Button 308" hidden="1">
              <a:extLst>
                <a:ext uri="{63B3BB69-23CF-44E3-9099-C40C66FF867C}">
                  <a14:compatExt spid="_x0000_s188724"/>
                </a:ext>
                <a:ext uri="{FF2B5EF4-FFF2-40B4-BE49-F238E27FC236}">
                  <a16:creationId xmlns:a16="http://schemas.microsoft.com/office/drawing/2014/main" id="{00000000-0008-0000-1600-000034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5" name="Button 309" hidden="1">
              <a:extLst>
                <a:ext uri="{63B3BB69-23CF-44E3-9099-C40C66FF867C}">
                  <a14:compatExt spid="_x0000_s188725"/>
                </a:ext>
                <a:ext uri="{FF2B5EF4-FFF2-40B4-BE49-F238E27FC236}">
                  <a16:creationId xmlns:a16="http://schemas.microsoft.com/office/drawing/2014/main" id="{00000000-0008-0000-1600-000035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8726" name="Button 310" hidden="1">
              <a:extLst>
                <a:ext uri="{63B3BB69-23CF-44E3-9099-C40C66FF867C}">
                  <a14:compatExt spid="_x0000_s188726"/>
                </a:ext>
                <a:ext uri="{FF2B5EF4-FFF2-40B4-BE49-F238E27FC236}">
                  <a16:creationId xmlns:a16="http://schemas.microsoft.com/office/drawing/2014/main" id="{00000000-0008-0000-1600-000036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7" name="Button 311" hidden="1">
              <a:extLst>
                <a:ext uri="{63B3BB69-23CF-44E3-9099-C40C66FF867C}">
                  <a14:compatExt spid="_x0000_s188727"/>
                </a:ext>
                <a:ext uri="{FF2B5EF4-FFF2-40B4-BE49-F238E27FC236}">
                  <a16:creationId xmlns:a16="http://schemas.microsoft.com/office/drawing/2014/main" id="{00000000-0008-0000-1600-000037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8" name="Button 312" hidden="1">
              <a:extLst>
                <a:ext uri="{63B3BB69-23CF-44E3-9099-C40C66FF867C}">
                  <a14:compatExt spid="_x0000_s188728"/>
                </a:ext>
                <a:ext uri="{FF2B5EF4-FFF2-40B4-BE49-F238E27FC236}">
                  <a16:creationId xmlns:a16="http://schemas.microsoft.com/office/drawing/2014/main" id="{00000000-0008-0000-1600-000038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8729" name="Button 313" hidden="1">
              <a:extLst>
                <a:ext uri="{63B3BB69-23CF-44E3-9099-C40C66FF867C}">
                  <a14:compatExt spid="_x0000_s188729"/>
                </a:ext>
                <a:ext uri="{FF2B5EF4-FFF2-40B4-BE49-F238E27FC236}">
                  <a16:creationId xmlns:a16="http://schemas.microsoft.com/office/drawing/2014/main" id="{00000000-0008-0000-1600-000039E1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7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7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7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7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5" name="Button 5" hidden="1">
              <a:extLst>
                <a:ext uri="{63B3BB69-23CF-44E3-9099-C40C66FF867C}">
                  <a14:compatExt spid="_x0000_s189445"/>
                </a:ext>
                <a:ext uri="{FF2B5EF4-FFF2-40B4-BE49-F238E27FC236}">
                  <a16:creationId xmlns:a16="http://schemas.microsoft.com/office/drawing/2014/main" id="{00000000-0008-0000-1700-00000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6" name="Button 6" hidden="1">
              <a:extLst>
                <a:ext uri="{63B3BB69-23CF-44E3-9099-C40C66FF867C}">
                  <a14:compatExt spid="_x0000_s189446"/>
                </a:ext>
                <a:ext uri="{FF2B5EF4-FFF2-40B4-BE49-F238E27FC236}">
                  <a16:creationId xmlns:a16="http://schemas.microsoft.com/office/drawing/2014/main" id="{00000000-0008-0000-1700-00000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47" name="Button 7" hidden="1">
              <a:extLst>
                <a:ext uri="{63B3BB69-23CF-44E3-9099-C40C66FF867C}">
                  <a14:compatExt spid="_x0000_s189447"/>
                </a:ext>
                <a:ext uri="{FF2B5EF4-FFF2-40B4-BE49-F238E27FC236}">
                  <a16:creationId xmlns:a16="http://schemas.microsoft.com/office/drawing/2014/main" id="{00000000-0008-0000-1700-00000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8" name="Button 8" hidden="1">
              <a:extLst>
                <a:ext uri="{63B3BB69-23CF-44E3-9099-C40C66FF867C}">
                  <a14:compatExt spid="_x0000_s189448"/>
                </a:ext>
                <a:ext uri="{FF2B5EF4-FFF2-40B4-BE49-F238E27FC236}">
                  <a16:creationId xmlns:a16="http://schemas.microsoft.com/office/drawing/2014/main" id="{00000000-0008-0000-1700-00000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49" name="Button 9" hidden="1">
              <a:extLst>
                <a:ext uri="{63B3BB69-23CF-44E3-9099-C40C66FF867C}">
                  <a14:compatExt spid="_x0000_s189449"/>
                </a:ext>
                <a:ext uri="{FF2B5EF4-FFF2-40B4-BE49-F238E27FC236}">
                  <a16:creationId xmlns:a16="http://schemas.microsoft.com/office/drawing/2014/main" id="{00000000-0008-0000-1700-00000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0" name="Button 10" hidden="1">
              <a:extLst>
                <a:ext uri="{63B3BB69-23CF-44E3-9099-C40C66FF867C}">
                  <a14:compatExt spid="_x0000_s189450"/>
                </a:ext>
                <a:ext uri="{FF2B5EF4-FFF2-40B4-BE49-F238E27FC236}">
                  <a16:creationId xmlns:a16="http://schemas.microsoft.com/office/drawing/2014/main" id="{00000000-0008-0000-1700-00000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1" name="Button 11" hidden="1">
              <a:extLst>
                <a:ext uri="{63B3BB69-23CF-44E3-9099-C40C66FF867C}">
                  <a14:compatExt spid="_x0000_s189451"/>
                </a:ext>
                <a:ext uri="{FF2B5EF4-FFF2-40B4-BE49-F238E27FC236}">
                  <a16:creationId xmlns:a16="http://schemas.microsoft.com/office/drawing/2014/main" id="{00000000-0008-0000-1700-00000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52" name="Button 12" hidden="1">
              <a:extLst>
                <a:ext uri="{63B3BB69-23CF-44E3-9099-C40C66FF867C}">
                  <a14:compatExt spid="_x0000_s189452"/>
                </a:ext>
                <a:ext uri="{FF2B5EF4-FFF2-40B4-BE49-F238E27FC236}">
                  <a16:creationId xmlns:a16="http://schemas.microsoft.com/office/drawing/2014/main" id="{00000000-0008-0000-1700-00000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3" name="Button 13" hidden="1">
              <a:extLst>
                <a:ext uri="{63B3BB69-23CF-44E3-9099-C40C66FF867C}">
                  <a14:compatExt spid="_x0000_s189453"/>
                </a:ext>
                <a:ext uri="{FF2B5EF4-FFF2-40B4-BE49-F238E27FC236}">
                  <a16:creationId xmlns:a16="http://schemas.microsoft.com/office/drawing/2014/main" id="{00000000-0008-0000-1700-00000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4" name="Button 14" hidden="1">
              <a:extLst>
                <a:ext uri="{63B3BB69-23CF-44E3-9099-C40C66FF867C}">
                  <a14:compatExt spid="_x0000_s189454"/>
                </a:ext>
                <a:ext uri="{FF2B5EF4-FFF2-40B4-BE49-F238E27FC236}">
                  <a16:creationId xmlns:a16="http://schemas.microsoft.com/office/drawing/2014/main" id="{00000000-0008-0000-1700-00000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5" name="Button 15" hidden="1">
              <a:extLst>
                <a:ext uri="{63B3BB69-23CF-44E3-9099-C40C66FF867C}">
                  <a14:compatExt spid="_x0000_s189455"/>
                </a:ext>
                <a:ext uri="{FF2B5EF4-FFF2-40B4-BE49-F238E27FC236}">
                  <a16:creationId xmlns:a16="http://schemas.microsoft.com/office/drawing/2014/main" id="{00000000-0008-0000-1700-00000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56" name="Button 16" hidden="1">
              <a:extLst>
                <a:ext uri="{63B3BB69-23CF-44E3-9099-C40C66FF867C}">
                  <a14:compatExt spid="_x0000_s189456"/>
                </a:ext>
                <a:ext uri="{FF2B5EF4-FFF2-40B4-BE49-F238E27FC236}">
                  <a16:creationId xmlns:a16="http://schemas.microsoft.com/office/drawing/2014/main" id="{00000000-0008-0000-1700-00001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57" name="Button 17" hidden="1">
              <a:extLst>
                <a:ext uri="{63B3BB69-23CF-44E3-9099-C40C66FF867C}">
                  <a14:compatExt spid="_x0000_s189457"/>
                </a:ext>
                <a:ext uri="{FF2B5EF4-FFF2-40B4-BE49-F238E27FC236}">
                  <a16:creationId xmlns:a16="http://schemas.microsoft.com/office/drawing/2014/main" id="{00000000-0008-0000-1700-00001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8" name="Button 18" hidden="1">
              <a:extLst>
                <a:ext uri="{63B3BB69-23CF-44E3-9099-C40C66FF867C}">
                  <a14:compatExt spid="_x0000_s189458"/>
                </a:ext>
                <a:ext uri="{FF2B5EF4-FFF2-40B4-BE49-F238E27FC236}">
                  <a16:creationId xmlns:a16="http://schemas.microsoft.com/office/drawing/2014/main" id="{00000000-0008-0000-1700-00001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59" name="Button 19" hidden="1">
              <a:extLst>
                <a:ext uri="{63B3BB69-23CF-44E3-9099-C40C66FF867C}">
                  <a14:compatExt spid="_x0000_s189459"/>
                </a:ext>
                <a:ext uri="{FF2B5EF4-FFF2-40B4-BE49-F238E27FC236}">
                  <a16:creationId xmlns:a16="http://schemas.microsoft.com/office/drawing/2014/main" id="{00000000-0008-0000-1700-00001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0" name="Button 20" hidden="1">
              <a:extLst>
                <a:ext uri="{63B3BB69-23CF-44E3-9099-C40C66FF867C}">
                  <a14:compatExt spid="_x0000_s189460"/>
                </a:ext>
                <a:ext uri="{FF2B5EF4-FFF2-40B4-BE49-F238E27FC236}">
                  <a16:creationId xmlns:a16="http://schemas.microsoft.com/office/drawing/2014/main" id="{00000000-0008-0000-1700-00001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1" name="Button 21" hidden="1">
              <a:extLst>
                <a:ext uri="{63B3BB69-23CF-44E3-9099-C40C66FF867C}">
                  <a14:compatExt spid="_x0000_s189461"/>
                </a:ext>
                <a:ext uri="{FF2B5EF4-FFF2-40B4-BE49-F238E27FC236}">
                  <a16:creationId xmlns:a16="http://schemas.microsoft.com/office/drawing/2014/main" id="{00000000-0008-0000-1700-00001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62" name="Button 22" hidden="1">
              <a:extLst>
                <a:ext uri="{63B3BB69-23CF-44E3-9099-C40C66FF867C}">
                  <a14:compatExt spid="_x0000_s189462"/>
                </a:ext>
                <a:ext uri="{FF2B5EF4-FFF2-40B4-BE49-F238E27FC236}">
                  <a16:creationId xmlns:a16="http://schemas.microsoft.com/office/drawing/2014/main" id="{00000000-0008-0000-1700-00001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3" name="Button 23" hidden="1">
              <a:extLst>
                <a:ext uri="{63B3BB69-23CF-44E3-9099-C40C66FF867C}">
                  <a14:compatExt spid="_x0000_s189463"/>
                </a:ext>
                <a:ext uri="{FF2B5EF4-FFF2-40B4-BE49-F238E27FC236}">
                  <a16:creationId xmlns:a16="http://schemas.microsoft.com/office/drawing/2014/main" id="{00000000-0008-0000-1700-00001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4" name="Button 24" hidden="1">
              <a:extLst>
                <a:ext uri="{63B3BB69-23CF-44E3-9099-C40C66FF867C}">
                  <a14:compatExt spid="_x0000_s189464"/>
                </a:ext>
                <a:ext uri="{FF2B5EF4-FFF2-40B4-BE49-F238E27FC236}">
                  <a16:creationId xmlns:a16="http://schemas.microsoft.com/office/drawing/2014/main" id="{00000000-0008-0000-1700-00001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5" name="Button 25" hidden="1">
              <a:extLst>
                <a:ext uri="{63B3BB69-23CF-44E3-9099-C40C66FF867C}">
                  <a14:compatExt spid="_x0000_s189465"/>
                </a:ext>
                <a:ext uri="{FF2B5EF4-FFF2-40B4-BE49-F238E27FC236}">
                  <a16:creationId xmlns:a16="http://schemas.microsoft.com/office/drawing/2014/main" id="{00000000-0008-0000-1700-00001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6" name="Button 26" hidden="1">
              <a:extLst>
                <a:ext uri="{63B3BB69-23CF-44E3-9099-C40C66FF867C}">
                  <a14:compatExt spid="_x0000_s189466"/>
                </a:ext>
                <a:ext uri="{FF2B5EF4-FFF2-40B4-BE49-F238E27FC236}">
                  <a16:creationId xmlns:a16="http://schemas.microsoft.com/office/drawing/2014/main" id="{00000000-0008-0000-1700-00001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7" name="Button 27" hidden="1">
              <a:extLst>
                <a:ext uri="{63B3BB69-23CF-44E3-9099-C40C66FF867C}">
                  <a14:compatExt spid="_x0000_s189467"/>
                </a:ext>
                <a:ext uri="{FF2B5EF4-FFF2-40B4-BE49-F238E27FC236}">
                  <a16:creationId xmlns:a16="http://schemas.microsoft.com/office/drawing/2014/main" id="{00000000-0008-0000-1700-00001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8" name="Button 28" hidden="1">
              <a:extLst>
                <a:ext uri="{63B3BB69-23CF-44E3-9099-C40C66FF867C}">
                  <a14:compatExt spid="_x0000_s189468"/>
                </a:ext>
                <a:ext uri="{FF2B5EF4-FFF2-40B4-BE49-F238E27FC236}">
                  <a16:creationId xmlns:a16="http://schemas.microsoft.com/office/drawing/2014/main" id="{00000000-0008-0000-1700-00001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69" name="Button 29" hidden="1">
              <a:extLst>
                <a:ext uri="{63B3BB69-23CF-44E3-9099-C40C66FF867C}">
                  <a14:compatExt spid="_x0000_s189469"/>
                </a:ext>
                <a:ext uri="{FF2B5EF4-FFF2-40B4-BE49-F238E27FC236}">
                  <a16:creationId xmlns:a16="http://schemas.microsoft.com/office/drawing/2014/main" id="{00000000-0008-0000-1700-00001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0" name="Button 30" hidden="1">
              <a:extLst>
                <a:ext uri="{63B3BB69-23CF-44E3-9099-C40C66FF867C}">
                  <a14:compatExt spid="_x0000_s189470"/>
                </a:ext>
                <a:ext uri="{FF2B5EF4-FFF2-40B4-BE49-F238E27FC236}">
                  <a16:creationId xmlns:a16="http://schemas.microsoft.com/office/drawing/2014/main" id="{00000000-0008-0000-1700-00001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71" name="Button 31" hidden="1">
              <a:extLst>
                <a:ext uri="{63B3BB69-23CF-44E3-9099-C40C66FF867C}">
                  <a14:compatExt spid="_x0000_s189471"/>
                </a:ext>
                <a:ext uri="{FF2B5EF4-FFF2-40B4-BE49-F238E27FC236}">
                  <a16:creationId xmlns:a16="http://schemas.microsoft.com/office/drawing/2014/main" id="{00000000-0008-0000-1700-00001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2" name="Button 32" hidden="1">
              <a:extLst>
                <a:ext uri="{63B3BB69-23CF-44E3-9099-C40C66FF867C}">
                  <a14:compatExt spid="_x0000_s189472"/>
                </a:ext>
                <a:ext uri="{FF2B5EF4-FFF2-40B4-BE49-F238E27FC236}">
                  <a16:creationId xmlns:a16="http://schemas.microsoft.com/office/drawing/2014/main" id="{00000000-0008-0000-1700-00002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3" name="Button 33" hidden="1">
              <a:extLst>
                <a:ext uri="{63B3BB69-23CF-44E3-9099-C40C66FF867C}">
                  <a14:compatExt spid="_x0000_s189473"/>
                </a:ext>
                <a:ext uri="{FF2B5EF4-FFF2-40B4-BE49-F238E27FC236}">
                  <a16:creationId xmlns:a16="http://schemas.microsoft.com/office/drawing/2014/main" id="{00000000-0008-0000-1700-00002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4" name="Button 34" hidden="1">
              <a:extLst>
                <a:ext uri="{63B3BB69-23CF-44E3-9099-C40C66FF867C}">
                  <a14:compatExt spid="_x0000_s189474"/>
                </a:ext>
                <a:ext uri="{FF2B5EF4-FFF2-40B4-BE49-F238E27FC236}">
                  <a16:creationId xmlns:a16="http://schemas.microsoft.com/office/drawing/2014/main" id="{00000000-0008-0000-1700-00002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75" name="Button 35" hidden="1">
              <a:extLst>
                <a:ext uri="{63B3BB69-23CF-44E3-9099-C40C66FF867C}">
                  <a14:compatExt spid="_x0000_s189475"/>
                </a:ext>
                <a:ext uri="{FF2B5EF4-FFF2-40B4-BE49-F238E27FC236}">
                  <a16:creationId xmlns:a16="http://schemas.microsoft.com/office/drawing/2014/main" id="{00000000-0008-0000-1700-00002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76" name="Button 36" hidden="1">
              <a:extLst>
                <a:ext uri="{63B3BB69-23CF-44E3-9099-C40C66FF867C}">
                  <a14:compatExt spid="_x0000_s189476"/>
                </a:ext>
                <a:ext uri="{FF2B5EF4-FFF2-40B4-BE49-F238E27FC236}">
                  <a16:creationId xmlns:a16="http://schemas.microsoft.com/office/drawing/2014/main" id="{00000000-0008-0000-1700-00002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7" name="Button 37" hidden="1">
              <a:extLst>
                <a:ext uri="{63B3BB69-23CF-44E3-9099-C40C66FF867C}">
                  <a14:compatExt spid="_x0000_s189477"/>
                </a:ext>
                <a:ext uri="{FF2B5EF4-FFF2-40B4-BE49-F238E27FC236}">
                  <a16:creationId xmlns:a16="http://schemas.microsoft.com/office/drawing/2014/main" id="{00000000-0008-0000-1700-00002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8" name="Button 38" hidden="1">
              <a:extLst>
                <a:ext uri="{63B3BB69-23CF-44E3-9099-C40C66FF867C}">
                  <a14:compatExt spid="_x0000_s189478"/>
                </a:ext>
                <a:ext uri="{FF2B5EF4-FFF2-40B4-BE49-F238E27FC236}">
                  <a16:creationId xmlns:a16="http://schemas.microsoft.com/office/drawing/2014/main" id="{00000000-0008-0000-1700-00002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79" name="Button 39" hidden="1">
              <a:extLst>
                <a:ext uri="{63B3BB69-23CF-44E3-9099-C40C66FF867C}">
                  <a14:compatExt spid="_x0000_s189479"/>
                </a:ext>
                <a:ext uri="{FF2B5EF4-FFF2-40B4-BE49-F238E27FC236}">
                  <a16:creationId xmlns:a16="http://schemas.microsoft.com/office/drawing/2014/main" id="{00000000-0008-0000-1700-00002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0" name="Button 40" hidden="1">
              <a:extLst>
                <a:ext uri="{63B3BB69-23CF-44E3-9099-C40C66FF867C}">
                  <a14:compatExt spid="_x0000_s189480"/>
                </a:ext>
                <a:ext uri="{FF2B5EF4-FFF2-40B4-BE49-F238E27FC236}">
                  <a16:creationId xmlns:a16="http://schemas.microsoft.com/office/drawing/2014/main" id="{00000000-0008-0000-1700-00002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1" name="Button 41" hidden="1">
              <a:extLst>
                <a:ext uri="{63B3BB69-23CF-44E3-9099-C40C66FF867C}">
                  <a14:compatExt spid="_x0000_s189481"/>
                </a:ext>
                <a:ext uri="{FF2B5EF4-FFF2-40B4-BE49-F238E27FC236}">
                  <a16:creationId xmlns:a16="http://schemas.microsoft.com/office/drawing/2014/main" id="{00000000-0008-0000-1700-00002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2" name="Button 42" hidden="1">
              <a:extLst>
                <a:ext uri="{63B3BB69-23CF-44E3-9099-C40C66FF867C}">
                  <a14:compatExt spid="_x0000_s189482"/>
                </a:ext>
                <a:ext uri="{FF2B5EF4-FFF2-40B4-BE49-F238E27FC236}">
                  <a16:creationId xmlns:a16="http://schemas.microsoft.com/office/drawing/2014/main" id="{00000000-0008-0000-1700-00002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3" name="Button 43" hidden="1">
              <a:extLst>
                <a:ext uri="{63B3BB69-23CF-44E3-9099-C40C66FF867C}">
                  <a14:compatExt spid="_x0000_s189483"/>
                </a:ext>
                <a:ext uri="{FF2B5EF4-FFF2-40B4-BE49-F238E27FC236}">
                  <a16:creationId xmlns:a16="http://schemas.microsoft.com/office/drawing/2014/main" id="{00000000-0008-0000-1700-00002B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4" name="Button 44" hidden="1">
              <a:extLst>
                <a:ext uri="{63B3BB69-23CF-44E3-9099-C40C66FF867C}">
                  <a14:compatExt spid="_x0000_s189484"/>
                </a:ext>
                <a:ext uri="{FF2B5EF4-FFF2-40B4-BE49-F238E27FC236}">
                  <a16:creationId xmlns:a16="http://schemas.microsoft.com/office/drawing/2014/main" id="{00000000-0008-0000-1700-00002C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5" name="Button 45" hidden="1">
              <a:extLst>
                <a:ext uri="{63B3BB69-23CF-44E3-9099-C40C66FF867C}">
                  <a14:compatExt spid="_x0000_s189485"/>
                </a:ext>
                <a:ext uri="{FF2B5EF4-FFF2-40B4-BE49-F238E27FC236}">
                  <a16:creationId xmlns:a16="http://schemas.microsoft.com/office/drawing/2014/main" id="{00000000-0008-0000-1700-00002D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9486" name="Button 46" hidden="1">
              <a:extLst>
                <a:ext uri="{63B3BB69-23CF-44E3-9099-C40C66FF867C}">
                  <a14:compatExt spid="_x0000_s189486"/>
                </a:ext>
                <a:ext uri="{FF2B5EF4-FFF2-40B4-BE49-F238E27FC236}">
                  <a16:creationId xmlns:a16="http://schemas.microsoft.com/office/drawing/2014/main" id="{00000000-0008-0000-1700-00002E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7" name="Button 47" hidden="1">
              <a:extLst>
                <a:ext uri="{63B3BB69-23CF-44E3-9099-C40C66FF867C}">
                  <a14:compatExt spid="_x0000_s189487"/>
                </a:ext>
                <a:ext uri="{FF2B5EF4-FFF2-40B4-BE49-F238E27FC236}">
                  <a16:creationId xmlns:a16="http://schemas.microsoft.com/office/drawing/2014/main" id="{00000000-0008-0000-1700-00002F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8" name="Button 48" hidden="1">
              <a:extLst>
                <a:ext uri="{63B3BB69-23CF-44E3-9099-C40C66FF867C}">
                  <a14:compatExt spid="_x0000_s189488"/>
                </a:ext>
                <a:ext uri="{FF2B5EF4-FFF2-40B4-BE49-F238E27FC236}">
                  <a16:creationId xmlns:a16="http://schemas.microsoft.com/office/drawing/2014/main" id="{00000000-0008-0000-1700-000030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89" name="Button 49" hidden="1">
              <a:extLst>
                <a:ext uri="{63B3BB69-23CF-44E3-9099-C40C66FF867C}">
                  <a14:compatExt spid="_x0000_s189489"/>
                </a:ext>
                <a:ext uri="{FF2B5EF4-FFF2-40B4-BE49-F238E27FC236}">
                  <a16:creationId xmlns:a16="http://schemas.microsoft.com/office/drawing/2014/main" id="{00000000-0008-0000-1700-00003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0" name="Button 50" hidden="1">
              <a:extLst>
                <a:ext uri="{63B3BB69-23CF-44E3-9099-C40C66FF867C}">
                  <a14:compatExt spid="_x0000_s189490"/>
                </a:ext>
                <a:ext uri="{FF2B5EF4-FFF2-40B4-BE49-F238E27FC236}">
                  <a16:creationId xmlns:a16="http://schemas.microsoft.com/office/drawing/2014/main" id="{00000000-0008-0000-1700-00003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89491" name="Button 51" hidden="1">
              <a:extLst>
                <a:ext uri="{63B3BB69-23CF-44E3-9099-C40C66FF867C}">
                  <a14:compatExt spid="_x0000_s189491"/>
                </a:ext>
                <a:ext uri="{FF2B5EF4-FFF2-40B4-BE49-F238E27FC236}">
                  <a16:creationId xmlns:a16="http://schemas.microsoft.com/office/drawing/2014/main" id="{00000000-0008-0000-1700-00003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2" name="Button 52" hidden="1">
              <a:extLst>
                <a:ext uri="{63B3BB69-23CF-44E3-9099-C40C66FF867C}">
                  <a14:compatExt spid="_x0000_s189492"/>
                </a:ext>
                <a:ext uri="{FF2B5EF4-FFF2-40B4-BE49-F238E27FC236}">
                  <a16:creationId xmlns:a16="http://schemas.microsoft.com/office/drawing/2014/main" id="{00000000-0008-0000-1700-00003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3" name="Button 53" hidden="1">
              <a:extLst>
                <a:ext uri="{63B3BB69-23CF-44E3-9099-C40C66FF867C}">
                  <a14:compatExt spid="_x0000_s189493"/>
                </a:ext>
                <a:ext uri="{FF2B5EF4-FFF2-40B4-BE49-F238E27FC236}">
                  <a16:creationId xmlns:a16="http://schemas.microsoft.com/office/drawing/2014/main" id="{00000000-0008-0000-1700-000035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4" name="Button 54" hidden="1">
              <a:extLst>
                <a:ext uri="{63B3BB69-23CF-44E3-9099-C40C66FF867C}">
                  <a14:compatExt spid="_x0000_s189494"/>
                </a:ext>
                <a:ext uri="{FF2B5EF4-FFF2-40B4-BE49-F238E27FC236}">
                  <a16:creationId xmlns:a16="http://schemas.microsoft.com/office/drawing/2014/main" id="{00000000-0008-0000-1700-000036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9495" name="Button 55" hidden="1">
              <a:extLst>
                <a:ext uri="{63B3BB69-23CF-44E3-9099-C40C66FF867C}">
                  <a14:compatExt spid="_x0000_s189495"/>
                </a:ext>
                <a:ext uri="{FF2B5EF4-FFF2-40B4-BE49-F238E27FC236}">
                  <a16:creationId xmlns:a16="http://schemas.microsoft.com/office/drawing/2014/main" id="{00000000-0008-0000-1700-000037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6" name="Button 56" hidden="1">
              <a:extLst>
                <a:ext uri="{63B3BB69-23CF-44E3-9099-C40C66FF867C}">
                  <a14:compatExt spid="_x0000_s189496"/>
                </a:ext>
                <a:ext uri="{FF2B5EF4-FFF2-40B4-BE49-F238E27FC236}">
                  <a16:creationId xmlns:a16="http://schemas.microsoft.com/office/drawing/2014/main" id="{00000000-0008-0000-1700-000038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7" name="Button 57" hidden="1">
              <a:extLst>
                <a:ext uri="{63B3BB69-23CF-44E3-9099-C40C66FF867C}">
                  <a14:compatExt spid="_x0000_s189497"/>
                </a:ext>
                <a:ext uri="{FF2B5EF4-FFF2-40B4-BE49-F238E27FC236}">
                  <a16:creationId xmlns:a16="http://schemas.microsoft.com/office/drawing/2014/main" id="{00000000-0008-0000-1700-000039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9498" name="Button 58" hidden="1">
              <a:extLst>
                <a:ext uri="{63B3BB69-23CF-44E3-9099-C40C66FF867C}">
                  <a14:compatExt spid="_x0000_s189498"/>
                </a:ext>
                <a:ext uri="{FF2B5EF4-FFF2-40B4-BE49-F238E27FC236}">
                  <a16:creationId xmlns:a16="http://schemas.microsoft.com/office/drawing/2014/main" id="{00000000-0008-0000-1700-00003A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2</xdr:row>
          <xdr:rowOff>95250</xdr:rowOff>
        </xdr:from>
        <xdr:to>
          <xdr:col>6</xdr:col>
          <xdr:colOff>85725</xdr:colOff>
          <xdr:row>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19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xdr:row>
          <xdr:rowOff>28575</xdr:rowOff>
        </xdr:from>
        <xdr:to>
          <xdr:col>6</xdr:col>
          <xdr:colOff>85725</xdr:colOff>
          <xdr:row>5</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19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85725</xdr:rowOff>
        </xdr:from>
        <xdr:to>
          <xdr:col>6</xdr:col>
          <xdr:colOff>85725</xdr:colOff>
          <xdr:row>7</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19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xdr:row>
          <xdr:rowOff>76200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19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9</xdr:row>
          <xdr:rowOff>85725</xdr:rowOff>
        </xdr:from>
        <xdr:to>
          <xdr:col>6</xdr:col>
          <xdr:colOff>85725</xdr:colOff>
          <xdr:row>11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19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85725</xdr:rowOff>
        </xdr:from>
        <xdr:to>
          <xdr:col>5</xdr:col>
          <xdr:colOff>0</xdr:colOff>
          <xdr:row>12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19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85725</xdr:rowOff>
        </xdr:from>
        <xdr:to>
          <xdr:col>5</xdr:col>
          <xdr:colOff>0</xdr:colOff>
          <xdr:row>13</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19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12</xdr:row>
          <xdr:rowOff>85725</xdr:rowOff>
        </xdr:from>
        <xdr:to>
          <xdr:col>5</xdr:col>
          <xdr:colOff>0</xdr:colOff>
          <xdr:row>14</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19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13</xdr:row>
          <xdr:rowOff>85725</xdr:rowOff>
        </xdr:from>
        <xdr:to>
          <xdr:col>5</xdr:col>
          <xdr:colOff>0</xdr:colOff>
          <xdr:row>15</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19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95250</xdr:rowOff>
        </xdr:from>
        <xdr:to>
          <xdr:col>5</xdr:col>
          <xdr:colOff>0</xdr:colOff>
          <xdr:row>16</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19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85725</xdr:rowOff>
        </xdr:from>
        <xdr:to>
          <xdr:col>5</xdr:col>
          <xdr:colOff>0</xdr:colOff>
          <xdr:row>17</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19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85725</xdr:rowOff>
        </xdr:from>
        <xdr:to>
          <xdr:col>5</xdr:col>
          <xdr:colOff>0</xdr:colOff>
          <xdr:row>18</xdr:row>
          <xdr:rowOff>9525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19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85725</xdr:rowOff>
        </xdr:from>
        <xdr:to>
          <xdr:col>5</xdr:col>
          <xdr:colOff>0</xdr:colOff>
          <xdr:row>19</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19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85725</xdr:rowOff>
        </xdr:from>
        <xdr:to>
          <xdr:col>5</xdr:col>
          <xdr:colOff>0</xdr:colOff>
          <xdr:row>20</xdr:row>
          <xdr:rowOff>19050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19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85725</xdr:rowOff>
        </xdr:from>
        <xdr:to>
          <xdr:col>5</xdr:col>
          <xdr:colOff>0</xdr:colOff>
          <xdr:row>21</xdr:row>
          <xdr:rowOff>19050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19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85725</xdr:rowOff>
        </xdr:from>
        <xdr:to>
          <xdr:col>5</xdr:col>
          <xdr:colOff>0</xdr:colOff>
          <xdr:row>22</xdr:row>
          <xdr:rowOff>19050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19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85725</xdr:rowOff>
        </xdr:from>
        <xdr:to>
          <xdr:col>5</xdr:col>
          <xdr:colOff>0</xdr:colOff>
          <xdr:row>23</xdr:row>
          <xdr:rowOff>19050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19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85725</xdr:rowOff>
        </xdr:from>
        <xdr:to>
          <xdr:col>5</xdr:col>
          <xdr:colOff>0</xdr:colOff>
          <xdr:row>24</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19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85725</xdr:rowOff>
        </xdr:from>
        <xdr:to>
          <xdr:col>5</xdr:col>
          <xdr:colOff>0</xdr:colOff>
          <xdr:row>25</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19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3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6" name="Button 20" hidden="1">
              <a:extLst>
                <a:ext uri="{63B3BB69-23CF-44E3-9099-C40C66FF867C}">
                  <a14:compatExt spid="_x0000_s24596"/>
                </a:ext>
                <a:ext uri="{FF2B5EF4-FFF2-40B4-BE49-F238E27FC236}">
                  <a16:creationId xmlns:a16="http://schemas.microsoft.com/office/drawing/2014/main" id="{00000000-0008-0000-0300-00001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7" name="Button 21"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4598" name="Button 22"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4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4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400-000003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0" name="Button 4" hidden="1">
              <a:extLst>
                <a:ext uri="{63B3BB69-23CF-44E3-9099-C40C66FF867C}">
                  <a14:compatExt spid="_x0000_s126980"/>
                </a:ext>
                <a:ext uri="{FF2B5EF4-FFF2-40B4-BE49-F238E27FC236}">
                  <a16:creationId xmlns:a16="http://schemas.microsoft.com/office/drawing/2014/main" id="{00000000-0008-0000-0400-000004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81" name="Button 5" hidden="1">
              <a:extLst>
                <a:ext uri="{63B3BB69-23CF-44E3-9099-C40C66FF867C}">
                  <a14:compatExt spid="_x0000_s126981"/>
                </a:ext>
                <a:ext uri="{FF2B5EF4-FFF2-40B4-BE49-F238E27FC236}">
                  <a16:creationId xmlns:a16="http://schemas.microsoft.com/office/drawing/2014/main" id="{00000000-0008-0000-0400-000005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8897" name="Button 1" hidden="1">
              <a:extLst>
                <a:ext uri="{63B3BB69-23CF-44E3-9099-C40C66FF867C}">
                  <a14:compatExt spid="_x0000_s208897"/>
                </a:ext>
                <a:ext uri="{FF2B5EF4-FFF2-40B4-BE49-F238E27FC236}">
                  <a16:creationId xmlns:a16="http://schemas.microsoft.com/office/drawing/2014/main" id="{00000000-0008-0000-0500-00000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95250</xdr:rowOff>
        </xdr:to>
        <xdr:sp macro="" textlink="">
          <xdr:nvSpPr>
            <xdr:cNvPr id="208898" name="Button 2" hidden="1">
              <a:extLst>
                <a:ext uri="{63B3BB69-23CF-44E3-9099-C40C66FF867C}">
                  <a14:compatExt spid="_x0000_s208898"/>
                </a:ext>
                <a:ext uri="{FF2B5EF4-FFF2-40B4-BE49-F238E27FC236}">
                  <a16:creationId xmlns:a16="http://schemas.microsoft.com/office/drawing/2014/main" id="{00000000-0008-0000-0500-00000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899" name="Button 3" hidden="1">
              <a:extLst>
                <a:ext uri="{63B3BB69-23CF-44E3-9099-C40C66FF867C}">
                  <a14:compatExt spid="_x0000_s208899"/>
                </a:ext>
                <a:ext uri="{FF2B5EF4-FFF2-40B4-BE49-F238E27FC236}">
                  <a16:creationId xmlns:a16="http://schemas.microsoft.com/office/drawing/2014/main" id="{00000000-0008-0000-0500-00000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0" name="Button 4" hidden="1">
              <a:extLst>
                <a:ext uri="{63B3BB69-23CF-44E3-9099-C40C66FF867C}">
                  <a14:compatExt spid="_x0000_s208900"/>
                </a:ext>
                <a:ext uri="{FF2B5EF4-FFF2-40B4-BE49-F238E27FC236}">
                  <a16:creationId xmlns:a16="http://schemas.microsoft.com/office/drawing/2014/main" id="{00000000-0008-0000-0500-00000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1" name="Button 5" hidden="1">
              <a:extLst>
                <a:ext uri="{63B3BB69-23CF-44E3-9099-C40C66FF867C}">
                  <a14:compatExt spid="_x0000_s208901"/>
                </a:ext>
                <a:ext uri="{FF2B5EF4-FFF2-40B4-BE49-F238E27FC236}">
                  <a16:creationId xmlns:a16="http://schemas.microsoft.com/office/drawing/2014/main" id="{00000000-0008-0000-0500-00000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02" name="Button 6" hidden="1">
              <a:extLst>
                <a:ext uri="{63B3BB69-23CF-44E3-9099-C40C66FF867C}">
                  <a14:compatExt spid="_x0000_s208902"/>
                </a:ext>
                <a:ext uri="{FF2B5EF4-FFF2-40B4-BE49-F238E27FC236}">
                  <a16:creationId xmlns:a16="http://schemas.microsoft.com/office/drawing/2014/main" id="{00000000-0008-0000-0500-00000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3" name="Button 7" hidden="1">
              <a:extLst>
                <a:ext uri="{63B3BB69-23CF-44E3-9099-C40C66FF867C}">
                  <a14:compatExt spid="_x0000_s208903"/>
                </a:ext>
                <a:ext uri="{FF2B5EF4-FFF2-40B4-BE49-F238E27FC236}">
                  <a16:creationId xmlns:a16="http://schemas.microsoft.com/office/drawing/2014/main" id="{00000000-0008-0000-0500-00000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4" name="Button 8" hidden="1">
              <a:extLst>
                <a:ext uri="{63B3BB69-23CF-44E3-9099-C40C66FF867C}">
                  <a14:compatExt spid="_x0000_s208904"/>
                </a:ext>
                <a:ext uri="{FF2B5EF4-FFF2-40B4-BE49-F238E27FC236}">
                  <a16:creationId xmlns:a16="http://schemas.microsoft.com/office/drawing/2014/main" id="{00000000-0008-0000-0500-00000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5" name="Button 9" hidden="1">
              <a:extLst>
                <a:ext uri="{63B3BB69-23CF-44E3-9099-C40C66FF867C}">
                  <a14:compatExt spid="_x0000_s208905"/>
                </a:ext>
                <a:ext uri="{FF2B5EF4-FFF2-40B4-BE49-F238E27FC236}">
                  <a16:creationId xmlns:a16="http://schemas.microsoft.com/office/drawing/2014/main" id="{00000000-0008-0000-0500-00000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208906" name="Button 10" hidden="1">
              <a:extLst>
                <a:ext uri="{63B3BB69-23CF-44E3-9099-C40C66FF867C}">
                  <a14:compatExt spid="_x0000_s208906"/>
                </a:ext>
                <a:ext uri="{FF2B5EF4-FFF2-40B4-BE49-F238E27FC236}">
                  <a16:creationId xmlns:a16="http://schemas.microsoft.com/office/drawing/2014/main" id="{00000000-0008-0000-0500-00000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7" name="Button 11" hidden="1">
              <a:extLst>
                <a:ext uri="{63B3BB69-23CF-44E3-9099-C40C66FF867C}">
                  <a14:compatExt spid="_x0000_s208907"/>
                </a:ext>
                <a:ext uri="{FF2B5EF4-FFF2-40B4-BE49-F238E27FC236}">
                  <a16:creationId xmlns:a16="http://schemas.microsoft.com/office/drawing/2014/main" id="{00000000-0008-0000-0500-00000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8" name="Button 12" hidden="1">
              <a:extLst>
                <a:ext uri="{63B3BB69-23CF-44E3-9099-C40C66FF867C}">
                  <a14:compatExt spid="_x0000_s208908"/>
                </a:ext>
                <a:ext uri="{FF2B5EF4-FFF2-40B4-BE49-F238E27FC236}">
                  <a16:creationId xmlns:a16="http://schemas.microsoft.com/office/drawing/2014/main" id="{00000000-0008-0000-0500-00000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09" name="Button 13" hidden="1">
              <a:extLst>
                <a:ext uri="{63B3BB69-23CF-44E3-9099-C40C66FF867C}">
                  <a14:compatExt spid="_x0000_s208909"/>
                </a:ext>
                <a:ext uri="{FF2B5EF4-FFF2-40B4-BE49-F238E27FC236}">
                  <a16:creationId xmlns:a16="http://schemas.microsoft.com/office/drawing/2014/main" id="{00000000-0008-0000-0500-00000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208910" name="Button 14" hidden="1">
              <a:extLst>
                <a:ext uri="{63B3BB69-23CF-44E3-9099-C40C66FF867C}">
                  <a14:compatExt spid="_x0000_s208910"/>
                </a:ext>
                <a:ext uri="{FF2B5EF4-FFF2-40B4-BE49-F238E27FC236}">
                  <a16:creationId xmlns:a16="http://schemas.microsoft.com/office/drawing/2014/main" id="{00000000-0008-0000-0500-00000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1" name="Button 15" hidden="1">
              <a:extLst>
                <a:ext uri="{63B3BB69-23CF-44E3-9099-C40C66FF867C}">
                  <a14:compatExt spid="_x0000_s208911"/>
                </a:ext>
                <a:ext uri="{FF2B5EF4-FFF2-40B4-BE49-F238E27FC236}">
                  <a16:creationId xmlns:a16="http://schemas.microsoft.com/office/drawing/2014/main" id="{00000000-0008-0000-0500-00000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2" name="Button 16" hidden="1">
              <a:extLst>
                <a:ext uri="{63B3BB69-23CF-44E3-9099-C40C66FF867C}">
                  <a14:compatExt spid="_x0000_s208912"/>
                </a:ext>
                <a:ext uri="{FF2B5EF4-FFF2-40B4-BE49-F238E27FC236}">
                  <a16:creationId xmlns:a16="http://schemas.microsoft.com/office/drawing/2014/main" id="{00000000-0008-0000-0500-00001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3" name="Button 17" hidden="1">
              <a:extLst>
                <a:ext uri="{63B3BB69-23CF-44E3-9099-C40C66FF867C}">
                  <a14:compatExt spid="_x0000_s208913"/>
                </a:ext>
                <a:ext uri="{FF2B5EF4-FFF2-40B4-BE49-F238E27FC236}">
                  <a16:creationId xmlns:a16="http://schemas.microsoft.com/office/drawing/2014/main" id="{00000000-0008-0000-0500-00001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208914" name="Button 18" hidden="1">
              <a:extLst>
                <a:ext uri="{63B3BB69-23CF-44E3-9099-C40C66FF867C}">
                  <a14:compatExt spid="_x0000_s208914"/>
                </a:ext>
                <a:ext uri="{FF2B5EF4-FFF2-40B4-BE49-F238E27FC236}">
                  <a16:creationId xmlns:a16="http://schemas.microsoft.com/office/drawing/2014/main" id="{00000000-0008-0000-0500-00001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5" name="Button 19" hidden="1">
              <a:extLst>
                <a:ext uri="{63B3BB69-23CF-44E3-9099-C40C66FF867C}">
                  <a14:compatExt spid="_x0000_s208915"/>
                </a:ext>
                <a:ext uri="{FF2B5EF4-FFF2-40B4-BE49-F238E27FC236}">
                  <a16:creationId xmlns:a16="http://schemas.microsoft.com/office/drawing/2014/main" id="{00000000-0008-0000-0500-00001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6" name="Button 20" hidden="1">
              <a:extLst>
                <a:ext uri="{63B3BB69-23CF-44E3-9099-C40C66FF867C}">
                  <a14:compatExt spid="_x0000_s208916"/>
                </a:ext>
                <a:ext uri="{FF2B5EF4-FFF2-40B4-BE49-F238E27FC236}">
                  <a16:creationId xmlns:a16="http://schemas.microsoft.com/office/drawing/2014/main" id="{00000000-0008-0000-0500-00001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7" name="Button 21" hidden="1">
              <a:extLst>
                <a:ext uri="{63B3BB69-23CF-44E3-9099-C40C66FF867C}">
                  <a14:compatExt spid="_x0000_s208917"/>
                </a:ext>
                <a:ext uri="{FF2B5EF4-FFF2-40B4-BE49-F238E27FC236}">
                  <a16:creationId xmlns:a16="http://schemas.microsoft.com/office/drawing/2014/main" id="{00000000-0008-0000-0500-00001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8918" name="Button 22" hidden="1">
              <a:extLst>
                <a:ext uri="{63B3BB69-23CF-44E3-9099-C40C66FF867C}">
                  <a14:compatExt spid="_x0000_s208918"/>
                </a:ext>
                <a:ext uri="{FF2B5EF4-FFF2-40B4-BE49-F238E27FC236}">
                  <a16:creationId xmlns:a16="http://schemas.microsoft.com/office/drawing/2014/main" id="{00000000-0008-0000-0500-00001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19" name="Button 23" hidden="1">
              <a:extLst>
                <a:ext uri="{63B3BB69-23CF-44E3-9099-C40C66FF867C}">
                  <a14:compatExt spid="_x0000_s208919"/>
                </a:ext>
                <a:ext uri="{FF2B5EF4-FFF2-40B4-BE49-F238E27FC236}">
                  <a16:creationId xmlns:a16="http://schemas.microsoft.com/office/drawing/2014/main" id="{00000000-0008-0000-0500-00001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0" name="Button 24" hidden="1">
              <a:extLst>
                <a:ext uri="{63B3BB69-23CF-44E3-9099-C40C66FF867C}">
                  <a14:compatExt spid="_x0000_s208920"/>
                </a:ext>
                <a:ext uri="{FF2B5EF4-FFF2-40B4-BE49-F238E27FC236}">
                  <a16:creationId xmlns:a16="http://schemas.microsoft.com/office/drawing/2014/main" id="{00000000-0008-0000-0500-00001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1" name="Button 25" hidden="1">
              <a:extLst>
                <a:ext uri="{63B3BB69-23CF-44E3-9099-C40C66FF867C}">
                  <a14:compatExt spid="_x0000_s208921"/>
                </a:ext>
                <a:ext uri="{FF2B5EF4-FFF2-40B4-BE49-F238E27FC236}">
                  <a16:creationId xmlns:a16="http://schemas.microsoft.com/office/drawing/2014/main" id="{00000000-0008-0000-0500-00001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208922" name="Button 26" hidden="1">
              <a:extLst>
                <a:ext uri="{63B3BB69-23CF-44E3-9099-C40C66FF867C}">
                  <a14:compatExt spid="_x0000_s208922"/>
                </a:ext>
                <a:ext uri="{FF2B5EF4-FFF2-40B4-BE49-F238E27FC236}">
                  <a16:creationId xmlns:a16="http://schemas.microsoft.com/office/drawing/2014/main" id="{00000000-0008-0000-0500-00001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3" name="Button 27" hidden="1">
              <a:extLst>
                <a:ext uri="{63B3BB69-23CF-44E3-9099-C40C66FF867C}">
                  <a14:compatExt spid="_x0000_s208923"/>
                </a:ext>
                <a:ext uri="{FF2B5EF4-FFF2-40B4-BE49-F238E27FC236}">
                  <a16:creationId xmlns:a16="http://schemas.microsoft.com/office/drawing/2014/main" id="{00000000-0008-0000-0500-00001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4" name="Button 28" hidden="1">
              <a:extLst>
                <a:ext uri="{63B3BB69-23CF-44E3-9099-C40C66FF867C}">
                  <a14:compatExt spid="_x0000_s208924"/>
                </a:ext>
                <a:ext uri="{FF2B5EF4-FFF2-40B4-BE49-F238E27FC236}">
                  <a16:creationId xmlns:a16="http://schemas.microsoft.com/office/drawing/2014/main" id="{00000000-0008-0000-0500-00001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5" name="Button 29" hidden="1">
              <a:extLst>
                <a:ext uri="{63B3BB69-23CF-44E3-9099-C40C66FF867C}">
                  <a14:compatExt spid="_x0000_s208925"/>
                </a:ext>
                <a:ext uri="{FF2B5EF4-FFF2-40B4-BE49-F238E27FC236}">
                  <a16:creationId xmlns:a16="http://schemas.microsoft.com/office/drawing/2014/main" id="{00000000-0008-0000-0500-00001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208926" name="Button 30" hidden="1">
              <a:extLst>
                <a:ext uri="{63B3BB69-23CF-44E3-9099-C40C66FF867C}">
                  <a14:compatExt spid="_x0000_s208926"/>
                </a:ext>
                <a:ext uri="{FF2B5EF4-FFF2-40B4-BE49-F238E27FC236}">
                  <a16:creationId xmlns:a16="http://schemas.microsoft.com/office/drawing/2014/main" id="{00000000-0008-0000-0500-00001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7" name="Button 31" hidden="1">
              <a:extLst>
                <a:ext uri="{63B3BB69-23CF-44E3-9099-C40C66FF867C}">
                  <a14:compatExt spid="_x0000_s208927"/>
                </a:ext>
                <a:ext uri="{FF2B5EF4-FFF2-40B4-BE49-F238E27FC236}">
                  <a16:creationId xmlns:a16="http://schemas.microsoft.com/office/drawing/2014/main" id="{00000000-0008-0000-0500-00001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8" name="Button 32" hidden="1">
              <a:extLst>
                <a:ext uri="{63B3BB69-23CF-44E3-9099-C40C66FF867C}">
                  <a14:compatExt spid="_x0000_s208928"/>
                </a:ext>
                <a:ext uri="{FF2B5EF4-FFF2-40B4-BE49-F238E27FC236}">
                  <a16:creationId xmlns:a16="http://schemas.microsoft.com/office/drawing/2014/main" id="{00000000-0008-0000-0500-00002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29" name="Button 33" hidden="1">
              <a:extLst>
                <a:ext uri="{63B3BB69-23CF-44E3-9099-C40C66FF867C}">
                  <a14:compatExt spid="_x0000_s208929"/>
                </a:ext>
                <a:ext uri="{FF2B5EF4-FFF2-40B4-BE49-F238E27FC236}">
                  <a16:creationId xmlns:a16="http://schemas.microsoft.com/office/drawing/2014/main" id="{00000000-0008-0000-0500-00002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8930" name="Button 34" hidden="1">
              <a:extLst>
                <a:ext uri="{63B3BB69-23CF-44E3-9099-C40C66FF867C}">
                  <a14:compatExt spid="_x0000_s208930"/>
                </a:ext>
                <a:ext uri="{FF2B5EF4-FFF2-40B4-BE49-F238E27FC236}">
                  <a16:creationId xmlns:a16="http://schemas.microsoft.com/office/drawing/2014/main" id="{00000000-0008-0000-0500-00002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1" name="Button 35" hidden="1">
              <a:extLst>
                <a:ext uri="{63B3BB69-23CF-44E3-9099-C40C66FF867C}">
                  <a14:compatExt spid="_x0000_s208931"/>
                </a:ext>
                <a:ext uri="{FF2B5EF4-FFF2-40B4-BE49-F238E27FC236}">
                  <a16:creationId xmlns:a16="http://schemas.microsoft.com/office/drawing/2014/main" id="{00000000-0008-0000-0500-00002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2" name="Button 36" hidden="1">
              <a:extLst>
                <a:ext uri="{63B3BB69-23CF-44E3-9099-C40C66FF867C}">
                  <a14:compatExt spid="_x0000_s208932"/>
                </a:ext>
                <a:ext uri="{FF2B5EF4-FFF2-40B4-BE49-F238E27FC236}">
                  <a16:creationId xmlns:a16="http://schemas.microsoft.com/office/drawing/2014/main" id="{00000000-0008-0000-0500-00002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3" name="Button 37" hidden="1">
              <a:extLst>
                <a:ext uri="{63B3BB69-23CF-44E3-9099-C40C66FF867C}">
                  <a14:compatExt spid="_x0000_s208933"/>
                </a:ext>
                <a:ext uri="{FF2B5EF4-FFF2-40B4-BE49-F238E27FC236}">
                  <a16:creationId xmlns:a16="http://schemas.microsoft.com/office/drawing/2014/main" id="{00000000-0008-0000-0500-00002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8934" name="Button 38" hidden="1">
              <a:extLst>
                <a:ext uri="{63B3BB69-23CF-44E3-9099-C40C66FF867C}">
                  <a14:compatExt spid="_x0000_s208934"/>
                </a:ext>
                <a:ext uri="{FF2B5EF4-FFF2-40B4-BE49-F238E27FC236}">
                  <a16:creationId xmlns:a16="http://schemas.microsoft.com/office/drawing/2014/main" id="{00000000-0008-0000-0500-00002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5" name="Button 39" hidden="1">
              <a:extLst>
                <a:ext uri="{63B3BB69-23CF-44E3-9099-C40C66FF867C}">
                  <a14:compatExt spid="_x0000_s208935"/>
                </a:ext>
                <a:ext uri="{FF2B5EF4-FFF2-40B4-BE49-F238E27FC236}">
                  <a16:creationId xmlns:a16="http://schemas.microsoft.com/office/drawing/2014/main" id="{00000000-0008-0000-0500-00002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6" name="Button 40" hidden="1">
              <a:extLst>
                <a:ext uri="{63B3BB69-23CF-44E3-9099-C40C66FF867C}">
                  <a14:compatExt spid="_x0000_s208936"/>
                </a:ext>
                <a:ext uri="{FF2B5EF4-FFF2-40B4-BE49-F238E27FC236}">
                  <a16:creationId xmlns:a16="http://schemas.microsoft.com/office/drawing/2014/main" id="{00000000-0008-0000-0500-00002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7" name="Button 41" hidden="1">
              <a:extLst>
                <a:ext uri="{63B3BB69-23CF-44E3-9099-C40C66FF867C}">
                  <a14:compatExt spid="_x0000_s208937"/>
                </a:ext>
                <a:ext uri="{FF2B5EF4-FFF2-40B4-BE49-F238E27FC236}">
                  <a16:creationId xmlns:a16="http://schemas.microsoft.com/office/drawing/2014/main" id="{00000000-0008-0000-0500-00002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208938" name="Button 42" hidden="1">
              <a:extLst>
                <a:ext uri="{63B3BB69-23CF-44E3-9099-C40C66FF867C}">
                  <a14:compatExt spid="_x0000_s208938"/>
                </a:ext>
                <a:ext uri="{FF2B5EF4-FFF2-40B4-BE49-F238E27FC236}">
                  <a16:creationId xmlns:a16="http://schemas.microsoft.com/office/drawing/2014/main" id="{00000000-0008-0000-0500-00002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39" name="Button 43" hidden="1">
              <a:extLst>
                <a:ext uri="{63B3BB69-23CF-44E3-9099-C40C66FF867C}">
                  <a14:compatExt spid="_x0000_s208939"/>
                </a:ext>
                <a:ext uri="{FF2B5EF4-FFF2-40B4-BE49-F238E27FC236}">
                  <a16:creationId xmlns:a16="http://schemas.microsoft.com/office/drawing/2014/main" id="{00000000-0008-0000-0500-00002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0" name="Button 44" hidden="1">
              <a:extLst>
                <a:ext uri="{63B3BB69-23CF-44E3-9099-C40C66FF867C}">
                  <a14:compatExt spid="_x0000_s208940"/>
                </a:ext>
                <a:ext uri="{FF2B5EF4-FFF2-40B4-BE49-F238E27FC236}">
                  <a16:creationId xmlns:a16="http://schemas.microsoft.com/office/drawing/2014/main" id="{00000000-0008-0000-0500-00002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1" name="Button 45" hidden="1">
              <a:extLst>
                <a:ext uri="{63B3BB69-23CF-44E3-9099-C40C66FF867C}">
                  <a14:compatExt spid="_x0000_s208941"/>
                </a:ext>
                <a:ext uri="{FF2B5EF4-FFF2-40B4-BE49-F238E27FC236}">
                  <a16:creationId xmlns:a16="http://schemas.microsoft.com/office/drawing/2014/main" id="{00000000-0008-0000-0500-00002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208942" name="Button 46" hidden="1">
              <a:extLst>
                <a:ext uri="{63B3BB69-23CF-44E3-9099-C40C66FF867C}">
                  <a14:compatExt spid="_x0000_s208942"/>
                </a:ext>
                <a:ext uri="{FF2B5EF4-FFF2-40B4-BE49-F238E27FC236}">
                  <a16:creationId xmlns:a16="http://schemas.microsoft.com/office/drawing/2014/main" id="{00000000-0008-0000-0500-00002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3" name="Button 47" hidden="1">
              <a:extLst>
                <a:ext uri="{63B3BB69-23CF-44E3-9099-C40C66FF867C}">
                  <a14:compatExt spid="_x0000_s208943"/>
                </a:ext>
                <a:ext uri="{FF2B5EF4-FFF2-40B4-BE49-F238E27FC236}">
                  <a16:creationId xmlns:a16="http://schemas.microsoft.com/office/drawing/2014/main" id="{00000000-0008-0000-0500-00002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4" name="Button 48" hidden="1">
              <a:extLst>
                <a:ext uri="{63B3BB69-23CF-44E3-9099-C40C66FF867C}">
                  <a14:compatExt spid="_x0000_s208944"/>
                </a:ext>
                <a:ext uri="{FF2B5EF4-FFF2-40B4-BE49-F238E27FC236}">
                  <a16:creationId xmlns:a16="http://schemas.microsoft.com/office/drawing/2014/main" id="{00000000-0008-0000-0500-00003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5" name="Button 49" hidden="1">
              <a:extLst>
                <a:ext uri="{63B3BB69-23CF-44E3-9099-C40C66FF867C}">
                  <a14:compatExt spid="_x0000_s208945"/>
                </a:ext>
                <a:ext uri="{FF2B5EF4-FFF2-40B4-BE49-F238E27FC236}">
                  <a16:creationId xmlns:a16="http://schemas.microsoft.com/office/drawing/2014/main" id="{00000000-0008-0000-0500-00003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8946" name="Button 50" hidden="1">
              <a:extLst>
                <a:ext uri="{63B3BB69-23CF-44E3-9099-C40C66FF867C}">
                  <a14:compatExt spid="_x0000_s208946"/>
                </a:ext>
                <a:ext uri="{FF2B5EF4-FFF2-40B4-BE49-F238E27FC236}">
                  <a16:creationId xmlns:a16="http://schemas.microsoft.com/office/drawing/2014/main" id="{00000000-0008-0000-0500-00003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7" name="Button 51" hidden="1">
              <a:extLst>
                <a:ext uri="{63B3BB69-23CF-44E3-9099-C40C66FF867C}">
                  <a14:compatExt spid="_x0000_s208947"/>
                </a:ext>
                <a:ext uri="{FF2B5EF4-FFF2-40B4-BE49-F238E27FC236}">
                  <a16:creationId xmlns:a16="http://schemas.microsoft.com/office/drawing/2014/main" id="{00000000-0008-0000-0500-000033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8" name="Button 52" hidden="1">
              <a:extLst>
                <a:ext uri="{63B3BB69-23CF-44E3-9099-C40C66FF867C}">
                  <a14:compatExt spid="_x0000_s208948"/>
                </a:ext>
                <a:ext uri="{FF2B5EF4-FFF2-40B4-BE49-F238E27FC236}">
                  <a16:creationId xmlns:a16="http://schemas.microsoft.com/office/drawing/2014/main" id="{00000000-0008-0000-0500-000034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49" name="Button 53" hidden="1">
              <a:extLst>
                <a:ext uri="{63B3BB69-23CF-44E3-9099-C40C66FF867C}">
                  <a14:compatExt spid="_x0000_s208949"/>
                </a:ext>
                <a:ext uri="{FF2B5EF4-FFF2-40B4-BE49-F238E27FC236}">
                  <a16:creationId xmlns:a16="http://schemas.microsoft.com/office/drawing/2014/main" id="{00000000-0008-0000-0500-000035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208950" name="Button 54" hidden="1">
              <a:extLst>
                <a:ext uri="{63B3BB69-23CF-44E3-9099-C40C66FF867C}">
                  <a14:compatExt spid="_x0000_s208950"/>
                </a:ext>
                <a:ext uri="{FF2B5EF4-FFF2-40B4-BE49-F238E27FC236}">
                  <a16:creationId xmlns:a16="http://schemas.microsoft.com/office/drawing/2014/main" id="{00000000-0008-0000-0500-000036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1" name="Button 55" hidden="1">
              <a:extLst>
                <a:ext uri="{63B3BB69-23CF-44E3-9099-C40C66FF867C}">
                  <a14:compatExt spid="_x0000_s208951"/>
                </a:ext>
                <a:ext uri="{FF2B5EF4-FFF2-40B4-BE49-F238E27FC236}">
                  <a16:creationId xmlns:a16="http://schemas.microsoft.com/office/drawing/2014/main" id="{00000000-0008-0000-0500-000037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2" name="Button 56" hidden="1">
              <a:extLst>
                <a:ext uri="{63B3BB69-23CF-44E3-9099-C40C66FF867C}">
                  <a14:compatExt spid="_x0000_s208952"/>
                </a:ext>
                <a:ext uri="{FF2B5EF4-FFF2-40B4-BE49-F238E27FC236}">
                  <a16:creationId xmlns:a16="http://schemas.microsoft.com/office/drawing/2014/main" id="{00000000-0008-0000-0500-000038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3" name="Button 57" hidden="1">
              <a:extLst>
                <a:ext uri="{63B3BB69-23CF-44E3-9099-C40C66FF867C}">
                  <a14:compatExt spid="_x0000_s208953"/>
                </a:ext>
                <a:ext uri="{FF2B5EF4-FFF2-40B4-BE49-F238E27FC236}">
                  <a16:creationId xmlns:a16="http://schemas.microsoft.com/office/drawing/2014/main" id="{00000000-0008-0000-0500-000039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208954" name="Button 58" hidden="1">
              <a:extLst>
                <a:ext uri="{63B3BB69-23CF-44E3-9099-C40C66FF867C}">
                  <a14:compatExt spid="_x0000_s208954"/>
                </a:ext>
                <a:ext uri="{FF2B5EF4-FFF2-40B4-BE49-F238E27FC236}">
                  <a16:creationId xmlns:a16="http://schemas.microsoft.com/office/drawing/2014/main" id="{00000000-0008-0000-0500-00003A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08955" name="Button 59" hidden="1">
              <a:extLst>
                <a:ext uri="{63B3BB69-23CF-44E3-9099-C40C66FF867C}">
                  <a14:compatExt spid="_x0000_s208955"/>
                </a:ext>
                <a:ext uri="{FF2B5EF4-FFF2-40B4-BE49-F238E27FC236}">
                  <a16:creationId xmlns:a16="http://schemas.microsoft.com/office/drawing/2014/main" id="{00000000-0008-0000-0500-00003B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6" name="Button 60" hidden="1">
              <a:extLst>
                <a:ext uri="{63B3BB69-23CF-44E3-9099-C40C66FF867C}">
                  <a14:compatExt spid="_x0000_s208956"/>
                </a:ext>
                <a:ext uri="{FF2B5EF4-FFF2-40B4-BE49-F238E27FC236}">
                  <a16:creationId xmlns:a16="http://schemas.microsoft.com/office/drawing/2014/main" id="{00000000-0008-0000-0500-00003C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7" name="Button 61" hidden="1">
              <a:extLst>
                <a:ext uri="{63B3BB69-23CF-44E3-9099-C40C66FF867C}">
                  <a14:compatExt spid="_x0000_s208957"/>
                </a:ext>
                <a:ext uri="{FF2B5EF4-FFF2-40B4-BE49-F238E27FC236}">
                  <a16:creationId xmlns:a16="http://schemas.microsoft.com/office/drawing/2014/main" id="{00000000-0008-0000-0500-00003D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8" name="Button 62" hidden="1">
              <a:extLst>
                <a:ext uri="{63B3BB69-23CF-44E3-9099-C40C66FF867C}">
                  <a14:compatExt spid="_x0000_s208958"/>
                </a:ext>
                <a:ext uri="{FF2B5EF4-FFF2-40B4-BE49-F238E27FC236}">
                  <a16:creationId xmlns:a16="http://schemas.microsoft.com/office/drawing/2014/main" id="{00000000-0008-0000-0500-00003E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08959" name="Button 63" hidden="1">
              <a:extLst>
                <a:ext uri="{63B3BB69-23CF-44E3-9099-C40C66FF867C}">
                  <a14:compatExt spid="_x0000_s208959"/>
                </a:ext>
                <a:ext uri="{FF2B5EF4-FFF2-40B4-BE49-F238E27FC236}">
                  <a16:creationId xmlns:a16="http://schemas.microsoft.com/office/drawing/2014/main" id="{00000000-0008-0000-0500-00003F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0" name="Button 64" hidden="1">
              <a:extLst>
                <a:ext uri="{63B3BB69-23CF-44E3-9099-C40C66FF867C}">
                  <a14:compatExt spid="_x0000_s208960"/>
                </a:ext>
                <a:ext uri="{FF2B5EF4-FFF2-40B4-BE49-F238E27FC236}">
                  <a16:creationId xmlns:a16="http://schemas.microsoft.com/office/drawing/2014/main" id="{00000000-0008-0000-0500-000040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1" name="Button 65" hidden="1">
              <a:extLst>
                <a:ext uri="{63B3BB69-23CF-44E3-9099-C40C66FF867C}">
                  <a14:compatExt spid="_x0000_s208961"/>
                </a:ext>
                <a:ext uri="{FF2B5EF4-FFF2-40B4-BE49-F238E27FC236}">
                  <a16:creationId xmlns:a16="http://schemas.microsoft.com/office/drawing/2014/main" id="{00000000-0008-0000-0500-000041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8962" name="Button 66" hidden="1">
              <a:extLst>
                <a:ext uri="{63B3BB69-23CF-44E3-9099-C40C66FF867C}">
                  <a14:compatExt spid="_x0000_s208962"/>
                </a:ext>
                <a:ext uri="{FF2B5EF4-FFF2-40B4-BE49-F238E27FC236}">
                  <a16:creationId xmlns:a16="http://schemas.microsoft.com/office/drawing/2014/main" id="{00000000-0008-0000-0500-0000423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6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06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6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06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06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06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06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06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06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06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06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06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06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06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06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06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06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06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06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06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06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06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06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06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06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06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06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06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06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06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06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06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06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06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06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06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06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06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06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06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06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06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06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06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06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06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06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06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06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06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06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06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06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06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06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06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06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06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59" name="Button 59" hidden="1">
              <a:extLst>
                <a:ext uri="{63B3BB69-23CF-44E3-9099-C40C66FF867C}">
                  <a14:compatExt spid="_x0000_s76859"/>
                </a:ext>
                <a:ext uri="{FF2B5EF4-FFF2-40B4-BE49-F238E27FC236}">
                  <a16:creationId xmlns:a16="http://schemas.microsoft.com/office/drawing/2014/main" id="{00000000-0008-0000-0600-00003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0" name="Button 60" hidden="1">
              <a:extLst>
                <a:ext uri="{63B3BB69-23CF-44E3-9099-C40C66FF867C}">
                  <a14:compatExt spid="_x0000_s76860"/>
                </a:ext>
                <a:ext uri="{FF2B5EF4-FFF2-40B4-BE49-F238E27FC236}">
                  <a16:creationId xmlns:a16="http://schemas.microsoft.com/office/drawing/2014/main" id="{00000000-0008-0000-0600-00003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1" name="Button 61" hidden="1">
              <a:extLst>
                <a:ext uri="{63B3BB69-23CF-44E3-9099-C40C66FF867C}">
                  <a14:compatExt spid="_x0000_s76861"/>
                </a:ext>
                <a:ext uri="{FF2B5EF4-FFF2-40B4-BE49-F238E27FC236}">
                  <a16:creationId xmlns:a16="http://schemas.microsoft.com/office/drawing/2014/main" id="{00000000-0008-0000-0600-00003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2" name="Button 62" hidden="1">
              <a:extLst>
                <a:ext uri="{63B3BB69-23CF-44E3-9099-C40C66FF867C}">
                  <a14:compatExt spid="_x0000_s76862"/>
                </a:ext>
                <a:ext uri="{FF2B5EF4-FFF2-40B4-BE49-F238E27FC236}">
                  <a16:creationId xmlns:a16="http://schemas.microsoft.com/office/drawing/2014/main" id="{00000000-0008-0000-0600-00003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63" name="Button 63" hidden="1">
              <a:extLst>
                <a:ext uri="{63B3BB69-23CF-44E3-9099-C40C66FF867C}">
                  <a14:compatExt spid="_x0000_s76863"/>
                </a:ext>
                <a:ext uri="{FF2B5EF4-FFF2-40B4-BE49-F238E27FC236}">
                  <a16:creationId xmlns:a16="http://schemas.microsoft.com/office/drawing/2014/main" id="{00000000-0008-0000-0600-00003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4" name="Button 64" hidden="1">
              <a:extLst>
                <a:ext uri="{63B3BB69-23CF-44E3-9099-C40C66FF867C}">
                  <a14:compatExt spid="_x0000_s76864"/>
                </a:ext>
                <a:ext uri="{FF2B5EF4-FFF2-40B4-BE49-F238E27FC236}">
                  <a16:creationId xmlns:a16="http://schemas.microsoft.com/office/drawing/2014/main" id="{00000000-0008-0000-0600-00004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5" name="Button 65" hidden="1">
              <a:extLst>
                <a:ext uri="{63B3BB69-23CF-44E3-9099-C40C66FF867C}">
                  <a14:compatExt spid="_x0000_s76865"/>
                </a:ext>
                <a:ext uri="{FF2B5EF4-FFF2-40B4-BE49-F238E27FC236}">
                  <a16:creationId xmlns:a16="http://schemas.microsoft.com/office/drawing/2014/main" id="{00000000-0008-0000-0600-00004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6" name="Button 66" hidden="1">
              <a:extLst>
                <a:ext uri="{63B3BB69-23CF-44E3-9099-C40C66FF867C}">
                  <a14:compatExt spid="_x0000_s76866"/>
                </a:ext>
                <a:ext uri="{FF2B5EF4-FFF2-40B4-BE49-F238E27FC236}">
                  <a16:creationId xmlns:a16="http://schemas.microsoft.com/office/drawing/2014/main" id="{00000000-0008-0000-0600-00004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6867" name="Button 67" hidden="1">
              <a:extLst>
                <a:ext uri="{63B3BB69-23CF-44E3-9099-C40C66FF867C}">
                  <a14:compatExt spid="_x0000_s76867"/>
                </a:ext>
                <a:ext uri="{FF2B5EF4-FFF2-40B4-BE49-F238E27FC236}">
                  <a16:creationId xmlns:a16="http://schemas.microsoft.com/office/drawing/2014/main" id="{00000000-0008-0000-0600-00004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8" name="Button 68" hidden="1">
              <a:extLst>
                <a:ext uri="{63B3BB69-23CF-44E3-9099-C40C66FF867C}">
                  <a14:compatExt spid="_x0000_s76868"/>
                </a:ext>
                <a:ext uri="{FF2B5EF4-FFF2-40B4-BE49-F238E27FC236}">
                  <a16:creationId xmlns:a16="http://schemas.microsoft.com/office/drawing/2014/main" id="{00000000-0008-0000-0600-00004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69" name="Button 69" hidden="1">
              <a:extLst>
                <a:ext uri="{63B3BB69-23CF-44E3-9099-C40C66FF867C}">
                  <a14:compatExt spid="_x0000_s76869"/>
                </a:ext>
                <a:ext uri="{FF2B5EF4-FFF2-40B4-BE49-F238E27FC236}">
                  <a16:creationId xmlns:a16="http://schemas.microsoft.com/office/drawing/2014/main" id="{00000000-0008-0000-0600-00004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0" name="Button 70" hidden="1">
              <a:extLst>
                <a:ext uri="{63B3BB69-23CF-44E3-9099-C40C66FF867C}">
                  <a14:compatExt spid="_x0000_s76870"/>
                </a:ext>
                <a:ext uri="{FF2B5EF4-FFF2-40B4-BE49-F238E27FC236}">
                  <a16:creationId xmlns:a16="http://schemas.microsoft.com/office/drawing/2014/main" id="{00000000-0008-0000-0600-00004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6871" name="Button 71" hidden="1">
              <a:extLst>
                <a:ext uri="{63B3BB69-23CF-44E3-9099-C40C66FF867C}">
                  <a14:compatExt spid="_x0000_s76871"/>
                </a:ext>
                <a:ext uri="{FF2B5EF4-FFF2-40B4-BE49-F238E27FC236}">
                  <a16:creationId xmlns:a16="http://schemas.microsoft.com/office/drawing/2014/main" id="{00000000-0008-0000-0600-00004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2" name="Button 72" hidden="1">
              <a:extLst>
                <a:ext uri="{63B3BB69-23CF-44E3-9099-C40C66FF867C}">
                  <a14:compatExt spid="_x0000_s76872"/>
                </a:ext>
                <a:ext uri="{FF2B5EF4-FFF2-40B4-BE49-F238E27FC236}">
                  <a16:creationId xmlns:a16="http://schemas.microsoft.com/office/drawing/2014/main" id="{00000000-0008-0000-0600-00004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3" name="Button 73" hidden="1">
              <a:extLst>
                <a:ext uri="{63B3BB69-23CF-44E3-9099-C40C66FF867C}">
                  <a14:compatExt spid="_x0000_s76873"/>
                </a:ext>
                <a:ext uri="{FF2B5EF4-FFF2-40B4-BE49-F238E27FC236}">
                  <a16:creationId xmlns:a16="http://schemas.microsoft.com/office/drawing/2014/main" id="{00000000-0008-0000-0600-00004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0600-00004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6875" name="Button 75" hidden="1">
              <a:extLst>
                <a:ext uri="{63B3BB69-23CF-44E3-9099-C40C66FF867C}">
                  <a14:compatExt spid="_x0000_s76875"/>
                </a:ext>
                <a:ext uri="{FF2B5EF4-FFF2-40B4-BE49-F238E27FC236}">
                  <a16:creationId xmlns:a16="http://schemas.microsoft.com/office/drawing/2014/main" id="{00000000-0008-0000-0600-00004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6" name="Button 76" hidden="1">
              <a:extLst>
                <a:ext uri="{63B3BB69-23CF-44E3-9099-C40C66FF867C}">
                  <a14:compatExt spid="_x0000_s76876"/>
                </a:ext>
                <a:ext uri="{FF2B5EF4-FFF2-40B4-BE49-F238E27FC236}">
                  <a16:creationId xmlns:a16="http://schemas.microsoft.com/office/drawing/2014/main" id="{00000000-0008-0000-0600-00004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7" name="Button 77" hidden="1">
              <a:extLst>
                <a:ext uri="{63B3BB69-23CF-44E3-9099-C40C66FF867C}">
                  <a14:compatExt spid="_x0000_s76877"/>
                </a:ext>
                <a:ext uri="{FF2B5EF4-FFF2-40B4-BE49-F238E27FC236}">
                  <a16:creationId xmlns:a16="http://schemas.microsoft.com/office/drawing/2014/main" id="{00000000-0008-0000-0600-00004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8" name="Button 78" hidden="1">
              <a:extLst>
                <a:ext uri="{63B3BB69-23CF-44E3-9099-C40C66FF867C}">
                  <a14:compatExt spid="_x0000_s76878"/>
                </a:ext>
                <a:ext uri="{FF2B5EF4-FFF2-40B4-BE49-F238E27FC236}">
                  <a16:creationId xmlns:a16="http://schemas.microsoft.com/office/drawing/2014/main" id="{00000000-0008-0000-0600-00004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79" name="Button 79" hidden="1">
              <a:extLst>
                <a:ext uri="{63B3BB69-23CF-44E3-9099-C40C66FF867C}">
                  <a14:compatExt spid="_x0000_s76879"/>
                </a:ext>
                <a:ext uri="{FF2B5EF4-FFF2-40B4-BE49-F238E27FC236}">
                  <a16:creationId xmlns:a16="http://schemas.microsoft.com/office/drawing/2014/main" id="{00000000-0008-0000-0600-00004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0" name="Button 80" hidden="1">
              <a:extLst>
                <a:ext uri="{63B3BB69-23CF-44E3-9099-C40C66FF867C}">
                  <a14:compatExt spid="_x0000_s76880"/>
                </a:ext>
                <a:ext uri="{FF2B5EF4-FFF2-40B4-BE49-F238E27FC236}">
                  <a16:creationId xmlns:a16="http://schemas.microsoft.com/office/drawing/2014/main" id="{00000000-0008-0000-0600-00005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1" name="Button 81" hidden="1">
              <a:extLst>
                <a:ext uri="{63B3BB69-23CF-44E3-9099-C40C66FF867C}">
                  <a14:compatExt spid="_x0000_s76881"/>
                </a:ext>
                <a:ext uri="{FF2B5EF4-FFF2-40B4-BE49-F238E27FC236}">
                  <a16:creationId xmlns:a16="http://schemas.microsoft.com/office/drawing/2014/main" id="{00000000-0008-0000-0600-00005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2" name="Button 82" hidden="1">
              <a:extLst>
                <a:ext uri="{63B3BB69-23CF-44E3-9099-C40C66FF867C}">
                  <a14:compatExt spid="_x0000_s76882"/>
                </a:ext>
                <a:ext uri="{FF2B5EF4-FFF2-40B4-BE49-F238E27FC236}">
                  <a16:creationId xmlns:a16="http://schemas.microsoft.com/office/drawing/2014/main" id="{00000000-0008-0000-0600-00005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6883" name="Button 83" hidden="1">
              <a:extLst>
                <a:ext uri="{63B3BB69-23CF-44E3-9099-C40C66FF867C}">
                  <a14:compatExt spid="_x0000_s76883"/>
                </a:ext>
                <a:ext uri="{FF2B5EF4-FFF2-40B4-BE49-F238E27FC236}">
                  <a16:creationId xmlns:a16="http://schemas.microsoft.com/office/drawing/2014/main" id="{00000000-0008-0000-0600-00005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4" name="Button 84" hidden="1">
              <a:extLst>
                <a:ext uri="{63B3BB69-23CF-44E3-9099-C40C66FF867C}">
                  <a14:compatExt spid="_x0000_s76884"/>
                </a:ext>
                <a:ext uri="{FF2B5EF4-FFF2-40B4-BE49-F238E27FC236}">
                  <a16:creationId xmlns:a16="http://schemas.microsoft.com/office/drawing/2014/main" id="{00000000-0008-0000-0600-00005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5" name="Button 85" hidden="1">
              <a:extLst>
                <a:ext uri="{63B3BB69-23CF-44E3-9099-C40C66FF867C}">
                  <a14:compatExt spid="_x0000_s76885"/>
                </a:ext>
                <a:ext uri="{FF2B5EF4-FFF2-40B4-BE49-F238E27FC236}">
                  <a16:creationId xmlns:a16="http://schemas.microsoft.com/office/drawing/2014/main" id="{00000000-0008-0000-0600-00005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6" name="Button 86" hidden="1">
              <a:extLst>
                <a:ext uri="{63B3BB69-23CF-44E3-9099-C40C66FF867C}">
                  <a14:compatExt spid="_x0000_s76886"/>
                </a:ext>
                <a:ext uri="{FF2B5EF4-FFF2-40B4-BE49-F238E27FC236}">
                  <a16:creationId xmlns:a16="http://schemas.microsoft.com/office/drawing/2014/main" id="{00000000-0008-0000-0600-00005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6887" name="Button 87" hidden="1">
              <a:extLst>
                <a:ext uri="{63B3BB69-23CF-44E3-9099-C40C66FF867C}">
                  <a14:compatExt spid="_x0000_s76887"/>
                </a:ext>
                <a:ext uri="{FF2B5EF4-FFF2-40B4-BE49-F238E27FC236}">
                  <a16:creationId xmlns:a16="http://schemas.microsoft.com/office/drawing/2014/main" id="{00000000-0008-0000-0600-00005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8" name="Button 88" hidden="1">
              <a:extLst>
                <a:ext uri="{63B3BB69-23CF-44E3-9099-C40C66FF867C}">
                  <a14:compatExt spid="_x0000_s76888"/>
                </a:ext>
                <a:ext uri="{FF2B5EF4-FFF2-40B4-BE49-F238E27FC236}">
                  <a16:creationId xmlns:a16="http://schemas.microsoft.com/office/drawing/2014/main" id="{00000000-0008-0000-0600-00005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89" name="Button 89" hidden="1">
              <a:extLst>
                <a:ext uri="{63B3BB69-23CF-44E3-9099-C40C66FF867C}">
                  <a14:compatExt spid="_x0000_s76889"/>
                </a:ext>
                <a:ext uri="{FF2B5EF4-FFF2-40B4-BE49-F238E27FC236}">
                  <a16:creationId xmlns:a16="http://schemas.microsoft.com/office/drawing/2014/main" id="{00000000-0008-0000-0600-00005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0" name="Button 90" hidden="1">
              <a:extLst>
                <a:ext uri="{63B3BB69-23CF-44E3-9099-C40C66FF867C}">
                  <a14:compatExt spid="_x0000_s76890"/>
                </a:ext>
                <a:ext uri="{FF2B5EF4-FFF2-40B4-BE49-F238E27FC236}">
                  <a16:creationId xmlns:a16="http://schemas.microsoft.com/office/drawing/2014/main" id="{00000000-0008-0000-0600-00005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91" name="Button 91" hidden="1">
              <a:extLst>
                <a:ext uri="{63B3BB69-23CF-44E3-9099-C40C66FF867C}">
                  <a14:compatExt spid="_x0000_s76891"/>
                </a:ext>
                <a:ext uri="{FF2B5EF4-FFF2-40B4-BE49-F238E27FC236}">
                  <a16:creationId xmlns:a16="http://schemas.microsoft.com/office/drawing/2014/main" id="{00000000-0008-0000-0600-00005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2" name="Button 92" hidden="1">
              <a:extLst>
                <a:ext uri="{63B3BB69-23CF-44E3-9099-C40C66FF867C}">
                  <a14:compatExt spid="_x0000_s76892"/>
                </a:ext>
                <a:ext uri="{FF2B5EF4-FFF2-40B4-BE49-F238E27FC236}">
                  <a16:creationId xmlns:a16="http://schemas.microsoft.com/office/drawing/2014/main" id="{00000000-0008-0000-0600-00005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3" name="Button 93" hidden="1">
              <a:extLst>
                <a:ext uri="{63B3BB69-23CF-44E3-9099-C40C66FF867C}">
                  <a14:compatExt spid="_x0000_s76893"/>
                </a:ext>
                <a:ext uri="{FF2B5EF4-FFF2-40B4-BE49-F238E27FC236}">
                  <a16:creationId xmlns:a16="http://schemas.microsoft.com/office/drawing/2014/main" id="{00000000-0008-0000-0600-00005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4" name="Button 94" hidden="1">
              <a:extLst>
                <a:ext uri="{63B3BB69-23CF-44E3-9099-C40C66FF867C}">
                  <a14:compatExt spid="_x0000_s76894"/>
                </a:ext>
                <a:ext uri="{FF2B5EF4-FFF2-40B4-BE49-F238E27FC236}">
                  <a16:creationId xmlns:a16="http://schemas.microsoft.com/office/drawing/2014/main" id="{00000000-0008-0000-0600-00005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95" name="Button 95" hidden="1">
              <a:extLst>
                <a:ext uri="{63B3BB69-23CF-44E3-9099-C40C66FF867C}">
                  <a14:compatExt spid="_x0000_s76895"/>
                </a:ext>
                <a:ext uri="{FF2B5EF4-FFF2-40B4-BE49-F238E27FC236}">
                  <a16:creationId xmlns:a16="http://schemas.microsoft.com/office/drawing/2014/main" id="{00000000-0008-0000-0600-00005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6" name="Button 96" hidden="1">
              <a:extLst>
                <a:ext uri="{63B3BB69-23CF-44E3-9099-C40C66FF867C}">
                  <a14:compatExt spid="_x0000_s76896"/>
                </a:ext>
                <a:ext uri="{FF2B5EF4-FFF2-40B4-BE49-F238E27FC236}">
                  <a16:creationId xmlns:a16="http://schemas.microsoft.com/office/drawing/2014/main" id="{00000000-0008-0000-0600-00006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7" name="Button 97" hidden="1">
              <a:extLst>
                <a:ext uri="{63B3BB69-23CF-44E3-9099-C40C66FF867C}">
                  <a14:compatExt spid="_x0000_s76897"/>
                </a:ext>
                <a:ext uri="{FF2B5EF4-FFF2-40B4-BE49-F238E27FC236}">
                  <a16:creationId xmlns:a16="http://schemas.microsoft.com/office/drawing/2014/main" id="{00000000-0008-0000-0600-00006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8" name="Button 98" hidden="1">
              <a:extLst>
                <a:ext uri="{63B3BB69-23CF-44E3-9099-C40C66FF867C}">
                  <a14:compatExt spid="_x0000_s76898"/>
                </a:ext>
                <a:ext uri="{FF2B5EF4-FFF2-40B4-BE49-F238E27FC236}">
                  <a16:creationId xmlns:a16="http://schemas.microsoft.com/office/drawing/2014/main" id="{00000000-0008-0000-0600-00006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6899" name="Button 99" hidden="1">
              <a:extLst>
                <a:ext uri="{63B3BB69-23CF-44E3-9099-C40C66FF867C}">
                  <a14:compatExt spid="_x0000_s76899"/>
                </a:ext>
                <a:ext uri="{FF2B5EF4-FFF2-40B4-BE49-F238E27FC236}">
                  <a16:creationId xmlns:a16="http://schemas.microsoft.com/office/drawing/2014/main" id="{00000000-0008-0000-0600-00006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0" name="Button 100" hidden="1">
              <a:extLst>
                <a:ext uri="{63B3BB69-23CF-44E3-9099-C40C66FF867C}">
                  <a14:compatExt spid="_x0000_s76900"/>
                </a:ext>
                <a:ext uri="{FF2B5EF4-FFF2-40B4-BE49-F238E27FC236}">
                  <a16:creationId xmlns:a16="http://schemas.microsoft.com/office/drawing/2014/main" id="{00000000-0008-0000-0600-00006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1" name="Button 101" hidden="1">
              <a:extLst>
                <a:ext uri="{63B3BB69-23CF-44E3-9099-C40C66FF867C}">
                  <a14:compatExt spid="_x0000_s76901"/>
                </a:ext>
                <a:ext uri="{FF2B5EF4-FFF2-40B4-BE49-F238E27FC236}">
                  <a16:creationId xmlns:a16="http://schemas.microsoft.com/office/drawing/2014/main" id="{00000000-0008-0000-0600-00006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2" name="Button 102" hidden="1">
              <a:extLst>
                <a:ext uri="{63B3BB69-23CF-44E3-9099-C40C66FF867C}">
                  <a14:compatExt spid="_x0000_s76902"/>
                </a:ext>
                <a:ext uri="{FF2B5EF4-FFF2-40B4-BE49-F238E27FC236}">
                  <a16:creationId xmlns:a16="http://schemas.microsoft.com/office/drawing/2014/main" id="{00000000-0008-0000-0600-00006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6903" name="Button 103" hidden="1">
              <a:extLst>
                <a:ext uri="{63B3BB69-23CF-44E3-9099-C40C66FF867C}">
                  <a14:compatExt spid="_x0000_s76903"/>
                </a:ext>
                <a:ext uri="{FF2B5EF4-FFF2-40B4-BE49-F238E27FC236}">
                  <a16:creationId xmlns:a16="http://schemas.microsoft.com/office/drawing/2014/main" id="{00000000-0008-0000-0600-00006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4" name="Button 104" hidden="1">
              <a:extLst>
                <a:ext uri="{63B3BB69-23CF-44E3-9099-C40C66FF867C}">
                  <a14:compatExt spid="_x0000_s76904"/>
                </a:ext>
                <a:ext uri="{FF2B5EF4-FFF2-40B4-BE49-F238E27FC236}">
                  <a16:creationId xmlns:a16="http://schemas.microsoft.com/office/drawing/2014/main" id="{00000000-0008-0000-0600-00006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5" name="Button 105" hidden="1">
              <a:extLst>
                <a:ext uri="{63B3BB69-23CF-44E3-9099-C40C66FF867C}">
                  <a14:compatExt spid="_x0000_s76905"/>
                </a:ext>
                <a:ext uri="{FF2B5EF4-FFF2-40B4-BE49-F238E27FC236}">
                  <a16:creationId xmlns:a16="http://schemas.microsoft.com/office/drawing/2014/main" id="{00000000-0008-0000-0600-00006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6" name="Button 106" hidden="1">
              <a:extLst>
                <a:ext uri="{63B3BB69-23CF-44E3-9099-C40C66FF867C}">
                  <a14:compatExt spid="_x0000_s76906"/>
                </a:ext>
                <a:ext uri="{FF2B5EF4-FFF2-40B4-BE49-F238E27FC236}">
                  <a16:creationId xmlns:a16="http://schemas.microsoft.com/office/drawing/2014/main" id="{00000000-0008-0000-0600-00006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907" name="Button 107" hidden="1">
              <a:extLst>
                <a:ext uri="{63B3BB69-23CF-44E3-9099-C40C66FF867C}">
                  <a14:compatExt spid="_x0000_s76907"/>
                </a:ext>
                <a:ext uri="{FF2B5EF4-FFF2-40B4-BE49-F238E27FC236}">
                  <a16:creationId xmlns:a16="http://schemas.microsoft.com/office/drawing/2014/main" id="{00000000-0008-0000-0600-00006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8" name="Button 108" hidden="1">
              <a:extLst>
                <a:ext uri="{63B3BB69-23CF-44E3-9099-C40C66FF867C}">
                  <a14:compatExt spid="_x0000_s76908"/>
                </a:ext>
                <a:ext uri="{FF2B5EF4-FFF2-40B4-BE49-F238E27FC236}">
                  <a16:creationId xmlns:a16="http://schemas.microsoft.com/office/drawing/2014/main" id="{00000000-0008-0000-0600-00006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09" name="Button 109" hidden="1">
              <a:extLst>
                <a:ext uri="{63B3BB69-23CF-44E3-9099-C40C66FF867C}">
                  <a14:compatExt spid="_x0000_s76909"/>
                </a:ext>
                <a:ext uri="{FF2B5EF4-FFF2-40B4-BE49-F238E27FC236}">
                  <a16:creationId xmlns:a16="http://schemas.microsoft.com/office/drawing/2014/main" id="{00000000-0008-0000-0600-00006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0" name="Button 110" hidden="1">
              <a:extLst>
                <a:ext uri="{63B3BB69-23CF-44E3-9099-C40C66FF867C}">
                  <a14:compatExt spid="_x0000_s76910"/>
                </a:ext>
                <a:ext uri="{FF2B5EF4-FFF2-40B4-BE49-F238E27FC236}">
                  <a16:creationId xmlns:a16="http://schemas.microsoft.com/office/drawing/2014/main" id="{00000000-0008-0000-0600-00006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6911" name="Button 111" hidden="1">
              <a:extLst>
                <a:ext uri="{63B3BB69-23CF-44E3-9099-C40C66FF867C}">
                  <a14:compatExt spid="_x0000_s76911"/>
                </a:ext>
                <a:ext uri="{FF2B5EF4-FFF2-40B4-BE49-F238E27FC236}">
                  <a16:creationId xmlns:a16="http://schemas.microsoft.com/office/drawing/2014/main" id="{00000000-0008-0000-0600-00006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2" name="Button 112" hidden="1">
              <a:extLst>
                <a:ext uri="{63B3BB69-23CF-44E3-9099-C40C66FF867C}">
                  <a14:compatExt spid="_x0000_s76912"/>
                </a:ext>
                <a:ext uri="{FF2B5EF4-FFF2-40B4-BE49-F238E27FC236}">
                  <a16:creationId xmlns:a16="http://schemas.microsoft.com/office/drawing/2014/main" id="{00000000-0008-0000-0600-00007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3" name="Button 113" hidden="1">
              <a:extLst>
                <a:ext uri="{63B3BB69-23CF-44E3-9099-C40C66FF867C}">
                  <a14:compatExt spid="_x0000_s76913"/>
                </a:ext>
                <a:ext uri="{FF2B5EF4-FFF2-40B4-BE49-F238E27FC236}">
                  <a16:creationId xmlns:a16="http://schemas.microsoft.com/office/drawing/2014/main" id="{00000000-0008-0000-0600-00007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4" name="Button 114" hidden="1">
              <a:extLst>
                <a:ext uri="{63B3BB69-23CF-44E3-9099-C40C66FF867C}">
                  <a14:compatExt spid="_x0000_s76914"/>
                </a:ext>
                <a:ext uri="{FF2B5EF4-FFF2-40B4-BE49-F238E27FC236}">
                  <a16:creationId xmlns:a16="http://schemas.microsoft.com/office/drawing/2014/main" id="{00000000-0008-0000-0600-00007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6915" name="Button 115" hidden="1">
              <a:extLst>
                <a:ext uri="{63B3BB69-23CF-44E3-9099-C40C66FF867C}">
                  <a14:compatExt spid="_x0000_s76915"/>
                </a:ext>
                <a:ext uri="{FF2B5EF4-FFF2-40B4-BE49-F238E27FC236}">
                  <a16:creationId xmlns:a16="http://schemas.microsoft.com/office/drawing/2014/main" id="{00000000-0008-0000-0600-00007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6916" name="Button 116" hidden="1">
              <a:extLst>
                <a:ext uri="{63B3BB69-23CF-44E3-9099-C40C66FF867C}">
                  <a14:compatExt spid="_x0000_s76916"/>
                </a:ext>
                <a:ext uri="{FF2B5EF4-FFF2-40B4-BE49-F238E27FC236}">
                  <a16:creationId xmlns:a16="http://schemas.microsoft.com/office/drawing/2014/main" id="{00000000-0008-0000-0600-00007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7" name="Button 117" hidden="1">
              <a:extLst>
                <a:ext uri="{63B3BB69-23CF-44E3-9099-C40C66FF867C}">
                  <a14:compatExt spid="_x0000_s76917"/>
                </a:ext>
                <a:ext uri="{FF2B5EF4-FFF2-40B4-BE49-F238E27FC236}">
                  <a16:creationId xmlns:a16="http://schemas.microsoft.com/office/drawing/2014/main" id="{00000000-0008-0000-0600-00007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8" name="Button 118" hidden="1">
              <a:extLst>
                <a:ext uri="{63B3BB69-23CF-44E3-9099-C40C66FF867C}">
                  <a14:compatExt spid="_x0000_s76918"/>
                </a:ext>
                <a:ext uri="{FF2B5EF4-FFF2-40B4-BE49-F238E27FC236}">
                  <a16:creationId xmlns:a16="http://schemas.microsoft.com/office/drawing/2014/main" id="{00000000-0008-0000-0600-00007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19" name="Button 119" hidden="1">
              <a:extLst>
                <a:ext uri="{63B3BB69-23CF-44E3-9099-C40C66FF867C}">
                  <a14:compatExt spid="_x0000_s76919"/>
                </a:ext>
                <a:ext uri="{FF2B5EF4-FFF2-40B4-BE49-F238E27FC236}">
                  <a16:creationId xmlns:a16="http://schemas.microsoft.com/office/drawing/2014/main" id="{00000000-0008-0000-0600-00007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6920" name="Button 120" hidden="1">
              <a:extLst>
                <a:ext uri="{63B3BB69-23CF-44E3-9099-C40C66FF867C}">
                  <a14:compatExt spid="_x0000_s76920"/>
                </a:ext>
                <a:ext uri="{FF2B5EF4-FFF2-40B4-BE49-F238E27FC236}">
                  <a16:creationId xmlns:a16="http://schemas.microsoft.com/office/drawing/2014/main" id="{00000000-0008-0000-0600-00007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1" name="Button 121" hidden="1">
              <a:extLst>
                <a:ext uri="{63B3BB69-23CF-44E3-9099-C40C66FF867C}">
                  <a14:compatExt spid="_x0000_s76921"/>
                </a:ext>
                <a:ext uri="{FF2B5EF4-FFF2-40B4-BE49-F238E27FC236}">
                  <a16:creationId xmlns:a16="http://schemas.microsoft.com/office/drawing/2014/main" id="{00000000-0008-0000-0600-00007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2" name="Button 122" hidden="1">
              <a:extLst>
                <a:ext uri="{63B3BB69-23CF-44E3-9099-C40C66FF867C}">
                  <a14:compatExt spid="_x0000_s76922"/>
                </a:ext>
                <a:ext uri="{FF2B5EF4-FFF2-40B4-BE49-F238E27FC236}">
                  <a16:creationId xmlns:a16="http://schemas.microsoft.com/office/drawing/2014/main" id="{00000000-0008-0000-0600-00007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923" name="Button 123" hidden="1">
              <a:extLst>
                <a:ext uri="{63B3BB69-23CF-44E3-9099-C40C66FF867C}">
                  <a14:compatExt spid="_x0000_s76923"/>
                </a:ext>
                <a:ext uri="{FF2B5EF4-FFF2-40B4-BE49-F238E27FC236}">
                  <a16:creationId xmlns:a16="http://schemas.microsoft.com/office/drawing/2014/main" id="{00000000-0008-0000-0600-00007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07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07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07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07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07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07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07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07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07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07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07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07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07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07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07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07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07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07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07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07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07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07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07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07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07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07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07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07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07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07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07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07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07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07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07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07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07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07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07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07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07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07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07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07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07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07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07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07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07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07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07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07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07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07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07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83" name="Button 59" hidden="1">
              <a:extLst>
                <a:ext uri="{63B3BB69-23CF-44E3-9099-C40C66FF867C}">
                  <a14:compatExt spid="_x0000_s77883"/>
                </a:ext>
                <a:ext uri="{FF2B5EF4-FFF2-40B4-BE49-F238E27FC236}">
                  <a16:creationId xmlns:a16="http://schemas.microsoft.com/office/drawing/2014/main" id="{00000000-0008-0000-0700-00003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4" name="Button 60" hidden="1">
              <a:extLst>
                <a:ext uri="{63B3BB69-23CF-44E3-9099-C40C66FF867C}">
                  <a14:compatExt spid="_x0000_s77884"/>
                </a:ext>
                <a:ext uri="{FF2B5EF4-FFF2-40B4-BE49-F238E27FC236}">
                  <a16:creationId xmlns:a16="http://schemas.microsoft.com/office/drawing/2014/main" id="{00000000-0008-0000-0700-00003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5" name="Button 61" hidden="1">
              <a:extLst>
                <a:ext uri="{63B3BB69-23CF-44E3-9099-C40C66FF867C}">
                  <a14:compatExt spid="_x0000_s77885"/>
                </a:ext>
                <a:ext uri="{FF2B5EF4-FFF2-40B4-BE49-F238E27FC236}">
                  <a16:creationId xmlns:a16="http://schemas.microsoft.com/office/drawing/2014/main" id="{00000000-0008-0000-0700-00003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6" name="Button 62" hidden="1">
              <a:extLst>
                <a:ext uri="{63B3BB69-23CF-44E3-9099-C40C66FF867C}">
                  <a14:compatExt spid="_x0000_s77886"/>
                </a:ext>
                <a:ext uri="{FF2B5EF4-FFF2-40B4-BE49-F238E27FC236}">
                  <a16:creationId xmlns:a16="http://schemas.microsoft.com/office/drawing/2014/main" id="{00000000-0008-0000-0700-00003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87" name="Button 63" hidden="1">
              <a:extLst>
                <a:ext uri="{63B3BB69-23CF-44E3-9099-C40C66FF867C}">
                  <a14:compatExt spid="_x0000_s77887"/>
                </a:ext>
                <a:ext uri="{FF2B5EF4-FFF2-40B4-BE49-F238E27FC236}">
                  <a16:creationId xmlns:a16="http://schemas.microsoft.com/office/drawing/2014/main" id="{00000000-0008-0000-0700-00003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8" name="Button 64" hidden="1">
              <a:extLst>
                <a:ext uri="{63B3BB69-23CF-44E3-9099-C40C66FF867C}">
                  <a14:compatExt spid="_x0000_s77888"/>
                </a:ext>
                <a:ext uri="{FF2B5EF4-FFF2-40B4-BE49-F238E27FC236}">
                  <a16:creationId xmlns:a16="http://schemas.microsoft.com/office/drawing/2014/main" id="{00000000-0008-0000-0700-00004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89" name="Button 65" hidden="1">
              <a:extLst>
                <a:ext uri="{63B3BB69-23CF-44E3-9099-C40C66FF867C}">
                  <a14:compatExt spid="_x0000_s77889"/>
                </a:ext>
                <a:ext uri="{FF2B5EF4-FFF2-40B4-BE49-F238E27FC236}">
                  <a16:creationId xmlns:a16="http://schemas.microsoft.com/office/drawing/2014/main" id="{00000000-0008-0000-0700-00004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0" name="Button 66" hidden="1">
              <a:extLst>
                <a:ext uri="{63B3BB69-23CF-44E3-9099-C40C66FF867C}">
                  <a14:compatExt spid="_x0000_s77890"/>
                </a:ext>
                <a:ext uri="{FF2B5EF4-FFF2-40B4-BE49-F238E27FC236}">
                  <a16:creationId xmlns:a16="http://schemas.microsoft.com/office/drawing/2014/main" id="{00000000-0008-0000-0700-00004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891" name="Button 67" hidden="1">
              <a:extLst>
                <a:ext uri="{63B3BB69-23CF-44E3-9099-C40C66FF867C}">
                  <a14:compatExt spid="_x0000_s77891"/>
                </a:ext>
                <a:ext uri="{FF2B5EF4-FFF2-40B4-BE49-F238E27FC236}">
                  <a16:creationId xmlns:a16="http://schemas.microsoft.com/office/drawing/2014/main" id="{00000000-0008-0000-0700-00004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2" name="Button 68" hidden="1">
              <a:extLst>
                <a:ext uri="{63B3BB69-23CF-44E3-9099-C40C66FF867C}">
                  <a14:compatExt spid="_x0000_s77892"/>
                </a:ext>
                <a:ext uri="{FF2B5EF4-FFF2-40B4-BE49-F238E27FC236}">
                  <a16:creationId xmlns:a16="http://schemas.microsoft.com/office/drawing/2014/main" id="{00000000-0008-0000-0700-00004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3" name="Button 69" hidden="1">
              <a:extLst>
                <a:ext uri="{63B3BB69-23CF-44E3-9099-C40C66FF867C}">
                  <a14:compatExt spid="_x0000_s77893"/>
                </a:ext>
                <a:ext uri="{FF2B5EF4-FFF2-40B4-BE49-F238E27FC236}">
                  <a16:creationId xmlns:a16="http://schemas.microsoft.com/office/drawing/2014/main" id="{00000000-0008-0000-0700-00004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4" name="Button 70" hidden="1">
              <a:extLst>
                <a:ext uri="{63B3BB69-23CF-44E3-9099-C40C66FF867C}">
                  <a14:compatExt spid="_x0000_s77894"/>
                </a:ext>
                <a:ext uri="{FF2B5EF4-FFF2-40B4-BE49-F238E27FC236}">
                  <a16:creationId xmlns:a16="http://schemas.microsoft.com/office/drawing/2014/main" id="{00000000-0008-0000-0700-00004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180975</xdr:colOff>
          <xdr:row>1</xdr:row>
          <xdr:rowOff>47625</xdr:rowOff>
        </xdr:to>
        <xdr:sp macro="" textlink="">
          <xdr:nvSpPr>
            <xdr:cNvPr id="77895" name="Button 71" hidden="1">
              <a:extLst>
                <a:ext uri="{63B3BB69-23CF-44E3-9099-C40C66FF867C}">
                  <a14:compatExt spid="_x0000_s77895"/>
                </a:ext>
                <a:ext uri="{FF2B5EF4-FFF2-40B4-BE49-F238E27FC236}">
                  <a16:creationId xmlns:a16="http://schemas.microsoft.com/office/drawing/2014/main" id="{00000000-0008-0000-0700-00004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6" name="Button 72" hidden="1">
              <a:extLst>
                <a:ext uri="{63B3BB69-23CF-44E3-9099-C40C66FF867C}">
                  <a14:compatExt spid="_x0000_s77896"/>
                </a:ext>
                <a:ext uri="{FF2B5EF4-FFF2-40B4-BE49-F238E27FC236}">
                  <a16:creationId xmlns:a16="http://schemas.microsoft.com/office/drawing/2014/main" id="{00000000-0008-0000-0700-00004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7" name="Button 73" hidden="1">
              <a:extLst>
                <a:ext uri="{63B3BB69-23CF-44E3-9099-C40C66FF867C}">
                  <a14:compatExt spid="_x0000_s77897"/>
                </a:ext>
                <a:ext uri="{FF2B5EF4-FFF2-40B4-BE49-F238E27FC236}">
                  <a16:creationId xmlns:a16="http://schemas.microsoft.com/office/drawing/2014/main" id="{00000000-0008-0000-0700-00004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8" name="Button 74" hidden="1">
              <a:extLst>
                <a:ext uri="{63B3BB69-23CF-44E3-9099-C40C66FF867C}">
                  <a14:compatExt spid="_x0000_s77898"/>
                </a:ext>
                <a:ext uri="{FF2B5EF4-FFF2-40B4-BE49-F238E27FC236}">
                  <a16:creationId xmlns:a16="http://schemas.microsoft.com/office/drawing/2014/main" id="{00000000-0008-0000-0700-00004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99" name="Button 75" hidden="1">
              <a:extLst>
                <a:ext uri="{63B3BB69-23CF-44E3-9099-C40C66FF867C}">
                  <a14:compatExt spid="_x0000_s77899"/>
                </a:ext>
                <a:ext uri="{FF2B5EF4-FFF2-40B4-BE49-F238E27FC236}">
                  <a16:creationId xmlns:a16="http://schemas.microsoft.com/office/drawing/2014/main" id="{00000000-0008-0000-0700-00004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0" name="Button 76" hidden="1">
              <a:extLst>
                <a:ext uri="{63B3BB69-23CF-44E3-9099-C40C66FF867C}">
                  <a14:compatExt spid="_x0000_s77900"/>
                </a:ext>
                <a:ext uri="{FF2B5EF4-FFF2-40B4-BE49-F238E27FC236}">
                  <a16:creationId xmlns:a16="http://schemas.microsoft.com/office/drawing/2014/main" id="{00000000-0008-0000-0700-00004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1" name="Button 77" hidden="1">
              <a:extLst>
                <a:ext uri="{63B3BB69-23CF-44E3-9099-C40C66FF867C}">
                  <a14:compatExt spid="_x0000_s77901"/>
                </a:ext>
                <a:ext uri="{FF2B5EF4-FFF2-40B4-BE49-F238E27FC236}">
                  <a16:creationId xmlns:a16="http://schemas.microsoft.com/office/drawing/2014/main" id="{00000000-0008-0000-0700-00004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2" name="Button 78" hidden="1">
              <a:extLst>
                <a:ext uri="{63B3BB69-23CF-44E3-9099-C40C66FF867C}">
                  <a14:compatExt spid="_x0000_s77902"/>
                </a:ext>
                <a:ext uri="{FF2B5EF4-FFF2-40B4-BE49-F238E27FC236}">
                  <a16:creationId xmlns:a16="http://schemas.microsoft.com/office/drawing/2014/main" id="{00000000-0008-0000-0700-00004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03" name="Button 79" hidden="1">
              <a:extLst>
                <a:ext uri="{63B3BB69-23CF-44E3-9099-C40C66FF867C}">
                  <a14:compatExt spid="_x0000_s77903"/>
                </a:ext>
                <a:ext uri="{FF2B5EF4-FFF2-40B4-BE49-F238E27FC236}">
                  <a16:creationId xmlns:a16="http://schemas.microsoft.com/office/drawing/2014/main" id="{00000000-0008-0000-0700-00004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4" name="Button 80" hidden="1">
              <a:extLst>
                <a:ext uri="{63B3BB69-23CF-44E3-9099-C40C66FF867C}">
                  <a14:compatExt spid="_x0000_s77904"/>
                </a:ext>
                <a:ext uri="{FF2B5EF4-FFF2-40B4-BE49-F238E27FC236}">
                  <a16:creationId xmlns:a16="http://schemas.microsoft.com/office/drawing/2014/main" id="{00000000-0008-0000-0700-00005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5" name="Button 81" hidden="1">
              <a:extLst>
                <a:ext uri="{63B3BB69-23CF-44E3-9099-C40C66FF867C}">
                  <a14:compatExt spid="_x0000_s77905"/>
                </a:ext>
                <a:ext uri="{FF2B5EF4-FFF2-40B4-BE49-F238E27FC236}">
                  <a16:creationId xmlns:a16="http://schemas.microsoft.com/office/drawing/2014/main" id="{00000000-0008-0000-0700-00005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6" name="Button 82" hidden="1">
              <a:extLst>
                <a:ext uri="{63B3BB69-23CF-44E3-9099-C40C66FF867C}">
                  <a14:compatExt spid="_x0000_s77906"/>
                </a:ext>
                <a:ext uri="{FF2B5EF4-FFF2-40B4-BE49-F238E27FC236}">
                  <a16:creationId xmlns:a16="http://schemas.microsoft.com/office/drawing/2014/main" id="{00000000-0008-0000-0700-00005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07" name="Button 83" hidden="1">
              <a:extLst>
                <a:ext uri="{63B3BB69-23CF-44E3-9099-C40C66FF867C}">
                  <a14:compatExt spid="_x0000_s77907"/>
                </a:ext>
                <a:ext uri="{FF2B5EF4-FFF2-40B4-BE49-F238E27FC236}">
                  <a16:creationId xmlns:a16="http://schemas.microsoft.com/office/drawing/2014/main" id="{00000000-0008-0000-0700-00005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8" name="Button 84" hidden="1">
              <a:extLst>
                <a:ext uri="{63B3BB69-23CF-44E3-9099-C40C66FF867C}">
                  <a14:compatExt spid="_x0000_s77908"/>
                </a:ext>
                <a:ext uri="{FF2B5EF4-FFF2-40B4-BE49-F238E27FC236}">
                  <a16:creationId xmlns:a16="http://schemas.microsoft.com/office/drawing/2014/main" id="{00000000-0008-0000-0700-00005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09" name="Button 85" hidden="1">
              <a:extLst>
                <a:ext uri="{63B3BB69-23CF-44E3-9099-C40C66FF867C}">
                  <a14:compatExt spid="_x0000_s77909"/>
                </a:ext>
                <a:ext uri="{FF2B5EF4-FFF2-40B4-BE49-F238E27FC236}">
                  <a16:creationId xmlns:a16="http://schemas.microsoft.com/office/drawing/2014/main" id="{00000000-0008-0000-0700-00005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0" name="Button 86" hidden="1">
              <a:extLst>
                <a:ext uri="{63B3BB69-23CF-44E3-9099-C40C66FF867C}">
                  <a14:compatExt spid="_x0000_s77910"/>
                </a:ext>
                <a:ext uri="{FF2B5EF4-FFF2-40B4-BE49-F238E27FC236}">
                  <a16:creationId xmlns:a16="http://schemas.microsoft.com/office/drawing/2014/main" id="{00000000-0008-0000-0700-00005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911" name="Button 87" hidden="1">
              <a:extLst>
                <a:ext uri="{63B3BB69-23CF-44E3-9099-C40C66FF867C}">
                  <a14:compatExt spid="_x0000_s77911"/>
                </a:ext>
                <a:ext uri="{FF2B5EF4-FFF2-40B4-BE49-F238E27FC236}">
                  <a16:creationId xmlns:a16="http://schemas.microsoft.com/office/drawing/2014/main" id="{00000000-0008-0000-0700-00005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2" name="Button 88" hidden="1">
              <a:extLst>
                <a:ext uri="{63B3BB69-23CF-44E3-9099-C40C66FF867C}">
                  <a14:compatExt spid="_x0000_s77912"/>
                </a:ext>
                <a:ext uri="{FF2B5EF4-FFF2-40B4-BE49-F238E27FC236}">
                  <a16:creationId xmlns:a16="http://schemas.microsoft.com/office/drawing/2014/main" id="{00000000-0008-0000-0700-00005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3" name="Button 89" hidden="1">
              <a:extLst>
                <a:ext uri="{63B3BB69-23CF-44E3-9099-C40C66FF867C}">
                  <a14:compatExt spid="_x0000_s77913"/>
                </a:ext>
                <a:ext uri="{FF2B5EF4-FFF2-40B4-BE49-F238E27FC236}">
                  <a16:creationId xmlns:a16="http://schemas.microsoft.com/office/drawing/2014/main" id="{00000000-0008-0000-0700-00005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4" name="Button 90" hidden="1">
              <a:extLst>
                <a:ext uri="{63B3BB69-23CF-44E3-9099-C40C66FF867C}">
                  <a14:compatExt spid="_x0000_s77914"/>
                </a:ext>
                <a:ext uri="{FF2B5EF4-FFF2-40B4-BE49-F238E27FC236}">
                  <a16:creationId xmlns:a16="http://schemas.microsoft.com/office/drawing/2014/main" id="{00000000-0008-0000-0700-00005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15" name="Button 91" hidden="1">
              <a:extLst>
                <a:ext uri="{63B3BB69-23CF-44E3-9099-C40C66FF867C}">
                  <a14:compatExt spid="_x0000_s77915"/>
                </a:ext>
                <a:ext uri="{FF2B5EF4-FFF2-40B4-BE49-F238E27FC236}">
                  <a16:creationId xmlns:a16="http://schemas.microsoft.com/office/drawing/2014/main" id="{00000000-0008-0000-0700-00005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6" name="Button 92" hidden="1">
              <a:extLst>
                <a:ext uri="{63B3BB69-23CF-44E3-9099-C40C66FF867C}">
                  <a14:compatExt spid="_x0000_s77916"/>
                </a:ext>
                <a:ext uri="{FF2B5EF4-FFF2-40B4-BE49-F238E27FC236}">
                  <a16:creationId xmlns:a16="http://schemas.microsoft.com/office/drawing/2014/main" id="{00000000-0008-0000-0700-00005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7" name="Button 93" hidden="1">
              <a:extLst>
                <a:ext uri="{63B3BB69-23CF-44E3-9099-C40C66FF867C}">
                  <a14:compatExt spid="_x0000_s77917"/>
                </a:ext>
                <a:ext uri="{FF2B5EF4-FFF2-40B4-BE49-F238E27FC236}">
                  <a16:creationId xmlns:a16="http://schemas.microsoft.com/office/drawing/2014/main" id="{00000000-0008-0000-0700-00005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8" name="Button 94" hidden="1">
              <a:extLst>
                <a:ext uri="{63B3BB69-23CF-44E3-9099-C40C66FF867C}">
                  <a14:compatExt spid="_x0000_s77918"/>
                </a:ext>
                <a:ext uri="{FF2B5EF4-FFF2-40B4-BE49-F238E27FC236}">
                  <a16:creationId xmlns:a16="http://schemas.microsoft.com/office/drawing/2014/main" id="{00000000-0008-0000-0700-00005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19" name="Button 95" hidden="1">
              <a:extLst>
                <a:ext uri="{63B3BB69-23CF-44E3-9099-C40C66FF867C}">
                  <a14:compatExt spid="_x0000_s77919"/>
                </a:ext>
                <a:ext uri="{FF2B5EF4-FFF2-40B4-BE49-F238E27FC236}">
                  <a16:creationId xmlns:a16="http://schemas.microsoft.com/office/drawing/2014/main" id="{00000000-0008-0000-0700-00005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0" name="Button 96" hidden="1">
              <a:extLst>
                <a:ext uri="{63B3BB69-23CF-44E3-9099-C40C66FF867C}">
                  <a14:compatExt spid="_x0000_s77920"/>
                </a:ext>
                <a:ext uri="{FF2B5EF4-FFF2-40B4-BE49-F238E27FC236}">
                  <a16:creationId xmlns:a16="http://schemas.microsoft.com/office/drawing/2014/main" id="{00000000-0008-0000-0700-00006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1" name="Button 97" hidden="1">
              <a:extLst>
                <a:ext uri="{63B3BB69-23CF-44E3-9099-C40C66FF867C}">
                  <a14:compatExt spid="_x0000_s77921"/>
                </a:ext>
                <a:ext uri="{FF2B5EF4-FFF2-40B4-BE49-F238E27FC236}">
                  <a16:creationId xmlns:a16="http://schemas.microsoft.com/office/drawing/2014/main" id="{00000000-0008-0000-0700-00006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2" name="Button 98" hidden="1">
              <a:extLst>
                <a:ext uri="{63B3BB69-23CF-44E3-9099-C40C66FF867C}">
                  <a14:compatExt spid="_x0000_s77922"/>
                </a:ext>
                <a:ext uri="{FF2B5EF4-FFF2-40B4-BE49-F238E27FC236}">
                  <a16:creationId xmlns:a16="http://schemas.microsoft.com/office/drawing/2014/main" id="{00000000-0008-0000-0700-00006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23" name="Button 99" hidden="1">
              <a:extLst>
                <a:ext uri="{63B3BB69-23CF-44E3-9099-C40C66FF867C}">
                  <a14:compatExt spid="_x0000_s77923"/>
                </a:ext>
                <a:ext uri="{FF2B5EF4-FFF2-40B4-BE49-F238E27FC236}">
                  <a16:creationId xmlns:a16="http://schemas.microsoft.com/office/drawing/2014/main" id="{00000000-0008-0000-0700-00006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4" name="Button 100" hidden="1">
              <a:extLst>
                <a:ext uri="{63B3BB69-23CF-44E3-9099-C40C66FF867C}">
                  <a14:compatExt spid="_x0000_s77924"/>
                </a:ext>
                <a:ext uri="{FF2B5EF4-FFF2-40B4-BE49-F238E27FC236}">
                  <a16:creationId xmlns:a16="http://schemas.microsoft.com/office/drawing/2014/main" id="{00000000-0008-0000-0700-00006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5" name="Button 101" hidden="1">
              <a:extLst>
                <a:ext uri="{63B3BB69-23CF-44E3-9099-C40C66FF867C}">
                  <a14:compatExt spid="_x0000_s77925"/>
                </a:ext>
                <a:ext uri="{FF2B5EF4-FFF2-40B4-BE49-F238E27FC236}">
                  <a16:creationId xmlns:a16="http://schemas.microsoft.com/office/drawing/2014/main" id="{00000000-0008-0000-0700-00006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6" name="Button 102" hidden="1">
              <a:extLst>
                <a:ext uri="{63B3BB69-23CF-44E3-9099-C40C66FF867C}">
                  <a14:compatExt spid="_x0000_s77926"/>
                </a:ext>
                <a:ext uri="{FF2B5EF4-FFF2-40B4-BE49-F238E27FC236}">
                  <a16:creationId xmlns:a16="http://schemas.microsoft.com/office/drawing/2014/main" id="{00000000-0008-0000-0700-00006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927" name="Button 103" hidden="1">
              <a:extLst>
                <a:ext uri="{63B3BB69-23CF-44E3-9099-C40C66FF867C}">
                  <a14:compatExt spid="_x0000_s77927"/>
                </a:ext>
                <a:ext uri="{FF2B5EF4-FFF2-40B4-BE49-F238E27FC236}">
                  <a16:creationId xmlns:a16="http://schemas.microsoft.com/office/drawing/2014/main" id="{00000000-0008-0000-0700-00006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8" name="Button 104" hidden="1">
              <a:extLst>
                <a:ext uri="{63B3BB69-23CF-44E3-9099-C40C66FF867C}">
                  <a14:compatExt spid="_x0000_s77928"/>
                </a:ext>
                <a:ext uri="{FF2B5EF4-FFF2-40B4-BE49-F238E27FC236}">
                  <a16:creationId xmlns:a16="http://schemas.microsoft.com/office/drawing/2014/main" id="{00000000-0008-0000-0700-00006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29" name="Button 105" hidden="1">
              <a:extLst>
                <a:ext uri="{63B3BB69-23CF-44E3-9099-C40C66FF867C}">
                  <a14:compatExt spid="_x0000_s77929"/>
                </a:ext>
                <a:ext uri="{FF2B5EF4-FFF2-40B4-BE49-F238E27FC236}">
                  <a16:creationId xmlns:a16="http://schemas.microsoft.com/office/drawing/2014/main" id="{00000000-0008-0000-0700-00006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0" name="Button 106" hidden="1">
              <a:extLst>
                <a:ext uri="{63B3BB69-23CF-44E3-9099-C40C66FF867C}">
                  <a14:compatExt spid="_x0000_s77930"/>
                </a:ext>
                <a:ext uri="{FF2B5EF4-FFF2-40B4-BE49-F238E27FC236}">
                  <a16:creationId xmlns:a16="http://schemas.microsoft.com/office/drawing/2014/main" id="{00000000-0008-0000-0700-00006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31" name="Button 107" hidden="1">
              <a:extLst>
                <a:ext uri="{63B3BB69-23CF-44E3-9099-C40C66FF867C}">
                  <a14:compatExt spid="_x0000_s77931"/>
                </a:ext>
                <a:ext uri="{FF2B5EF4-FFF2-40B4-BE49-F238E27FC236}">
                  <a16:creationId xmlns:a16="http://schemas.microsoft.com/office/drawing/2014/main" id="{00000000-0008-0000-0700-00006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2" name="Button 108" hidden="1">
              <a:extLst>
                <a:ext uri="{63B3BB69-23CF-44E3-9099-C40C66FF867C}">
                  <a14:compatExt spid="_x0000_s77932"/>
                </a:ext>
                <a:ext uri="{FF2B5EF4-FFF2-40B4-BE49-F238E27FC236}">
                  <a16:creationId xmlns:a16="http://schemas.microsoft.com/office/drawing/2014/main" id="{00000000-0008-0000-0700-00006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3" name="Button 109" hidden="1">
              <a:extLst>
                <a:ext uri="{63B3BB69-23CF-44E3-9099-C40C66FF867C}">
                  <a14:compatExt spid="_x0000_s77933"/>
                </a:ext>
                <a:ext uri="{FF2B5EF4-FFF2-40B4-BE49-F238E27FC236}">
                  <a16:creationId xmlns:a16="http://schemas.microsoft.com/office/drawing/2014/main" id="{00000000-0008-0000-0700-00006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4" name="Button 110" hidden="1">
              <a:extLst>
                <a:ext uri="{63B3BB69-23CF-44E3-9099-C40C66FF867C}">
                  <a14:compatExt spid="_x0000_s77934"/>
                </a:ext>
                <a:ext uri="{FF2B5EF4-FFF2-40B4-BE49-F238E27FC236}">
                  <a16:creationId xmlns:a16="http://schemas.microsoft.com/office/drawing/2014/main" id="{00000000-0008-0000-0700-00006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35" name="Button 111" hidden="1">
              <a:extLst>
                <a:ext uri="{63B3BB69-23CF-44E3-9099-C40C66FF867C}">
                  <a14:compatExt spid="_x0000_s77935"/>
                </a:ext>
                <a:ext uri="{FF2B5EF4-FFF2-40B4-BE49-F238E27FC236}">
                  <a16:creationId xmlns:a16="http://schemas.microsoft.com/office/drawing/2014/main" id="{00000000-0008-0000-0700-00006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6" name="Button 112" hidden="1">
              <a:extLst>
                <a:ext uri="{63B3BB69-23CF-44E3-9099-C40C66FF867C}">
                  <a14:compatExt spid="_x0000_s77936"/>
                </a:ext>
                <a:ext uri="{FF2B5EF4-FFF2-40B4-BE49-F238E27FC236}">
                  <a16:creationId xmlns:a16="http://schemas.microsoft.com/office/drawing/2014/main" id="{00000000-0008-0000-0700-00007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7" name="Button 113" hidden="1">
              <a:extLst>
                <a:ext uri="{63B3BB69-23CF-44E3-9099-C40C66FF867C}">
                  <a14:compatExt spid="_x0000_s77937"/>
                </a:ext>
                <a:ext uri="{FF2B5EF4-FFF2-40B4-BE49-F238E27FC236}">
                  <a16:creationId xmlns:a16="http://schemas.microsoft.com/office/drawing/2014/main" id="{00000000-0008-0000-0700-00007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8" name="Button 114" hidden="1">
              <a:extLst>
                <a:ext uri="{63B3BB69-23CF-44E3-9099-C40C66FF867C}">
                  <a14:compatExt spid="_x0000_s77938"/>
                </a:ext>
                <a:ext uri="{FF2B5EF4-FFF2-40B4-BE49-F238E27FC236}">
                  <a16:creationId xmlns:a16="http://schemas.microsoft.com/office/drawing/2014/main" id="{00000000-0008-0000-0700-00007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295275</xdr:colOff>
          <xdr:row>1</xdr:row>
          <xdr:rowOff>47625</xdr:rowOff>
        </xdr:to>
        <xdr:sp macro="" textlink="">
          <xdr:nvSpPr>
            <xdr:cNvPr id="77939" name="Button 115" hidden="1">
              <a:extLst>
                <a:ext uri="{63B3BB69-23CF-44E3-9099-C40C66FF867C}">
                  <a14:compatExt spid="_x0000_s77939"/>
                </a:ext>
                <a:ext uri="{FF2B5EF4-FFF2-40B4-BE49-F238E27FC236}">
                  <a16:creationId xmlns:a16="http://schemas.microsoft.com/office/drawing/2014/main" id="{00000000-0008-0000-0700-00007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0700-00007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1" name="Button 117" hidden="1">
              <a:extLst>
                <a:ext uri="{63B3BB69-23CF-44E3-9099-C40C66FF867C}">
                  <a14:compatExt spid="_x0000_s77941"/>
                </a:ext>
                <a:ext uri="{FF2B5EF4-FFF2-40B4-BE49-F238E27FC236}">
                  <a16:creationId xmlns:a16="http://schemas.microsoft.com/office/drawing/2014/main" id="{00000000-0008-0000-0700-00007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2" name="Button 118" hidden="1">
              <a:extLst>
                <a:ext uri="{63B3BB69-23CF-44E3-9099-C40C66FF867C}">
                  <a14:compatExt spid="_x0000_s77942"/>
                </a:ext>
                <a:ext uri="{FF2B5EF4-FFF2-40B4-BE49-F238E27FC236}">
                  <a16:creationId xmlns:a16="http://schemas.microsoft.com/office/drawing/2014/main" id="{00000000-0008-0000-0700-00007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3" name="Button 119" hidden="1">
              <a:extLst>
                <a:ext uri="{63B3BB69-23CF-44E3-9099-C40C66FF867C}">
                  <a14:compatExt spid="_x0000_s77943"/>
                </a:ext>
                <a:ext uri="{FF2B5EF4-FFF2-40B4-BE49-F238E27FC236}">
                  <a16:creationId xmlns:a16="http://schemas.microsoft.com/office/drawing/2014/main" id="{00000000-0008-0000-0700-00007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944" name="Button 120" hidden="1">
              <a:extLst>
                <a:ext uri="{63B3BB69-23CF-44E3-9099-C40C66FF867C}">
                  <a14:compatExt spid="_x0000_s77944"/>
                </a:ext>
                <a:ext uri="{FF2B5EF4-FFF2-40B4-BE49-F238E27FC236}">
                  <a16:creationId xmlns:a16="http://schemas.microsoft.com/office/drawing/2014/main" id="{00000000-0008-0000-0700-00007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5" name="Button 121" hidden="1">
              <a:extLst>
                <a:ext uri="{63B3BB69-23CF-44E3-9099-C40C66FF867C}">
                  <a14:compatExt spid="_x0000_s77945"/>
                </a:ext>
                <a:ext uri="{FF2B5EF4-FFF2-40B4-BE49-F238E27FC236}">
                  <a16:creationId xmlns:a16="http://schemas.microsoft.com/office/drawing/2014/main" id="{00000000-0008-0000-0700-00007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6" name="Button 122" hidden="1">
              <a:extLst>
                <a:ext uri="{63B3BB69-23CF-44E3-9099-C40C66FF867C}">
                  <a14:compatExt spid="_x0000_s77946"/>
                </a:ext>
                <a:ext uri="{FF2B5EF4-FFF2-40B4-BE49-F238E27FC236}">
                  <a16:creationId xmlns:a16="http://schemas.microsoft.com/office/drawing/2014/main" id="{00000000-0008-0000-0700-00007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7" name="Button 123" hidden="1">
              <a:extLst>
                <a:ext uri="{63B3BB69-23CF-44E3-9099-C40C66FF867C}">
                  <a14:compatExt spid="_x0000_s77947"/>
                </a:ext>
                <a:ext uri="{FF2B5EF4-FFF2-40B4-BE49-F238E27FC236}">
                  <a16:creationId xmlns:a16="http://schemas.microsoft.com/office/drawing/2014/main" id="{00000000-0008-0000-0700-00007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285750</xdr:colOff>
          <xdr:row>1</xdr:row>
          <xdr:rowOff>47625</xdr:rowOff>
        </xdr:to>
        <xdr:sp macro="" textlink="">
          <xdr:nvSpPr>
            <xdr:cNvPr id="77948" name="Button 124" hidden="1">
              <a:extLst>
                <a:ext uri="{63B3BB69-23CF-44E3-9099-C40C66FF867C}">
                  <a14:compatExt spid="_x0000_s77948"/>
                </a:ext>
                <a:ext uri="{FF2B5EF4-FFF2-40B4-BE49-F238E27FC236}">
                  <a16:creationId xmlns:a16="http://schemas.microsoft.com/office/drawing/2014/main" id="{00000000-0008-0000-0700-00007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49" name="Button 125" hidden="1">
              <a:extLst>
                <a:ext uri="{63B3BB69-23CF-44E3-9099-C40C66FF867C}">
                  <a14:compatExt spid="_x0000_s77949"/>
                </a:ext>
                <a:ext uri="{FF2B5EF4-FFF2-40B4-BE49-F238E27FC236}">
                  <a16:creationId xmlns:a16="http://schemas.microsoft.com/office/drawing/2014/main" id="{00000000-0008-0000-0700-00007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0" name="Button 126" hidden="1">
              <a:extLst>
                <a:ext uri="{63B3BB69-23CF-44E3-9099-C40C66FF867C}">
                  <a14:compatExt spid="_x0000_s77950"/>
                </a:ext>
                <a:ext uri="{FF2B5EF4-FFF2-40B4-BE49-F238E27FC236}">
                  <a16:creationId xmlns:a16="http://schemas.microsoft.com/office/drawing/2014/main" id="{00000000-0008-0000-0700-00007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1" name="Button 127" hidden="1">
              <a:extLst>
                <a:ext uri="{63B3BB69-23CF-44E3-9099-C40C66FF867C}">
                  <a14:compatExt spid="_x0000_s77951"/>
                </a:ext>
                <a:ext uri="{FF2B5EF4-FFF2-40B4-BE49-F238E27FC236}">
                  <a16:creationId xmlns:a16="http://schemas.microsoft.com/office/drawing/2014/main" id="{00000000-0008-0000-0700-00007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247650</xdr:colOff>
          <xdr:row>0</xdr:row>
          <xdr:rowOff>47625</xdr:rowOff>
        </xdr:from>
        <xdr:to>
          <xdr:col>64</xdr:col>
          <xdr:colOff>171450</xdr:colOff>
          <xdr:row>1</xdr:row>
          <xdr:rowOff>47625</xdr:rowOff>
        </xdr:to>
        <xdr:sp macro="" textlink="">
          <xdr:nvSpPr>
            <xdr:cNvPr id="77952" name="Button 128" hidden="1">
              <a:extLst>
                <a:ext uri="{63B3BB69-23CF-44E3-9099-C40C66FF867C}">
                  <a14:compatExt spid="_x0000_s77952"/>
                </a:ext>
                <a:ext uri="{FF2B5EF4-FFF2-40B4-BE49-F238E27FC236}">
                  <a16:creationId xmlns:a16="http://schemas.microsoft.com/office/drawing/2014/main" id="{00000000-0008-0000-0700-00008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3" name="Button 129" hidden="1">
              <a:extLst>
                <a:ext uri="{63B3BB69-23CF-44E3-9099-C40C66FF867C}">
                  <a14:compatExt spid="_x0000_s77953"/>
                </a:ext>
                <a:ext uri="{FF2B5EF4-FFF2-40B4-BE49-F238E27FC236}">
                  <a16:creationId xmlns:a16="http://schemas.microsoft.com/office/drawing/2014/main" id="{00000000-0008-0000-0700-00008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4" name="Button 130" hidden="1">
              <a:extLst>
                <a:ext uri="{63B3BB69-23CF-44E3-9099-C40C66FF867C}">
                  <a14:compatExt spid="_x0000_s77954"/>
                </a:ext>
                <a:ext uri="{FF2B5EF4-FFF2-40B4-BE49-F238E27FC236}">
                  <a16:creationId xmlns:a16="http://schemas.microsoft.com/office/drawing/2014/main" id="{00000000-0008-0000-0700-00008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5" name="Button 131" hidden="1">
              <a:extLst>
                <a:ext uri="{63B3BB69-23CF-44E3-9099-C40C66FF867C}">
                  <a14:compatExt spid="_x0000_s77955"/>
                </a:ext>
                <a:ext uri="{FF2B5EF4-FFF2-40B4-BE49-F238E27FC236}">
                  <a16:creationId xmlns:a16="http://schemas.microsoft.com/office/drawing/2014/main" id="{00000000-0008-0000-0700-00008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76200</xdr:colOff>
          <xdr:row>1</xdr:row>
          <xdr:rowOff>47625</xdr:rowOff>
        </xdr:to>
        <xdr:sp macro="" textlink="">
          <xdr:nvSpPr>
            <xdr:cNvPr id="77956" name="Button 132" hidden="1">
              <a:extLst>
                <a:ext uri="{63B3BB69-23CF-44E3-9099-C40C66FF867C}">
                  <a14:compatExt spid="_x0000_s77956"/>
                </a:ext>
                <a:ext uri="{FF2B5EF4-FFF2-40B4-BE49-F238E27FC236}">
                  <a16:creationId xmlns:a16="http://schemas.microsoft.com/office/drawing/2014/main" id="{00000000-0008-0000-0700-00008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7" name="Button 133" hidden="1">
              <a:extLst>
                <a:ext uri="{63B3BB69-23CF-44E3-9099-C40C66FF867C}">
                  <a14:compatExt spid="_x0000_s77957"/>
                </a:ext>
                <a:ext uri="{FF2B5EF4-FFF2-40B4-BE49-F238E27FC236}">
                  <a16:creationId xmlns:a16="http://schemas.microsoft.com/office/drawing/2014/main" id="{00000000-0008-0000-0700-00008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8" name="Button 134" hidden="1">
              <a:extLst>
                <a:ext uri="{63B3BB69-23CF-44E3-9099-C40C66FF867C}">
                  <a14:compatExt spid="_x0000_s77958"/>
                </a:ext>
                <a:ext uri="{FF2B5EF4-FFF2-40B4-BE49-F238E27FC236}">
                  <a16:creationId xmlns:a16="http://schemas.microsoft.com/office/drawing/2014/main" id="{00000000-0008-0000-0700-00008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59" name="Button 135" hidden="1">
              <a:extLst>
                <a:ext uri="{63B3BB69-23CF-44E3-9099-C40C66FF867C}">
                  <a14:compatExt spid="_x0000_s77959"/>
                </a:ext>
                <a:ext uri="{FF2B5EF4-FFF2-40B4-BE49-F238E27FC236}">
                  <a16:creationId xmlns:a16="http://schemas.microsoft.com/office/drawing/2014/main" id="{00000000-0008-0000-0700-00008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960" name="Button 136" hidden="1">
              <a:extLst>
                <a:ext uri="{63B3BB69-23CF-44E3-9099-C40C66FF867C}">
                  <a14:compatExt spid="_x0000_s77960"/>
                </a:ext>
                <a:ext uri="{FF2B5EF4-FFF2-40B4-BE49-F238E27FC236}">
                  <a16:creationId xmlns:a16="http://schemas.microsoft.com/office/drawing/2014/main" id="{00000000-0008-0000-0700-00008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1" name="Button 137" hidden="1">
              <a:extLst>
                <a:ext uri="{63B3BB69-23CF-44E3-9099-C40C66FF867C}">
                  <a14:compatExt spid="_x0000_s77961"/>
                </a:ext>
                <a:ext uri="{FF2B5EF4-FFF2-40B4-BE49-F238E27FC236}">
                  <a16:creationId xmlns:a16="http://schemas.microsoft.com/office/drawing/2014/main" id="{00000000-0008-0000-0700-00008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2" name="Button 138" hidden="1">
              <a:extLst>
                <a:ext uri="{63B3BB69-23CF-44E3-9099-C40C66FF867C}">
                  <a14:compatExt spid="_x0000_s77962"/>
                </a:ext>
                <a:ext uri="{FF2B5EF4-FFF2-40B4-BE49-F238E27FC236}">
                  <a16:creationId xmlns:a16="http://schemas.microsoft.com/office/drawing/2014/main" id="{00000000-0008-0000-0700-00008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3" name="Button 139" hidden="1">
              <a:extLst>
                <a:ext uri="{63B3BB69-23CF-44E3-9099-C40C66FF867C}">
                  <a14:compatExt spid="_x0000_s77963"/>
                </a:ext>
                <a:ext uri="{FF2B5EF4-FFF2-40B4-BE49-F238E27FC236}">
                  <a16:creationId xmlns:a16="http://schemas.microsoft.com/office/drawing/2014/main" id="{00000000-0008-0000-0700-00008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285750</xdr:colOff>
          <xdr:row>1</xdr:row>
          <xdr:rowOff>47625</xdr:rowOff>
        </xdr:to>
        <xdr:sp macro="" textlink="">
          <xdr:nvSpPr>
            <xdr:cNvPr id="77964" name="Button 140" hidden="1">
              <a:extLst>
                <a:ext uri="{63B3BB69-23CF-44E3-9099-C40C66FF867C}">
                  <a14:compatExt spid="_x0000_s77964"/>
                </a:ext>
                <a:ext uri="{FF2B5EF4-FFF2-40B4-BE49-F238E27FC236}">
                  <a16:creationId xmlns:a16="http://schemas.microsoft.com/office/drawing/2014/main" id="{00000000-0008-0000-0700-00008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5" name="Button 141" hidden="1">
              <a:extLst>
                <a:ext uri="{63B3BB69-23CF-44E3-9099-C40C66FF867C}">
                  <a14:compatExt spid="_x0000_s77965"/>
                </a:ext>
                <a:ext uri="{FF2B5EF4-FFF2-40B4-BE49-F238E27FC236}">
                  <a16:creationId xmlns:a16="http://schemas.microsoft.com/office/drawing/2014/main" id="{00000000-0008-0000-0700-00008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6" name="Button 142" hidden="1">
              <a:extLst>
                <a:ext uri="{63B3BB69-23CF-44E3-9099-C40C66FF867C}">
                  <a14:compatExt spid="_x0000_s77966"/>
                </a:ext>
                <a:ext uri="{FF2B5EF4-FFF2-40B4-BE49-F238E27FC236}">
                  <a16:creationId xmlns:a16="http://schemas.microsoft.com/office/drawing/2014/main" id="{00000000-0008-0000-0700-00008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7" name="Button 143" hidden="1">
              <a:extLst>
                <a:ext uri="{63B3BB69-23CF-44E3-9099-C40C66FF867C}">
                  <a14:compatExt spid="_x0000_s77967"/>
                </a:ext>
                <a:ext uri="{FF2B5EF4-FFF2-40B4-BE49-F238E27FC236}">
                  <a16:creationId xmlns:a16="http://schemas.microsoft.com/office/drawing/2014/main" id="{00000000-0008-0000-0700-00008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171450</xdr:colOff>
          <xdr:row>1</xdr:row>
          <xdr:rowOff>47625</xdr:rowOff>
        </xdr:to>
        <xdr:sp macro="" textlink="">
          <xdr:nvSpPr>
            <xdr:cNvPr id="77968" name="Button 144" hidden="1">
              <a:extLst>
                <a:ext uri="{63B3BB69-23CF-44E3-9099-C40C66FF867C}">
                  <a14:compatExt spid="_x0000_s77968"/>
                </a:ext>
                <a:ext uri="{FF2B5EF4-FFF2-40B4-BE49-F238E27FC236}">
                  <a16:creationId xmlns:a16="http://schemas.microsoft.com/office/drawing/2014/main" id="{00000000-0008-0000-0700-00009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69" name="Button 145" hidden="1">
              <a:extLst>
                <a:ext uri="{63B3BB69-23CF-44E3-9099-C40C66FF867C}">
                  <a14:compatExt spid="_x0000_s77969"/>
                </a:ext>
                <a:ext uri="{FF2B5EF4-FFF2-40B4-BE49-F238E27FC236}">
                  <a16:creationId xmlns:a16="http://schemas.microsoft.com/office/drawing/2014/main" id="{00000000-0008-0000-0700-00009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0" name="Button 146" hidden="1">
              <a:extLst>
                <a:ext uri="{63B3BB69-23CF-44E3-9099-C40C66FF867C}">
                  <a14:compatExt spid="_x0000_s77970"/>
                </a:ext>
                <a:ext uri="{FF2B5EF4-FFF2-40B4-BE49-F238E27FC236}">
                  <a16:creationId xmlns:a16="http://schemas.microsoft.com/office/drawing/2014/main" id="{00000000-0008-0000-0700-00009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1" name="Button 147" hidden="1">
              <a:extLst>
                <a:ext uri="{63B3BB69-23CF-44E3-9099-C40C66FF867C}">
                  <a14:compatExt spid="_x0000_s77971"/>
                </a:ext>
                <a:ext uri="{FF2B5EF4-FFF2-40B4-BE49-F238E27FC236}">
                  <a16:creationId xmlns:a16="http://schemas.microsoft.com/office/drawing/2014/main" id="{00000000-0008-0000-0700-00009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972" name="Button 148" hidden="1">
              <a:extLst>
                <a:ext uri="{63B3BB69-23CF-44E3-9099-C40C66FF867C}">
                  <a14:compatExt spid="_x0000_s77972"/>
                </a:ext>
                <a:ext uri="{FF2B5EF4-FFF2-40B4-BE49-F238E27FC236}">
                  <a16:creationId xmlns:a16="http://schemas.microsoft.com/office/drawing/2014/main" id="{00000000-0008-0000-0700-00009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3" name="Button 149" hidden="1">
              <a:extLst>
                <a:ext uri="{63B3BB69-23CF-44E3-9099-C40C66FF867C}">
                  <a14:compatExt spid="_x0000_s77973"/>
                </a:ext>
                <a:ext uri="{FF2B5EF4-FFF2-40B4-BE49-F238E27FC236}">
                  <a16:creationId xmlns:a16="http://schemas.microsoft.com/office/drawing/2014/main" id="{00000000-0008-0000-0700-00009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4" name="Button 150" hidden="1">
              <a:extLst>
                <a:ext uri="{63B3BB69-23CF-44E3-9099-C40C66FF867C}">
                  <a14:compatExt spid="_x0000_s77974"/>
                </a:ext>
                <a:ext uri="{FF2B5EF4-FFF2-40B4-BE49-F238E27FC236}">
                  <a16:creationId xmlns:a16="http://schemas.microsoft.com/office/drawing/2014/main" id="{00000000-0008-0000-0700-00009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5" name="Button 151" hidden="1">
              <a:extLst>
                <a:ext uri="{63B3BB69-23CF-44E3-9099-C40C66FF867C}">
                  <a14:compatExt spid="_x0000_s77975"/>
                </a:ext>
                <a:ext uri="{FF2B5EF4-FFF2-40B4-BE49-F238E27FC236}">
                  <a16:creationId xmlns:a16="http://schemas.microsoft.com/office/drawing/2014/main" id="{00000000-0008-0000-0700-00009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976" name="Button 152" hidden="1">
              <a:extLst>
                <a:ext uri="{63B3BB69-23CF-44E3-9099-C40C66FF867C}">
                  <a14:compatExt spid="_x0000_s77976"/>
                </a:ext>
                <a:ext uri="{FF2B5EF4-FFF2-40B4-BE49-F238E27FC236}">
                  <a16:creationId xmlns:a16="http://schemas.microsoft.com/office/drawing/2014/main" id="{00000000-0008-0000-0700-00009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7" name="Button 153" hidden="1">
              <a:extLst>
                <a:ext uri="{63B3BB69-23CF-44E3-9099-C40C66FF867C}">
                  <a14:compatExt spid="_x0000_s77977"/>
                </a:ext>
                <a:ext uri="{FF2B5EF4-FFF2-40B4-BE49-F238E27FC236}">
                  <a16:creationId xmlns:a16="http://schemas.microsoft.com/office/drawing/2014/main" id="{00000000-0008-0000-0700-00009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8" name="Button 154" hidden="1">
              <a:extLst>
                <a:ext uri="{63B3BB69-23CF-44E3-9099-C40C66FF867C}">
                  <a14:compatExt spid="_x0000_s77978"/>
                </a:ext>
                <a:ext uri="{FF2B5EF4-FFF2-40B4-BE49-F238E27FC236}">
                  <a16:creationId xmlns:a16="http://schemas.microsoft.com/office/drawing/2014/main" id="{00000000-0008-0000-0700-00009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79" name="Button 155" hidden="1">
              <a:extLst>
                <a:ext uri="{63B3BB69-23CF-44E3-9099-C40C66FF867C}">
                  <a14:compatExt spid="_x0000_s77979"/>
                </a:ext>
                <a:ext uri="{FF2B5EF4-FFF2-40B4-BE49-F238E27FC236}">
                  <a16:creationId xmlns:a16="http://schemas.microsoft.com/office/drawing/2014/main" id="{00000000-0008-0000-0700-00009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361950</xdr:colOff>
          <xdr:row>0</xdr:row>
          <xdr:rowOff>47625</xdr:rowOff>
        </xdr:from>
        <xdr:to>
          <xdr:col>174</xdr:col>
          <xdr:colOff>285750</xdr:colOff>
          <xdr:row>1</xdr:row>
          <xdr:rowOff>47625</xdr:rowOff>
        </xdr:to>
        <xdr:sp macro="" textlink="">
          <xdr:nvSpPr>
            <xdr:cNvPr id="77980" name="Button 156" hidden="1">
              <a:extLst>
                <a:ext uri="{63B3BB69-23CF-44E3-9099-C40C66FF867C}">
                  <a14:compatExt spid="_x0000_s77980"/>
                </a:ext>
                <a:ext uri="{FF2B5EF4-FFF2-40B4-BE49-F238E27FC236}">
                  <a16:creationId xmlns:a16="http://schemas.microsoft.com/office/drawing/2014/main" id="{00000000-0008-0000-0700-00009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1" name="Button 157" hidden="1">
              <a:extLst>
                <a:ext uri="{63B3BB69-23CF-44E3-9099-C40C66FF867C}">
                  <a14:compatExt spid="_x0000_s77981"/>
                </a:ext>
                <a:ext uri="{FF2B5EF4-FFF2-40B4-BE49-F238E27FC236}">
                  <a16:creationId xmlns:a16="http://schemas.microsoft.com/office/drawing/2014/main" id="{00000000-0008-0000-0700-00009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2" name="Button 158" hidden="1">
              <a:extLst>
                <a:ext uri="{63B3BB69-23CF-44E3-9099-C40C66FF867C}">
                  <a14:compatExt spid="_x0000_s77982"/>
                </a:ext>
                <a:ext uri="{FF2B5EF4-FFF2-40B4-BE49-F238E27FC236}">
                  <a16:creationId xmlns:a16="http://schemas.microsoft.com/office/drawing/2014/main" id="{00000000-0008-0000-0700-00009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3" name="Button 159" hidden="1">
              <a:extLst>
                <a:ext uri="{63B3BB69-23CF-44E3-9099-C40C66FF867C}">
                  <a14:compatExt spid="_x0000_s77983"/>
                </a:ext>
                <a:ext uri="{FF2B5EF4-FFF2-40B4-BE49-F238E27FC236}">
                  <a16:creationId xmlns:a16="http://schemas.microsoft.com/office/drawing/2014/main" id="{00000000-0008-0000-0700-00009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171450</xdr:colOff>
          <xdr:row>1</xdr:row>
          <xdr:rowOff>47625</xdr:rowOff>
        </xdr:to>
        <xdr:sp macro="" textlink="">
          <xdr:nvSpPr>
            <xdr:cNvPr id="77984" name="Button 160" hidden="1">
              <a:extLst>
                <a:ext uri="{63B3BB69-23CF-44E3-9099-C40C66FF867C}">
                  <a14:compatExt spid="_x0000_s77984"/>
                </a:ext>
                <a:ext uri="{FF2B5EF4-FFF2-40B4-BE49-F238E27FC236}">
                  <a16:creationId xmlns:a16="http://schemas.microsoft.com/office/drawing/2014/main" id="{00000000-0008-0000-0700-0000A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5" name="Button 161" hidden="1">
              <a:extLst>
                <a:ext uri="{63B3BB69-23CF-44E3-9099-C40C66FF867C}">
                  <a14:compatExt spid="_x0000_s77985"/>
                </a:ext>
                <a:ext uri="{FF2B5EF4-FFF2-40B4-BE49-F238E27FC236}">
                  <a16:creationId xmlns:a16="http://schemas.microsoft.com/office/drawing/2014/main" id="{00000000-0008-0000-0700-0000A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6" name="Button 162" hidden="1">
              <a:extLst>
                <a:ext uri="{63B3BB69-23CF-44E3-9099-C40C66FF867C}">
                  <a14:compatExt spid="_x0000_s77986"/>
                </a:ext>
                <a:ext uri="{FF2B5EF4-FFF2-40B4-BE49-F238E27FC236}">
                  <a16:creationId xmlns:a16="http://schemas.microsoft.com/office/drawing/2014/main" id="{00000000-0008-0000-0700-0000A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7" name="Button 163" hidden="1">
              <a:extLst>
                <a:ext uri="{63B3BB69-23CF-44E3-9099-C40C66FF867C}">
                  <a14:compatExt spid="_x0000_s77987"/>
                </a:ext>
                <a:ext uri="{FF2B5EF4-FFF2-40B4-BE49-F238E27FC236}">
                  <a16:creationId xmlns:a16="http://schemas.microsoft.com/office/drawing/2014/main" id="{00000000-0008-0000-0700-0000A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988" name="Button 164" hidden="1">
              <a:extLst>
                <a:ext uri="{63B3BB69-23CF-44E3-9099-C40C66FF867C}">
                  <a14:compatExt spid="_x0000_s77988"/>
                </a:ext>
                <a:ext uri="{FF2B5EF4-FFF2-40B4-BE49-F238E27FC236}">
                  <a16:creationId xmlns:a16="http://schemas.microsoft.com/office/drawing/2014/main" id="{00000000-0008-0000-0700-0000A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89" name="Button 165" hidden="1">
              <a:extLst>
                <a:ext uri="{63B3BB69-23CF-44E3-9099-C40C66FF867C}">
                  <a14:compatExt spid="_x0000_s77989"/>
                </a:ext>
                <a:ext uri="{FF2B5EF4-FFF2-40B4-BE49-F238E27FC236}">
                  <a16:creationId xmlns:a16="http://schemas.microsoft.com/office/drawing/2014/main" id="{00000000-0008-0000-0700-0000A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0" name="Button 166" hidden="1">
              <a:extLst>
                <a:ext uri="{63B3BB69-23CF-44E3-9099-C40C66FF867C}">
                  <a14:compatExt spid="_x0000_s77990"/>
                </a:ext>
                <a:ext uri="{FF2B5EF4-FFF2-40B4-BE49-F238E27FC236}">
                  <a16:creationId xmlns:a16="http://schemas.microsoft.com/office/drawing/2014/main" id="{00000000-0008-0000-0700-0000A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1" name="Button 167" hidden="1">
              <a:extLst>
                <a:ext uri="{63B3BB69-23CF-44E3-9099-C40C66FF867C}">
                  <a14:compatExt spid="_x0000_s77991"/>
                </a:ext>
                <a:ext uri="{FF2B5EF4-FFF2-40B4-BE49-F238E27FC236}">
                  <a16:creationId xmlns:a16="http://schemas.microsoft.com/office/drawing/2014/main" id="{00000000-0008-0000-0700-0000A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57150</xdr:colOff>
          <xdr:row>0</xdr:row>
          <xdr:rowOff>47625</xdr:rowOff>
        </xdr:from>
        <xdr:to>
          <xdr:col>221</xdr:col>
          <xdr:colOff>390525</xdr:colOff>
          <xdr:row>1</xdr:row>
          <xdr:rowOff>47625</xdr:rowOff>
        </xdr:to>
        <xdr:sp macro="" textlink="">
          <xdr:nvSpPr>
            <xdr:cNvPr id="77992" name="Button 168" hidden="1">
              <a:extLst>
                <a:ext uri="{63B3BB69-23CF-44E3-9099-C40C66FF867C}">
                  <a14:compatExt spid="_x0000_s77992"/>
                </a:ext>
                <a:ext uri="{FF2B5EF4-FFF2-40B4-BE49-F238E27FC236}">
                  <a16:creationId xmlns:a16="http://schemas.microsoft.com/office/drawing/2014/main" id="{00000000-0008-0000-0700-0000A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3" name="Button 169" hidden="1">
              <a:extLst>
                <a:ext uri="{63B3BB69-23CF-44E3-9099-C40C66FF867C}">
                  <a14:compatExt spid="_x0000_s77993"/>
                </a:ext>
                <a:ext uri="{FF2B5EF4-FFF2-40B4-BE49-F238E27FC236}">
                  <a16:creationId xmlns:a16="http://schemas.microsoft.com/office/drawing/2014/main" id="{00000000-0008-0000-0700-0000A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4" name="Button 170" hidden="1">
              <a:extLst>
                <a:ext uri="{63B3BB69-23CF-44E3-9099-C40C66FF867C}">
                  <a14:compatExt spid="_x0000_s77994"/>
                </a:ext>
                <a:ext uri="{FF2B5EF4-FFF2-40B4-BE49-F238E27FC236}">
                  <a16:creationId xmlns:a16="http://schemas.microsoft.com/office/drawing/2014/main" id="{00000000-0008-0000-0700-0000A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5" name="Button 171" hidden="1">
              <a:extLst>
                <a:ext uri="{63B3BB69-23CF-44E3-9099-C40C66FF867C}">
                  <a14:compatExt spid="_x0000_s77995"/>
                </a:ext>
                <a:ext uri="{FF2B5EF4-FFF2-40B4-BE49-F238E27FC236}">
                  <a16:creationId xmlns:a16="http://schemas.microsoft.com/office/drawing/2014/main" id="{00000000-0008-0000-0700-0000A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361950</xdr:colOff>
          <xdr:row>0</xdr:row>
          <xdr:rowOff>47625</xdr:rowOff>
        </xdr:from>
        <xdr:to>
          <xdr:col>237</xdr:col>
          <xdr:colOff>285750</xdr:colOff>
          <xdr:row>1</xdr:row>
          <xdr:rowOff>47625</xdr:rowOff>
        </xdr:to>
        <xdr:sp macro="" textlink="">
          <xdr:nvSpPr>
            <xdr:cNvPr id="77996" name="Button 172" hidden="1">
              <a:extLst>
                <a:ext uri="{63B3BB69-23CF-44E3-9099-C40C66FF867C}">
                  <a14:compatExt spid="_x0000_s77996"/>
                </a:ext>
                <a:ext uri="{FF2B5EF4-FFF2-40B4-BE49-F238E27FC236}">
                  <a16:creationId xmlns:a16="http://schemas.microsoft.com/office/drawing/2014/main" id="{00000000-0008-0000-0700-0000A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171450</xdr:rowOff>
        </xdr:to>
        <xdr:sp macro="" textlink="">
          <xdr:nvSpPr>
            <xdr:cNvPr id="77997" name="Button 173" hidden="1">
              <a:extLst>
                <a:ext uri="{63B3BB69-23CF-44E3-9099-C40C66FF867C}">
                  <a14:compatExt spid="_x0000_s77997"/>
                </a:ext>
                <a:ext uri="{FF2B5EF4-FFF2-40B4-BE49-F238E27FC236}">
                  <a16:creationId xmlns:a16="http://schemas.microsoft.com/office/drawing/2014/main" id="{00000000-0008-0000-0700-0000A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8" name="Button 174" hidden="1">
              <a:extLst>
                <a:ext uri="{63B3BB69-23CF-44E3-9099-C40C66FF867C}">
                  <a14:compatExt spid="_x0000_s77998"/>
                </a:ext>
                <a:ext uri="{FF2B5EF4-FFF2-40B4-BE49-F238E27FC236}">
                  <a16:creationId xmlns:a16="http://schemas.microsoft.com/office/drawing/2014/main" id="{00000000-0008-0000-0700-0000A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7999" name="Button 175" hidden="1">
              <a:extLst>
                <a:ext uri="{63B3BB69-23CF-44E3-9099-C40C66FF867C}">
                  <a14:compatExt spid="_x0000_s77999"/>
                </a:ext>
                <a:ext uri="{FF2B5EF4-FFF2-40B4-BE49-F238E27FC236}">
                  <a16:creationId xmlns:a16="http://schemas.microsoft.com/office/drawing/2014/main" id="{00000000-0008-0000-0700-0000A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0" name="Button 176" hidden="1">
              <a:extLst>
                <a:ext uri="{63B3BB69-23CF-44E3-9099-C40C66FF867C}">
                  <a14:compatExt spid="_x0000_s78000"/>
                </a:ext>
                <a:ext uri="{FF2B5EF4-FFF2-40B4-BE49-F238E27FC236}">
                  <a16:creationId xmlns:a16="http://schemas.microsoft.com/office/drawing/2014/main" id="{00000000-0008-0000-0700-0000B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8001" name="Button 177" hidden="1">
              <a:extLst>
                <a:ext uri="{63B3BB69-23CF-44E3-9099-C40C66FF867C}">
                  <a14:compatExt spid="_x0000_s78001"/>
                </a:ext>
                <a:ext uri="{FF2B5EF4-FFF2-40B4-BE49-F238E27FC236}">
                  <a16:creationId xmlns:a16="http://schemas.microsoft.com/office/drawing/2014/main" id="{00000000-0008-0000-0700-0000B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2" name="Button 178" hidden="1">
              <a:extLst>
                <a:ext uri="{63B3BB69-23CF-44E3-9099-C40C66FF867C}">
                  <a14:compatExt spid="_x0000_s78002"/>
                </a:ext>
                <a:ext uri="{FF2B5EF4-FFF2-40B4-BE49-F238E27FC236}">
                  <a16:creationId xmlns:a16="http://schemas.microsoft.com/office/drawing/2014/main" id="{00000000-0008-0000-0700-0000B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3" name="Button 179" hidden="1">
              <a:extLst>
                <a:ext uri="{63B3BB69-23CF-44E3-9099-C40C66FF867C}">
                  <a14:compatExt spid="_x0000_s78003"/>
                </a:ext>
                <a:ext uri="{FF2B5EF4-FFF2-40B4-BE49-F238E27FC236}">
                  <a16:creationId xmlns:a16="http://schemas.microsoft.com/office/drawing/2014/main" id="{00000000-0008-0000-0700-0000B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004" name="Button 180" hidden="1">
              <a:extLst>
                <a:ext uri="{63B3BB69-23CF-44E3-9099-C40C66FF867C}">
                  <a14:compatExt spid="_x0000_s78004"/>
                </a:ext>
                <a:ext uri="{FF2B5EF4-FFF2-40B4-BE49-F238E27FC236}">
                  <a16:creationId xmlns:a16="http://schemas.microsoft.com/office/drawing/2014/main" id="{00000000-0008-0000-0700-0000B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8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8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8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84</xdr:row>
          <xdr:rowOff>38100</xdr:rowOff>
        </xdr:from>
        <xdr:to>
          <xdr:col>30</xdr:col>
          <xdr:colOff>161925</xdr:colOff>
          <xdr:row>85</xdr:row>
          <xdr:rowOff>85725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9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402.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401.xml"/><Relationship Id="rId5" Type="http://schemas.openxmlformats.org/officeDocument/2006/relationships/ctrlProp" Target="../ctrlProps/ctrlProp400.xml"/><Relationship Id="rId4" Type="http://schemas.openxmlformats.org/officeDocument/2006/relationships/ctrlProp" Target="../ctrlProps/ctrlProp39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0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05.xml"/><Relationship Id="rId5" Type="http://schemas.openxmlformats.org/officeDocument/2006/relationships/ctrlProp" Target="../ctrlProps/ctrlProp404.xml"/><Relationship Id="rId4" Type="http://schemas.openxmlformats.org/officeDocument/2006/relationships/ctrlProp" Target="../ctrlProps/ctrlProp403.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429.xml"/><Relationship Id="rId21" Type="http://schemas.openxmlformats.org/officeDocument/2006/relationships/ctrlProp" Target="../ctrlProps/ctrlProp424.xml"/><Relationship Id="rId42" Type="http://schemas.openxmlformats.org/officeDocument/2006/relationships/ctrlProp" Target="../ctrlProps/ctrlProp445.xml"/><Relationship Id="rId47" Type="http://schemas.openxmlformats.org/officeDocument/2006/relationships/ctrlProp" Target="../ctrlProps/ctrlProp450.xml"/><Relationship Id="rId63" Type="http://schemas.openxmlformats.org/officeDocument/2006/relationships/ctrlProp" Target="../ctrlProps/ctrlProp466.xml"/><Relationship Id="rId68" Type="http://schemas.openxmlformats.org/officeDocument/2006/relationships/ctrlProp" Target="../ctrlProps/ctrlProp471.xml"/><Relationship Id="rId7" Type="http://schemas.openxmlformats.org/officeDocument/2006/relationships/ctrlProp" Target="../ctrlProps/ctrlProp410.xml"/><Relationship Id="rId2" Type="http://schemas.openxmlformats.org/officeDocument/2006/relationships/drawing" Target="../drawings/drawing12.xml"/><Relationship Id="rId16" Type="http://schemas.openxmlformats.org/officeDocument/2006/relationships/ctrlProp" Target="../ctrlProps/ctrlProp419.xml"/><Relationship Id="rId29" Type="http://schemas.openxmlformats.org/officeDocument/2006/relationships/ctrlProp" Target="../ctrlProps/ctrlProp432.xml"/><Relationship Id="rId11" Type="http://schemas.openxmlformats.org/officeDocument/2006/relationships/ctrlProp" Target="../ctrlProps/ctrlProp414.xml"/><Relationship Id="rId24" Type="http://schemas.openxmlformats.org/officeDocument/2006/relationships/ctrlProp" Target="../ctrlProps/ctrlProp427.xml"/><Relationship Id="rId32" Type="http://schemas.openxmlformats.org/officeDocument/2006/relationships/ctrlProp" Target="../ctrlProps/ctrlProp435.xml"/><Relationship Id="rId37" Type="http://schemas.openxmlformats.org/officeDocument/2006/relationships/ctrlProp" Target="../ctrlProps/ctrlProp440.xml"/><Relationship Id="rId40" Type="http://schemas.openxmlformats.org/officeDocument/2006/relationships/ctrlProp" Target="../ctrlProps/ctrlProp443.xml"/><Relationship Id="rId45" Type="http://schemas.openxmlformats.org/officeDocument/2006/relationships/ctrlProp" Target="../ctrlProps/ctrlProp448.xml"/><Relationship Id="rId53" Type="http://schemas.openxmlformats.org/officeDocument/2006/relationships/ctrlProp" Target="../ctrlProps/ctrlProp456.xml"/><Relationship Id="rId58" Type="http://schemas.openxmlformats.org/officeDocument/2006/relationships/ctrlProp" Target="../ctrlProps/ctrlProp461.xml"/><Relationship Id="rId66" Type="http://schemas.openxmlformats.org/officeDocument/2006/relationships/ctrlProp" Target="../ctrlProps/ctrlProp469.xml"/><Relationship Id="rId5" Type="http://schemas.openxmlformats.org/officeDocument/2006/relationships/ctrlProp" Target="../ctrlProps/ctrlProp408.xml"/><Relationship Id="rId61" Type="http://schemas.openxmlformats.org/officeDocument/2006/relationships/ctrlProp" Target="../ctrlProps/ctrlProp464.xml"/><Relationship Id="rId19" Type="http://schemas.openxmlformats.org/officeDocument/2006/relationships/ctrlProp" Target="../ctrlProps/ctrlProp422.xml"/><Relationship Id="rId14" Type="http://schemas.openxmlformats.org/officeDocument/2006/relationships/ctrlProp" Target="../ctrlProps/ctrlProp417.xml"/><Relationship Id="rId22" Type="http://schemas.openxmlformats.org/officeDocument/2006/relationships/ctrlProp" Target="../ctrlProps/ctrlProp425.xml"/><Relationship Id="rId27" Type="http://schemas.openxmlformats.org/officeDocument/2006/relationships/ctrlProp" Target="../ctrlProps/ctrlProp430.xml"/><Relationship Id="rId30" Type="http://schemas.openxmlformats.org/officeDocument/2006/relationships/ctrlProp" Target="../ctrlProps/ctrlProp433.xml"/><Relationship Id="rId35" Type="http://schemas.openxmlformats.org/officeDocument/2006/relationships/ctrlProp" Target="../ctrlProps/ctrlProp438.xml"/><Relationship Id="rId43" Type="http://schemas.openxmlformats.org/officeDocument/2006/relationships/ctrlProp" Target="../ctrlProps/ctrlProp446.xml"/><Relationship Id="rId48" Type="http://schemas.openxmlformats.org/officeDocument/2006/relationships/ctrlProp" Target="../ctrlProps/ctrlProp451.xml"/><Relationship Id="rId56" Type="http://schemas.openxmlformats.org/officeDocument/2006/relationships/ctrlProp" Target="../ctrlProps/ctrlProp459.xml"/><Relationship Id="rId64" Type="http://schemas.openxmlformats.org/officeDocument/2006/relationships/ctrlProp" Target="../ctrlProps/ctrlProp467.xml"/><Relationship Id="rId69" Type="http://schemas.openxmlformats.org/officeDocument/2006/relationships/ctrlProp" Target="../ctrlProps/ctrlProp472.xml"/><Relationship Id="rId8" Type="http://schemas.openxmlformats.org/officeDocument/2006/relationships/ctrlProp" Target="../ctrlProps/ctrlProp411.xml"/><Relationship Id="rId51" Type="http://schemas.openxmlformats.org/officeDocument/2006/relationships/ctrlProp" Target="../ctrlProps/ctrlProp454.xml"/><Relationship Id="rId3" Type="http://schemas.openxmlformats.org/officeDocument/2006/relationships/vmlDrawing" Target="../drawings/vmlDrawing12.vml"/><Relationship Id="rId12" Type="http://schemas.openxmlformats.org/officeDocument/2006/relationships/ctrlProp" Target="../ctrlProps/ctrlProp415.xml"/><Relationship Id="rId17" Type="http://schemas.openxmlformats.org/officeDocument/2006/relationships/ctrlProp" Target="../ctrlProps/ctrlProp420.xml"/><Relationship Id="rId25" Type="http://schemas.openxmlformats.org/officeDocument/2006/relationships/ctrlProp" Target="../ctrlProps/ctrlProp428.xml"/><Relationship Id="rId33" Type="http://schemas.openxmlformats.org/officeDocument/2006/relationships/ctrlProp" Target="../ctrlProps/ctrlProp436.xml"/><Relationship Id="rId38" Type="http://schemas.openxmlformats.org/officeDocument/2006/relationships/ctrlProp" Target="../ctrlProps/ctrlProp441.xml"/><Relationship Id="rId46" Type="http://schemas.openxmlformats.org/officeDocument/2006/relationships/ctrlProp" Target="../ctrlProps/ctrlProp449.xml"/><Relationship Id="rId59" Type="http://schemas.openxmlformats.org/officeDocument/2006/relationships/ctrlProp" Target="../ctrlProps/ctrlProp462.xml"/><Relationship Id="rId67" Type="http://schemas.openxmlformats.org/officeDocument/2006/relationships/ctrlProp" Target="../ctrlProps/ctrlProp470.xml"/><Relationship Id="rId20" Type="http://schemas.openxmlformats.org/officeDocument/2006/relationships/ctrlProp" Target="../ctrlProps/ctrlProp423.xml"/><Relationship Id="rId41" Type="http://schemas.openxmlformats.org/officeDocument/2006/relationships/ctrlProp" Target="../ctrlProps/ctrlProp444.xml"/><Relationship Id="rId54" Type="http://schemas.openxmlformats.org/officeDocument/2006/relationships/ctrlProp" Target="../ctrlProps/ctrlProp457.xml"/><Relationship Id="rId62" Type="http://schemas.openxmlformats.org/officeDocument/2006/relationships/ctrlProp" Target="../ctrlProps/ctrlProp465.xml"/><Relationship Id="rId1" Type="http://schemas.openxmlformats.org/officeDocument/2006/relationships/printerSettings" Target="../printerSettings/printerSettings13.bin"/><Relationship Id="rId6" Type="http://schemas.openxmlformats.org/officeDocument/2006/relationships/ctrlProp" Target="../ctrlProps/ctrlProp409.xml"/><Relationship Id="rId15" Type="http://schemas.openxmlformats.org/officeDocument/2006/relationships/ctrlProp" Target="../ctrlProps/ctrlProp418.xml"/><Relationship Id="rId23" Type="http://schemas.openxmlformats.org/officeDocument/2006/relationships/ctrlProp" Target="../ctrlProps/ctrlProp426.xml"/><Relationship Id="rId28" Type="http://schemas.openxmlformats.org/officeDocument/2006/relationships/ctrlProp" Target="../ctrlProps/ctrlProp431.xml"/><Relationship Id="rId36" Type="http://schemas.openxmlformats.org/officeDocument/2006/relationships/ctrlProp" Target="../ctrlProps/ctrlProp439.xml"/><Relationship Id="rId49" Type="http://schemas.openxmlformats.org/officeDocument/2006/relationships/ctrlProp" Target="../ctrlProps/ctrlProp452.xml"/><Relationship Id="rId57" Type="http://schemas.openxmlformats.org/officeDocument/2006/relationships/ctrlProp" Target="../ctrlProps/ctrlProp460.xml"/><Relationship Id="rId10" Type="http://schemas.openxmlformats.org/officeDocument/2006/relationships/ctrlProp" Target="../ctrlProps/ctrlProp413.xml"/><Relationship Id="rId31" Type="http://schemas.openxmlformats.org/officeDocument/2006/relationships/ctrlProp" Target="../ctrlProps/ctrlProp434.xml"/><Relationship Id="rId44" Type="http://schemas.openxmlformats.org/officeDocument/2006/relationships/ctrlProp" Target="../ctrlProps/ctrlProp447.xml"/><Relationship Id="rId52" Type="http://schemas.openxmlformats.org/officeDocument/2006/relationships/ctrlProp" Target="../ctrlProps/ctrlProp455.xml"/><Relationship Id="rId60" Type="http://schemas.openxmlformats.org/officeDocument/2006/relationships/ctrlProp" Target="../ctrlProps/ctrlProp463.xml"/><Relationship Id="rId65" Type="http://schemas.openxmlformats.org/officeDocument/2006/relationships/ctrlProp" Target="../ctrlProps/ctrlProp468.xml"/><Relationship Id="rId4" Type="http://schemas.openxmlformats.org/officeDocument/2006/relationships/ctrlProp" Target="../ctrlProps/ctrlProp407.xml"/><Relationship Id="rId9" Type="http://schemas.openxmlformats.org/officeDocument/2006/relationships/ctrlProp" Target="../ctrlProps/ctrlProp412.xml"/><Relationship Id="rId13" Type="http://schemas.openxmlformats.org/officeDocument/2006/relationships/ctrlProp" Target="../ctrlProps/ctrlProp416.xml"/><Relationship Id="rId18" Type="http://schemas.openxmlformats.org/officeDocument/2006/relationships/ctrlProp" Target="../ctrlProps/ctrlProp421.xml"/><Relationship Id="rId39" Type="http://schemas.openxmlformats.org/officeDocument/2006/relationships/ctrlProp" Target="../ctrlProps/ctrlProp442.xml"/><Relationship Id="rId34" Type="http://schemas.openxmlformats.org/officeDocument/2006/relationships/ctrlProp" Target="../ctrlProps/ctrlProp437.xml"/><Relationship Id="rId50" Type="http://schemas.openxmlformats.org/officeDocument/2006/relationships/ctrlProp" Target="../ctrlProps/ctrlProp453.xml"/><Relationship Id="rId55" Type="http://schemas.openxmlformats.org/officeDocument/2006/relationships/ctrlProp" Target="../ctrlProps/ctrlProp458.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95.xml"/><Relationship Id="rId117" Type="http://schemas.openxmlformats.org/officeDocument/2006/relationships/ctrlProp" Target="../ctrlProps/ctrlProp586.xml"/><Relationship Id="rId21" Type="http://schemas.openxmlformats.org/officeDocument/2006/relationships/ctrlProp" Target="../ctrlProps/ctrlProp490.xml"/><Relationship Id="rId42" Type="http://schemas.openxmlformats.org/officeDocument/2006/relationships/ctrlProp" Target="../ctrlProps/ctrlProp511.xml"/><Relationship Id="rId47" Type="http://schemas.openxmlformats.org/officeDocument/2006/relationships/ctrlProp" Target="../ctrlProps/ctrlProp516.xml"/><Relationship Id="rId63" Type="http://schemas.openxmlformats.org/officeDocument/2006/relationships/ctrlProp" Target="../ctrlProps/ctrlProp532.xml"/><Relationship Id="rId68" Type="http://schemas.openxmlformats.org/officeDocument/2006/relationships/ctrlProp" Target="../ctrlProps/ctrlProp537.xml"/><Relationship Id="rId84" Type="http://schemas.openxmlformats.org/officeDocument/2006/relationships/ctrlProp" Target="../ctrlProps/ctrlProp553.xml"/><Relationship Id="rId89" Type="http://schemas.openxmlformats.org/officeDocument/2006/relationships/ctrlProp" Target="../ctrlProps/ctrlProp558.xml"/><Relationship Id="rId112" Type="http://schemas.openxmlformats.org/officeDocument/2006/relationships/ctrlProp" Target="../ctrlProps/ctrlProp581.xml"/><Relationship Id="rId16" Type="http://schemas.openxmlformats.org/officeDocument/2006/relationships/ctrlProp" Target="../ctrlProps/ctrlProp485.xml"/><Relationship Id="rId107" Type="http://schemas.openxmlformats.org/officeDocument/2006/relationships/ctrlProp" Target="../ctrlProps/ctrlProp576.xml"/><Relationship Id="rId11" Type="http://schemas.openxmlformats.org/officeDocument/2006/relationships/ctrlProp" Target="../ctrlProps/ctrlProp480.xml"/><Relationship Id="rId32" Type="http://schemas.openxmlformats.org/officeDocument/2006/relationships/ctrlProp" Target="../ctrlProps/ctrlProp501.xml"/><Relationship Id="rId37" Type="http://schemas.openxmlformats.org/officeDocument/2006/relationships/ctrlProp" Target="../ctrlProps/ctrlProp506.xml"/><Relationship Id="rId53" Type="http://schemas.openxmlformats.org/officeDocument/2006/relationships/ctrlProp" Target="../ctrlProps/ctrlProp522.xml"/><Relationship Id="rId58" Type="http://schemas.openxmlformats.org/officeDocument/2006/relationships/ctrlProp" Target="../ctrlProps/ctrlProp527.xml"/><Relationship Id="rId74" Type="http://schemas.openxmlformats.org/officeDocument/2006/relationships/ctrlProp" Target="../ctrlProps/ctrlProp543.xml"/><Relationship Id="rId79" Type="http://schemas.openxmlformats.org/officeDocument/2006/relationships/ctrlProp" Target="../ctrlProps/ctrlProp548.xml"/><Relationship Id="rId102" Type="http://schemas.openxmlformats.org/officeDocument/2006/relationships/ctrlProp" Target="../ctrlProps/ctrlProp571.xml"/><Relationship Id="rId123" Type="http://schemas.openxmlformats.org/officeDocument/2006/relationships/ctrlProp" Target="../ctrlProps/ctrlProp592.xml"/><Relationship Id="rId5" Type="http://schemas.openxmlformats.org/officeDocument/2006/relationships/ctrlProp" Target="../ctrlProps/ctrlProp474.xml"/><Relationship Id="rId90" Type="http://schemas.openxmlformats.org/officeDocument/2006/relationships/ctrlProp" Target="../ctrlProps/ctrlProp559.xml"/><Relationship Id="rId95" Type="http://schemas.openxmlformats.org/officeDocument/2006/relationships/ctrlProp" Target="../ctrlProps/ctrlProp564.xml"/><Relationship Id="rId22" Type="http://schemas.openxmlformats.org/officeDocument/2006/relationships/ctrlProp" Target="../ctrlProps/ctrlProp491.xml"/><Relationship Id="rId27" Type="http://schemas.openxmlformats.org/officeDocument/2006/relationships/ctrlProp" Target="../ctrlProps/ctrlProp496.xml"/><Relationship Id="rId43" Type="http://schemas.openxmlformats.org/officeDocument/2006/relationships/ctrlProp" Target="../ctrlProps/ctrlProp512.xml"/><Relationship Id="rId48" Type="http://schemas.openxmlformats.org/officeDocument/2006/relationships/ctrlProp" Target="../ctrlProps/ctrlProp517.xml"/><Relationship Id="rId64" Type="http://schemas.openxmlformats.org/officeDocument/2006/relationships/ctrlProp" Target="../ctrlProps/ctrlProp533.xml"/><Relationship Id="rId69" Type="http://schemas.openxmlformats.org/officeDocument/2006/relationships/ctrlProp" Target="../ctrlProps/ctrlProp538.xml"/><Relationship Id="rId113" Type="http://schemas.openxmlformats.org/officeDocument/2006/relationships/ctrlProp" Target="../ctrlProps/ctrlProp582.xml"/><Relationship Id="rId118" Type="http://schemas.openxmlformats.org/officeDocument/2006/relationships/ctrlProp" Target="../ctrlProps/ctrlProp587.xml"/><Relationship Id="rId80" Type="http://schemas.openxmlformats.org/officeDocument/2006/relationships/ctrlProp" Target="../ctrlProps/ctrlProp549.xml"/><Relationship Id="rId85" Type="http://schemas.openxmlformats.org/officeDocument/2006/relationships/ctrlProp" Target="../ctrlProps/ctrlProp554.xml"/><Relationship Id="rId12" Type="http://schemas.openxmlformats.org/officeDocument/2006/relationships/ctrlProp" Target="../ctrlProps/ctrlProp481.xml"/><Relationship Id="rId17" Type="http://schemas.openxmlformats.org/officeDocument/2006/relationships/ctrlProp" Target="../ctrlProps/ctrlProp486.xml"/><Relationship Id="rId33" Type="http://schemas.openxmlformats.org/officeDocument/2006/relationships/ctrlProp" Target="../ctrlProps/ctrlProp502.xml"/><Relationship Id="rId38" Type="http://schemas.openxmlformats.org/officeDocument/2006/relationships/ctrlProp" Target="../ctrlProps/ctrlProp507.xml"/><Relationship Id="rId59" Type="http://schemas.openxmlformats.org/officeDocument/2006/relationships/ctrlProp" Target="../ctrlProps/ctrlProp528.xml"/><Relationship Id="rId103" Type="http://schemas.openxmlformats.org/officeDocument/2006/relationships/ctrlProp" Target="../ctrlProps/ctrlProp572.xml"/><Relationship Id="rId108" Type="http://schemas.openxmlformats.org/officeDocument/2006/relationships/ctrlProp" Target="../ctrlProps/ctrlProp577.xml"/><Relationship Id="rId124" Type="http://schemas.openxmlformats.org/officeDocument/2006/relationships/ctrlProp" Target="../ctrlProps/ctrlProp593.xml"/><Relationship Id="rId54" Type="http://schemas.openxmlformats.org/officeDocument/2006/relationships/ctrlProp" Target="../ctrlProps/ctrlProp523.xml"/><Relationship Id="rId70" Type="http://schemas.openxmlformats.org/officeDocument/2006/relationships/ctrlProp" Target="../ctrlProps/ctrlProp539.xml"/><Relationship Id="rId75" Type="http://schemas.openxmlformats.org/officeDocument/2006/relationships/ctrlProp" Target="../ctrlProps/ctrlProp544.xml"/><Relationship Id="rId91" Type="http://schemas.openxmlformats.org/officeDocument/2006/relationships/ctrlProp" Target="../ctrlProps/ctrlProp560.xml"/><Relationship Id="rId96" Type="http://schemas.openxmlformats.org/officeDocument/2006/relationships/ctrlProp" Target="../ctrlProps/ctrlProp565.xml"/><Relationship Id="rId1" Type="http://schemas.openxmlformats.org/officeDocument/2006/relationships/printerSettings" Target="../printerSettings/printerSettings14.bin"/><Relationship Id="rId6" Type="http://schemas.openxmlformats.org/officeDocument/2006/relationships/ctrlProp" Target="../ctrlProps/ctrlProp475.xml"/><Relationship Id="rId23" Type="http://schemas.openxmlformats.org/officeDocument/2006/relationships/ctrlProp" Target="../ctrlProps/ctrlProp492.xml"/><Relationship Id="rId28" Type="http://schemas.openxmlformats.org/officeDocument/2006/relationships/ctrlProp" Target="../ctrlProps/ctrlProp497.xml"/><Relationship Id="rId49" Type="http://schemas.openxmlformats.org/officeDocument/2006/relationships/ctrlProp" Target="../ctrlProps/ctrlProp518.xml"/><Relationship Id="rId114" Type="http://schemas.openxmlformats.org/officeDocument/2006/relationships/ctrlProp" Target="../ctrlProps/ctrlProp583.xml"/><Relationship Id="rId119" Type="http://schemas.openxmlformats.org/officeDocument/2006/relationships/ctrlProp" Target="../ctrlProps/ctrlProp588.xml"/><Relationship Id="rId44" Type="http://schemas.openxmlformats.org/officeDocument/2006/relationships/ctrlProp" Target="../ctrlProps/ctrlProp513.xml"/><Relationship Id="rId60" Type="http://schemas.openxmlformats.org/officeDocument/2006/relationships/ctrlProp" Target="../ctrlProps/ctrlProp529.xml"/><Relationship Id="rId65" Type="http://schemas.openxmlformats.org/officeDocument/2006/relationships/ctrlProp" Target="../ctrlProps/ctrlProp534.xml"/><Relationship Id="rId81" Type="http://schemas.openxmlformats.org/officeDocument/2006/relationships/ctrlProp" Target="../ctrlProps/ctrlProp550.xml"/><Relationship Id="rId86" Type="http://schemas.openxmlformats.org/officeDocument/2006/relationships/ctrlProp" Target="../ctrlProps/ctrlProp555.xml"/><Relationship Id="rId13" Type="http://schemas.openxmlformats.org/officeDocument/2006/relationships/ctrlProp" Target="../ctrlProps/ctrlProp482.xml"/><Relationship Id="rId18" Type="http://schemas.openxmlformats.org/officeDocument/2006/relationships/ctrlProp" Target="../ctrlProps/ctrlProp487.xml"/><Relationship Id="rId39" Type="http://schemas.openxmlformats.org/officeDocument/2006/relationships/ctrlProp" Target="../ctrlProps/ctrlProp508.xml"/><Relationship Id="rId109" Type="http://schemas.openxmlformats.org/officeDocument/2006/relationships/ctrlProp" Target="../ctrlProps/ctrlProp578.xml"/><Relationship Id="rId34" Type="http://schemas.openxmlformats.org/officeDocument/2006/relationships/ctrlProp" Target="../ctrlProps/ctrlProp503.xml"/><Relationship Id="rId50" Type="http://schemas.openxmlformats.org/officeDocument/2006/relationships/ctrlProp" Target="../ctrlProps/ctrlProp519.xml"/><Relationship Id="rId55" Type="http://schemas.openxmlformats.org/officeDocument/2006/relationships/ctrlProp" Target="../ctrlProps/ctrlProp524.xml"/><Relationship Id="rId76" Type="http://schemas.openxmlformats.org/officeDocument/2006/relationships/ctrlProp" Target="../ctrlProps/ctrlProp545.xml"/><Relationship Id="rId97" Type="http://schemas.openxmlformats.org/officeDocument/2006/relationships/ctrlProp" Target="../ctrlProps/ctrlProp566.xml"/><Relationship Id="rId104" Type="http://schemas.openxmlformats.org/officeDocument/2006/relationships/ctrlProp" Target="../ctrlProps/ctrlProp573.xml"/><Relationship Id="rId120" Type="http://schemas.openxmlformats.org/officeDocument/2006/relationships/ctrlProp" Target="../ctrlProps/ctrlProp589.xml"/><Relationship Id="rId125" Type="http://schemas.openxmlformats.org/officeDocument/2006/relationships/ctrlProp" Target="../ctrlProps/ctrlProp594.xml"/><Relationship Id="rId7" Type="http://schemas.openxmlformats.org/officeDocument/2006/relationships/ctrlProp" Target="../ctrlProps/ctrlProp476.xml"/><Relationship Id="rId71" Type="http://schemas.openxmlformats.org/officeDocument/2006/relationships/ctrlProp" Target="../ctrlProps/ctrlProp540.xml"/><Relationship Id="rId92" Type="http://schemas.openxmlformats.org/officeDocument/2006/relationships/ctrlProp" Target="../ctrlProps/ctrlProp561.xml"/><Relationship Id="rId2" Type="http://schemas.openxmlformats.org/officeDocument/2006/relationships/drawing" Target="../drawings/drawing13.xml"/><Relationship Id="rId29" Type="http://schemas.openxmlformats.org/officeDocument/2006/relationships/ctrlProp" Target="../ctrlProps/ctrlProp498.xml"/><Relationship Id="rId24" Type="http://schemas.openxmlformats.org/officeDocument/2006/relationships/ctrlProp" Target="../ctrlProps/ctrlProp493.xml"/><Relationship Id="rId40" Type="http://schemas.openxmlformats.org/officeDocument/2006/relationships/ctrlProp" Target="../ctrlProps/ctrlProp509.xml"/><Relationship Id="rId45" Type="http://schemas.openxmlformats.org/officeDocument/2006/relationships/ctrlProp" Target="../ctrlProps/ctrlProp514.xml"/><Relationship Id="rId66" Type="http://schemas.openxmlformats.org/officeDocument/2006/relationships/ctrlProp" Target="../ctrlProps/ctrlProp535.xml"/><Relationship Id="rId87" Type="http://schemas.openxmlformats.org/officeDocument/2006/relationships/ctrlProp" Target="../ctrlProps/ctrlProp556.xml"/><Relationship Id="rId110" Type="http://schemas.openxmlformats.org/officeDocument/2006/relationships/ctrlProp" Target="../ctrlProps/ctrlProp579.xml"/><Relationship Id="rId115" Type="http://schemas.openxmlformats.org/officeDocument/2006/relationships/ctrlProp" Target="../ctrlProps/ctrlProp584.xml"/><Relationship Id="rId61" Type="http://schemas.openxmlformats.org/officeDocument/2006/relationships/ctrlProp" Target="../ctrlProps/ctrlProp530.xml"/><Relationship Id="rId82" Type="http://schemas.openxmlformats.org/officeDocument/2006/relationships/ctrlProp" Target="../ctrlProps/ctrlProp551.xml"/><Relationship Id="rId19" Type="http://schemas.openxmlformats.org/officeDocument/2006/relationships/ctrlProp" Target="../ctrlProps/ctrlProp488.xml"/><Relationship Id="rId14" Type="http://schemas.openxmlformats.org/officeDocument/2006/relationships/ctrlProp" Target="../ctrlProps/ctrlProp483.xml"/><Relationship Id="rId30" Type="http://schemas.openxmlformats.org/officeDocument/2006/relationships/ctrlProp" Target="../ctrlProps/ctrlProp499.xml"/><Relationship Id="rId35" Type="http://schemas.openxmlformats.org/officeDocument/2006/relationships/ctrlProp" Target="../ctrlProps/ctrlProp504.xml"/><Relationship Id="rId56" Type="http://schemas.openxmlformats.org/officeDocument/2006/relationships/ctrlProp" Target="../ctrlProps/ctrlProp525.xml"/><Relationship Id="rId77" Type="http://schemas.openxmlformats.org/officeDocument/2006/relationships/ctrlProp" Target="../ctrlProps/ctrlProp546.xml"/><Relationship Id="rId100" Type="http://schemas.openxmlformats.org/officeDocument/2006/relationships/ctrlProp" Target="../ctrlProps/ctrlProp569.xml"/><Relationship Id="rId105" Type="http://schemas.openxmlformats.org/officeDocument/2006/relationships/ctrlProp" Target="../ctrlProps/ctrlProp574.xml"/><Relationship Id="rId126" Type="http://schemas.openxmlformats.org/officeDocument/2006/relationships/ctrlProp" Target="../ctrlProps/ctrlProp595.xml"/><Relationship Id="rId8" Type="http://schemas.openxmlformats.org/officeDocument/2006/relationships/ctrlProp" Target="../ctrlProps/ctrlProp477.xml"/><Relationship Id="rId51" Type="http://schemas.openxmlformats.org/officeDocument/2006/relationships/ctrlProp" Target="../ctrlProps/ctrlProp520.xml"/><Relationship Id="rId72" Type="http://schemas.openxmlformats.org/officeDocument/2006/relationships/ctrlProp" Target="../ctrlProps/ctrlProp541.xml"/><Relationship Id="rId93" Type="http://schemas.openxmlformats.org/officeDocument/2006/relationships/ctrlProp" Target="../ctrlProps/ctrlProp562.xml"/><Relationship Id="rId98" Type="http://schemas.openxmlformats.org/officeDocument/2006/relationships/ctrlProp" Target="../ctrlProps/ctrlProp567.xml"/><Relationship Id="rId121" Type="http://schemas.openxmlformats.org/officeDocument/2006/relationships/ctrlProp" Target="../ctrlProps/ctrlProp590.xml"/><Relationship Id="rId3" Type="http://schemas.openxmlformats.org/officeDocument/2006/relationships/vmlDrawing" Target="../drawings/vmlDrawing13.vml"/><Relationship Id="rId25" Type="http://schemas.openxmlformats.org/officeDocument/2006/relationships/ctrlProp" Target="../ctrlProps/ctrlProp494.xml"/><Relationship Id="rId46" Type="http://schemas.openxmlformats.org/officeDocument/2006/relationships/ctrlProp" Target="../ctrlProps/ctrlProp515.xml"/><Relationship Id="rId67" Type="http://schemas.openxmlformats.org/officeDocument/2006/relationships/ctrlProp" Target="../ctrlProps/ctrlProp536.xml"/><Relationship Id="rId116" Type="http://schemas.openxmlformats.org/officeDocument/2006/relationships/ctrlProp" Target="../ctrlProps/ctrlProp585.xml"/><Relationship Id="rId20" Type="http://schemas.openxmlformats.org/officeDocument/2006/relationships/ctrlProp" Target="../ctrlProps/ctrlProp489.xml"/><Relationship Id="rId41" Type="http://schemas.openxmlformats.org/officeDocument/2006/relationships/ctrlProp" Target="../ctrlProps/ctrlProp510.xml"/><Relationship Id="rId62" Type="http://schemas.openxmlformats.org/officeDocument/2006/relationships/ctrlProp" Target="../ctrlProps/ctrlProp531.xml"/><Relationship Id="rId83" Type="http://schemas.openxmlformats.org/officeDocument/2006/relationships/ctrlProp" Target="../ctrlProps/ctrlProp552.xml"/><Relationship Id="rId88" Type="http://schemas.openxmlformats.org/officeDocument/2006/relationships/ctrlProp" Target="../ctrlProps/ctrlProp557.xml"/><Relationship Id="rId111" Type="http://schemas.openxmlformats.org/officeDocument/2006/relationships/ctrlProp" Target="../ctrlProps/ctrlProp580.xml"/><Relationship Id="rId15" Type="http://schemas.openxmlformats.org/officeDocument/2006/relationships/ctrlProp" Target="../ctrlProps/ctrlProp484.xml"/><Relationship Id="rId36" Type="http://schemas.openxmlformats.org/officeDocument/2006/relationships/ctrlProp" Target="../ctrlProps/ctrlProp505.xml"/><Relationship Id="rId57" Type="http://schemas.openxmlformats.org/officeDocument/2006/relationships/ctrlProp" Target="../ctrlProps/ctrlProp526.xml"/><Relationship Id="rId106" Type="http://schemas.openxmlformats.org/officeDocument/2006/relationships/ctrlProp" Target="../ctrlProps/ctrlProp575.xml"/><Relationship Id="rId10" Type="http://schemas.openxmlformats.org/officeDocument/2006/relationships/ctrlProp" Target="../ctrlProps/ctrlProp479.xml"/><Relationship Id="rId31" Type="http://schemas.openxmlformats.org/officeDocument/2006/relationships/ctrlProp" Target="../ctrlProps/ctrlProp500.xml"/><Relationship Id="rId52" Type="http://schemas.openxmlformats.org/officeDocument/2006/relationships/ctrlProp" Target="../ctrlProps/ctrlProp521.xml"/><Relationship Id="rId73" Type="http://schemas.openxmlformats.org/officeDocument/2006/relationships/ctrlProp" Target="../ctrlProps/ctrlProp542.xml"/><Relationship Id="rId78" Type="http://schemas.openxmlformats.org/officeDocument/2006/relationships/ctrlProp" Target="../ctrlProps/ctrlProp547.xml"/><Relationship Id="rId94" Type="http://schemas.openxmlformats.org/officeDocument/2006/relationships/ctrlProp" Target="../ctrlProps/ctrlProp563.xml"/><Relationship Id="rId99" Type="http://schemas.openxmlformats.org/officeDocument/2006/relationships/ctrlProp" Target="../ctrlProps/ctrlProp568.xml"/><Relationship Id="rId101" Type="http://schemas.openxmlformats.org/officeDocument/2006/relationships/ctrlProp" Target="../ctrlProps/ctrlProp570.xml"/><Relationship Id="rId122" Type="http://schemas.openxmlformats.org/officeDocument/2006/relationships/ctrlProp" Target="../ctrlProps/ctrlProp591.xml"/><Relationship Id="rId4" Type="http://schemas.openxmlformats.org/officeDocument/2006/relationships/ctrlProp" Target="../ctrlProps/ctrlProp473.xml"/><Relationship Id="rId9" Type="http://schemas.openxmlformats.org/officeDocument/2006/relationships/ctrlProp" Target="../ctrlProps/ctrlProp478.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709.xml"/><Relationship Id="rId21" Type="http://schemas.openxmlformats.org/officeDocument/2006/relationships/ctrlProp" Target="../ctrlProps/ctrlProp613.xml"/><Relationship Id="rId42" Type="http://schemas.openxmlformats.org/officeDocument/2006/relationships/ctrlProp" Target="../ctrlProps/ctrlProp634.xml"/><Relationship Id="rId63" Type="http://schemas.openxmlformats.org/officeDocument/2006/relationships/ctrlProp" Target="../ctrlProps/ctrlProp655.xml"/><Relationship Id="rId84" Type="http://schemas.openxmlformats.org/officeDocument/2006/relationships/ctrlProp" Target="../ctrlProps/ctrlProp676.xml"/><Relationship Id="rId138" Type="http://schemas.openxmlformats.org/officeDocument/2006/relationships/ctrlProp" Target="../ctrlProps/ctrlProp730.xml"/><Relationship Id="rId159" Type="http://schemas.openxmlformats.org/officeDocument/2006/relationships/ctrlProp" Target="../ctrlProps/ctrlProp751.xml"/><Relationship Id="rId170" Type="http://schemas.openxmlformats.org/officeDocument/2006/relationships/ctrlProp" Target="../ctrlProps/ctrlProp762.xml"/><Relationship Id="rId107" Type="http://schemas.openxmlformats.org/officeDocument/2006/relationships/ctrlProp" Target="../ctrlProps/ctrlProp699.xml"/><Relationship Id="rId11" Type="http://schemas.openxmlformats.org/officeDocument/2006/relationships/ctrlProp" Target="../ctrlProps/ctrlProp603.xml"/><Relationship Id="rId32" Type="http://schemas.openxmlformats.org/officeDocument/2006/relationships/ctrlProp" Target="../ctrlProps/ctrlProp624.xml"/><Relationship Id="rId53" Type="http://schemas.openxmlformats.org/officeDocument/2006/relationships/ctrlProp" Target="../ctrlProps/ctrlProp645.xml"/><Relationship Id="rId74" Type="http://schemas.openxmlformats.org/officeDocument/2006/relationships/ctrlProp" Target="../ctrlProps/ctrlProp666.xml"/><Relationship Id="rId128" Type="http://schemas.openxmlformats.org/officeDocument/2006/relationships/ctrlProp" Target="../ctrlProps/ctrlProp720.xml"/><Relationship Id="rId149" Type="http://schemas.openxmlformats.org/officeDocument/2006/relationships/ctrlProp" Target="../ctrlProps/ctrlProp741.xml"/><Relationship Id="rId5" Type="http://schemas.openxmlformats.org/officeDocument/2006/relationships/ctrlProp" Target="../ctrlProps/ctrlProp597.xml"/><Relationship Id="rId95" Type="http://schemas.openxmlformats.org/officeDocument/2006/relationships/ctrlProp" Target="../ctrlProps/ctrlProp687.xml"/><Relationship Id="rId160" Type="http://schemas.openxmlformats.org/officeDocument/2006/relationships/ctrlProp" Target="../ctrlProps/ctrlProp752.xml"/><Relationship Id="rId181" Type="http://schemas.openxmlformats.org/officeDocument/2006/relationships/ctrlProp" Target="../ctrlProps/ctrlProp773.xml"/><Relationship Id="rId22" Type="http://schemas.openxmlformats.org/officeDocument/2006/relationships/ctrlProp" Target="../ctrlProps/ctrlProp614.xml"/><Relationship Id="rId43" Type="http://schemas.openxmlformats.org/officeDocument/2006/relationships/ctrlProp" Target="../ctrlProps/ctrlProp635.xml"/><Relationship Id="rId64" Type="http://schemas.openxmlformats.org/officeDocument/2006/relationships/ctrlProp" Target="../ctrlProps/ctrlProp656.xml"/><Relationship Id="rId118" Type="http://schemas.openxmlformats.org/officeDocument/2006/relationships/ctrlProp" Target="../ctrlProps/ctrlProp710.xml"/><Relationship Id="rId139" Type="http://schemas.openxmlformats.org/officeDocument/2006/relationships/ctrlProp" Target="../ctrlProps/ctrlProp731.xml"/><Relationship Id="rId85" Type="http://schemas.openxmlformats.org/officeDocument/2006/relationships/ctrlProp" Target="../ctrlProps/ctrlProp677.xml"/><Relationship Id="rId150" Type="http://schemas.openxmlformats.org/officeDocument/2006/relationships/ctrlProp" Target="../ctrlProps/ctrlProp742.xml"/><Relationship Id="rId171" Type="http://schemas.openxmlformats.org/officeDocument/2006/relationships/ctrlProp" Target="../ctrlProps/ctrlProp763.xml"/><Relationship Id="rId12" Type="http://schemas.openxmlformats.org/officeDocument/2006/relationships/ctrlProp" Target="../ctrlProps/ctrlProp604.xml"/><Relationship Id="rId33" Type="http://schemas.openxmlformats.org/officeDocument/2006/relationships/ctrlProp" Target="../ctrlProps/ctrlProp625.xml"/><Relationship Id="rId108" Type="http://schemas.openxmlformats.org/officeDocument/2006/relationships/ctrlProp" Target="../ctrlProps/ctrlProp700.xml"/><Relationship Id="rId129" Type="http://schemas.openxmlformats.org/officeDocument/2006/relationships/ctrlProp" Target="../ctrlProps/ctrlProp721.xml"/><Relationship Id="rId54" Type="http://schemas.openxmlformats.org/officeDocument/2006/relationships/ctrlProp" Target="../ctrlProps/ctrlProp646.xml"/><Relationship Id="rId75" Type="http://schemas.openxmlformats.org/officeDocument/2006/relationships/ctrlProp" Target="../ctrlProps/ctrlProp667.xml"/><Relationship Id="rId96" Type="http://schemas.openxmlformats.org/officeDocument/2006/relationships/ctrlProp" Target="../ctrlProps/ctrlProp688.xml"/><Relationship Id="rId140" Type="http://schemas.openxmlformats.org/officeDocument/2006/relationships/ctrlProp" Target="../ctrlProps/ctrlProp732.xml"/><Relationship Id="rId161" Type="http://schemas.openxmlformats.org/officeDocument/2006/relationships/ctrlProp" Target="../ctrlProps/ctrlProp753.xml"/><Relationship Id="rId182" Type="http://schemas.openxmlformats.org/officeDocument/2006/relationships/ctrlProp" Target="../ctrlProps/ctrlProp774.xml"/><Relationship Id="rId6" Type="http://schemas.openxmlformats.org/officeDocument/2006/relationships/ctrlProp" Target="../ctrlProps/ctrlProp598.xml"/><Relationship Id="rId23" Type="http://schemas.openxmlformats.org/officeDocument/2006/relationships/ctrlProp" Target="../ctrlProps/ctrlProp615.xml"/><Relationship Id="rId119" Type="http://schemas.openxmlformats.org/officeDocument/2006/relationships/ctrlProp" Target="../ctrlProps/ctrlProp711.xml"/><Relationship Id="rId44" Type="http://schemas.openxmlformats.org/officeDocument/2006/relationships/ctrlProp" Target="../ctrlProps/ctrlProp636.xml"/><Relationship Id="rId60" Type="http://schemas.openxmlformats.org/officeDocument/2006/relationships/ctrlProp" Target="../ctrlProps/ctrlProp652.xml"/><Relationship Id="rId65" Type="http://schemas.openxmlformats.org/officeDocument/2006/relationships/ctrlProp" Target="../ctrlProps/ctrlProp657.xml"/><Relationship Id="rId81" Type="http://schemas.openxmlformats.org/officeDocument/2006/relationships/ctrlProp" Target="../ctrlProps/ctrlProp673.xml"/><Relationship Id="rId86" Type="http://schemas.openxmlformats.org/officeDocument/2006/relationships/ctrlProp" Target="../ctrlProps/ctrlProp678.xml"/><Relationship Id="rId130" Type="http://schemas.openxmlformats.org/officeDocument/2006/relationships/ctrlProp" Target="../ctrlProps/ctrlProp722.xml"/><Relationship Id="rId135" Type="http://schemas.openxmlformats.org/officeDocument/2006/relationships/ctrlProp" Target="../ctrlProps/ctrlProp727.xml"/><Relationship Id="rId151" Type="http://schemas.openxmlformats.org/officeDocument/2006/relationships/ctrlProp" Target="../ctrlProps/ctrlProp743.xml"/><Relationship Id="rId156" Type="http://schemas.openxmlformats.org/officeDocument/2006/relationships/ctrlProp" Target="../ctrlProps/ctrlProp748.xml"/><Relationship Id="rId177" Type="http://schemas.openxmlformats.org/officeDocument/2006/relationships/ctrlProp" Target="../ctrlProps/ctrlProp769.xml"/><Relationship Id="rId172" Type="http://schemas.openxmlformats.org/officeDocument/2006/relationships/ctrlProp" Target="../ctrlProps/ctrlProp764.xml"/><Relationship Id="rId13" Type="http://schemas.openxmlformats.org/officeDocument/2006/relationships/ctrlProp" Target="../ctrlProps/ctrlProp605.xml"/><Relationship Id="rId18" Type="http://schemas.openxmlformats.org/officeDocument/2006/relationships/ctrlProp" Target="../ctrlProps/ctrlProp610.xml"/><Relationship Id="rId39" Type="http://schemas.openxmlformats.org/officeDocument/2006/relationships/ctrlProp" Target="../ctrlProps/ctrlProp631.xml"/><Relationship Id="rId109" Type="http://schemas.openxmlformats.org/officeDocument/2006/relationships/ctrlProp" Target="../ctrlProps/ctrlProp701.xml"/><Relationship Id="rId34" Type="http://schemas.openxmlformats.org/officeDocument/2006/relationships/ctrlProp" Target="../ctrlProps/ctrlProp626.xml"/><Relationship Id="rId50" Type="http://schemas.openxmlformats.org/officeDocument/2006/relationships/ctrlProp" Target="../ctrlProps/ctrlProp642.xml"/><Relationship Id="rId55" Type="http://schemas.openxmlformats.org/officeDocument/2006/relationships/ctrlProp" Target="../ctrlProps/ctrlProp647.xml"/><Relationship Id="rId76" Type="http://schemas.openxmlformats.org/officeDocument/2006/relationships/ctrlProp" Target="../ctrlProps/ctrlProp668.xml"/><Relationship Id="rId97" Type="http://schemas.openxmlformats.org/officeDocument/2006/relationships/ctrlProp" Target="../ctrlProps/ctrlProp689.xml"/><Relationship Id="rId104" Type="http://schemas.openxmlformats.org/officeDocument/2006/relationships/ctrlProp" Target="../ctrlProps/ctrlProp696.xml"/><Relationship Id="rId120" Type="http://schemas.openxmlformats.org/officeDocument/2006/relationships/ctrlProp" Target="../ctrlProps/ctrlProp712.xml"/><Relationship Id="rId125" Type="http://schemas.openxmlformats.org/officeDocument/2006/relationships/ctrlProp" Target="../ctrlProps/ctrlProp717.xml"/><Relationship Id="rId141" Type="http://schemas.openxmlformats.org/officeDocument/2006/relationships/ctrlProp" Target="../ctrlProps/ctrlProp733.xml"/><Relationship Id="rId146" Type="http://schemas.openxmlformats.org/officeDocument/2006/relationships/ctrlProp" Target="../ctrlProps/ctrlProp738.xml"/><Relationship Id="rId167" Type="http://schemas.openxmlformats.org/officeDocument/2006/relationships/ctrlProp" Target="../ctrlProps/ctrlProp759.xml"/><Relationship Id="rId7" Type="http://schemas.openxmlformats.org/officeDocument/2006/relationships/ctrlProp" Target="../ctrlProps/ctrlProp599.xml"/><Relationship Id="rId71" Type="http://schemas.openxmlformats.org/officeDocument/2006/relationships/ctrlProp" Target="../ctrlProps/ctrlProp663.xml"/><Relationship Id="rId92" Type="http://schemas.openxmlformats.org/officeDocument/2006/relationships/ctrlProp" Target="../ctrlProps/ctrlProp684.xml"/><Relationship Id="rId162" Type="http://schemas.openxmlformats.org/officeDocument/2006/relationships/ctrlProp" Target="../ctrlProps/ctrlProp754.xml"/><Relationship Id="rId183" Type="http://schemas.openxmlformats.org/officeDocument/2006/relationships/ctrlProp" Target="../ctrlProps/ctrlProp775.xml"/><Relationship Id="rId2" Type="http://schemas.openxmlformats.org/officeDocument/2006/relationships/drawing" Target="../drawings/drawing14.xml"/><Relationship Id="rId29" Type="http://schemas.openxmlformats.org/officeDocument/2006/relationships/ctrlProp" Target="../ctrlProps/ctrlProp621.xml"/><Relationship Id="rId24" Type="http://schemas.openxmlformats.org/officeDocument/2006/relationships/ctrlProp" Target="../ctrlProps/ctrlProp616.xml"/><Relationship Id="rId40" Type="http://schemas.openxmlformats.org/officeDocument/2006/relationships/ctrlProp" Target="../ctrlProps/ctrlProp632.xml"/><Relationship Id="rId45" Type="http://schemas.openxmlformats.org/officeDocument/2006/relationships/ctrlProp" Target="../ctrlProps/ctrlProp637.xml"/><Relationship Id="rId66" Type="http://schemas.openxmlformats.org/officeDocument/2006/relationships/ctrlProp" Target="../ctrlProps/ctrlProp658.xml"/><Relationship Id="rId87" Type="http://schemas.openxmlformats.org/officeDocument/2006/relationships/ctrlProp" Target="../ctrlProps/ctrlProp679.xml"/><Relationship Id="rId110" Type="http://schemas.openxmlformats.org/officeDocument/2006/relationships/ctrlProp" Target="../ctrlProps/ctrlProp702.xml"/><Relationship Id="rId115" Type="http://schemas.openxmlformats.org/officeDocument/2006/relationships/ctrlProp" Target="../ctrlProps/ctrlProp707.xml"/><Relationship Id="rId131" Type="http://schemas.openxmlformats.org/officeDocument/2006/relationships/ctrlProp" Target="../ctrlProps/ctrlProp723.xml"/><Relationship Id="rId136" Type="http://schemas.openxmlformats.org/officeDocument/2006/relationships/ctrlProp" Target="../ctrlProps/ctrlProp728.xml"/><Relationship Id="rId157" Type="http://schemas.openxmlformats.org/officeDocument/2006/relationships/ctrlProp" Target="../ctrlProps/ctrlProp749.xml"/><Relationship Id="rId178" Type="http://schemas.openxmlformats.org/officeDocument/2006/relationships/ctrlProp" Target="../ctrlProps/ctrlProp770.xml"/><Relationship Id="rId61" Type="http://schemas.openxmlformats.org/officeDocument/2006/relationships/ctrlProp" Target="../ctrlProps/ctrlProp653.xml"/><Relationship Id="rId82" Type="http://schemas.openxmlformats.org/officeDocument/2006/relationships/ctrlProp" Target="../ctrlProps/ctrlProp674.xml"/><Relationship Id="rId152" Type="http://schemas.openxmlformats.org/officeDocument/2006/relationships/ctrlProp" Target="../ctrlProps/ctrlProp744.xml"/><Relationship Id="rId173" Type="http://schemas.openxmlformats.org/officeDocument/2006/relationships/ctrlProp" Target="../ctrlProps/ctrlProp765.xml"/><Relationship Id="rId19" Type="http://schemas.openxmlformats.org/officeDocument/2006/relationships/ctrlProp" Target="../ctrlProps/ctrlProp611.xml"/><Relationship Id="rId14" Type="http://schemas.openxmlformats.org/officeDocument/2006/relationships/ctrlProp" Target="../ctrlProps/ctrlProp606.xml"/><Relationship Id="rId30" Type="http://schemas.openxmlformats.org/officeDocument/2006/relationships/ctrlProp" Target="../ctrlProps/ctrlProp622.xml"/><Relationship Id="rId35" Type="http://schemas.openxmlformats.org/officeDocument/2006/relationships/ctrlProp" Target="../ctrlProps/ctrlProp627.xml"/><Relationship Id="rId56" Type="http://schemas.openxmlformats.org/officeDocument/2006/relationships/ctrlProp" Target="../ctrlProps/ctrlProp648.xml"/><Relationship Id="rId77" Type="http://schemas.openxmlformats.org/officeDocument/2006/relationships/ctrlProp" Target="../ctrlProps/ctrlProp669.xml"/><Relationship Id="rId100" Type="http://schemas.openxmlformats.org/officeDocument/2006/relationships/ctrlProp" Target="../ctrlProps/ctrlProp692.xml"/><Relationship Id="rId105" Type="http://schemas.openxmlformats.org/officeDocument/2006/relationships/ctrlProp" Target="../ctrlProps/ctrlProp697.xml"/><Relationship Id="rId126" Type="http://schemas.openxmlformats.org/officeDocument/2006/relationships/ctrlProp" Target="../ctrlProps/ctrlProp718.xml"/><Relationship Id="rId147" Type="http://schemas.openxmlformats.org/officeDocument/2006/relationships/ctrlProp" Target="../ctrlProps/ctrlProp739.xml"/><Relationship Id="rId168" Type="http://schemas.openxmlformats.org/officeDocument/2006/relationships/ctrlProp" Target="../ctrlProps/ctrlProp760.xml"/><Relationship Id="rId8" Type="http://schemas.openxmlformats.org/officeDocument/2006/relationships/ctrlProp" Target="../ctrlProps/ctrlProp600.xml"/><Relationship Id="rId51" Type="http://schemas.openxmlformats.org/officeDocument/2006/relationships/ctrlProp" Target="../ctrlProps/ctrlProp643.xml"/><Relationship Id="rId72" Type="http://schemas.openxmlformats.org/officeDocument/2006/relationships/ctrlProp" Target="../ctrlProps/ctrlProp664.xml"/><Relationship Id="rId93" Type="http://schemas.openxmlformats.org/officeDocument/2006/relationships/ctrlProp" Target="../ctrlProps/ctrlProp685.xml"/><Relationship Id="rId98" Type="http://schemas.openxmlformats.org/officeDocument/2006/relationships/ctrlProp" Target="../ctrlProps/ctrlProp690.xml"/><Relationship Id="rId121" Type="http://schemas.openxmlformats.org/officeDocument/2006/relationships/ctrlProp" Target="../ctrlProps/ctrlProp713.xml"/><Relationship Id="rId142" Type="http://schemas.openxmlformats.org/officeDocument/2006/relationships/ctrlProp" Target="../ctrlProps/ctrlProp734.xml"/><Relationship Id="rId163" Type="http://schemas.openxmlformats.org/officeDocument/2006/relationships/ctrlProp" Target="../ctrlProps/ctrlProp755.xml"/><Relationship Id="rId3" Type="http://schemas.openxmlformats.org/officeDocument/2006/relationships/vmlDrawing" Target="../drawings/vmlDrawing14.vml"/><Relationship Id="rId25" Type="http://schemas.openxmlformats.org/officeDocument/2006/relationships/ctrlProp" Target="../ctrlProps/ctrlProp617.xml"/><Relationship Id="rId46" Type="http://schemas.openxmlformats.org/officeDocument/2006/relationships/ctrlProp" Target="../ctrlProps/ctrlProp638.xml"/><Relationship Id="rId67" Type="http://schemas.openxmlformats.org/officeDocument/2006/relationships/ctrlProp" Target="../ctrlProps/ctrlProp659.xml"/><Relationship Id="rId116" Type="http://schemas.openxmlformats.org/officeDocument/2006/relationships/ctrlProp" Target="../ctrlProps/ctrlProp708.xml"/><Relationship Id="rId137" Type="http://schemas.openxmlformats.org/officeDocument/2006/relationships/ctrlProp" Target="../ctrlProps/ctrlProp729.xml"/><Relationship Id="rId158" Type="http://schemas.openxmlformats.org/officeDocument/2006/relationships/ctrlProp" Target="../ctrlProps/ctrlProp750.xml"/><Relationship Id="rId20" Type="http://schemas.openxmlformats.org/officeDocument/2006/relationships/ctrlProp" Target="../ctrlProps/ctrlProp612.xml"/><Relationship Id="rId41" Type="http://schemas.openxmlformats.org/officeDocument/2006/relationships/ctrlProp" Target="../ctrlProps/ctrlProp633.xml"/><Relationship Id="rId62" Type="http://schemas.openxmlformats.org/officeDocument/2006/relationships/ctrlProp" Target="../ctrlProps/ctrlProp654.xml"/><Relationship Id="rId83" Type="http://schemas.openxmlformats.org/officeDocument/2006/relationships/ctrlProp" Target="../ctrlProps/ctrlProp675.xml"/><Relationship Id="rId88" Type="http://schemas.openxmlformats.org/officeDocument/2006/relationships/ctrlProp" Target="../ctrlProps/ctrlProp680.xml"/><Relationship Id="rId111" Type="http://schemas.openxmlformats.org/officeDocument/2006/relationships/ctrlProp" Target="../ctrlProps/ctrlProp703.xml"/><Relationship Id="rId132" Type="http://schemas.openxmlformats.org/officeDocument/2006/relationships/ctrlProp" Target="../ctrlProps/ctrlProp724.xml"/><Relationship Id="rId153" Type="http://schemas.openxmlformats.org/officeDocument/2006/relationships/ctrlProp" Target="../ctrlProps/ctrlProp745.xml"/><Relationship Id="rId174" Type="http://schemas.openxmlformats.org/officeDocument/2006/relationships/ctrlProp" Target="../ctrlProps/ctrlProp766.xml"/><Relationship Id="rId179" Type="http://schemas.openxmlformats.org/officeDocument/2006/relationships/ctrlProp" Target="../ctrlProps/ctrlProp771.xml"/><Relationship Id="rId15" Type="http://schemas.openxmlformats.org/officeDocument/2006/relationships/ctrlProp" Target="../ctrlProps/ctrlProp607.xml"/><Relationship Id="rId36" Type="http://schemas.openxmlformats.org/officeDocument/2006/relationships/ctrlProp" Target="../ctrlProps/ctrlProp628.xml"/><Relationship Id="rId57" Type="http://schemas.openxmlformats.org/officeDocument/2006/relationships/ctrlProp" Target="../ctrlProps/ctrlProp649.xml"/><Relationship Id="rId106" Type="http://schemas.openxmlformats.org/officeDocument/2006/relationships/ctrlProp" Target="../ctrlProps/ctrlProp698.xml"/><Relationship Id="rId127" Type="http://schemas.openxmlformats.org/officeDocument/2006/relationships/ctrlProp" Target="../ctrlProps/ctrlProp719.xml"/><Relationship Id="rId10" Type="http://schemas.openxmlformats.org/officeDocument/2006/relationships/ctrlProp" Target="../ctrlProps/ctrlProp602.xml"/><Relationship Id="rId31" Type="http://schemas.openxmlformats.org/officeDocument/2006/relationships/ctrlProp" Target="../ctrlProps/ctrlProp623.xml"/><Relationship Id="rId52" Type="http://schemas.openxmlformats.org/officeDocument/2006/relationships/ctrlProp" Target="../ctrlProps/ctrlProp644.xml"/><Relationship Id="rId73" Type="http://schemas.openxmlformats.org/officeDocument/2006/relationships/ctrlProp" Target="../ctrlProps/ctrlProp665.xml"/><Relationship Id="rId78" Type="http://schemas.openxmlformats.org/officeDocument/2006/relationships/ctrlProp" Target="../ctrlProps/ctrlProp670.xml"/><Relationship Id="rId94" Type="http://schemas.openxmlformats.org/officeDocument/2006/relationships/ctrlProp" Target="../ctrlProps/ctrlProp686.xml"/><Relationship Id="rId99" Type="http://schemas.openxmlformats.org/officeDocument/2006/relationships/ctrlProp" Target="../ctrlProps/ctrlProp691.xml"/><Relationship Id="rId101" Type="http://schemas.openxmlformats.org/officeDocument/2006/relationships/ctrlProp" Target="../ctrlProps/ctrlProp693.xml"/><Relationship Id="rId122" Type="http://schemas.openxmlformats.org/officeDocument/2006/relationships/ctrlProp" Target="../ctrlProps/ctrlProp714.xml"/><Relationship Id="rId143" Type="http://schemas.openxmlformats.org/officeDocument/2006/relationships/ctrlProp" Target="../ctrlProps/ctrlProp735.xml"/><Relationship Id="rId148" Type="http://schemas.openxmlformats.org/officeDocument/2006/relationships/ctrlProp" Target="../ctrlProps/ctrlProp740.xml"/><Relationship Id="rId164" Type="http://schemas.openxmlformats.org/officeDocument/2006/relationships/ctrlProp" Target="../ctrlProps/ctrlProp756.xml"/><Relationship Id="rId169" Type="http://schemas.openxmlformats.org/officeDocument/2006/relationships/ctrlProp" Target="../ctrlProps/ctrlProp761.xml"/><Relationship Id="rId4" Type="http://schemas.openxmlformats.org/officeDocument/2006/relationships/ctrlProp" Target="../ctrlProps/ctrlProp596.xml"/><Relationship Id="rId9" Type="http://schemas.openxmlformats.org/officeDocument/2006/relationships/ctrlProp" Target="../ctrlProps/ctrlProp601.xml"/><Relationship Id="rId180" Type="http://schemas.openxmlformats.org/officeDocument/2006/relationships/ctrlProp" Target="../ctrlProps/ctrlProp772.xml"/><Relationship Id="rId26" Type="http://schemas.openxmlformats.org/officeDocument/2006/relationships/ctrlProp" Target="../ctrlProps/ctrlProp618.xml"/><Relationship Id="rId47" Type="http://schemas.openxmlformats.org/officeDocument/2006/relationships/ctrlProp" Target="../ctrlProps/ctrlProp639.xml"/><Relationship Id="rId68" Type="http://schemas.openxmlformats.org/officeDocument/2006/relationships/ctrlProp" Target="../ctrlProps/ctrlProp660.xml"/><Relationship Id="rId89" Type="http://schemas.openxmlformats.org/officeDocument/2006/relationships/ctrlProp" Target="../ctrlProps/ctrlProp681.xml"/><Relationship Id="rId112" Type="http://schemas.openxmlformats.org/officeDocument/2006/relationships/ctrlProp" Target="../ctrlProps/ctrlProp704.xml"/><Relationship Id="rId133" Type="http://schemas.openxmlformats.org/officeDocument/2006/relationships/ctrlProp" Target="../ctrlProps/ctrlProp725.xml"/><Relationship Id="rId154" Type="http://schemas.openxmlformats.org/officeDocument/2006/relationships/ctrlProp" Target="../ctrlProps/ctrlProp746.xml"/><Relationship Id="rId175" Type="http://schemas.openxmlformats.org/officeDocument/2006/relationships/ctrlProp" Target="../ctrlProps/ctrlProp767.xml"/><Relationship Id="rId16" Type="http://schemas.openxmlformats.org/officeDocument/2006/relationships/ctrlProp" Target="../ctrlProps/ctrlProp608.xml"/><Relationship Id="rId37" Type="http://schemas.openxmlformats.org/officeDocument/2006/relationships/ctrlProp" Target="../ctrlProps/ctrlProp629.xml"/><Relationship Id="rId58" Type="http://schemas.openxmlformats.org/officeDocument/2006/relationships/ctrlProp" Target="../ctrlProps/ctrlProp650.xml"/><Relationship Id="rId79" Type="http://schemas.openxmlformats.org/officeDocument/2006/relationships/ctrlProp" Target="../ctrlProps/ctrlProp671.xml"/><Relationship Id="rId102" Type="http://schemas.openxmlformats.org/officeDocument/2006/relationships/ctrlProp" Target="../ctrlProps/ctrlProp694.xml"/><Relationship Id="rId123" Type="http://schemas.openxmlformats.org/officeDocument/2006/relationships/ctrlProp" Target="../ctrlProps/ctrlProp715.xml"/><Relationship Id="rId144" Type="http://schemas.openxmlformats.org/officeDocument/2006/relationships/ctrlProp" Target="../ctrlProps/ctrlProp736.xml"/><Relationship Id="rId90" Type="http://schemas.openxmlformats.org/officeDocument/2006/relationships/ctrlProp" Target="../ctrlProps/ctrlProp682.xml"/><Relationship Id="rId165" Type="http://schemas.openxmlformats.org/officeDocument/2006/relationships/ctrlProp" Target="../ctrlProps/ctrlProp757.xml"/><Relationship Id="rId27" Type="http://schemas.openxmlformats.org/officeDocument/2006/relationships/ctrlProp" Target="../ctrlProps/ctrlProp619.xml"/><Relationship Id="rId48" Type="http://schemas.openxmlformats.org/officeDocument/2006/relationships/ctrlProp" Target="../ctrlProps/ctrlProp640.xml"/><Relationship Id="rId69" Type="http://schemas.openxmlformats.org/officeDocument/2006/relationships/ctrlProp" Target="../ctrlProps/ctrlProp661.xml"/><Relationship Id="rId113" Type="http://schemas.openxmlformats.org/officeDocument/2006/relationships/ctrlProp" Target="../ctrlProps/ctrlProp705.xml"/><Relationship Id="rId134" Type="http://schemas.openxmlformats.org/officeDocument/2006/relationships/ctrlProp" Target="../ctrlProps/ctrlProp726.xml"/><Relationship Id="rId80" Type="http://schemas.openxmlformats.org/officeDocument/2006/relationships/ctrlProp" Target="../ctrlProps/ctrlProp672.xml"/><Relationship Id="rId155" Type="http://schemas.openxmlformats.org/officeDocument/2006/relationships/ctrlProp" Target="../ctrlProps/ctrlProp747.xml"/><Relationship Id="rId176" Type="http://schemas.openxmlformats.org/officeDocument/2006/relationships/ctrlProp" Target="../ctrlProps/ctrlProp768.xml"/><Relationship Id="rId17" Type="http://schemas.openxmlformats.org/officeDocument/2006/relationships/ctrlProp" Target="../ctrlProps/ctrlProp609.xml"/><Relationship Id="rId38" Type="http://schemas.openxmlformats.org/officeDocument/2006/relationships/ctrlProp" Target="../ctrlProps/ctrlProp630.xml"/><Relationship Id="rId59" Type="http://schemas.openxmlformats.org/officeDocument/2006/relationships/ctrlProp" Target="../ctrlProps/ctrlProp651.xml"/><Relationship Id="rId103" Type="http://schemas.openxmlformats.org/officeDocument/2006/relationships/ctrlProp" Target="../ctrlProps/ctrlProp695.xml"/><Relationship Id="rId124" Type="http://schemas.openxmlformats.org/officeDocument/2006/relationships/ctrlProp" Target="../ctrlProps/ctrlProp716.xml"/><Relationship Id="rId70" Type="http://schemas.openxmlformats.org/officeDocument/2006/relationships/ctrlProp" Target="../ctrlProps/ctrlProp662.xml"/><Relationship Id="rId91" Type="http://schemas.openxmlformats.org/officeDocument/2006/relationships/ctrlProp" Target="../ctrlProps/ctrlProp683.xml"/><Relationship Id="rId145" Type="http://schemas.openxmlformats.org/officeDocument/2006/relationships/ctrlProp" Target="../ctrlProps/ctrlProp737.xml"/><Relationship Id="rId166" Type="http://schemas.openxmlformats.org/officeDocument/2006/relationships/ctrlProp" Target="../ctrlProps/ctrlProp758.xml"/><Relationship Id="rId1" Type="http://schemas.openxmlformats.org/officeDocument/2006/relationships/printerSettings" Target="../printerSettings/printerSettings15.bin"/><Relationship Id="rId28" Type="http://schemas.openxmlformats.org/officeDocument/2006/relationships/ctrlProp" Target="../ctrlProps/ctrlProp620.xml"/><Relationship Id="rId49" Type="http://schemas.openxmlformats.org/officeDocument/2006/relationships/ctrlProp" Target="../ctrlProps/ctrlProp641.xml"/><Relationship Id="rId114" Type="http://schemas.openxmlformats.org/officeDocument/2006/relationships/ctrlProp" Target="../ctrlProps/ctrlProp706.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889.xml"/><Relationship Id="rId21" Type="http://schemas.openxmlformats.org/officeDocument/2006/relationships/ctrlProp" Target="../ctrlProps/ctrlProp793.xml"/><Relationship Id="rId42" Type="http://schemas.openxmlformats.org/officeDocument/2006/relationships/ctrlProp" Target="../ctrlProps/ctrlProp814.xml"/><Relationship Id="rId63" Type="http://schemas.openxmlformats.org/officeDocument/2006/relationships/ctrlProp" Target="../ctrlProps/ctrlProp835.xml"/><Relationship Id="rId84" Type="http://schemas.openxmlformats.org/officeDocument/2006/relationships/ctrlProp" Target="../ctrlProps/ctrlProp856.xml"/><Relationship Id="rId138" Type="http://schemas.openxmlformats.org/officeDocument/2006/relationships/ctrlProp" Target="../ctrlProps/ctrlProp910.xml"/><Relationship Id="rId159" Type="http://schemas.openxmlformats.org/officeDocument/2006/relationships/ctrlProp" Target="../ctrlProps/ctrlProp931.xml"/><Relationship Id="rId170" Type="http://schemas.openxmlformats.org/officeDocument/2006/relationships/ctrlProp" Target="../ctrlProps/ctrlProp942.xml"/><Relationship Id="rId107" Type="http://schemas.openxmlformats.org/officeDocument/2006/relationships/ctrlProp" Target="../ctrlProps/ctrlProp879.xml"/><Relationship Id="rId11" Type="http://schemas.openxmlformats.org/officeDocument/2006/relationships/ctrlProp" Target="../ctrlProps/ctrlProp783.xml"/><Relationship Id="rId32" Type="http://schemas.openxmlformats.org/officeDocument/2006/relationships/ctrlProp" Target="../ctrlProps/ctrlProp804.xml"/><Relationship Id="rId53" Type="http://schemas.openxmlformats.org/officeDocument/2006/relationships/ctrlProp" Target="../ctrlProps/ctrlProp825.xml"/><Relationship Id="rId74" Type="http://schemas.openxmlformats.org/officeDocument/2006/relationships/ctrlProp" Target="../ctrlProps/ctrlProp846.xml"/><Relationship Id="rId128" Type="http://schemas.openxmlformats.org/officeDocument/2006/relationships/ctrlProp" Target="../ctrlProps/ctrlProp900.xml"/><Relationship Id="rId149" Type="http://schemas.openxmlformats.org/officeDocument/2006/relationships/ctrlProp" Target="../ctrlProps/ctrlProp921.xml"/><Relationship Id="rId5" Type="http://schemas.openxmlformats.org/officeDocument/2006/relationships/ctrlProp" Target="../ctrlProps/ctrlProp777.xml"/><Relationship Id="rId95" Type="http://schemas.openxmlformats.org/officeDocument/2006/relationships/ctrlProp" Target="../ctrlProps/ctrlProp867.xml"/><Relationship Id="rId160" Type="http://schemas.openxmlformats.org/officeDocument/2006/relationships/ctrlProp" Target="../ctrlProps/ctrlProp932.xml"/><Relationship Id="rId181" Type="http://schemas.openxmlformats.org/officeDocument/2006/relationships/ctrlProp" Target="../ctrlProps/ctrlProp953.xml"/><Relationship Id="rId22" Type="http://schemas.openxmlformats.org/officeDocument/2006/relationships/ctrlProp" Target="../ctrlProps/ctrlProp794.xml"/><Relationship Id="rId43" Type="http://schemas.openxmlformats.org/officeDocument/2006/relationships/ctrlProp" Target="../ctrlProps/ctrlProp815.xml"/><Relationship Id="rId64" Type="http://schemas.openxmlformats.org/officeDocument/2006/relationships/ctrlProp" Target="../ctrlProps/ctrlProp836.xml"/><Relationship Id="rId118" Type="http://schemas.openxmlformats.org/officeDocument/2006/relationships/ctrlProp" Target="../ctrlProps/ctrlProp890.xml"/><Relationship Id="rId139" Type="http://schemas.openxmlformats.org/officeDocument/2006/relationships/ctrlProp" Target="../ctrlProps/ctrlProp911.xml"/><Relationship Id="rId85" Type="http://schemas.openxmlformats.org/officeDocument/2006/relationships/ctrlProp" Target="../ctrlProps/ctrlProp857.xml"/><Relationship Id="rId150" Type="http://schemas.openxmlformats.org/officeDocument/2006/relationships/ctrlProp" Target="../ctrlProps/ctrlProp922.xml"/><Relationship Id="rId171" Type="http://schemas.openxmlformats.org/officeDocument/2006/relationships/ctrlProp" Target="../ctrlProps/ctrlProp943.xml"/><Relationship Id="rId12" Type="http://schemas.openxmlformats.org/officeDocument/2006/relationships/ctrlProp" Target="../ctrlProps/ctrlProp784.xml"/><Relationship Id="rId33" Type="http://schemas.openxmlformats.org/officeDocument/2006/relationships/ctrlProp" Target="../ctrlProps/ctrlProp805.xml"/><Relationship Id="rId108" Type="http://schemas.openxmlformats.org/officeDocument/2006/relationships/ctrlProp" Target="../ctrlProps/ctrlProp880.xml"/><Relationship Id="rId129" Type="http://schemas.openxmlformats.org/officeDocument/2006/relationships/ctrlProp" Target="../ctrlProps/ctrlProp901.xml"/><Relationship Id="rId54" Type="http://schemas.openxmlformats.org/officeDocument/2006/relationships/ctrlProp" Target="../ctrlProps/ctrlProp826.xml"/><Relationship Id="rId75" Type="http://schemas.openxmlformats.org/officeDocument/2006/relationships/ctrlProp" Target="../ctrlProps/ctrlProp847.xml"/><Relationship Id="rId96" Type="http://schemas.openxmlformats.org/officeDocument/2006/relationships/ctrlProp" Target="../ctrlProps/ctrlProp868.xml"/><Relationship Id="rId140" Type="http://schemas.openxmlformats.org/officeDocument/2006/relationships/ctrlProp" Target="../ctrlProps/ctrlProp912.xml"/><Relationship Id="rId161" Type="http://schemas.openxmlformats.org/officeDocument/2006/relationships/ctrlProp" Target="../ctrlProps/ctrlProp933.xml"/><Relationship Id="rId182" Type="http://schemas.openxmlformats.org/officeDocument/2006/relationships/ctrlProp" Target="../ctrlProps/ctrlProp954.xml"/><Relationship Id="rId6" Type="http://schemas.openxmlformats.org/officeDocument/2006/relationships/ctrlProp" Target="../ctrlProps/ctrlProp778.xml"/><Relationship Id="rId23" Type="http://schemas.openxmlformats.org/officeDocument/2006/relationships/ctrlProp" Target="../ctrlProps/ctrlProp795.xml"/><Relationship Id="rId119" Type="http://schemas.openxmlformats.org/officeDocument/2006/relationships/ctrlProp" Target="../ctrlProps/ctrlProp891.xml"/><Relationship Id="rId44" Type="http://schemas.openxmlformats.org/officeDocument/2006/relationships/ctrlProp" Target="../ctrlProps/ctrlProp816.xml"/><Relationship Id="rId65" Type="http://schemas.openxmlformats.org/officeDocument/2006/relationships/ctrlProp" Target="../ctrlProps/ctrlProp837.xml"/><Relationship Id="rId86" Type="http://schemas.openxmlformats.org/officeDocument/2006/relationships/ctrlProp" Target="../ctrlProps/ctrlProp858.xml"/><Relationship Id="rId130" Type="http://schemas.openxmlformats.org/officeDocument/2006/relationships/ctrlProp" Target="../ctrlProps/ctrlProp902.xml"/><Relationship Id="rId151" Type="http://schemas.openxmlformats.org/officeDocument/2006/relationships/ctrlProp" Target="../ctrlProps/ctrlProp923.xml"/><Relationship Id="rId172" Type="http://schemas.openxmlformats.org/officeDocument/2006/relationships/ctrlProp" Target="../ctrlProps/ctrlProp944.xml"/><Relationship Id="rId13" Type="http://schemas.openxmlformats.org/officeDocument/2006/relationships/ctrlProp" Target="../ctrlProps/ctrlProp785.xml"/><Relationship Id="rId18" Type="http://schemas.openxmlformats.org/officeDocument/2006/relationships/ctrlProp" Target="../ctrlProps/ctrlProp790.xml"/><Relationship Id="rId39" Type="http://schemas.openxmlformats.org/officeDocument/2006/relationships/ctrlProp" Target="../ctrlProps/ctrlProp811.xml"/><Relationship Id="rId109" Type="http://schemas.openxmlformats.org/officeDocument/2006/relationships/ctrlProp" Target="../ctrlProps/ctrlProp881.xml"/><Relationship Id="rId34" Type="http://schemas.openxmlformats.org/officeDocument/2006/relationships/ctrlProp" Target="../ctrlProps/ctrlProp806.xml"/><Relationship Id="rId50" Type="http://schemas.openxmlformats.org/officeDocument/2006/relationships/ctrlProp" Target="../ctrlProps/ctrlProp822.xml"/><Relationship Id="rId55" Type="http://schemas.openxmlformats.org/officeDocument/2006/relationships/ctrlProp" Target="../ctrlProps/ctrlProp827.xml"/><Relationship Id="rId76" Type="http://schemas.openxmlformats.org/officeDocument/2006/relationships/ctrlProp" Target="../ctrlProps/ctrlProp848.xml"/><Relationship Id="rId97" Type="http://schemas.openxmlformats.org/officeDocument/2006/relationships/ctrlProp" Target="../ctrlProps/ctrlProp869.xml"/><Relationship Id="rId104" Type="http://schemas.openxmlformats.org/officeDocument/2006/relationships/ctrlProp" Target="../ctrlProps/ctrlProp876.xml"/><Relationship Id="rId120" Type="http://schemas.openxmlformats.org/officeDocument/2006/relationships/ctrlProp" Target="../ctrlProps/ctrlProp892.xml"/><Relationship Id="rId125" Type="http://schemas.openxmlformats.org/officeDocument/2006/relationships/ctrlProp" Target="../ctrlProps/ctrlProp897.xml"/><Relationship Id="rId141" Type="http://schemas.openxmlformats.org/officeDocument/2006/relationships/ctrlProp" Target="../ctrlProps/ctrlProp913.xml"/><Relationship Id="rId146" Type="http://schemas.openxmlformats.org/officeDocument/2006/relationships/ctrlProp" Target="../ctrlProps/ctrlProp918.xml"/><Relationship Id="rId167" Type="http://schemas.openxmlformats.org/officeDocument/2006/relationships/ctrlProp" Target="../ctrlProps/ctrlProp939.xml"/><Relationship Id="rId188" Type="http://schemas.openxmlformats.org/officeDocument/2006/relationships/ctrlProp" Target="../ctrlProps/ctrlProp960.xml"/><Relationship Id="rId7" Type="http://schemas.openxmlformats.org/officeDocument/2006/relationships/ctrlProp" Target="../ctrlProps/ctrlProp779.xml"/><Relationship Id="rId71" Type="http://schemas.openxmlformats.org/officeDocument/2006/relationships/ctrlProp" Target="../ctrlProps/ctrlProp843.xml"/><Relationship Id="rId92" Type="http://schemas.openxmlformats.org/officeDocument/2006/relationships/ctrlProp" Target="../ctrlProps/ctrlProp864.xml"/><Relationship Id="rId162" Type="http://schemas.openxmlformats.org/officeDocument/2006/relationships/ctrlProp" Target="../ctrlProps/ctrlProp934.xml"/><Relationship Id="rId183" Type="http://schemas.openxmlformats.org/officeDocument/2006/relationships/ctrlProp" Target="../ctrlProps/ctrlProp955.xml"/><Relationship Id="rId2" Type="http://schemas.openxmlformats.org/officeDocument/2006/relationships/drawing" Target="../drawings/drawing15.xml"/><Relationship Id="rId29" Type="http://schemas.openxmlformats.org/officeDocument/2006/relationships/ctrlProp" Target="../ctrlProps/ctrlProp801.xml"/><Relationship Id="rId24" Type="http://schemas.openxmlformats.org/officeDocument/2006/relationships/ctrlProp" Target="../ctrlProps/ctrlProp796.xml"/><Relationship Id="rId40" Type="http://schemas.openxmlformats.org/officeDocument/2006/relationships/ctrlProp" Target="../ctrlProps/ctrlProp812.xml"/><Relationship Id="rId45" Type="http://schemas.openxmlformats.org/officeDocument/2006/relationships/ctrlProp" Target="../ctrlProps/ctrlProp817.xml"/><Relationship Id="rId66" Type="http://schemas.openxmlformats.org/officeDocument/2006/relationships/ctrlProp" Target="../ctrlProps/ctrlProp838.xml"/><Relationship Id="rId87" Type="http://schemas.openxmlformats.org/officeDocument/2006/relationships/ctrlProp" Target="../ctrlProps/ctrlProp859.xml"/><Relationship Id="rId110" Type="http://schemas.openxmlformats.org/officeDocument/2006/relationships/ctrlProp" Target="../ctrlProps/ctrlProp882.xml"/><Relationship Id="rId115" Type="http://schemas.openxmlformats.org/officeDocument/2006/relationships/ctrlProp" Target="../ctrlProps/ctrlProp887.xml"/><Relationship Id="rId131" Type="http://schemas.openxmlformats.org/officeDocument/2006/relationships/ctrlProp" Target="../ctrlProps/ctrlProp903.xml"/><Relationship Id="rId136" Type="http://schemas.openxmlformats.org/officeDocument/2006/relationships/ctrlProp" Target="../ctrlProps/ctrlProp908.xml"/><Relationship Id="rId157" Type="http://schemas.openxmlformats.org/officeDocument/2006/relationships/ctrlProp" Target="../ctrlProps/ctrlProp929.xml"/><Relationship Id="rId178" Type="http://schemas.openxmlformats.org/officeDocument/2006/relationships/ctrlProp" Target="../ctrlProps/ctrlProp950.xml"/><Relationship Id="rId61" Type="http://schemas.openxmlformats.org/officeDocument/2006/relationships/ctrlProp" Target="../ctrlProps/ctrlProp833.xml"/><Relationship Id="rId82" Type="http://schemas.openxmlformats.org/officeDocument/2006/relationships/ctrlProp" Target="../ctrlProps/ctrlProp854.xml"/><Relationship Id="rId152" Type="http://schemas.openxmlformats.org/officeDocument/2006/relationships/ctrlProp" Target="../ctrlProps/ctrlProp924.xml"/><Relationship Id="rId173" Type="http://schemas.openxmlformats.org/officeDocument/2006/relationships/ctrlProp" Target="../ctrlProps/ctrlProp945.xml"/><Relationship Id="rId19" Type="http://schemas.openxmlformats.org/officeDocument/2006/relationships/ctrlProp" Target="../ctrlProps/ctrlProp791.xml"/><Relationship Id="rId14" Type="http://schemas.openxmlformats.org/officeDocument/2006/relationships/ctrlProp" Target="../ctrlProps/ctrlProp786.xml"/><Relationship Id="rId30" Type="http://schemas.openxmlformats.org/officeDocument/2006/relationships/ctrlProp" Target="../ctrlProps/ctrlProp802.xml"/><Relationship Id="rId35" Type="http://schemas.openxmlformats.org/officeDocument/2006/relationships/ctrlProp" Target="../ctrlProps/ctrlProp807.xml"/><Relationship Id="rId56" Type="http://schemas.openxmlformats.org/officeDocument/2006/relationships/ctrlProp" Target="../ctrlProps/ctrlProp828.xml"/><Relationship Id="rId77" Type="http://schemas.openxmlformats.org/officeDocument/2006/relationships/ctrlProp" Target="../ctrlProps/ctrlProp849.xml"/><Relationship Id="rId100" Type="http://schemas.openxmlformats.org/officeDocument/2006/relationships/ctrlProp" Target="../ctrlProps/ctrlProp872.xml"/><Relationship Id="rId105" Type="http://schemas.openxmlformats.org/officeDocument/2006/relationships/ctrlProp" Target="../ctrlProps/ctrlProp877.xml"/><Relationship Id="rId126" Type="http://schemas.openxmlformats.org/officeDocument/2006/relationships/ctrlProp" Target="../ctrlProps/ctrlProp898.xml"/><Relationship Id="rId147" Type="http://schemas.openxmlformats.org/officeDocument/2006/relationships/ctrlProp" Target="../ctrlProps/ctrlProp919.xml"/><Relationship Id="rId168" Type="http://schemas.openxmlformats.org/officeDocument/2006/relationships/ctrlProp" Target="../ctrlProps/ctrlProp940.xml"/><Relationship Id="rId8" Type="http://schemas.openxmlformats.org/officeDocument/2006/relationships/ctrlProp" Target="../ctrlProps/ctrlProp780.xml"/><Relationship Id="rId51" Type="http://schemas.openxmlformats.org/officeDocument/2006/relationships/ctrlProp" Target="../ctrlProps/ctrlProp823.xml"/><Relationship Id="rId72" Type="http://schemas.openxmlformats.org/officeDocument/2006/relationships/ctrlProp" Target="../ctrlProps/ctrlProp844.xml"/><Relationship Id="rId93" Type="http://schemas.openxmlformats.org/officeDocument/2006/relationships/ctrlProp" Target="../ctrlProps/ctrlProp865.xml"/><Relationship Id="rId98" Type="http://schemas.openxmlformats.org/officeDocument/2006/relationships/ctrlProp" Target="../ctrlProps/ctrlProp870.xml"/><Relationship Id="rId121" Type="http://schemas.openxmlformats.org/officeDocument/2006/relationships/ctrlProp" Target="../ctrlProps/ctrlProp893.xml"/><Relationship Id="rId142" Type="http://schemas.openxmlformats.org/officeDocument/2006/relationships/ctrlProp" Target="../ctrlProps/ctrlProp914.xml"/><Relationship Id="rId163" Type="http://schemas.openxmlformats.org/officeDocument/2006/relationships/ctrlProp" Target="../ctrlProps/ctrlProp935.xml"/><Relationship Id="rId184" Type="http://schemas.openxmlformats.org/officeDocument/2006/relationships/ctrlProp" Target="../ctrlProps/ctrlProp956.xml"/><Relationship Id="rId3" Type="http://schemas.openxmlformats.org/officeDocument/2006/relationships/vmlDrawing" Target="../drawings/vmlDrawing15.vml"/><Relationship Id="rId25" Type="http://schemas.openxmlformats.org/officeDocument/2006/relationships/ctrlProp" Target="../ctrlProps/ctrlProp797.xml"/><Relationship Id="rId46" Type="http://schemas.openxmlformats.org/officeDocument/2006/relationships/ctrlProp" Target="../ctrlProps/ctrlProp818.xml"/><Relationship Id="rId67" Type="http://schemas.openxmlformats.org/officeDocument/2006/relationships/ctrlProp" Target="../ctrlProps/ctrlProp839.xml"/><Relationship Id="rId116" Type="http://schemas.openxmlformats.org/officeDocument/2006/relationships/ctrlProp" Target="../ctrlProps/ctrlProp888.xml"/><Relationship Id="rId137" Type="http://schemas.openxmlformats.org/officeDocument/2006/relationships/ctrlProp" Target="../ctrlProps/ctrlProp909.xml"/><Relationship Id="rId158" Type="http://schemas.openxmlformats.org/officeDocument/2006/relationships/ctrlProp" Target="../ctrlProps/ctrlProp930.xml"/><Relationship Id="rId20" Type="http://schemas.openxmlformats.org/officeDocument/2006/relationships/ctrlProp" Target="../ctrlProps/ctrlProp792.xml"/><Relationship Id="rId41" Type="http://schemas.openxmlformats.org/officeDocument/2006/relationships/ctrlProp" Target="../ctrlProps/ctrlProp813.xml"/><Relationship Id="rId62" Type="http://schemas.openxmlformats.org/officeDocument/2006/relationships/ctrlProp" Target="../ctrlProps/ctrlProp834.xml"/><Relationship Id="rId83" Type="http://schemas.openxmlformats.org/officeDocument/2006/relationships/ctrlProp" Target="../ctrlProps/ctrlProp855.xml"/><Relationship Id="rId88" Type="http://schemas.openxmlformats.org/officeDocument/2006/relationships/ctrlProp" Target="../ctrlProps/ctrlProp860.xml"/><Relationship Id="rId111" Type="http://schemas.openxmlformats.org/officeDocument/2006/relationships/ctrlProp" Target="../ctrlProps/ctrlProp883.xml"/><Relationship Id="rId132" Type="http://schemas.openxmlformats.org/officeDocument/2006/relationships/ctrlProp" Target="../ctrlProps/ctrlProp904.xml"/><Relationship Id="rId153" Type="http://schemas.openxmlformats.org/officeDocument/2006/relationships/ctrlProp" Target="../ctrlProps/ctrlProp925.xml"/><Relationship Id="rId174" Type="http://schemas.openxmlformats.org/officeDocument/2006/relationships/ctrlProp" Target="../ctrlProps/ctrlProp946.xml"/><Relationship Id="rId179" Type="http://schemas.openxmlformats.org/officeDocument/2006/relationships/ctrlProp" Target="../ctrlProps/ctrlProp951.xml"/><Relationship Id="rId15" Type="http://schemas.openxmlformats.org/officeDocument/2006/relationships/ctrlProp" Target="../ctrlProps/ctrlProp787.xml"/><Relationship Id="rId36" Type="http://schemas.openxmlformats.org/officeDocument/2006/relationships/ctrlProp" Target="../ctrlProps/ctrlProp808.xml"/><Relationship Id="rId57" Type="http://schemas.openxmlformats.org/officeDocument/2006/relationships/ctrlProp" Target="../ctrlProps/ctrlProp829.xml"/><Relationship Id="rId106" Type="http://schemas.openxmlformats.org/officeDocument/2006/relationships/ctrlProp" Target="../ctrlProps/ctrlProp878.xml"/><Relationship Id="rId127" Type="http://schemas.openxmlformats.org/officeDocument/2006/relationships/ctrlProp" Target="../ctrlProps/ctrlProp899.xml"/><Relationship Id="rId10" Type="http://schemas.openxmlformats.org/officeDocument/2006/relationships/ctrlProp" Target="../ctrlProps/ctrlProp782.xml"/><Relationship Id="rId31" Type="http://schemas.openxmlformats.org/officeDocument/2006/relationships/ctrlProp" Target="../ctrlProps/ctrlProp803.xml"/><Relationship Id="rId52" Type="http://schemas.openxmlformats.org/officeDocument/2006/relationships/ctrlProp" Target="../ctrlProps/ctrlProp824.xml"/><Relationship Id="rId73" Type="http://schemas.openxmlformats.org/officeDocument/2006/relationships/ctrlProp" Target="../ctrlProps/ctrlProp845.xml"/><Relationship Id="rId78" Type="http://schemas.openxmlformats.org/officeDocument/2006/relationships/ctrlProp" Target="../ctrlProps/ctrlProp850.xml"/><Relationship Id="rId94" Type="http://schemas.openxmlformats.org/officeDocument/2006/relationships/ctrlProp" Target="../ctrlProps/ctrlProp866.xml"/><Relationship Id="rId99" Type="http://schemas.openxmlformats.org/officeDocument/2006/relationships/ctrlProp" Target="../ctrlProps/ctrlProp871.xml"/><Relationship Id="rId101" Type="http://schemas.openxmlformats.org/officeDocument/2006/relationships/ctrlProp" Target="../ctrlProps/ctrlProp873.xml"/><Relationship Id="rId122" Type="http://schemas.openxmlformats.org/officeDocument/2006/relationships/ctrlProp" Target="../ctrlProps/ctrlProp894.xml"/><Relationship Id="rId143" Type="http://schemas.openxmlformats.org/officeDocument/2006/relationships/ctrlProp" Target="../ctrlProps/ctrlProp915.xml"/><Relationship Id="rId148" Type="http://schemas.openxmlformats.org/officeDocument/2006/relationships/ctrlProp" Target="../ctrlProps/ctrlProp920.xml"/><Relationship Id="rId164" Type="http://schemas.openxmlformats.org/officeDocument/2006/relationships/ctrlProp" Target="../ctrlProps/ctrlProp936.xml"/><Relationship Id="rId169" Type="http://schemas.openxmlformats.org/officeDocument/2006/relationships/ctrlProp" Target="../ctrlProps/ctrlProp941.xml"/><Relationship Id="rId185" Type="http://schemas.openxmlformats.org/officeDocument/2006/relationships/ctrlProp" Target="../ctrlProps/ctrlProp957.xml"/><Relationship Id="rId4" Type="http://schemas.openxmlformats.org/officeDocument/2006/relationships/ctrlProp" Target="../ctrlProps/ctrlProp776.xml"/><Relationship Id="rId9" Type="http://schemas.openxmlformats.org/officeDocument/2006/relationships/ctrlProp" Target="../ctrlProps/ctrlProp781.xml"/><Relationship Id="rId180" Type="http://schemas.openxmlformats.org/officeDocument/2006/relationships/ctrlProp" Target="../ctrlProps/ctrlProp952.xml"/><Relationship Id="rId26" Type="http://schemas.openxmlformats.org/officeDocument/2006/relationships/ctrlProp" Target="../ctrlProps/ctrlProp798.xml"/><Relationship Id="rId47" Type="http://schemas.openxmlformats.org/officeDocument/2006/relationships/ctrlProp" Target="../ctrlProps/ctrlProp819.xml"/><Relationship Id="rId68" Type="http://schemas.openxmlformats.org/officeDocument/2006/relationships/ctrlProp" Target="../ctrlProps/ctrlProp840.xml"/><Relationship Id="rId89" Type="http://schemas.openxmlformats.org/officeDocument/2006/relationships/ctrlProp" Target="../ctrlProps/ctrlProp861.xml"/><Relationship Id="rId112" Type="http://schemas.openxmlformats.org/officeDocument/2006/relationships/ctrlProp" Target="../ctrlProps/ctrlProp884.xml"/><Relationship Id="rId133" Type="http://schemas.openxmlformats.org/officeDocument/2006/relationships/ctrlProp" Target="../ctrlProps/ctrlProp905.xml"/><Relationship Id="rId154" Type="http://schemas.openxmlformats.org/officeDocument/2006/relationships/ctrlProp" Target="../ctrlProps/ctrlProp926.xml"/><Relationship Id="rId175" Type="http://schemas.openxmlformats.org/officeDocument/2006/relationships/ctrlProp" Target="../ctrlProps/ctrlProp947.xml"/><Relationship Id="rId16" Type="http://schemas.openxmlformats.org/officeDocument/2006/relationships/ctrlProp" Target="../ctrlProps/ctrlProp788.xml"/><Relationship Id="rId37" Type="http://schemas.openxmlformats.org/officeDocument/2006/relationships/ctrlProp" Target="../ctrlProps/ctrlProp809.xml"/><Relationship Id="rId58" Type="http://schemas.openxmlformats.org/officeDocument/2006/relationships/ctrlProp" Target="../ctrlProps/ctrlProp830.xml"/><Relationship Id="rId79" Type="http://schemas.openxmlformats.org/officeDocument/2006/relationships/ctrlProp" Target="../ctrlProps/ctrlProp851.xml"/><Relationship Id="rId102" Type="http://schemas.openxmlformats.org/officeDocument/2006/relationships/ctrlProp" Target="../ctrlProps/ctrlProp874.xml"/><Relationship Id="rId123" Type="http://schemas.openxmlformats.org/officeDocument/2006/relationships/ctrlProp" Target="../ctrlProps/ctrlProp895.xml"/><Relationship Id="rId144" Type="http://schemas.openxmlformats.org/officeDocument/2006/relationships/ctrlProp" Target="../ctrlProps/ctrlProp916.xml"/><Relationship Id="rId90" Type="http://schemas.openxmlformats.org/officeDocument/2006/relationships/ctrlProp" Target="../ctrlProps/ctrlProp862.xml"/><Relationship Id="rId165" Type="http://schemas.openxmlformats.org/officeDocument/2006/relationships/ctrlProp" Target="../ctrlProps/ctrlProp937.xml"/><Relationship Id="rId186" Type="http://schemas.openxmlformats.org/officeDocument/2006/relationships/ctrlProp" Target="../ctrlProps/ctrlProp958.xml"/><Relationship Id="rId27" Type="http://schemas.openxmlformats.org/officeDocument/2006/relationships/ctrlProp" Target="../ctrlProps/ctrlProp799.xml"/><Relationship Id="rId48" Type="http://schemas.openxmlformats.org/officeDocument/2006/relationships/ctrlProp" Target="../ctrlProps/ctrlProp820.xml"/><Relationship Id="rId69" Type="http://schemas.openxmlformats.org/officeDocument/2006/relationships/ctrlProp" Target="../ctrlProps/ctrlProp841.xml"/><Relationship Id="rId113" Type="http://schemas.openxmlformats.org/officeDocument/2006/relationships/ctrlProp" Target="../ctrlProps/ctrlProp885.xml"/><Relationship Id="rId134" Type="http://schemas.openxmlformats.org/officeDocument/2006/relationships/ctrlProp" Target="../ctrlProps/ctrlProp906.xml"/><Relationship Id="rId80" Type="http://schemas.openxmlformats.org/officeDocument/2006/relationships/ctrlProp" Target="../ctrlProps/ctrlProp852.xml"/><Relationship Id="rId155" Type="http://schemas.openxmlformats.org/officeDocument/2006/relationships/ctrlProp" Target="../ctrlProps/ctrlProp927.xml"/><Relationship Id="rId176" Type="http://schemas.openxmlformats.org/officeDocument/2006/relationships/ctrlProp" Target="../ctrlProps/ctrlProp948.xml"/><Relationship Id="rId17" Type="http://schemas.openxmlformats.org/officeDocument/2006/relationships/ctrlProp" Target="../ctrlProps/ctrlProp789.xml"/><Relationship Id="rId38" Type="http://schemas.openxmlformats.org/officeDocument/2006/relationships/ctrlProp" Target="../ctrlProps/ctrlProp810.xml"/><Relationship Id="rId59" Type="http://schemas.openxmlformats.org/officeDocument/2006/relationships/ctrlProp" Target="../ctrlProps/ctrlProp831.xml"/><Relationship Id="rId103" Type="http://schemas.openxmlformats.org/officeDocument/2006/relationships/ctrlProp" Target="../ctrlProps/ctrlProp875.xml"/><Relationship Id="rId124" Type="http://schemas.openxmlformats.org/officeDocument/2006/relationships/ctrlProp" Target="../ctrlProps/ctrlProp896.xml"/><Relationship Id="rId70" Type="http://schemas.openxmlformats.org/officeDocument/2006/relationships/ctrlProp" Target="../ctrlProps/ctrlProp842.xml"/><Relationship Id="rId91" Type="http://schemas.openxmlformats.org/officeDocument/2006/relationships/ctrlProp" Target="../ctrlProps/ctrlProp863.xml"/><Relationship Id="rId145" Type="http://schemas.openxmlformats.org/officeDocument/2006/relationships/ctrlProp" Target="../ctrlProps/ctrlProp917.xml"/><Relationship Id="rId166" Type="http://schemas.openxmlformats.org/officeDocument/2006/relationships/ctrlProp" Target="../ctrlProps/ctrlProp938.xml"/><Relationship Id="rId187" Type="http://schemas.openxmlformats.org/officeDocument/2006/relationships/ctrlProp" Target="../ctrlProps/ctrlProp959.xml"/><Relationship Id="rId1" Type="http://schemas.openxmlformats.org/officeDocument/2006/relationships/printerSettings" Target="../printerSettings/printerSettings16.bin"/><Relationship Id="rId28" Type="http://schemas.openxmlformats.org/officeDocument/2006/relationships/ctrlProp" Target="../ctrlProps/ctrlProp800.xml"/><Relationship Id="rId49" Type="http://schemas.openxmlformats.org/officeDocument/2006/relationships/ctrlProp" Target="../ctrlProps/ctrlProp821.xml"/><Relationship Id="rId114" Type="http://schemas.openxmlformats.org/officeDocument/2006/relationships/ctrlProp" Target="../ctrlProps/ctrlProp886.xml"/><Relationship Id="rId60" Type="http://schemas.openxmlformats.org/officeDocument/2006/relationships/ctrlProp" Target="../ctrlProps/ctrlProp832.xml"/><Relationship Id="rId81" Type="http://schemas.openxmlformats.org/officeDocument/2006/relationships/ctrlProp" Target="../ctrlProps/ctrlProp853.xml"/><Relationship Id="rId135" Type="http://schemas.openxmlformats.org/officeDocument/2006/relationships/ctrlProp" Target="../ctrlProps/ctrlProp907.xml"/><Relationship Id="rId156" Type="http://schemas.openxmlformats.org/officeDocument/2006/relationships/ctrlProp" Target="../ctrlProps/ctrlProp928.xml"/><Relationship Id="rId177" Type="http://schemas.openxmlformats.org/officeDocument/2006/relationships/ctrlProp" Target="../ctrlProps/ctrlProp949.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074.xml"/><Relationship Id="rId21" Type="http://schemas.openxmlformats.org/officeDocument/2006/relationships/ctrlProp" Target="../ctrlProps/ctrlProp978.xml"/><Relationship Id="rId42" Type="http://schemas.openxmlformats.org/officeDocument/2006/relationships/ctrlProp" Target="../ctrlProps/ctrlProp999.xml"/><Relationship Id="rId63" Type="http://schemas.openxmlformats.org/officeDocument/2006/relationships/ctrlProp" Target="../ctrlProps/ctrlProp1020.xml"/><Relationship Id="rId84" Type="http://schemas.openxmlformats.org/officeDocument/2006/relationships/ctrlProp" Target="../ctrlProps/ctrlProp1041.xml"/><Relationship Id="rId138" Type="http://schemas.openxmlformats.org/officeDocument/2006/relationships/ctrlProp" Target="../ctrlProps/ctrlProp1095.xml"/><Relationship Id="rId159" Type="http://schemas.openxmlformats.org/officeDocument/2006/relationships/ctrlProp" Target="../ctrlProps/ctrlProp1116.xml"/><Relationship Id="rId170" Type="http://schemas.openxmlformats.org/officeDocument/2006/relationships/ctrlProp" Target="../ctrlProps/ctrlProp1127.xml"/><Relationship Id="rId191" Type="http://schemas.openxmlformats.org/officeDocument/2006/relationships/ctrlProp" Target="../ctrlProps/ctrlProp1148.xml"/><Relationship Id="rId107" Type="http://schemas.openxmlformats.org/officeDocument/2006/relationships/ctrlProp" Target="../ctrlProps/ctrlProp1064.xml"/><Relationship Id="rId11" Type="http://schemas.openxmlformats.org/officeDocument/2006/relationships/ctrlProp" Target="../ctrlProps/ctrlProp968.xml"/><Relationship Id="rId32" Type="http://schemas.openxmlformats.org/officeDocument/2006/relationships/ctrlProp" Target="../ctrlProps/ctrlProp989.xml"/><Relationship Id="rId53" Type="http://schemas.openxmlformats.org/officeDocument/2006/relationships/ctrlProp" Target="../ctrlProps/ctrlProp1010.xml"/><Relationship Id="rId74" Type="http://schemas.openxmlformats.org/officeDocument/2006/relationships/ctrlProp" Target="../ctrlProps/ctrlProp1031.xml"/><Relationship Id="rId128" Type="http://schemas.openxmlformats.org/officeDocument/2006/relationships/ctrlProp" Target="../ctrlProps/ctrlProp1085.xml"/><Relationship Id="rId149" Type="http://schemas.openxmlformats.org/officeDocument/2006/relationships/ctrlProp" Target="../ctrlProps/ctrlProp1106.xml"/><Relationship Id="rId5" Type="http://schemas.openxmlformats.org/officeDocument/2006/relationships/ctrlProp" Target="../ctrlProps/ctrlProp962.xml"/><Relationship Id="rId95" Type="http://schemas.openxmlformats.org/officeDocument/2006/relationships/ctrlProp" Target="../ctrlProps/ctrlProp1052.xml"/><Relationship Id="rId160" Type="http://schemas.openxmlformats.org/officeDocument/2006/relationships/ctrlProp" Target="../ctrlProps/ctrlProp1117.xml"/><Relationship Id="rId181" Type="http://schemas.openxmlformats.org/officeDocument/2006/relationships/ctrlProp" Target="../ctrlProps/ctrlProp1138.xml"/><Relationship Id="rId22" Type="http://schemas.openxmlformats.org/officeDocument/2006/relationships/ctrlProp" Target="../ctrlProps/ctrlProp979.xml"/><Relationship Id="rId43" Type="http://schemas.openxmlformats.org/officeDocument/2006/relationships/ctrlProp" Target="../ctrlProps/ctrlProp1000.xml"/><Relationship Id="rId64" Type="http://schemas.openxmlformats.org/officeDocument/2006/relationships/ctrlProp" Target="../ctrlProps/ctrlProp1021.xml"/><Relationship Id="rId118" Type="http://schemas.openxmlformats.org/officeDocument/2006/relationships/ctrlProp" Target="../ctrlProps/ctrlProp1075.xml"/><Relationship Id="rId139" Type="http://schemas.openxmlformats.org/officeDocument/2006/relationships/ctrlProp" Target="../ctrlProps/ctrlProp1096.xml"/><Relationship Id="rId85" Type="http://schemas.openxmlformats.org/officeDocument/2006/relationships/ctrlProp" Target="../ctrlProps/ctrlProp1042.xml"/><Relationship Id="rId150" Type="http://schemas.openxmlformats.org/officeDocument/2006/relationships/ctrlProp" Target="../ctrlProps/ctrlProp1107.xml"/><Relationship Id="rId171" Type="http://schemas.openxmlformats.org/officeDocument/2006/relationships/ctrlProp" Target="../ctrlProps/ctrlProp1128.xml"/><Relationship Id="rId192" Type="http://schemas.openxmlformats.org/officeDocument/2006/relationships/ctrlProp" Target="../ctrlProps/ctrlProp1149.xml"/><Relationship Id="rId12" Type="http://schemas.openxmlformats.org/officeDocument/2006/relationships/ctrlProp" Target="../ctrlProps/ctrlProp969.xml"/><Relationship Id="rId33" Type="http://schemas.openxmlformats.org/officeDocument/2006/relationships/ctrlProp" Target="../ctrlProps/ctrlProp990.xml"/><Relationship Id="rId108" Type="http://schemas.openxmlformats.org/officeDocument/2006/relationships/ctrlProp" Target="../ctrlProps/ctrlProp1065.xml"/><Relationship Id="rId129" Type="http://schemas.openxmlformats.org/officeDocument/2006/relationships/ctrlProp" Target="../ctrlProps/ctrlProp1086.xml"/><Relationship Id="rId54" Type="http://schemas.openxmlformats.org/officeDocument/2006/relationships/ctrlProp" Target="../ctrlProps/ctrlProp1011.xml"/><Relationship Id="rId75" Type="http://schemas.openxmlformats.org/officeDocument/2006/relationships/ctrlProp" Target="../ctrlProps/ctrlProp1032.xml"/><Relationship Id="rId96" Type="http://schemas.openxmlformats.org/officeDocument/2006/relationships/ctrlProp" Target="../ctrlProps/ctrlProp1053.xml"/><Relationship Id="rId140" Type="http://schemas.openxmlformats.org/officeDocument/2006/relationships/ctrlProp" Target="../ctrlProps/ctrlProp1097.xml"/><Relationship Id="rId161" Type="http://schemas.openxmlformats.org/officeDocument/2006/relationships/ctrlProp" Target="../ctrlProps/ctrlProp1118.xml"/><Relationship Id="rId182" Type="http://schemas.openxmlformats.org/officeDocument/2006/relationships/ctrlProp" Target="../ctrlProps/ctrlProp1139.xml"/><Relationship Id="rId6" Type="http://schemas.openxmlformats.org/officeDocument/2006/relationships/ctrlProp" Target="../ctrlProps/ctrlProp963.xml"/><Relationship Id="rId23" Type="http://schemas.openxmlformats.org/officeDocument/2006/relationships/ctrlProp" Target="../ctrlProps/ctrlProp980.xml"/><Relationship Id="rId119" Type="http://schemas.openxmlformats.org/officeDocument/2006/relationships/ctrlProp" Target="../ctrlProps/ctrlProp1076.xml"/><Relationship Id="rId44" Type="http://schemas.openxmlformats.org/officeDocument/2006/relationships/ctrlProp" Target="../ctrlProps/ctrlProp1001.xml"/><Relationship Id="rId65" Type="http://schemas.openxmlformats.org/officeDocument/2006/relationships/ctrlProp" Target="../ctrlProps/ctrlProp1022.xml"/><Relationship Id="rId86" Type="http://schemas.openxmlformats.org/officeDocument/2006/relationships/ctrlProp" Target="../ctrlProps/ctrlProp1043.xml"/><Relationship Id="rId130" Type="http://schemas.openxmlformats.org/officeDocument/2006/relationships/ctrlProp" Target="../ctrlProps/ctrlProp1087.xml"/><Relationship Id="rId151" Type="http://schemas.openxmlformats.org/officeDocument/2006/relationships/ctrlProp" Target="../ctrlProps/ctrlProp1108.xml"/><Relationship Id="rId172" Type="http://schemas.openxmlformats.org/officeDocument/2006/relationships/ctrlProp" Target="../ctrlProps/ctrlProp1129.xml"/><Relationship Id="rId13" Type="http://schemas.openxmlformats.org/officeDocument/2006/relationships/ctrlProp" Target="../ctrlProps/ctrlProp970.xml"/><Relationship Id="rId18" Type="http://schemas.openxmlformats.org/officeDocument/2006/relationships/ctrlProp" Target="../ctrlProps/ctrlProp975.xml"/><Relationship Id="rId39" Type="http://schemas.openxmlformats.org/officeDocument/2006/relationships/ctrlProp" Target="../ctrlProps/ctrlProp996.xml"/><Relationship Id="rId109" Type="http://schemas.openxmlformats.org/officeDocument/2006/relationships/ctrlProp" Target="../ctrlProps/ctrlProp1066.xml"/><Relationship Id="rId34" Type="http://schemas.openxmlformats.org/officeDocument/2006/relationships/ctrlProp" Target="../ctrlProps/ctrlProp991.xml"/><Relationship Id="rId50" Type="http://schemas.openxmlformats.org/officeDocument/2006/relationships/ctrlProp" Target="../ctrlProps/ctrlProp1007.xml"/><Relationship Id="rId55" Type="http://schemas.openxmlformats.org/officeDocument/2006/relationships/ctrlProp" Target="../ctrlProps/ctrlProp1012.xml"/><Relationship Id="rId76" Type="http://schemas.openxmlformats.org/officeDocument/2006/relationships/ctrlProp" Target="../ctrlProps/ctrlProp1033.xml"/><Relationship Id="rId97" Type="http://schemas.openxmlformats.org/officeDocument/2006/relationships/ctrlProp" Target="../ctrlProps/ctrlProp1054.xml"/><Relationship Id="rId104" Type="http://schemas.openxmlformats.org/officeDocument/2006/relationships/ctrlProp" Target="../ctrlProps/ctrlProp1061.xml"/><Relationship Id="rId120" Type="http://schemas.openxmlformats.org/officeDocument/2006/relationships/ctrlProp" Target="../ctrlProps/ctrlProp1077.xml"/><Relationship Id="rId125" Type="http://schemas.openxmlformats.org/officeDocument/2006/relationships/ctrlProp" Target="../ctrlProps/ctrlProp1082.xml"/><Relationship Id="rId141" Type="http://schemas.openxmlformats.org/officeDocument/2006/relationships/ctrlProp" Target="../ctrlProps/ctrlProp1098.xml"/><Relationship Id="rId146" Type="http://schemas.openxmlformats.org/officeDocument/2006/relationships/ctrlProp" Target="../ctrlProps/ctrlProp1103.xml"/><Relationship Id="rId167" Type="http://schemas.openxmlformats.org/officeDocument/2006/relationships/ctrlProp" Target="../ctrlProps/ctrlProp1124.xml"/><Relationship Id="rId188" Type="http://schemas.openxmlformats.org/officeDocument/2006/relationships/ctrlProp" Target="../ctrlProps/ctrlProp1145.xml"/><Relationship Id="rId7" Type="http://schemas.openxmlformats.org/officeDocument/2006/relationships/ctrlProp" Target="../ctrlProps/ctrlProp964.xml"/><Relationship Id="rId71" Type="http://schemas.openxmlformats.org/officeDocument/2006/relationships/ctrlProp" Target="../ctrlProps/ctrlProp1028.xml"/><Relationship Id="rId92" Type="http://schemas.openxmlformats.org/officeDocument/2006/relationships/ctrlProp" Target="../ctrlProps/ctrlProp1049.xml"/><Relationship Id="rId162" Type="http://schemas.openxmlformats.org/officeDocument/2006/relationships/ctrlProp" Target="../ctrlProps/ctrlProp1119.xml"/><Relationship Id="rId183" Type="http://schemas.openxmlformats.org/officeDocument/2006/relationships/ctrlProp" Target="../ctrlProps/ctrlProp1140.xml"/><Relationship Id="rId2" Type="http://schemas.openxmlformats.org/officeDocument/2006/relationships/drawing" Target="../drawings/drawing16.xml"/><Relationship Id="rId29" Type="http://schemas.openxmlformats.org/officeDocument/2006/relationships/ctrlProp" Target="../ctrlProps/ctrlProp986.xml"/><Relationship Id="rId24" Type="http://schemas.openxmlformats.org/officeDocument/2006/relationships/ctrlProp" Target="../ctrlProps/ctrlProp981.xml"/><Relationship Id="rId40" Type="http://schemas.openxmlformats.org/officeDocument/2006/relationships/ctrlProp" Target="../ctrlProps/ctrlProp997.xml"/><Relationship Id="rId45" Type="http://schemas.openxmlformats.org/officeDocument/2006/relationships/ctrlProp" Target="../ctrlProps/ctrlProp1002.xml"/><Relationship Id="rId66" Type="http://schemas.openxmlformats.org/officeDocument/2006/relationships/ctrlProp" Target="../ctrlProps/ctrlProp1023.xml"/><Relationship Id="rId87" Type="http://schemas.openxmlformats.org/officeDocument/2006/relationships/ctrlProp" Target="../ctrlProps/ctrlProp1044.xml"/><Relationship Id="rId110" Type="http://schemas.openxmlformats.org/officeDocument/2006/relationships/ctrlProp" Target="../ctrlProps/ctrlProp1067.xml"/><Relationship Id="rId115" Type="http://schemas.openxmlformats.org/officeDocument/2006/relationships/ctrlProp" Target="../ctrlProps/ctrlProp1072.xml"/><Relationship Id="rId131" Type="http://schemas.openxmlformats.org/officeDocument/2006/relationships/ctrlProp" Target="../ctrlProps/ctrlProp1088.xml"/><Relationship Id="rId136" Type="http://schemas.openxmlformats.org/officeDocument/2006/relationships/ctrlProp" Target="../ctrlProps/ctrlProp1093.xml"/><Relationship Id="rId157" Type="http://schemas.openxmlformats.org/officeDocument/2006/relationships/ctrlProp" Target="../ctrlProps/ctrlProp1114.xml"/><Relationship Id="rId178" Type="http://schemas.openxmlformats.org/officeDocument/2006/relationships/ctrlProp" Target="../ctrlProps/ctrlProp1135.xml"/><Relationship Id="rId61" Type="http://schemas.openxmlformats.org/officeDocument/2006/relationships/ctrlProp" Target="../ctrlProps/ctrlProp1018.xml"/><Relationship Id="rId82" Type="http://schemas.openxmlformats.org/officeDocument/2006/relationships/ctrlProp" Target="../ctrlProps/ctrlProp1039.xml"/><Relationship Id="rId152" Type="http://schemas.openxmlformats.org/officeDocument/2006/relationships/ctrlProp" Target="../ctrlProps/ctrlProp1109.xml"/><Relationship Id="rId173" Type="http://schemas.openxmlformats.org/officeDocument/2006/relationships/ctrlProp" Target="../ctrlProps/ctrlProp1130.xml"/><Relationship Id="rId19" Type="http://schemas.openxmlformats.org/officeDocument/2006/relationships/ctrlProp" Target="../ctrlProps/ctrlProp976.xml"/><Relationship Id="rId14" Type="http://schemas.openxmlformats.org/officeDocument/2006/relationships/ctrlProp" Target="../ctrlProps/ctrlProp971.xml"/><Relationship Id="rId30" Type="http://schemas.openxmlformats.org/officeDocument/2006/relationships/ctrlProp" Target="../ctrlProps/ctrlProp987.xml"/><Relationship Id="rId35" Type="http://schemas.openxmlformats.org/officeDocument/2006/relationships/ctrlProp" Target="../ctrlProps/ctrlProp992.xml"/><Relationship Id="rId56" Type="http://schemas.openxmlformats.org/officeDocument/2006/relationships/ctrlProp" Target="../ctrlProps/ctrlProp1013.xml"/><Relationship Id="rId77" Type="http://schemas.openxmlformats.org/officeDocument/2006/relationships/ctrlProp" Target="../ctrlProps/ctrlProp1034.xml"/><Relationship Id="rId100" Type="http://schemas.openxmlformats.org/officeDocument/2006/relationships/ctrlProp" Target="../ctrlProps/ctrlProp1057.xml"/><Relationship Id="rId105" Type="http://schemas.openxmlformats.org/officeDocument/2006/relationships/ctrlProp" Target="../ctrlProps/ctrlProp1062.xml"/><Relationship Id="rId126" Type="http://schemas.openxmlformats.org/officeDocument/2006/relationships/ctrlProp" Target="../ctrlProps/ctrlProp1083.xml"/><Relationship Id="rId147" Type="http://schemas.openxmlformats.org/officeDocument/2006/relationships/ctrlProp" Target="../ctrlProps/ctrlProp1104.xml"/><Relationship Id="rId168" Type="http://schemas.openxmlformats.org/officeDocument/2006/relationships/ctrlProp" Target="../ctrlProps/ctrlProp1125.xml"/><Relationship Id="rId8" Type="http://schemas.openxmlformats.org/officeDocument/2006/relationships/ctrlProp" Target="../ctrlProps/ctrlProp965.xml"/><Relationship Id="rId51" Type="http://schemas.openxmlformats.org/officeDocument/2006/relationships/ctrlProp" Target="../ctrlProps/ctrlProp1008.xml"/><Relationship Id="rId72" Type="http://schemas.openxmlformats.org/officeDocument/2006/relationships/ctrlProp" Target="../ctrlProps/ctrlProp1029.xml"/><Relationship Id="rId93" Type="http://schemas.openxmlformats.org/officeDocument/2006/relationships/ctrlProp" Target="../ctrlProps/ctrlProp1050.xml"/><Relationship Id="rId98" Type="http://schemas.openxmlformats.org/officeDocument/2006/relationships/ctrlProp" Target="../ctrlProps/ctrlProp1055.xml"/><Relationship Id="rId121" Type="http://schemas.openxmlformats.org/officeDocument/2006/relationships/ctrlProp" Target="../ctrlProps/ctrlProp1078.xml"/><Relationship Id="rId142" Type="http://schemas.openxmlformats.org/officeDocument/2006/relationships/ctrlProp" Target="../ctrlProps/ctrlProp1099.xml"/><Relationship Id="rId163" Type="http://schemas.openxmlformats.org/officeDocument/2006/relationships/ctrlProp" Target="../ctrlProps/ctrlProp1120.xml"/><Relationship Id="rId184" Type="http://schemas.openxmlformats.org/officeDocument/2006/relationships/ctrlProp" Target="../ctrlProps/ctrlProp1141.xml"/><Relationship Id="rId189" Type="http://schemas.openxmlformats.org/officeDocument/2006/relationships/ctrlProp" Target="../ctrlProps/ctrlProp1146.xml"/><Relationship Id="rId3" Type="http://schemas.openxmlformats.org/officeDocument/2006/relationships/vmlDrawing" Target="../drawings/vmlDrawing16.vml"/><Relationship Id="rId25" Type="http://schemas.openxmlformats.org/officeDocument/2006/relationships/ctrlProp" Target="../ctrlProps/ctrlProp982.xml"/><Relationship Id="rId46" Type="http://schemas.openxmlformats.org/officeDocument/2006/relationships/ctrlProp" Target="../ctrlProps/ctrlProp1003.xml"/><Relationship Id="rId67" Type="http://schemas.openxmlformats.org/officeDocument/2006/relationships/ctrlProp" Target="../ctrlProps/ctrlProp1024.xml"/><Relationship Id="rId116" Type="http://schemas.openxmlformats.org/officeDocument/2006/relationships/ctrlProp" Target="../ctrlProps/ctrlProp1073.xml"/><Relationship Id="rId137" Type="http://schemas.openxmlformats.org/officeDocument/2006/relationships/ctrlProp" Target="../ctrlProps/ctrlProp1094.xml"/><Relationship Id="rId158" Type="http://schemas.openxmlformats.org/officeDocument/2006/relationships/ctrlProp" Target="../ctrlProps/ctrlProp1115.xml"/><Relationship Id="rId20" Type="http://schemas.openxmlformats.org/officeDocument/2006/relationships/ctrlProp" Target="../ctrlProps/ctrlProp977.xml"/><Relationship Id="rId41" Type="http://schemas.openxmlformats.org/officeDocument/2006/relationships/ctrlProp" Target="../ctrlProps/ctrlProp998.xml"/><Relationship Id="rId62" Type="http://schemas.openxmlformats.org/officeDocument/2006/relationships/ctrlProp" Target="../ctrlProps/ctrlProp1019.xml"/><Relationship Id="rId83" Type="http://schemas.openxmlformats.org/officeDocument/2006/relationships/ctrlProp" Target="../ctrlProps/ctrlProp1040.xml"/><Relationship Id="rId88" Type="http://schemas.openxmlformats.org/officeDocument/2006/relationships/ctrlProp" Target="../ctrlProps/ctrlProp1045.xml"/><Relationship Id="rId111" Type="http://schemas.openxmlformats.org/officeDocument/2006/relationships/ctrlProp" Target="../ctrlProps/ctrlProp1068.xml"/><Relationship Id="rId132" Type="http://schemas.openxmlformats.org/officeDocument/2006/relationships/ctrlProp" Target="../ctrlProps/ctrlProp1089.xml"/><Relationship Id="rId153" Type="http://schemas.openxmlformats.org/officeDocument/2006/relationships/ctrlProp" Target="../ctrlProps/ctrlProp1110.xml"/><Relationship Id="rId174" Type="http://schemas.openxmlformats.org/officeDocument/2006/relationships/ctrlProp" Target="../ctrlProps/ctrlProp1131.xml"/><Relationship Id="rId179" Type="http://schemas.openxmlformats.org/officeDocument/2006/relationships/ctrlProp" Target="../ctrlProps/ctrlProp1136.xml"/><Relationship Id="rId190" Type="http://schemas.openxmlformats.org/officeDocument/2006/relationships/ctrlProp" Target="../ctrlProps/ctrlProp1147.xml"/><Relationship Id="rId15" Type="http://schemas.openxmlformats.org/officeDocument/2006/relationships/ctrlProp" Target="../ctrlProps/ctrlProp972.xml"/><Relationship Id="rId36" Type="http://schemas.openxmlformats.org/officeDocument/2006/relationships/ctrlProp" Target="../ctrlProps/ctrlProp993.xml"/><Relationship Id="rId57" Type="http://schemas.openxmlformats.org/officeDocument/2006/relationships/ctrlProp" Target="../ctrlProps/ctrlProp1014.xml"/><Relationship Id="rId106" Type="http://schemas.openxmlformats.org/officeDocument/2006/relationships/ctrlProp" Target="../ctrlProps/ctrlProp1063.xml"/><Relationship Id="rId127" Type="http://schemas.openxmlformats.org/officeDocument/2006/relationships/ctrlProp" Target="../ctrlProps/ctrlProp1084.xml"/><Relationship Id="rId10" Type="http://schemas.openxmlformats.org/officeDocument/2006/relationships/ctrlProp" Target="../ctrlProps/ctrlProp967.xml"/><Relationship Id="rId31" Type="http://schemas.openxmlformats.org/officeDocument/2006/relationships/ctrlProp" Target="../ctrlProps/ctrlProp988.xml"/><Relationship Id="rId52" Type="http://schemas.openxmlformats.org/officeDocument/2006/relationships/ctrlProp" Target="../ctrlProps/ctrlProp1009.xml"/><Relationship Id="rId73" Type="http://schemas.openxmlformats.org/officeDocument/2006/relationships/ctrlProp" Target="../ctrlProps/ctrlProp1030.xml"/><Relationship Id="rId78" Type="http://schemas.openxmlformats.org/officeDocument/2006/relationships/ctrlProp" Target="../ctrlProps/ctrlProp1035.xml"/><Relationship Id="rId94" Type="http://schemas.openxmlformats.org/officeDocument/2006/relationships/ctrlProp" Target="../ctrlProps/ctrlProp1051.xml"/><Relationship Id="rId99" Type="http://schemas.openxmlformats.org/officeDocument/2006/relationships/ctrlProp" Target="../ctrlProps/ctrlProp1056.xml"/><Relationship Id="rId101" Type="http://schemas.openxmlformats.org/officeDocument/2006/relationships/ctrlProp" Target="../ctrlProps/ctrlProp1058.xml"/><Relationship Id="rId122" Type="http://schemas.openxmlformats.org/officeDocument/2006/relationships/ctrlProp" Target="../ctrlProps/ctrlProp1079.xml"/><Relationship Id="rId143" Type="http://schemas.openxmlformats.org/officeDocument/2006/relationships/ctrlProp" Target="../ctrlProps/ctrlProp1100.xml"/><Relationship Id="rId148" Type="http://schemas.openxmlformats.org/officeDocument/2006/relationships/ctrlProp" Target="../ctrlProps/ctrlProp1105.xml"/><Relationship Id="rId164" Type="http://schemas.openxmlformats.org/officeDocument/2006/relationships/ctrlProp" Target="../ctrlProps/ctrlProp1121.xml"/><Relationship Id="rId169" Type="http://schemas.openxmlformats.org/officeDocument/2006/relationships/ctrlProp" Target="../ctrlProps/ctrlProp1126.xml"/><Relationship Id="rId185" Type="http://schemas.openxmlformats.org/officeDocument/2006/relationships/ctrlProp" Target="../ctrlProps/ctrlProp1142.xml"/><Relationship Id="rId4" Type="http://schemas.openxmlformats.org/officeDocument/2006/relationships/ctrlProp" Target="../ctrlProps/ctrlProp961.xml"/><Relationship Id="rId9" Type="http://schemas.openxmlformats.org/officeDocument/2006/relationships/ctrlProp" Target="../ctrlProps/ctrlProp966.xml"/><Relationship Id="rId180" Type="http://schemas.openxmlformats.org/officeDocument/2006/relationships/ctrlProp" Target="../ctrlProps/ctrlProp1137.xml"/><Relationship Id="rId26" Type="http://schemas.openxmlformats.org/officeDocument/2006/relationships/ctrlProp" Target="../ctrlProps/ctrlProp983.xml"/><Relationship Id="rId47" Type="http://schemas.openxmlformats.org/officeDocument/2006/relationships/ctrlProp" Target="../ctrlProps/ctrlProp1004.xml"/><Relationship Id="rId68" Type="http://schemas.openxmlformats.org/officeDocument/2006/relationships/ctrlProp" Target="../ctrlProps/ctrlProp1025.xml"/><Relationship Id="rId89" Type="http://schemas.openxmlformats.org/officeDocument/2006/relationships/ctrlProp" Target="../ctrlProps/ctrlProp1046.xml"/><Relationship Id="rId112" Type="http://schemas.openxmlformats.org/officeDocument/2006/relationships/ctrlProp" Target="../ctrlProps/ctrlProp1069.xml"/><Relationship Id="rId133" Type="http://schemas.openxmlformats.org/officeDocument/2006/relationships/ctrlProp" Target="../ctrlProps/ctrlProp1090.xml"/><Relationship Id="rId154" Type="http://schemas.openxmlformats.org/officeDocument/2006/relationships/ctrlProp" Target="../ctrlProps/ctrlProp1111.xml"/><Relationship Id="rId175" Type="http://schemas.openxmlformats.org/officeDocument/2006/relationships/ctrlProp" Target="../ctrlProps/ctrlProp1132.xml"/><Relationship Id="rId16" Type="http://schemas.openxmlformats.org/officeDocument/2006/relationships/ctrlProp" Target="../ctrlProps/ctrlProp973.xml"/><Relationship Id="rId37" Type="http://schemas.openxmlformats.org/officeDocument/2006/relationships/ctrlProp" Target="../ctrlProps/ctrlProp994.xml"/><Relationship Id="rId58" Type="http://schemas.openxmlformats.org/officeDocument/2006/relationships/ctrlProp" Target="../ctrlProps/ctrlProp1015.xml"/><Relationship Id="rId79" Type="http://schemas.openxmlformats.org/officeDocument/2006/relationships/ctrlProp" Target="../ctrlProps/ctrlProp1036.xml"/><Relationship Id="rId102" Type="http://schemas.openxmlformats.org/officeDocument/2006/relationships/ctrlProp" Target="../ctrlProps/ctrlProp1059.xml"/><Relationship Id="rId123" Type="http://schemas.openxmlformats.org/officeDocument/2006/relationships/ctrlProp" Target="../ctrlProps/ctrlProp1080.xml"/><Relationship Id="rId144" Type="http://schemas.openxmlformats.org/officeDocument/2006/relationships/ctrlProp" Target="../ctrlProps/ctrlProp1101.xml"/><Relationship Id="rId90" Type="http://schemas.openxmlformats.org/officeDocument/2006/relationships/ctrlProp" Target="../ctrlProps/ctrlProp1047.xml"/><Relationship Id="rId165" Type="http://schemas.openxmlformats.org/officeDocument/2006/relationships/ctrlProp" Target="../ctrlProps/ctrlProp1122.xml"/><Relationship Id="rId186" Type="http://schemas.openxmlformats.org/officeDocument/2006/relationships/ctrlProp" Target="../ctrlProps/ctrlProp1143.xml"/><Relationship Id="rId27" Type="http://schemas.openxmlformats.org/officeDocument/2006/relationships/ctrlProp" Target="../ctrlProps/ctrlProp984.xml"/><Relationship Id="rId48" Type="http://schemas.openxmlformats.org/officeDocument/2006/relationships/ctrlProp" Target="../ctrlProps/ctrlProp1005.xml"/><Relationship Id="rId69" Type="http://schemas.openxmlformats.org/officeDocument/2006/relationships/ctrlProp" Target="../ctrlProps/ctrlProp1026.xml"/><Relationship Id="rId113" Type="http://schemas.openxmlformats.org/officeDocument/2006/relationships/ctrlProp" Target="../ctrlProps/ctrlProp1070.xml"/><Relationship Id="rId134" Type="http://schemas.openxmlformats.org/officeDocument/2006/relationships/ctrlProp" Target="../ctrlProps/ctrlProp1091.xml"/><Relationship Id="rId80" Type="http://schemas.openxmlformats.org/officeDocument/2006/relationships/ctrlProp" Target="../ctrlProps/ctrlProp1037.xml"/><Relationship Id="rId155" Type="http://schemas.openxmlformats.org/officeDocument/2006/relationships/ctrlProp" Target="../ctrlProps/ctrlProp1112.xml"/><Relationship Id="rId176" Type="http://schemas.openxmlformats.org/officeDocument/2006/relationships/ctrlProp" Target="../ctrlProps/ctrlProp1133.xml"/><Relationship Id="rId17" Type="http://schemas.openxmlformats.org/officeDocument/2006/relationships/ctrlProp" Target="../ctrlProps/ctrlProp974.xml"/><Relationship Id="rId38" Type="http://schemas.openxmlformats.org/officeDocument/2006/relationships/ctrlProp" Target="../ctrlProps/ctrlProp995.xml"/><Relationship Id="rId59" Type="http://schemas.openxmlformats.org/officeDocument/2006/relationships/ctrlProp" Target="../ctrlProps/ctrlProp1016.xml"/><Relationship Id="rId103" Type="http://schemas.openxmlformats.org/officeDocument/2006/relationships/ctrlProp" Target="../ctrlProps/ctrlProp1060.xml"/><Relationship Id="rId124" Type="http://schemas.openxmlformats.org/officeDocument/2006/relationships/ctrlProp" Target="../ctrlProps/ctrlProp1081.xml"/><Relationship Id="rId70" Type="http://schemas.openxmlformats.org/officeDocument/2006/relationships/ctrlProp" Target="../ctrlProps/ctrlProp1027.xml"/><Relationship Id="rId91" Type="http://schemas.openxmlformats.org/officeDocument/2006/relationships/ctrlProp" Target="../ctrlProps/ctrlProp1048.xml"/><Relationship Id="rId145" Type="http://schemas.openxmlformats.org/officeDocument/2006/relationships/ctrlProp" Target="../ctrlProps/ctrlProp1102.xml"/><Relationship Id="rId166" Type="http://schemas.openxmlformats.org/officeDocument/2006/relationships/ctrlProp" Target="../ctrlProps/ctrlProp1123.xml"/><Relationship Id="rId187" Type="http://schemas.openxmlformats.org/officeDocument/2006/relationships/ctrlProp" Target="../ctrlProps/ctrlProp1144.xml"/><Relationship Id="rId1" Type="http://schemas.openxmlformats.org/officeDocument/2006/relationships/printerSettings" Target="../printerSettings/printerSettings17.bin"/><Relationship Id="rId28" Type="http://schemas.openxmlformats.org/officeDocument/2006/relationships/ctrlProp" Target="../ctrlProps/ctrlProp985.xml"/><Relationship Id="rId49" Type="http://schemas.openxmlformats.org/officeDocument/2006/relationships/ctrlProp" Target="../ctrlProps/ctrlProp1006.xml"/><Relationship Id="rId114" Type="http://schemas.openxmlformats.org/officeDocument/2006/relationships/ctrlProp" Target="../ctrlProps/ctrlProp1071.xml"/><Relationship Id="rId60" Type="http://schemas.openxmlformats.org/officeDocument/2006/relationships/ctrlProp" Target="../ctrlProps/ctrlProp1017.xml"/><Relationship Id="rId81" Type="http://schemas.openxmlformats.org/officeDocument/2006/relationships/ctrlProp" Target="../ctrlProps/ctrlProp1038.xml"/><Relationship Id="rId135" Type="http://schemas.openxmlformats.org/officeDocument/2006/relationships/ctrlProp" Target="../ctrlProps/ctrlProp1092.xml"/><Relationship Id="rId156" Type="http://schemas.openxmlformats.org/officeDocument/2006/relationships/ctrlProp" Target="../ctrlProps/ctrlProp1113.xml"/><Relationship Id="rId177" Type="http://schemas.openxmlformats.org/officeDocument/2006/relationships/ctrlProp" Target="../ctrlProps/ctrlProp1134.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263.xml"/><Relationship Id="rId21" Type="http://schemas.openxmlformats.org/officeDocument/2006/relationships/ctrlProp" Target="../ctrlProps/ctrlProp1167.xml"/><Relationship Id="rId42" Type="http://schemas.openxmlformats.org/officeDocument/2006/relationships/ctrlProp" Target="../ctrlProps/ctrlProp1188.xml"/><Relationship Id="rId63" Type="http://schemas.openxmlformats.org/officeDocument/2006/relationships/ctrlProp" Target="../ctrlProps/ctrlProp1209.xml"/><Relationship Id="rId84" Type="http://schemas.openxmlformats.org/officeDocument/2006/relationships/ctrlProp" Target="../ctrlProps/ctrlProp1230.xml"/><Relationship Id="rId138" Type="http://schemas.openxmlformats.org/officeDocument/2006/relationships/ctrlProp" Target="../ctrlProps/ctrlProp1284.xml"/><Relationship Id="rId159" Type="http://schemas.openxmlformats.org/officeDocument/2006/relationships/ctrlProp" Target="../ctrlProps/ctrlProp1305.xml"/><Relationship Id="rId170" Type="http://schemas.openxmlformats.org/officeDocument/2006/relationships/ctrlProp" Target="../ctrlProps/ctrlProp1316.xml"/><Relationship Id="rId191" Type="http://schemas.openxmlformats.org/officeDocument/2006/relationships/ctrlProp" Target="../ctrlProps/ctrlProp1337.xml"/><Relationship Id="rId107" Type="http://schemas.openxmlformats.org/officeDocument/2006/relationships/ctrlProp" Target="../ctrlProps/ctrlProp1253.xml"/><Relationship Id="rId11" Type="http://schemas.openxmlformats.org/officeDocument/2006/relationships/ctrlProp" Target="../ctrlProps/ctrlProp1157.xml"/><Relationship Id="rId32" Type="http://schemas.openxmlformats.org/officeDocument/2006/relationships/ctrlProp" Target="../ctrlProps/ctrlProp1178.xml"/><Relationship Id="rId53" Type="http://schemas.openxmlformats.org/officeDocument/2006/relationships/ctrlProp" Target="../ctrlProps/ctrlProp1199.xml"/><Relationship Id="rId74" Type="http://schemas.openxmlformats.org/officeDocument/2006/relationships/ctrlProp" Target="../ctrlProps/ctrlProp1220.xml"/><Relationship Id="rId128" Type="http://schemas.openxmlformats.org/officeDocument/2006/relationships/ctrlProp" Target="../ctrlProps/ctrlProp1274.xml"/><Relationship Id="rId149" Type="http://schemas.openxmlformats.org/officeDocument/2006/relationships/ctrlProp" Target="../ctrlProps/ctrlProp1295.xml"/><Relationship Id="rId5" Type="http://schemas.openxmlformats.org/officeDocument/2006/relationships/ctrlProp" Target="../ctrlProps/ctrlProp1151.xml"/><Relationship Id="rId95" Type="http://schemas.openxmlformats.org/officeDocument/2006/relationships/ctrlProp" Target="../ctrlProps/ctrlProp1241.xml"/><Relationship Id="rId160" Type="http://schemas.openxmlformats.org/officeDocument/2006/relationships/ctrlProp" Target="../ctrlProps/ctrlProp1306.xml"/><Relationship Id="rId181" Type="http://schemas.openxmlformats.org/officeDocument/2006/relationships/ctrlProp" Target="../ctrlProps/ctrlProp1327.xml"/><Relationship Id="rId22" Type="http://schemas.openxmlformats.org/officeDocument/2006/relationships/ctrlProp" Target="../ctrlProps/ctrlProp1168.xml"/><Relationship Id="rId43" Type="http://schemas.openxmlformats.org/officeDocument/2006/relationships/ctrlProp" Target="../ctrlProps/ctrlProp1189.xml"/><Relationship Id="rId64" Type="http://schemas.openxmlformats.org/officeDocument/2006/relationships/ctrlProp" Target="../ctrlProps/ctrlProp1210.xml"/><Relationship Id="rId118" Type="http://schemas.openxmlformats.org/officeDocument/2006/relationships/ctrlProp" Target="../ctrlProps/ctrlProp1264.xml"/><Relationship Id="rId139" Type="http://schemas.openxmlformats.org/officeDocument/2006/relationships/ctrlProp" Target="../ctrlProps/ctrlProp1285.xml"/><Relationship Id="rId85" Type="http://schemas.openxmlformats.org/officeDocument/2006/relationships/ctrlProp" Target="../ctrlProps/ctrlProp1231.xml"/><Relationship Id="rId150" Type="http://schemas.openxmlformats.org/officeDocument/2006/relationships/ctrlProp" Target="../ctrlProps/ctrlProp1296.xml"/><Relationship Id="rId171" Type="http://schemas.openxmlformats.org/officeDocument/2006/relationships/ctrlProp" Target="../ctrlProps/ctrlProp1317.xml"/><Relationship Id="rId192" Type="http://schemas.openxmlformats.org/officeDocument/2006/relationships/ctrlProp" Target="../ctrlProps/ctrlProp1338.xml"/><Relationship Id="rId12" Type="http://schemas.openxmlformats.org/officeDocument/2006/relationships/ctrlProp" Target="../ctrlProps/ctrlProp1158.xml"/><Relationship Id="rId33" Type="http://schemas.openxmlformats.org/officeDocument/2006/relationships/ctrlProp" Target="../ctrlProps/ctrlProp1179.xml"/><Relationship Id="rId108" Type="http://schemas.openxmlformats.org/officeDocument/2006/relationships/ctrlProp" Target="../ctrlProps/ctrlProp1254.xml"/><Relationship Id="rId129" Type="http://schemas.openxmlformats.org/officeDocument/2006/relationships/ctrlProp" Target="../ctrlProps/ctrlProp1275.xml"/><Relationship Id="rId54" Type="http://schemas.openxmlformats.org/officeDocument/2006/relationships/ctrlProp" Target="../ctrlProps/ctrlProp1200.xml"/><Relationship Id="rId75" Type="http://schemas.openxmlformats.org/officeDocument/2006/relationships/ctrlProp" Target="../ctrlProps/ctrlProp1221.xml"/><Relationship Id="rId96" Type="http://schemas.openxmlformats.org/officeDocument/2006/relationships/ctrlProp" Target="../ctrlProps/ctrlProp1242.xml"/><Relationship Id="rId140" Type="http://schemas.openxmlformats.org/officeDocument/2006/relationships/ctrlProp" Target="../ctrlProps/ctrlProp1286.xml"/><Relationship Id="rId161" Type="http://schemas.openxmlformats.org/officeDocument/2006/relationships/ctrlProp" Target="../ctrlProps/ctrlProp1307.xml"/><Relationship Id="rId182" Type="http://schemas.openxmlformats.org/officeDocument/2006/relationships/ctrlProp" Target="../ctrlProps/ctrlProp1328.xml"/><Relationship Id="rId6" Type="http://schemas.openxmlformats.org/officeDocument/2006/relationships/ctrlProp" Target="../ctrlProps/ctrlProp1152.xml"/><Relationship Id="rId23" Type="http://schemas.openxmlformats.org/officeDocument/2006/relationships/ctrlProp" Target="../ctrlProps/ctrlProp1169.xml"/><Relationship Id="rId119" Type="http://schemas.openxmlformats.org/officeDocument/2006/relationships/ctrlProp" Target="../ctrlProps/ctrlProp1265.xml"/><Relationship Id="rId44" Type="http://schemas.openxmlformats.org/officeDocument/2006/relationships/ctrlProp" Target="../ctrlProps/ctrlProp1190.xml"/><Relationship Id="rId65" Type="http://schemas.openxmlformats.org/officeDocument/2006/relationships/ctrlProp" Target="../ctrlProps/ctrlProp1211.xml"/><Relationship Id="rId86" Type="http://schemas.openxmlformats.org/officeDocument/2006/relationships/ctrlProp" Target="../ctrlProps/ctrlProp1232.xml"/><Relationship Id="rId130" Type="http://schemas.openxmlformats.org/officeDocument/2006/relationships/ctrlProp" Target="../ctrlProps/ctrlProp1276.xml"/><Relationship Id="rId151" Type="http://schemas.openxmlformats.org/officeDocument/2006/relationships/ctrlProp" Target="../ctrlProps/ctrlProp1297.xml"/><Relationship Id="rId172" Type="http://schemas.openxmlformats.org/officeDocument/2006/relationships/ctrlProp" Target="../ctrlProps/ctrlProp1318.xml"/><Relationship Id="rId13" Type="http://schemas.openxmlformats.org/officeDocument/2006/relationships/ctrlProp" Target="../ctrlProps/ctrlProp1159.xml"/><Relationship Id="rId18" Type="http://schemas.openxmlformats.org/officeDocument/2006/relationships/ctrlProp" Target="../ctrlProps/ctrlProp1164.xml"/><Relationship Id="rId39" Type="http://schemas.openxmlformats.org/officeDocument/2006/relationships/ctrlProp" Target="../ctrlProps/ctrlProp1185.xml"/><Relationship Id="rId109" Type="http://schemas.openxmlformats.org/officeDocument/2006/relationships/ctrlProp" Target="../ctrlProps/ctrlProp1255.xml"/><Relationship Id="rId34" Type="http://schemas.openxmlformats.org/officeDocument/2006/relationships/ctrlProp" Target="../ctrlProps/ctrlProp1180.xml"/><Relationship Id="rId50" Type="http://schemas.openxmlformats.org/officeDocument/2006/relationships/ctrlProp" Target="../ctrlProps/ctrlProp1196.xml"/><Relationship Id="rId55" Type="http://schemas.openxmlformats.org/officeDocument/2006/relationships/ctrlProp" Target="../ctrlProps/ctrlProp1201.xml"/><Relationship Id="rId76" Type="http://schemas.openxmlformats.org/officeDocument/2006/relationships/ctrlProp" Target="../ctrlProps/ctrlProp1222.xml"/><Relationship Id="rId97" Type="http://schemas.openxmlformats.org/officeDocument/2006/relationships/ctrlProp" Target="../ctrlProps/ctrlProp1243.xml"/><Relationship Id="rId104" Type="http://schemas.openxmlformats.org/officeDocument/2006/relationships/ctrlProp" Target="../ctrlProps/ctrlProp1250.xml"/><Relationship Id="rId120" Type="http://schemas.openxmlformats.org/officeDocument/2006/relationships/ctrlProp" Target="../ctrlProps/ctrlProp1266.xml"/><Relationship Id="rId125" Type="http://schemas.openxmlformats.org/officeDocument/2006/relationships/ctrlProp" Target="../ctrlProps/ctrlProp1271.xml"/><Relationship Id="rId141" Type="http://schemas.openxmlformats.org/officeDocument/2006/relationships/ctrlProp" Target="../ctrlProps/ctrlProp1287.xml"/><Relationship Id="rId146" Type="http://schemas.openxmlformats.org/officeDocument/2006/relationships/ctrlProp" Target="../ctrlProps/ctrlProp1292.xml"/><Relationship Id="rId167" Type="http://schemas.openxmlformats.org/officeDocument/2006/relationships/ctrlProp" Target="../ctrlProps/ctrlProp1313.xml"/><Relationship Id="rId188" Type="http://schemas.openxmlformats.org/officeDocument/2006/relationships/ctrlProp" Target="../ctrlProps/ctrlProp1334.xml"/><Relationship Id="rId7" Type="http://schemas.openxmlformats.org/officeDocument/2006/relationships/ctrlProp" Target="../ctrlProps/ctrlProp1153.xml"/><Relationship Id="rId71" Type="http://schemas.openxmlformats.org/officeDocument/2006/relationships/ctrlProp" Target="../ctrlProps/ctrlProp1217.xml"/><Relationship Id="rId92" Type="http://schemas.openxmlformats.org/officeDocument/2006/relationships/ctrlProp" Target="../ctrlProps/ctrlProp1238.xml"/><Relationship Id="rId162" Type="http://schemas.openxmlformats.org/officeDocument/2006/relationships/ctrlProp" Target="../ctrlProps/ctrlProp1308.xml"/><Relationship Id="rId183" Type="http://schemas.openxmlformats.org/officeDocument/2006/relationships/ctrlProp" Target="../ctrlProps/ctrlProp1329.xml"/><Relationship Id="rId2" Type="http://schemas.openxmlformats.org/officeDocument/2006/relationships/drawing" Target="../drawings/drawing17.xml"/><Relationship Id="rId29" Type="http://schemas.openxmlformats.org/officeDocument/2006/relationships/ctrlProp" Target="../ctrlProps/ctrlProp1175.xml"/><Relationship Id="rId24" Type="http://schemas.openxmlformats.org/officeDocument/2006/relationships/ctrlProp" Target="../ctrlProps/ctrlProp1170.xml"/><Relationship Id="rId40" Type="http://schemas.openxmlformats.org/officeDocument/2006/relationships/ctrlProp" Target="../ctrlProps/ctrlProp1186.xml"/><Relationship Id="rId45" Type="http://schemas.openxmlformats.org/officeDocument/2006/relationships/ctrlProp" Target="../ctrlProps/ctrlProp1191.xml"/><Relationship Id="rId66" Type="http://schemas.openxmlformats.org/officeDocument/2006/relationships/ctrlProp" Target="../ctrlProps/ctrlProp1212.xml"/><Relationship Id="rId87" Type="http://schemas.openxmlformats.org/officeDocument/2006/relationships/ctrlProp" Target="../ctrlProps/ctrlProp1233.xml"/><Relationship Id="rId110" Type="http://schemas.openxmlformats.org/officeDocument/2006/relationships/ctrlProp" Target="../ctrlProps/ctrlProp1256.xml"/><Relationship Id="rId115" Type="http://schemas.openxmlformats.org/officeDocument/2006/relationships/ctrlProp" Target="../ctrlProps/ctrlProp1261.xml"/><Relationship Id="rId131" Type="http://schemas.openxmlformats.org/officeDocument/2006/relationships/ctrlProp" Target="../ctrlProps/ctrlProp1277.xml"/><Relationship Id="rId136" Type="http://schemas.openxmlformats.org/officeDocument/2006/relationships/ctrlProp" Target="../ctrlProps/ctrlProp1282.xml"/><Relationship Id="rId157" Type="http://schemas.openxmlformats.org/officeDocument/2006/relationships/ctrlProp" Target="../ctrlProps/ctrlProp1303.xml"/><Relationship Id="rId178" Type="http://schemas.openxmlformats.org/officeDocument/2006/relationships/ctrlProp" Target="../ctrlProps/ctrlProp1324.xml"/><Relationship Id="rId61" Type="http://schemas.openxmlformats.org/officeDocument/2006/relationships/ctrlProp" Target="../ctrlProps/ctrlProp1207.xml"/><Relationship Id="rId82" Type="http://schemas.openxmlformats.org/officeDocument/2006/relationships/ctrlProp" Target="../ctrlProps/ctrlProp1228.xml"/><Relationship Id="rId152" Type="http://schemas.openxmlformats.org/officeDocument/2006/relationships/ctrlProp" Target="../ctrlProps/ctrlProp1298.xml"/><Relationship Id="rId173" Type="http://schemas.openxmlformats.org/officeDocument/2006/relationships/ctrlProp" Target="../ctrlProps/ctrlProp1319.xml"/><Relationship Id="rId19" Type="http://schemas.openxmlformats.org/officeDocument/2006/relationships/ctrlProp" Target="../ctrlProps/ctrlProp1165.xml"/><Relationship Id="rId14" Type="http://schemas.openxmlformats.org/officeDocument/2006/relationships/ctrlProp" Target="../ctrlProps/ctrlProp1160.xml"/><Relationship Id="rId30" Type="http://schemas.openxmlformats.org/officeDocument/2006/relationships/ctrlProp" Target="../ctrlProps/ctrlProp1176.xml"/><Relationship Id="rId35" Type="http://schemas.openxmlformats.org/officeDocument/2006/relationships/ctrlProp" Target="../ctrlProps/ctrlProp1181.xml"/><Relationship Id="rId56" Type="http://schemas.openxmlformats.org/officeDocument/2006/relationships/ctrlProp" Target="../ctrlProps/ctrlProp1202.xml"/><Relationship Id="rId77" Type="http://schemas.openxmlformats.org/officeDocument/2006/relationships/ctrlProp" Target="../ctrlProps/ctrlProp1223.xml"/><Relationship Id="rId100" Type="http://schemas.openxmlformats.org/officeDocument/2006/relationships/ctrlProp" Target="../ctrlProps/ctrlProp1246.xml"/><Relationship Id="rId105" Type="http://schemas.openxmlformats.org/officeDocument/2006/relationships/ctrlProp" Target="../ctrlProps/ctrlProp1251.xml"/><Relationship Id="rId126" Type="http://schemas.openxmlformats.org/officeDocument/2006/relationships/ctrlProp" Target="../ctrlProps/ctrlProp1272.xml"/><Relationship Id="rId147" Type="http://schemas.openxmlformats.org/officeDocument/2006/relationships/ctrlProp" Target="../ctrlProps/ctrlProp1293.xml"/><Relationship Id="rId168" Type="http://schemas.openxmlformats.org/officeDocument/2006/relationships/ctrlProp" Target="../ctrlProps/ctrlProp1314.xml"/><Relationship Id="rId8" Type="http://schemas.openxmlformats.org/officeDocument/2006/relationships/ctrlProp" Target="../ctrlProps/ctrlProp1154.xml"/><Relationship Id="rId51" Type="http://schemas.openxmlformats.org/officeDocument/2006/relationships/ctrlProp" Target="../ctrlProps/ctrlProp1197.xml"/><Relationship Id="rId72" Type="http://schemas.openxmlformats.org/officeDocument/2006/relationships/ctrlProp" Target="../ctrlProps/ctrlProp1218.xml"/><Relationship Id="rId93" Type="http://schemas.openxmlformats.org/officeDocument/2006/relationships/ctrlProp" Target="../ctrlProps/ctrlProp1239.xml"/><Relationship Id="rId98" Type="http://schemas.openxmlformats.org/officeDocument/2006/relationships/ctrlProp" Target="../ctrlProps/ctrlProp1244.xml"/><Relationship Id="rId121" Type="http://schemas.openxmlformats.org/officeDocument/2006/relationships/ctrlProp" Target="../ctrlProps/ctrlProp1267.xml"/><Relationship Id="rId142" Type="http://schemas.openxmlformats.org/officeDocument/2006/relationships/ctrlProp" Target="../ctrlProps/ctrlProp1288.xml"/><Relationship Id="rId163" Type="http://schemas.openxmlformats.org/officeDocument/2006/relationships/ctrlProp" Target="../ctrlProps/ctrlProp1309.xml"/><Relationship Id="rId184" Type="http://schemas.openxmlformats.org/officeDocument/2006/relationships/ctrlProp" Target="../ctrlProps/ctrlProp1330.xml"/><Relationship Id="rId189" Type="http://schemas.openxmlformats.org/officeDocument/2006/relationships/ctrlProp" Target="../ctrlProps/ctrlProp1335.xml"/><Relationship Id="rId3" Type="http://schemas.openxmlformats.org/officeDocument/2006/relationships/vmlDrawing" Target="../drawings/vmlDrawing17.vml"/><Relationship Id="rId25" Type="http://schemas.openxmlformats.org/officeDocument/2006/relationships/ctrlProp" Target="../ctrlProps/ctrlProp1171.xml"/><Relationship Id="rId46" Type="http://schemas.openxmlformats.org/officeDocument/2006/relationships/ctrlProp" Target="../ctrlProps/ctrlProp1192.xml"/><Relationship Id="rId67" Type="http://schemas.openxmlformats.org/officeDocument/2006/relationships/ctrlProp" Target="../ctrlProps/ctrlProp1213.xml"/><Relationship Id="rId116" Type="http://schemas.openxmlformats.org/officeDocument/2006/relationships/ctrlProp" Target="../ctrlProps/ctrlProp1262.xml"/><Relationship Id="rId137" Type="http://schemas.openxmlformats.org/officeDocument/2006/relationships/ctrlProp" Target="../ctrlProps/ctrlProp1283.xml"/><Relationship Id="rId158" Type="http://schemas.openxmlformats.org/officeDocument/2006/relationships/ctrlProp" Target="../ctrlProps/ctrlProp1304.xml"/><Relationship Id="rId20" Type="http://schemas.openxmlformats.org/officeDocument/2006/relationships/ctrlProp" Target="../ctrlProps/ctrlProp1166.xml"/><Relationship Id="rId41" Type="http://schemas.openxmlformats.org/officeDocument/2006/relationships/ctrlProp" Target="../ctrlProps/ctrlProp1187.xml"/><Relationship Id="rId62" Type="http://schemas.openxmlformats.org/officeDocument/2006/relationships/ctrlProp" Target="../ctrlProps/ctrlProp1208.xml"/><Relationship Id="rId83" Type="http://schemas.openxmlformats.org/officeDocument/2006/relationships/ctrlProp" Target="../ctrlProps/ctrlProp1229.xml"/><Relationship Id="rId88" Type="http://schemas.openxmlformats.org/officeDocument/2006/relationships/ctrlProp" Target="../ctrlProps/ctrlProp1234.xml"/><Relationship Id="rId111" Type="http://schemas.openxmlformats.org/officeDocument/2006/relationships/ctrlProp" Target="../ctrlProps/ctrlProp1257.xml"/><Relationship Id="rId132" Type="http://schemas.openxmlformats.org/officeDocument/2006/relationships/ctrlProp" Target="../ctrlProps/ctrlProp1278.xml"/><Relationship Id="rId153" Type="http://schemas.openxmlformats.org/officeDocument/2006/relationships/ctrlProp" Target="../ctrlProps/ctrlProp1299.xml"/><Relationship Id="rId174" Type="http://schemas.openxmlformats.org/officeDocument/2006/relationships/ctrlProp" Target="../ctrlProps/ctrlProp1320.xml"/><Relationship Id="rId179" Type="http://schemas.openxmlformats.org/officeDocument/2006/relationships/ctrlProp" Target="../ctrlProps/ctrlProp1325.xml"/><Relationship Id="rId190" Type="http://schemas.openxmlformats.org/officeDocument/2006/relationships/ctrlProp" Target="../ctrlProps/ctrlProp1336.xml"/><Relationship Id="rId15" Type="http://schemas.openxmlformats.org/officeDocument/2006/relationships/ctrlProp" Target="../ctrlProps/ctrlProp1161.xml"/><Relationship Id="rId36" Type="http://schemas.openxmlformats.org/officeDocument/2006/relationships/ctrlProp" Target="../ctrlProps/ctrlProp1182.xml"/><Relationship Id="rId57" Type="http://schemas.openxmlformats.org/officeDocument/2006/relationships/ctrlProp" Target="../ctrlProps/ctrlProp1203.xml"/><Relationship Id="rId106" Type="http://schemas.openxmlformats.org/officeDocument/2006/relationships/ctrlProp" Target="../ctrlProps/ctrlProp1252.xml"/><Relationship Id="rId127" Type="http://schemas.openxmlformats.org/officeDocument/2006/relationships/ctrlProp" Target="../ctrlProps/ctrlProp1273.xml"/><Relationship Id="rId10" Type="http://schemas.openxmlformats.org/officeDocument/2006/relationships/ctrlProp" Target="../ctrlProps/ctrlProp1156.xml"/><Relationship Id="rId31" Type="http://schemas.openxmlformats.org/officeDocument/2006/relationships/ctrlProp" Target="../ctrlProps/ctrlProp1177.xml"/><Relationship Id="rId52" Type="http://schemas.openxmlformats.org/officeDocument/2006/relationships/ctrlProp" Target="../ctrlProps/ctrlProp1198.xml"/><Relationship Id="rId73" Type="http://schemas.openxmlformats.org/officeDocument/2006/relationships/ctrlProp" Target="../ctrlProps/ctrlProp1219.xml"/><Relationship Id="rId78" Type="http://schemas.openxmlformats.org/officeDocument/2006/relationships/ctrlProp" Target="../ctrlProps/ctrlProp1224.xml"/><Relationship Id="rId94" Type="http://schemas.openxmlformats.org/officeDocument/2006/relationships/ctrlProp" Target="../ctrlProps/ctrlProp1240.xml"/><Relationship Id="rId99" Type="http://schemas.openxmlformats.org/officeDocument/2006/relationships/ctrlProp" Target="../ctrlProps/ctrlProp1245.xml"/><Relationship Id="rId101" Type="http://schemas.openxmlformats.org/officeDocument/2006/relationships/ctrlProp" Target="../ctrlProps/ctrlProp1247.xml"/><Relationship Id="rId122" Type="http://schemas.openxmlformats.org/officeDocument/2006/relationships/ctrlProp" Target="../ctrlProps/ctrlProp1268.xml"/><Relationship Id="rId143" Type="http://schemas.openxmlformats.org/officeDocument/2006/relationships/ctrlProp" Target="../ctrlProps/ctrlProp1289.xml"/><Relationship Id="rId148" Type="http://schemas.openxmlformats.org/officeDocument/2006/relationships/ctrlProp" Target="../ctrlProps/ctrlProp1294.xml"/><Relationship Id="rId164" Type="http://schemas.openxmlformats.org/officeDocument/2006/relationships/ctrlProp" Target="../ctrlProps/ctrlProp1310.xml"/><Relationship Id="rId169" Type="http://schemas.openxmlformats.org/officeDocument/2006/relationships/ctrlProp" Target="../ctrlProps/ctrlProp1315.xml"/><Relationship Id="rId185" Type="http://schemas.openxmlformats.org/officeDocument/2006/relationships/ctrlProp" Target="../ctrlProps/ctrlProp1331.xml"/><Relationship Id="rId4" Type="http://schemas.openxmlformats.org/officeDocument/2006/relationships/ctrlProp" Target="../ctrlProps/ctrlProp1150.xml"/><Relationship Id="rId9" Type="http://schemas.openxmlformats.org/officeDocument/2006/relationships/ctrlProp" Target="../ctrlProps/ctrlProp1155.xml"/><Relationship Id="rId180" Type="http://schemas.openxmlformats.org/officeDocument/2006/relationships/ctrlProp" Target="../ctrlProps/ctrlProp1326.xml"/><Relationship Id="rId26" Type="http://schemas.openxmlformats.org/officeDocument/2006/relationships/ctrlProp" Target="../ctrlProps/ctrlProp1172.xml"/><Relationship Id="rId47" Type="http://schemas.openxmlformats.org/officeDocument/2006/relationships/ctrlProp" Target="../ctrlProps/ctrlProp1193.xml"/><Relationship Id="rId68" Type="http://schemas.openxmlformats.org/officeDocument/2006/relationships/ctrlProp" Target="../ctrlProps/ctrlProp1214.xml"/><Relationship Id="rId89" Type="http://schemas.openxmlformats.org/officeDocument/2006/relationships/ctrlProp" Target="../ctrlProps/ctrlProp1235.xml"/><Relationship Id="rId112" Type="http://schemas.openxmlformats.org/officeDocument/2006/relationships/ctrlProp" Target="../ctrlProps/ctrlProp1258.xml"/><Relationship Id="rId133" Type="http://schemas.openxmlformats.org/officeDocument/2006/relationships/ctrlProp" Target="../ctrlProps/ctrlProp1279.xml"/><Relationship Id="rId154" Type="http://schemas.openxmlformats.org/officeDocument/2006/relationships/ctrlProp" Target="../ctrlProps/ctrlProp1300.xml"/><Relationship Id="rId175" Type="http://schemas.openxmlformats.org/officeDocument/2006/relationships/ctrlProp" Target="../ctrlProps/ctrlProp1321.xml"/><Relationship Id="rId16" Type="http://schemas.openxmlformats.org/officeDocument/2006/relationships/ctrlProp" Target="../ctrlProps/ctrlProp1162.xml"/><Relationship Id="rId37" Type="http://schemas.openxmlformats.org/officeDocument/2006/relationships/ctrlProp" Target="../ctrlProps/ctrlProp1183.xml"/><Relationship Id="rId58" Type="http://schemas.openxmlformats.org/officeDocument/2006/relationships/ctrlProp" Target="../ctrlProps/ctrlProp1204.xml"/><Relationship Id="rId79" Type="http://schemas.openxmlformats.org/officeDocument/2006/relationships/ctrlProp" Target="../ctrlProps/ctrlProp1225.xml"/><Relationship Id="rId102" Type="http://schemas.openxmlformats.org/officeDocument/2006/relationships/ctrlProp" Target="../ctrlProps/ctrlProp1248.xml"/><Relationship Id="rId123" Type="http://schemas.openxmlformats.org/officeDocument/2006/relationships/ctrlProp" Target="../ctrlProps/ctrlProp1269.xml"/><Relationship Id="rId144" Type="http://schemas.openxmlformats.org/officeDocument/2006/relationships/ctrlProp" Target="../ctrlProps/ctrlProp1290.xml"/><Relationship Id="rId90" Type="http://schemas.openxmlformats.org/officeDocument/2006/relationships/ctrlProp" Target="../ctrlProps/ctrlProp1236.xml"/><Relationship Id="rId165" Type="http://schemas.openxmlformats.org/officeDocument/2006/relationships/ctrlProp" Target="../ctrlProps/ctrlProp1311.xml"/><Relationship Id="rId186" Type="http://schemas.openxmlformats.org/officeDocument/2006/relationships/ctrlProp" Target="../ctrlProps/ctrlProp1332.xml"/><Relationship Id="rId27" Type="http://schemas.openxmlformats.org/officeDocument/2006/relationships/ctrlProp" Target="../ctrlProps/ctrlProp1173.xml"/><Relationship Id="rId48" Type="http://schemas.openxmlformats.org/officeDocument/2006/relationships/ctrlProp" Target="../ctrlProps/ctrlProp1194.xml"/><Relationship Id="rId69" Type="http://schemas.openxmlformats.org/officeDocument/2006/relationships/ctrlProp" Target="../ctrlProps/ctrlProp1215.xml"/><Relationship Id="rId113" Type="http://schemas.openxmlformats.org/officeDocument/2006/relationships/ctrlProp" Target="../ctrlProps/ctrlProp1259.xml"/><Relationship Id="rId134" Type="http://schemas.openxmlformats.org/officeDocument/2006/relationships/ctrlProp" Target="../ctrlProps/ctrlProp1280.xml"/><Relationship Id="rId80" Type="http://schemas.openxmlformats.org/officeDocument/2006/relationships/ctrlProp" Target="../ctrlProps/ctrlProp1226.xml"/><Relationship Id="rId155" Type="http://schemas.openxmlformats.org/officeDocument/2006/relationships/ctrlProp" Target="../ctrlProps/ctrlProp1301.xml"/><Relationship Id="rId176" Type="http://schemas.openxmlformats.org/officeDocument/2006/relationships/ctrlProp" Target="../ctrlProps/ctrlProp1322.xml"/><Relationship Id="rId17" Type="http://schemas.openxmlformats.org/officeDocument/2006/relationships/ctrlProp" Target="../ctrlProps/ctrlProp1163.xml"/><Relationship Id="rId38" Type="http://schemas.openxmlformats.org/officeDocument/2006/relationships/ctrlProp" Target="../ctrlProps/ctrlProp1184.xml"/><Relationship Id="rId59" Type="http://schemas.openxmlformats.org/officeDocument/2006/relationships/ctrlProp" Target="../ctrlProps/ctrlProp1205.xml"/><Relationship Id="rId103" Type="http://schemas.openxmlformats.org/officeDocument/2006/relationships/ctrlProp" Target="../ctrlProps/ctrlProp1249.xml"/><Relationship Id="rId124" Type="http://schemas.openxmlformats.org/officeDocument/2006/relationships/ctrlProp" Target="../ctrlProps/ctrlProp1270.xml"/><Relationship Id="rId70" Type="http://schemas.openxmlformats.org/officeDocument/2006/relationships/ctrlProp" Target="../ctrlProps/ctrlProp1216.xml"/><Relationship Id="rId91" Type="http://schemas.openxmlformats.org/officeDocument/2006/relationships/ctrlProp" Target="../ctrlProps/ctrlProp1237.xml"/><Relationship Id="rId145" Type="http://schemas.openxmlformats.org/officeDocument/2006/relationships/ctrlProp" Target="../ctrlProps/ctrlProp1291.xml"/><Relationship Id="rId166" Type="http://schemas.openxmlformats.org/officeDocument/2006/relationships/ctrlProp" Target="../ctrlProps/ctrlProp1312.xml"/><Relationship Id="rId187" Type="http://schemas.openxmlformats.org/officeDocument/2006/relationships/ctrlProp" Target="../ctrlProps/ctrlProp1333.xml"/><Relationship Id="rId1" Type="http://schemas.openxmlformats.org/officeDocument/2006/relationships/printerSettings" Target="../printerSettings/printerSettings18.bin"/><Relationship Id="rId28" Type="http://schemas.openxmlformats.org/officeDocument/2006/relationships/ctrlProp" Target="../ctrlProps/ctrlProp1174.xml"/><Relationship Id="rId49" Type="http://schemas.openxmlformats.org/officeDocument/2006/relationships/ctrlProp" Target="../ctrlProps/ctrlProp1195.xml"/><Relationship Id="rId114" Type="http://schemas.openxmlformats.org/officeDocument/2006/relationships/ctrlProp" Target="../ctrlProps/ctrlProp1260.xml"/><Relationship Id="rId60" Type="http://schemas.openxmlformats.org/officeDocument/2006/relationships/ctrlProp" Target="../ctrlProps/ctrlProp1206.xml"/><Relationship Id="rId81" Type="http://schemas.openxmlformats.org/officeDocument/2006/relationships/ctrlProp" Target="../ctrlProps/ctrlProp1227.xml"/><Relationship Id="rId135" Type="http://schemas.openxmlformats.org/officeDocument/2006/relationships/ctrlProp" Target="../ctrlProps/ctrlProp1281.xml"/><Relationship Id="rId156" Type="http://schemas.openxmlformats.org/officeDocument/2006/relationships/ctrlProp" Target="../ctrlProps/ctrlProp1302.xml"/><Relationship Id="rId177" Type="http://schemas.openxmlformats.org/officeDocument/2006/relationships/ctrlProp" Target="../ctrlProps/ctrlProp1323.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452.xml"/><Relationship Id="rId21" Type="http://schemas.openxmlformats.org/officeDocument/2006/relationships/ctrlProp" Target="../ctrlProps/ctrlProp1356.xml"/><Relationship Id="rId42" Type="http://schemas.openxmlformats.org/officeDocument/2006/relationships/ctrlProp" Target="../ctrlProps/ctrlProp1377.xml"/><Relationship Id="rId63" Type="http://schemas.openxmlformats.org/officeDocument/2006/relationships/ctrlProp" Target="../ctrlProps/ctrlProp1398.xml"/><Relationship Id="rId84" Type="http://schemas.openxmlformats.org/officeDocument/2006/relationships/ctrlProp" Target="../ctrlProps/ctrlProp1419.xml"/><Relationship Id="rId138" Type="http://schemas.openxmlformats.org/officeDocument/2006/relationships/ctrlProp" Target="../ctrlProps/ctrlProp1473.xml"/><Relationship Id="rId159" Type="http://schemas.openxmlformats.org/officeDocument/2006/relationships/ctrlProp" Target="../ctrlProps/ctrlProp1494.xml"/><Relationship Id="rId170" Type="http://schemas.openxmlformats.org/officeDocument/2006/relationships/ctrlProp" Target="../ctrlProps/ctrlProp1505.xml"/><Relationship Id="rId191" Type="http://schemas.openxmlformats.org/officeDocument/2006/relationships/ctrlProp" Target="../ctrlProps/ctrlProp1526.xml"/><Relationship Id="rId205" Type="http://schemas.openxmlformats.org/officeDocument/2006/relationships/ctrlProp" Target="../ctrlProps/ctrlProp1540.xml"/><Relationship Id="rId226" Type="http://schemas.openxmlformats.org/officeDocument/2006/relationships/ctrlProp" Target="../ctrlProps/ctrlProp1561.xml"/><Relationship Id="rId247" Type="http://schemas.openxmlformats.org/officeDocument/2006/relationships/ctrlProp" Target="../ctrlProps/ctrlProp1582.xml"/><Relationship Id="rId107" Type="http://schemas.openxmlformats.org/officeDocument/2006/relationships/ctrlProp" Target="../ctrlProps/ctrlProp1442.xml"/><Relationship Id="rId11" Type="http://schemas.openxmlformats.org/officeDocument/2006/relationships/ctrlProp" Target="../ctrlProps/ctrlProp1346.xml"/><Relationship Id="rId32" Type="http://schemas.openxmlformats.org/officeDocument/2006/relationships/ctrlProp" Target="../ctrlProps/ctrlProp1367.xml"/><Relationship Id="rId53" Type="http://schemas.openxmlformats.org/officeDocument/2006/relationships/ctrlProp" Target="../ctrlProps/ctrlProp1388.xml"/><Relationship Id="rId74" Type="http://schemas.openxmlformats.org/officeDocument/2006/relationships/ctrlProp" Target="../ctrlProps/ctrlProp1409.xml"/><Relationship Id="rId128" Type="http://schemas.openxmlformats.org/officeDocument/2006/relationships/ctrlProp" Target="../ctrlProps/ctrlProp1463.xml"/><Relationship Id="rId149" Type="http://schemas.openxmlformats.org/officeDocument/2006/relationships/ctrlProp" Target="../ctrlProps/ctrlProp1484.xml"/><Relationship Id="rId5" Type="http://schemas.openxmlformats.org/officeDocument/2006/relationships/ctrlProp" Target="../ctrlProps/ctrlProp1340.xml"/><Relationship Id="rId95" Type="http://schemas.openxmlformats.org/officeDocument/2006/relationships/ctrlProp" Target="../ctrlProps/ctrlProp1430.xml"/><Relationship Id="rId160" Type="http://schemas.openxmlformats.org/officeDocument/2006/relationships/ctrlProp" Target="../ctrlProps/ctrlProp1495.xml"/><Relationship Id="rId181" Type="http://schemas.openxmlformats.org/officeDocument/2006/relationships/ctrlProp" Target="../ctrlProps/ctrlProp1516.xml"/><Relationship Id="rId216" Type="http://schemas.openxmlformats.org/officeDocument/2006/relationships/ctrlProp" Target="../ctrlProps/ctrlProp1551.xml"/><Relationship Id="rId237" Type="http://schemas.openxmlformats.org/officeDocument/2006/relationships/ctrlProp" Target="../ctrlProps/ctrlProp1572.xml"/><Relationship Id="rId22" Type="http://schemas.openxmlformats.org/officeDocument/2006/relationships/ctrlProp" Target="../ctrlProps/ctrlProp1357.xml"/><Relationship Id="rId43" Type="http://schemas.openxmlformats.org/officeDocument/2006/relationships/ctrlProp" Target="../ctrlProps/ctrlProp1378.xml"/><Relationship Id="rId64" Type="http://schemas.openxmlformats.org/officeDocument/2006/relationships/ctrlProp" Target="../ctrlProps/ctrlProp1399.xml"/><Relationship Id="rId118" Type="http://schemas.openxmlformats.org/officeDocument/2006/relationships/ctrlProp" Target="../ctrlProps/ctrlProp1453.xml"/><Relationship Id="rId139" Type="http://schemas.openxmlformats.org/officeDocument/2006/relationships/ctrlProp" Target="../ctrlProps/ctrlProp1474.xml"/><Relationship Id="rId85" Type="http://schemas.openxmlformats.org/officeDocument/2006/relationships/ctrlProp" Target="../ctrlProps/ctrlProp1420.xml"/><Relationship Id="rId150" Type="http://schemas.openxmlformats.org/officeDocument/2006/relationships/ctrlProp" Target="../ctrlProps/ctrlProp1485.xml"/><Relationship Id="rId171" Type="http://schemas.openxmlformats.org/officeDocument/2006/relationships/ctrlProp" Target="../ctrlProps/ctrlProp1506.xml"/><Relationship Id="rId192" Type="http://schemas.openxmlformats.org/officeDocument/2006/relationships/ctrlProp" Target="../ctrlProps/ctrlProp1527.xml"/><Relationship Id="rId206" Type="http://schemas.openxmlformats.org/officeDocument/2006/relationships/ctrlProp" Target="../ctrlProps/ctrlProp1541.xml"/><Relationship Id="rId227" Type="http://schemas.openxmlformats.org/officeDocument/2006/relationships/ctrlProp" Target="../ctrlProps/ctrlProp1562.xml"/><Relationship Id="rId248" Type="http://schemas.openxmlformats.org/officeDocument/2006/relationships/ctrlProp" Target="../ctrlProps/ctrlProp1583.xml"/><Relationship Id="rId12" Type="http://schemas.openxmlformats.org/officeDocument/2006/relationships/ctrlProp" Target="../ctrlProps/ctrlProp1347.xml"/><Relationship Id="rId33" Type="http://schemas.openxmlformats.org/officeDocument/2006/relationships/ctrlProp" Target="../ctrlProps/ctrlProp1368.xml"/><Relationship Id="rId108" Type="http://schemas.openxmlformats.org/officeDocument/2006/relationships/ctrlProp" Target="../ctrlProps/ctrlProp1443.xml"/><Relationship Id="rId129" Type="http://schemas.openxmlformats.org/officeDocument/2006/relationships/ctrlProp" Target="../ctrlProps/ctrlProp1464.xml"/><Relationship Id="rId54" Type="http://schemas.openxmlformats.org/officeDocument/2006/relationships/ctrlProp" Target="../ctrlProps/ctrlProp1389.xml"/><Relationship Id="rId75" Type="http://schemas.openxmlformats.org/officeDocument/2006/relationships/ctrlProp" Target="../ctrlProps/ctrlProp1410.xml"/><Relationship Id="rId96" Type="http://schemas.openxmlformats.org/officeDocument/2006/relationships/ctrlProp" Target="../ctrlProps/ctrlProp1431.xml"/><Relationship Id="rId140" Type="http://schemas.openxmlformats.org/officeDocument/2006/relationships/ctrlProp" Target="../ctrlProps/ctrlProp1475.xml"/><Relationship Id="rId161" Type="http://schemas.openxmlformats.org/officeDocument/2006/relationships/ctrlProp" Target="../ctrlProps/ctrlProp1496.xml"/><Relationship Id="rId182" Type="http://schemas.openxmlformats.org/officeDocument/2006/relationships/ctrlProp" Target="../ctrlProps/ctrlProp1517.xml"/><Relationship Id="rId217" Type="http://schemas.openxmlformats.org/officeDocument/2006/relationships/ctrlProp" Target="../ctrlProps/ctrlProp1552.xml"/><Relationship Id="rId6" Type="http://schemas.openxmlformats.org/officeDocument/2006/relationships/ctrlProp" Target="../ctrlProps/ctrlProp1341.xml"/><Relationship Id="rId238" Type="http://schemas.openxmlformats.org/officeDocument/2006/relationships/ctrlProp" Target="../ctrlProps/ctrlProp1573.xml"/><Relationship Id="rId23" Type="http://schemas.openxmlformats.org/officeDocument/2006/relationships/ctrlProp" Target="../ctrlProps/ctrlProp1358.xml"/><Relationship Id="rId119" Type="http://schemas.openxmlformats.org/officeDocument/2006/relationships/ctrlProp" Target="../ctrlProps/ctrlProp1454.xml"/><Relationship Id="rId44" Type="http://schemas.openxmlformats.org/officeDocument/2006/relationships/ctrlProp" Target="../ctrlProps/ctrlProp1379.xml"/><Relationship Id="rId65" Type="http://schemas.openxmlformats.org/officeDocument/2006/relationships/ctrlProp" Target="../ctrlProps/ctrlProp1400.xml"/><Relationship Id="rId86" Type="http://schemas.openxmlformats.org/officeDocument/2006/relationships/ctrlProp" Target="../ctrlProps/ctrlProp1421.xml"/><Relationship Id="rId130" Type="http://schemas.openxmlformats.org/officeDocument/2006/relationships/ctrlProp" Target="../ctrlProps/ctrlProp1465.xml"/><Relationship Id="rId151" Type="http://schemas.openxmlformats.org/officeDocument/2006/relationships/ctrlProp" Target="../ctrlProps/ctrlProp1486.xml"/><Relationship Id="rId172" Type="http://schemas.openxmlformats.org/officeDocument/2006/relationships/ctrlProp" Target="../ctrlProps/ctrlProp1507.xml"/><Relationship Id="rId193" Type="http://schemas.openxmlformats.org/officeDocument/2006/relationships/ctrlProp" Target="../ctrlProps/ctrlProp1528.xml"/><Relationship Id="rId207" Type="http://schemas.openxmlformats.org/officeDocument/2006/relationships/ctrlProp" Target="../ctrlProps/ctrlProp1542.xml"/><Relationship Id="rId228" Type="http://schemas.openxmlformats.org/officeDocument/2006/relationships/ctrlProp" Target="../ctrlProps/ctrlProp1563.xml"/><Relationship Id="rId249" Type="http://schemas.openxmlformats.org/officeDocument/2006/relationships/ctrlProp" Target="../ctrlProps/ctrlProp1584.xml"/><Relationship Id="rId13" Type="http://schemas.openxmlformats.org/officeDocument/2006/relationships/ctrlProp" Target="../ctrlProps/ctrlProp1348.xml"/><Relationship Id="rId109" Type="http://schemas.openxmlformats.org/officeDocument/2006/relationships/ctrlProp" Target="../ctrlProps/ctrlProp1444.xml"/><Relationship Id="rId34" Type="http://schemas.openxmlformats.org/officeDocument/2006/relationships/ctrlProp" Target="../ctrlProps/ctrlProp1369.xml"/><Relationship Id="rId55" Type="http://schemas.openxmlformats.org/officeDocument/2006/relationships/ctrlProp" Target="../ctrlProps/ctrlProp1390.xml"/><Relationship Id="rId76" Type="http://schemas.openxmlformats.org/officeDocument/2006/relationships/ctrlProp" Target="../ctrlProps/ctrlProp1411.xml"/><Relationship Id="rId97" Type="http://schemas.openxmlformats.org/officeDocument/2006/relationships/ctrlProp" Target="../ctrlProps/ctrlProp1432.xml"/><Relationship Id="rId120" Type="http://schemas.openxmlformats.org/officeDocument/2006/relationships/ctrlProp" Target="../ctrlProps/ctrlProp1455.xml"/><Relationship Id="rId141" Type="http://schemas.openxmlformats.org/officeDocument/2006/relationships/ctrlProp" Target="../ctrlProps/ctrlProp1476.xml"/><Relationship Id="rId7" Type="http://schemas.openxmlformats.org/officeDocument/2006/relationships/ctrlProp" Target="../ctrlProps/ctrlProp1342.xml"/><Relationship Id="rId162" Type="http://schemas.openxmlformats.org/officeDocument/2006/relationships/ctrlProp" Target="../ctrlProps/ctrlProp1497.xml"/><Relationship Id="rId183" Type="http://schemas.openxmlformats.org/officeDocument/2006/relationships/ctrlProp" Target="../ctrlProps/ctrlProp1518.xml"/><Relationship Id="rId218" Type="http://schemas.openxmlformats.org/officeDocument/2006/relationships/ctrlProp" Target="../ctrlProps/ctrlProp1553.xml"/><Relationship Id="rId239" Type="http://schemas.openxmlformats.org/officeDocument/2006/relationships/ctrlProp" Target="../ctrlProps/ctrlProp1574.xml"/><Relationship Id="rId24" Type="http://schemas.openxmlformats.org/officeDocument/2006/relationships/ctrlProp" Target="../ctrlProps/ctrlProp1359.xml"/><Relationship Id="rId45" Type="http://schemas.openxmlformats.org/officeDocument/2006/relationships/ctrlProp" Target="../ctrlProps/ctrlProp1380.xml"/><Relationship Id="rId66" Type="http://schemas.openxmlformats.org/officeDocument/2006/relationships/ctrlProp" Target="../ctrlProps/ctrlProp1401.xml"/><Relationship Id="rId87" Type="http://schemas.openxmlformats.org/officeDocument/2006/relationships/ctrlProp" Target="../ctrlProps/ctrlProp1422.xml"/><Relationship Id="rId110" Type="http://schemas.openxmlformats.org/officeDocument/2006/relationships/ctrlProp" Target="../ctrlProps/ctrlProp1445.xml"/><Relationship Id="rId131" Type="http://schemas.openxmlformats.org/officeDocument/2006/relationships/ctrlProp" Target="../ctrlProps/ctrlProp1466.xml"/><Relationship Id="rId152" Type="http://schemas.openxmlformats.org/officeDocument/2006/relationships/ctrlProp" Target="../ctrlProps/ctrlProp1487.xml"/><Relationship Id="rId173" Type="http://schemas.openxmlformats.org/officeDocument/2006/relationships/ctrlProp" Target="../ctrlProps/ctrlProp1508.xml"/><Relationship Id="rId194" Type="http://schemas.openxmlformats.org/officeDocument/2006/relationships/ctrlProp" Target="../ctrlProps/ctrlProp1529.xml"/><Relationship Id="rId208" Type="http://schemas.openxmlformats.org/officeDocument/2006/relationships/ctrlProp" Target="../ctrlProps/ctrlProp1543.xml"/><Relationship Id="rId229" Type="http://schemas.openxmlformats.org/officeDocument/2006/relationships/ctrlProp" Target="../ctrlProps/ctrlProp1564.xml"/><Relationship Id="rId240" Type="http://schemas.openxmlformats.org/officeDocument/2006/relationships/ctrlProp" Target="../ctrlProps/ctrlProp1575.xml"/><Relationship Id="rId14" Type="http://schemas.openxmlformats.org/officeDocument/2006/relationships/ctrlProp" Target="../ctrlProps/ctrlProp1349.xml"/><Relationship Id="rId35" Type="http://schemas.openxmlformats.org/officeDocument/2006/relationships/ctrlProp" Target="../ctrlProps/ctrlProp1370.xml"/><Relationship Id="rId56" Type="http://schemas.openxmlformats.org/officeDocument/2006/relationships/ctrlProp" Target="../ctrlProps/ctrlProp1391.xml"/><Relationship Id="rId77" Type="http://schemas.openxmlformats.org/officeDocument/2006/relationships/ctrlProp" Target="../ctrlProps/ctrlProp1412.xml"/><Relationship Id="rId100" Type="http://schemas.openxmlformats.org/officeDocument/2006/relationships/ctrlProp" Target="../ctrlProps/ctrlProp1435.xml"/><Relationship Id="rId8" Type="http://schemas.openxmlformats.org/officeDocument/2006/relationships/ctrlProp" Target="../ctrlProps/ctrlProp1343.xml"/><Relationship Id="rId98" Type="http://schemas.openxmlformats.org/officeDocument/2006/relationships/ctrlProp" Target="../ctrlProps/ctrlProp1433.xml"/><Relationship Id="rId121" Type="http://schemas.openxmlformats.org/officeDocument/2006/relationships/ctrlProp" Target="../ctrlProps/ctrlProp1456.xml"/><Relationship Id="rId142" Type="http://schemas.openxmlformats.org/officeDocument/2006/relationships/ctrlProp" Target="../ctrlProps/ctrlProp1477.xml"/><Relationship Id="rId163" Type="http://schemas.openxmlformats.org/officeDocument/2006/relationships/ctrlProp" Target="../ctrlProps/ctrlProp1498.xml"/><Relationship Id="rId184" Type="http://schemas.openxmlformats.org/officeDocument/2006/relationships/ctrlProp" Target="../ctrlProps/ctrlProp1519.xml"/><Relationship Id="rId219" Type="http://schemas.openxmlformats.org/officeDocument/2006/relationships/ctrlProp" Target="../ctrlProps/ctrlProp1554.xml"/><Relationship Id="rId230" Type="http://schemas.openxmlformats.org/officeDocument/2006/relationships/ctrlProp" Target="../ctrlProps/ctrlProp1565.xml"/><Relationship Id="rId25" Type="http://schemas.openxmlformats.org/officeDocument/2006/relationships/ctrlProp" Target="../ctrlProps/ctrlProp1360.xml"/><Relationship Id="rId46" Type="http://schemas.openxmlformats.org/officeDocument/2006/relationships/ctrlProp" Target="../ctrlProps/ctrlProp1381.xml"/><Relationship Id="rId67" Type="http://schemas.openxmlformats.org/officeDocument/2006/relationships/ctrlProp" Target="../ctrlProps/ctrlProp1402.xml"/><Relationship Id="rId88" Type="http://schemas.openxmlformats.org/officeDocument/2006/relationships/ctrlProp" Target="../ctrlProps/ctrlProp1423.xml"/><Relationship Id="rId111" Type="http://schemas.openxmlformats.org/officeDocument/2006/relationships/ctrlProp" Target="../ctrlProps/ctrlProp1446.xml"/><Relationship Id="rId132" Type="http://schemas.openxmlformats.org/officeDocument/2006/relationships/ctrlProp" Target="../ctrlProps/ctrlProp1467.xml"/><Relationship Id="rId153" Type="http://schemas.openxmlformats.org/officeDocument/2006/relationships/ctrlProp" Target="../ctrlProps/ctrlProp1488.xml"/><Relationship Id="rId174" Type="http://schemas.openxmlformats.org/officeDocument/2006/relationships/ctrlProp" Target="../ctrlProps/ctrlProp1509.xml"/><Relationship Id="rId195" Type="http://schemas.openxmlformats.org/officeDocument/2006/relationships/ctrlProp" Target="../ctrlProps/ctrlProp1530.xml"/><Relationship Id="rId209" Type="http://schemas.openxmlformats.org/officeDocument/2006/relationships/ctrlProp" Target="../ctrlProps/ctrlProp1544.xml"/><Relationship Id="rId220" Type="http://schemas.openxmlformats.org/officeDocument/2006/relationships/ctrlProp" Target="../ctrlProps/ctrlProp1555.xml"/><Relationship Id="rId241" Type="http://schemas.openxmlformats.org/officeDocument/2006/relationships/ctrlProp" Target="../ctrlProps/ctrlProp1576.xml"/><Relationship Id="rId15" Type="http://schemas.openxmlformats.org/officeDocument/2006/relationships/ctrlProp" Target="../ctrlProps/ctrlProp1350.xml"/><Relationship Id="rId36" Type="http://schemas.openxmlformats.org/officeDocument/2006/relationships/ctrlProp" Target="../ctrlProps/ctrlProp1371.xml"/><Relationship Id="rId57" Type="http://schemas.openxmlformats.org/officeDocument/2006/relationships/ctrlProp" Target="../ctrlProps/ctrlProp1392.xml"/><Relationship Id="rId78" Type="http://schemas.openxmlformats.org/officeDocument/2006/relationships/ctrlProp" Target="../ctrlProps/ctrlProp1413.xml"/><Relationship Id="rId99" Type="http://schemas.openxmlformats.org/officeDocument/2006/relationships/ctrlProp" Target="../ctrlProps/ctrlProp1434.xml"/><Relationship Id="rId101" Type="http://schemas.openxmlformats.org/officeDocument/2006/relationships/ctrlProp" Target="../ctrlProps/ctrlProp1436.xml"/><Relationship Id="rId122" Type="http://schemas.openxmlformats.org/officeDocument/2006/relationships/ctrlProp" Target="../ctrlProps/ctrlProp1457.xml"/><Relationship Id="rId143" Type="http://schemas.openxmlformats.org/officeDocument/2006/relationships/ctrlProp" Target="../ctrlProps/ctrlProp1478.xml"/><Relationship Id="rId164" Type="http://schemas.openxmlformats.org/officeDocument/2006/relationships/ctrlProp" Target="../ctrlProps/ctrlProp1499.xml"/><Relationship Id="rId185" Type="http://schemas.openxmlformats.org/officeDocument/2006/relationships/ctrlProp" Target="../ctrlProps/ctrlProp1520.xml"/><Relationship Id="rId4" Type="http://schemas.openxmlformats.org/officeDocument/2006/relationships/ctrlProp" Target="../ctrlProps/ctrlProp1339.xml"/><Relationship Id="rId9" Type="http://schemas.openxmlformats.org/officeDocument/2006/relationships/ctrlProp" Target="../ctrlProps/ctrlProp1344.xml"/><Relationship Id="rId180" Type="http://schemas.openxmlformats.org/officeDocument/2006/relationships/ctrlProp" Target="../ctrlProps/ctrlProp1515.xml"/><Relationship Id="rId210" Type="http://schemas.openxmlformats.org/officeDocument/2006/relationships/ctrlProp" Target="../ctrlProps/ctrlProp1545.xml"/><Relationship Id="rId215" Type="http://schemas.openxmlformats.org/officeDocument/2006/relationships/ctrlProp" Target="../ctrlProps/ctrlProp1550.xml"/><Relationship Id="rId236" Type="http://schemas.openxmlformats.org/officeDocument/2006/relationships/ctrlProp" Target="../ctrlProps/ctrlProp1571.xml"/><Relationship Id="rId26" Type="http://schemas.openxmlformats.org/officeDocument/2006/relationships/ctrlProp" Target="../ctrlProps/ctrlProp1361.xml"/><Relationship Id="rId231" Type="http://schemas.openxmlformats.org/officeDocument/2006/relationships/ctrlProp" Target="../ctrlProps/ctrlProp1566.xml"/><Relationship Id="rId47" Type="http://schemas.openxmlformats.org/officeDocument/2006/relationships/ctrlProp" Target="../ctrlProps/ctrlProp1382.xml"/><Relationship Id="rId68" Type="http://schemas.openxmlformats.org/officeDocument/2006/relationships/ctrlProp" Target="../ctrlProps/ctrlProp1403.xml"/><Relationship Id="rId89" Type="http://schemas.openxmlformats.org/officeDocument/2006/relationships/ctrlProp" Target="../ctrlProps/ctrlProp1424.xml"/><Relationship Id="rId112" Type="http://schemas.openxmlformats.org/officeDocument/2006/relationships/ctrlProp" Target="../ctrlProps/ctrlProp1447.xml"/><Relationship Id="rId133" Type="http://schemas.openxmlformats.org/officeDocument/2006/relationships/ctrlProp" Target="../ctrlProps/ctrlProp1468.xml"/><Relationship Id="rId154" Type="http://schemas.openxmlformats.org/officeDocument/2006/relationships/ctrlProp" Target="../ctrlProps/ctrlProp1489.xml"/><Relationship Id="rId175" Type="http://schemas.openxmlformats.org/officeDocument/2006/relationships/ctrlProp" Target="../ctrlProps/ctrlProp1510.xml"/><Relationship Id="rId196" Type="http://schemas.openxmlformats.org/officeDocument/2006/relationships/ctrlProp" Target="../ctrlProps/ctrlProp1531.xml"/><Relationship Id="rId200" Type="http://schemas.openxmlformats.org/officeDocument/2006/relationships/ctrlProp" Target="../ctrlProps/ctrlProp1535.xml"/><Relationship Id="rId16" Type="http://schemas.openxmlformats.org/officeDocument/2006/relationships/ctrlProp" Target="../ctrlProps/ctrlProp1351.xml"/><Relationship Id="rId221" Type="http://schemas.openxmlformats.org/officeDocument/2006/relationships/ctrlProp" Target="../ctrlProps/ctrlProp1556.xml"/><Relationship Id="rId242" Type="http://schemas.openxmlformats.org/officeDocument/2006/relationships/ctrlProp" Target="../ctrlProps/ctrlProp1577.xml"/><Relationship Id="rId37" Type="http://schemas.openxmlformats.org/officeDocument/2006/relationships/ctrlProp" Target="../ctrlProps/ctrlProp1372.xml"/><Relationship Id="rId58" Type="http://schemas.openxmlformats.org/officeDocument/2006/relationships/ctrlProp" Target="../ctrlProps/ctrlProp1393.xml"/><Relationship Id="rId79" Type="http://schemas.openxmlformats.org/officeDocument/2006/relationships/ctrlProp" Target="../ctrlProps/ctrlProp1414.xml"/><Relationship Id="rId102" Type="http://schemas.openxmlformats.org/officeDocument/2006/relationships/ctrlProp" Target="../ctrlProps/ctrlProp1437.xml"/><Relationship Id="rId123" Type="http://schemas.openxmlformats.org/officeDocument/2006/relationships/ctrlProp" Target="../ctrlProps/ctrlProp1458.xml"/><Relationship Id="rId144" Type="http://schemas.openxmlformats.org/officeDocument/2006/relationships/ctrlProp" Target="../ctrlProps/ctrlProp1479.xml"/><Relationship Id="rId90" Type="http://schemas.openxmlformats.org/officeDocument/2006/relationships/ctrlProp" Target="../ctrlProps/ctrlProp1425.xml"/><Relationship Id="rId165" Type="http://schemas.openxmlformats.org/officeDocument/2006/relationships/ctrlProp" Target="../ctrlProps/ctrlProp1500.xml"/><Relationship Id="rId186" Type="http://schemas.openxmlformats.org/officeDocument/2006/relationships/ctrlProp" Target="../ctrlProps/ctrlProp1521.xml"/><Relationship Id="rId211" Type="http://schemas.openxmlformats.org/officeDocument/2006/relationships/ctrlProp" Target="../ctrlProps/ctrlProp1546.xml"/><Relationship Id="rId232" Type="http://schemas.openxmlformats.org/officeDocument/2006/relationships/ctrlProp" Target="../ctrlProps/ctrlProp1567.xml"/><Relationship Id="rId27" Type="http://schemas.openxmlformats.org/officeDocument/2006/relationships/ctrlProp" Target="../ctrlProps/ctrlProp1362.xml"/><Relationship Id="rId48" Type="http://schemas.openxmlformats.org/officeDocument/2006/relationships/ctrlProp" Target="../ctrlProps/ctrlProp1383.xml"/><Relationship Id="rId69" Type="http://schemas.openxmlformats.org/officeDocument/2006/relationships/ctrlProp" Target="../ctrlProps/ctrlProp1404.xml"/><Relationship Id="rId113" Type="http://schemas.openxmlformats.org/officeDocument/2006/relationships/ctrlProp" Target="../ctrlProps/ctrlProp1448.xml"/><Relationship Id="rId134" Type="http://schemas.openxmlformats.org/officeDocument/2006/relationships/ctrlProp" Target="../ctrlProps/ctrlProp1469.xml"/><Relationship Id="rId80" Type="http://schemas.openxmlformats.org/officeDocument/2006/relationships/ctrlProp" Target="../ctrlProps/ctrlProp1415.xml"/><Relationship Id="rId155" Type="http://schemas.openxmlformats.org/officeDocument/2006/relationships/ctrlProp" Target="../ctrlProps/ctrlProp1490.xml"/><Relationship Id="rId176" Type="http://schemas.openxmlformats.org/officeDocument/2006/relationships/ctrlProp" Target="../ctrlProps/ctrlProp1511.xml"/><Relationship Id="rId197" Type="http://schemas.openxmlformats.org/officeDocument/2006/relationships/ctrlProp" Target="../ctrlProps/ctrlProp1532.xml"/><Relationship Id="rId201" Type="http://schemas.openxmlformats.org/officeDocument/2006/relationships/ctrlProp" Target="../ctrlProps/ctrlProp1536.xml"/><Relationship Id="rId222" Type="http://schemas.openxmlformats.org/officeDocument/2006/relationships/ctrlProp" Target="../ctrlProps/ctrlProp1557.xml"/><Relationship Id="rId243" Type="http://schemas.openxmlformats.org/officeDocument/2006/relationships/ctrlProp" Target="../ctrlProps/ctrlProp1578.xml"/><Relationship Id="rId17" Type="http://schemas.openxmlformats.org/officeDocument/2006/relationships/ctrlProp" Target="../ctrlProps/ctrlProp1352.xml"/><Relationship Id="rId38" Type="http://schemas.openxmlformats.org/officeDocument/2006/relationships/ctrlProp" Target="../ctrlProps/ctrlProp1373.xml"/><Relationship Id="rId59" Type="http://schemas.openxmlformats.org/officeDocument/2006/relationships/ctrlProp" Target="../ctrlProps/ctrlProp1394.xml"/><Relationship Id="rId103" Type="http://schemas.openxmlformats.org/officeDocument/2006/relationships/ctrlProp" Target="../ctrlProps/ctrlProp1438.xml"/><Relationship Id="rId124" Type="http://schemas.openxmlformats.org/officeDocument/2006/relationships/ctrlProp" Target="../ctrlProps/ctrlProp1459.xml"/><Relationship Id="rId70" Type="http://schemas.openxmlformats.org/officeDocument/2006/relationships/ctrlProp" Target="../ctrlProps/ctrlProp1405.xml"/><Relationship Id="rId91" Type="http://schemas.openxmlformats.org/officeDocument/2006/relationships/ctrlProp" Target="../ctrlProps/ctrlProp1426.xml"/><Relationship Id="rId145" Type="http://schemas.openxmlformats.org/officeDocument/2006/relationships/ctrlProp" Target="../ctrlProps/ctrlProp1480.xml"/><Relationship Id="rId166" Type="http://schemas.openxmlformats.org/officeDocument/2006/relationships/ctrlProp" Target="../ctrlProps/ctrlProp1501.xml"/><Relationship Id="rId187" Type="http://schemas.openxmlformats.org/officeDocument/2006/relationships/ctrlProp" Target="../ctrlProps/ctrlProp1522.xml"/><Relationship Id="rId1" Type="http://schemas.openxmlformats.org/officeDocument/2006/relationships/printerSettings" Target="../printerSettings/printerSettings19.bin"/><Relationship Id="rId212" Type="http://schemas.openxmlformats.org/officeDocument/2006/relationships/ctrlProp" Target="../ctrlProps/ctrlProp1547.xml"/><Relationship Id="rId233" Type="http://schemas.openxmlformats.org/officeDocument/2006/relationships/ctrlProp" Target="../ctrlProps/ctrlProp1568.xml"/><Relationship Id="rId28" Type="http://schemas.openxmlformats.org/officeDocument/2006/relationships/ctrlProp" Target="../ctrlProps/ctrlProp1363.xml"/><Relationship Id="rId49" Type="http://schemas.openxmlformats.org/officeDocument/2006/relationships/ctrlProp" Target="../ctrlProps/ctrlProp1384.xml"/><Relationship Id="rId114" Type="http://schemas.openxmlformats.org/officeDocument/2006/relationships/ctrlProp" Target="../ctrlProps/ctrlProp1449.xml"/><Relationship Id="rId60" Type="http://schemas.openxmlformats.org/officeDocument/2006/relationships/ctrlProp" Target="../ctrlProps/ctrlProp1395.xml"/><Relationship Id="rId81" Type="http://schemas.openxmlformats.org/officeDocument/2006/relationships/ctrlProp" Target="../ctrlProps/ctrlProp1416.xml"/><Relationship Id="rId135" Type="http://schemas.openxmlformats.org/officeDocument/2006/relationships/ctrlProp" Target="../ctrlProps/ctrlProp1470.xml"/><Relationship Id="rId156" Type="http://schemas.openxmlformats.org/officeDocument/2006/relationships/ctrlProp" Target="../ctrlProps/ctrlProp1491.xml"/><Relationship Id="rId177" Type="http://schemas.openxmlformats.org/officeDocument/2006/relationships/ctrlProp" Target="../ctrlProps/ctrlProp1512.xml"/><Relationship Id="rId198" Type="http://schemas.openxmlformats.org/officeDocument/2006/relationships/ctrlProp" Target="../ctrlProps/ctrlProp1533.xml"/><Relationship Id="rId202" Type="http://schemas.openxmlformats.org/officeDocument/2006/relationships/ctrlProp" Target="../ctrlProps/ctrlProp1537.xml"/><Relationship Id="rId223" Type="http://schemas.openxmlformats.org/officeDocument/2006/relationships/ctrlProp" Target="../ctrlProps/ctrlProp1558.xml"/><Relationship Id="rId244" Type="http://schemas.openxmlformats.org/officeDocument/2006/relationships/ctrlProp" Target="../ctrlProps/ctrlProp1579.xml"/><Relationship Id="rId18" Type="http://schemas.openxmlformats.org/officeDocument/2006/relationships/ctrlProp" Target="../ctrlProps/ctrlProp1353.xml"/><Relationship Id="rId39" Type="http://schemas.openxmlformats.org/officeDocument/2006/relationships/ctrlProp" Target="../ctrlProps/ctrlProp1374.xml"/><Relationship Id="rId50" Type="http://schemas.openxmlformats.org/officeDocument/2006/relationships/ctrlProp" Target="../ctrlProps/ctrlProp1385.xml"/><Relationship Id="rId104" Type="http://schemas.openxmlformats.org/officeDocument/2006/relationships/ctrlProp" Target="../ctrlProps/ctrlProp1439.xml"/><Relationship Id="rId125" Type="http://schemas.openxmlformats.org/officeDocument/2006/relationships/ctrlProp" Target="../ctrlProps/ctrlProp1460.xml"/><Relationship Id="rId146" Type="http://schemas.openxmlformats.org/officeDocument/2006/relationships/ctrlProp" Target="../ctrlProps/ctrlProp1481.xml"/><Relationship Id="rId167" Type="http://schemas.openxmlformats.org/officeDocument/2006/relationships/ctrlProp" Target="../ctrlProps/ctrlProp1502.xml"/><Relationship Id="rId188" Type="http://schemas.openxmlformats.org/officeDocument/2006/relationships/ctrlProp" Target="../ctrlProps/ctrlProp1523.xml"/><Relationship Id="rId71" Type="http://schemas.openxmlformats.org/officeDocument/2006/relationships/ctrlProp" Target="../ctrlProps/ctrlProp1406.xml"/><Relationship Id="rId92" Type="http://schemas.openxmlformats.org/officeDocument/2006/relationships/ctrlProp" Target="../ctrlProps/ctrlProp1427.xml"/><Relationship Id="rId213" Type="http://schemas.openxmlformats.org/officeDocument/2006/relationships/ctrlProp" Target="../ctrlProps/ctrlProp1548.xml"/><Relationship Id="rId234" Type="http://schemas.openxmlformats.org/officeDocument/2006/relationships/ctrlProp" Target="../ctrlProps/ctrlProp1569.xml"/><Relationship Id="rId2" Type="http://schemas.openxmlformats.org/officeDocument/2006/relationships/drawing" Target="../drawings/drawing18.xml"/><Relationship Id="rId29" Type="http://schemas.openxmlformats.org/officeDocument/2006/relationships/ctrlProp" Target="../ctrlProps/ctrlProp1364.xml"/><Relationship Id="rId40" Type="http://schemas.openxmlformats.org/officeDocument/2006/relationships/ctrlProp" Target="../ctrlProps/ctrlProp1375.xml"/><Relationship Id="rId115" Type="http://schemas.openxmlformats.org/officeDocument/2006/relationships/ctrlProp" Target="../ctrlProps/ctrlProp1450.xml"/><Relationship Id="rId136" Type="http://schemas.openxmlformats.org/officeDocument/2006/relationships/ctrlProp" Target="../ctrlProps/ctrlProp1471.xml"/><Relationship Id="rId157" Type="http://schemas.openxmlformats.org/officeDocument/2006/relationships/ctrlProp" Target="../ctrlProps/ctrlProp1492.xml"/><Relationship Id="rId178" Type="http://schemas.openxmlformats.org/officeDocument/2006/relationships/ctrlProp" Target="../ctrlProps/ctrlProp1513.xml"/><Relationship Id="rId61" Type="http://schemas.openxmlformats.org/officeDocument/2006/relationships/ctrlProp" Target="../ctrlProps/ctrlProp1396.xml"/><Relationship Id="rId82" Type="http://schemas.openxmlformats.org/officeDocument/2006/relationships/ctrlProp" Target="../ctrlProps/ctrlProp1417.xml"/><Relationship Id="rId199" Type="http://schemas.openxmlformats.org/officeDocument/2006/relationships/ctrlProp" Target="../ctrlProps/ctrlProp1534.xml"/><Relationship Id="rId203" Type="http://schemas.openxmlformats.org/officeDocument/2006/relationships/ctrlProp" Target="../ctrlProps/ctrlProp1538.xml"/><Relationship Id="rId19" Type="http://schemas.openxmlformats.org/officeDocument/2006/relationships/ctrlProp" Target="../ctrlProps/ctrlProp1354.xml"/><Relationship Id="rId224" Type="http://schemas.openxmlformats.org/officeDocument/2006/relationships/ctrlProp" Target="../ctrlProps/ctrlProp1559.xml"/><Relationship Id="rId245" Type="http://schemas.openxmlformats.org/officeDocument/2006/relationships/ctrlProp" Target="../ctrlProps/ctrlProp1580.xml"/><Relationship Id="rId30" Type="http://schemas.openxmlformats.org/officeDocument/2006/relationships/ctrlProp" Target="../ctrlProps/ctrlProp1365.xml"/><Relationship Id="rId105" Type="http://schemas.openxmlformats.org/officeDocument/2006/relationships/ctrlProp" Target="../ctrlProps/ctrlProp1440.xml"/><Relationship Id="rId126" Type="http://schemas.openxmlformats.org/officeDocument/2006/relationships/ctrlProp" Target="../ctrlProps/ctrlProp1461.xml"/><Relationship Id="rId147" Type="http://schemas.openxmlformats.org/officeDocument/2006/relationships/ctrlProp" Target="../ctrlProps/ctrlProp1482.xml"/><Relationship Id="rId168" Type="http://schemas.openxmlformats.org/officeDocument/2006/relationships/ctrlProp" Target="../ctrlProps/ctrlProp1503.xml"/><Relationship Id="rId51" Type="http://schemas.openxmlformats.org/officeDocument/2006/relationships/ctrlProp" Target="../ctrlProps/ctrlProp1386.xml"/><Relationship Id="rId72" Type="http://schemas.openxmlformats.org/officeDocument/2006/relationships/ctrlProp" Target="../ctrlProps/ctrlProp1407.xml"/><Relationship Id="rId93" Type="http://schemas.openxmlformats.org/officeDocument/2006/relationships/ctrlProp" Target="../ctrlProps/ctrlProp1428.xml"/><Relationship Id="rId189" Type="http://schemas.openxmlformats.org/officeDocument/2006/relationships/ctrlProp" Target="../ctrlProps/ctrlProp1524.xml"/><Relationship Id="rId3" Type="http://schemas.openxmlformats.org/officeDocument/2006/relationships/vmlDrawing" Target="../drawings/vmlDrawing18.vml"/><Relationship Id="rId214" Type="http://schemas.openxmlformats.org/officeDocument/2006/relationships/ctrlProp" Target="../ctrlProps/ctrlProp1549.xml"/><Relationship Id="rId235" Type="http://schemas.openxmlformats.org/officeDocument/2006/relationships/ctrlProp" Target="../ctrlProps/ctrlProp1570.xml"/><Relationship Id="rId116" Type="http://schemas.openxmlformats.org/officeDocument/2006/relationships/ctrlProp" Target="../ctrlProps/ctrlProp1451.xml"/><Relationship Id="rId137" Type="http://schemas.openxmlformats.org/officeDocument/2006/relationships/ctrlProp" Target="../ctrlProps/ctrlProp1472.xml"/><Relationship Id="rId158" Type="http://schemas.openxmlformats.org/officeDocument/2006/relationships/ctrlProp" Target="../ctrlProps/ctrlProp1493.xml"/><Relationship Id="rId20" Type="http://schemas.openxmlformats.org/officeDocument/2006/relationships/ctrlProp" Target="../ctrlProps/ctrlProp1355.xml"/><Relationship Id="rId41" Type="http://schemas.openxmlformats.org/officeDocument/2006/relationships/ctrlProp" Target="../ctrlProps/ctrlProp1376.xml"/><Relationship Id="rId62" Type="http://schemas.openxmlformats.org/officeDocument/2006/relationships/ctrlProp" Target="../ctrlProps/ctrlProp1397.xml"/><Relationship Id="rId83" Type="http://schemas.openxmlformats.org/officeDocument/2006/relationships/ctrlProp" Target="../ctrlProps/ctrlProp1418.xml"/><Relationship Id="rId179" Type="http://schemas.openxmlformats.org/officeDocument/2006/relationships/ctrlProp" Target="../ctrlProps/ctrlProp1514.xml"/><Relationship Id="rId190" Type="http://schemas.openxmlformats.org/officeDocument/2006/relationships/ctrlProp" Target="../ctrlProps/ctrlProp1525.xml"/><Relationship Id="rId204" Type="http://schemas.openxmlformats.org/officeDocument/2006/relationships/ctrlProp" Target="../ctrlProps/ctrlProp1539.xml"/><Relationship Id="rId225" Type="http://schemas.openxmlformats.org/officeDocument/2006/relationships/ctrlProp" Target="../ctrlProps/ctrlProp1560.xml"/><Relationship Id="rId246" Type="http://schemas.openxmlformats.org/officeDocument/2006/relationships/ctrlProp" Target="../ctrlProps/ctrlProp1581.xml"/><Relationship Id="rId106" Type="http://schemas.openxmlformats.org/officeDocument/2006/relationships/ctrlProp" Target="../ctrlProps/ctrlProp1441.xml"/><Relationship Id="rId127" Type="http://schemas.openxmlformats.org/officeDocument/2006/relationships/ctrlProp" Target="../ctrlProps/ctrlProp1462.xml"/><Relationship Id="rId10" Type="http://schemas.openxmlformats.org/officeDocument/2006/relationships/ctrlProp" Target="../ctrlProps/ctrlProp1345.xml"/><Relationship Id="rId31" Type="http://schemas.openxmlformats.org/officeDocument/2006/relationships/ctrlProp" Target="../ctrlProps/ctrlProp1366.xml"/><Relationship Id="rId52" Type="http://schemas.openxmlformats.org/officeDocument/2006/relationships/ctrlProp" Target="../ctrlProps/ctrlProp1387.xml"/><Relationship Id="rId73" Type="http://schemas.openxmlformats.org/officeDocument/2006/relationships/ctrlProp" Target="../ctrlProps/ctrlProp1408.xml"/><Relationship Id="rId94" Type="http://schemas.openxmlformats.org/officeDocument/2006/relationships/ctrlProp" Target="../ctrlProps/ctrlProp1429.xml"/><Relationship Id="rId148" Type="http://schemas.openxmlformats.org/officeDocument/2006/relationships/ctrlProp" Target="../ctrlProps/ctrlProp1483.xml"/><Relationship Id="rId169" Type="http://schemas.openxmlformats.org/officeDocument/2006/relationships/ctrlProp" Target="../ctrlProps/ctrlProp150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698.xml"/><Relationship Id="rId299" Type="http://schemas.openxmlformats.org/officeDocument/2006/relationships/ctrlProp" Target="../ctrlProps/ctrlProp1880.xml"/><Relationship Id="rId21" Type="http://schemas.openxmlformats.org/officeDocument/2006/relationships/ctrlProp" Target="../ctrlProps/ctrlProp1602.xml"/><Relationship Id="rId63" Type="http://schemas.openxmlformats.org/officeDocument/2006/relationships/ctrlProp" Target="../ctrlProps/ctrlProp1644.xml"/><Relationship Id="rId159" Type="http://schemas.openxmlformats.org/officeDocument/2006/relationships/ctrlProp" Target="../ctrlProps/ctrlProp1740.xml"/><Relationship Id="rId170" Type="http://schemas.openxmlformats.org/officeDocument/2006/relationships/ctrlProp" Target="../ctrlProps/ctrlProp1751.xml"/><Relationship Id="rId226" Type="http://schemas.openxmlformats.org/officeDocument/2006/relationships/ctrlProp" Target="../ctrlProps/ctrlProp1807.xml"/><Relationship Id="rId268" Type="http://schemas.openxmlformats.org/officeDocument/2006/relationships/ctrlProp" Target="../ctrlProps/ctrlProp1849.xml"/><Relationship Id="rId32" Type="http://schemas.openxmlformats.org/officeDocument/2006/relationships/ctrlProp" Target="../ctrlProps/ctrlProp1613.xml"/><Relationship Id="rId74" Type="http://schemas.openxmlformats.org/officeDocument/2006/relationships/ctrlProp" Target="../ctrlProps/ctrlProp1655.xml"/><Relationship Id="rId128" Type="http://schemas.openxmlformats.org/officeDocument/2006/relationships/ctrlProp" Target="../ctrlProps/ctrlProp1709.xml"/><Relationship Id="rId5" Type="http://schemas.openxmlformats.org/officeDocument/2006/relationships/ctrlProp" Target="../ctrlProps/ctrlProp1586.xml"/><Relationship Id="rId181" Type="http://schemas.openxmlformats.org/officeDocument/2006/relationships/ctrlProp" Target="../ctrlProps/ctrlProp1762.xml"/><Relationship Id="rId237" Type="http://schemas.openxmlformats.org/officeDocument/2006/relationships/ctrlProp" Target="../ctrlProps/ctrlProp1818.xml"/><Relationship Id="rId279" Type="http://schemas.openxmlformats.org/officeDocument/2006/relationships/ctrlProp" Target="../ctrlProps/ctrlProp1860.xml"/><Relationship Id="rId43" Type="http://schemas.openxmlformats.org/officeDocument/2006/relationships/ctrlProp" Target="../ctrlProps/ctrlProp1624.xml"/><Relationship Id="rId139" Type="http://schemas.openxmlformats.org/officeDocument/2006/relationships/ctrlProp" Target="../ctrlProps/ctrlProp1720.xml"/><Relationship Id="rId290" Type="http://schemas.openxmlformats.org/officeDocument/2006/relationships/ctrlProp" Target="../ctrlProps/ctrlProp1871.xml"/><Relationship Id="rId304" Type="http://schemas.openxmlformats.org/officeDocument/2006/relationships/ctrlProp" Target="../ctrlProps/ctrlProp1885.xml"/><Relationship Id="rId85" Type="http://schemas.openxmlformats.org/officeDocument/2006/relationships/ctrlProp" Target="../ctrlProps/ctrlProp1666.xml"/><Relationship Id="rId150" Type="http://schemas.openxmlformats.org/officeDocument/2006/relationships/ctrlProp" Target="../ctrlProps/ctrlProp1731.xml"/><Relationship Id="rId192" Type="http://schemas.openxmlformats.org/officeDocument/2006/relationships/ctrlProp" Target="../ctrlProps/ctrlProp1773.xml"/><Relationship Id="rId206" Type="http://schemas.openxmlformats.org/officeDocument/2006/relationships/ctrlProp" Target="../ctrlProps/ctrlProp1787.xml"/><Relationship Id="rId248" Type="http://schemas.openxmlformats.org/officeDocument/2006/relationships/ctrlProp" Target="../ctrlProps/ctrlProp1829.xml"/><Relationship Id="rId12" Type="http://schemas.openxmlformats.org/officeDocument/2006/relationships/ctrlProp" Target="../ctrlProps/ctrlProp1593.xml"/><Relationship Id="rId108" Type="http://schemas.openxmlformats.org/officeDocument/2006/relationships/ctrlProp" Target="../ctrlProps/ctrlProp1689.xml"/><Relationship Id="rId54" Type="http://schemas.openxmlformats.org/officeDocument/2006/relationships/ctrlProp" Target="../ctrlProps/ctrlProp1635.xml"/><Relationship Id="rId96" Type="http://schemas.openxmlformats.org/officeDocument/2006/relationships/ctrlProp" Target="../ctrlProps/ctrlProp1677.xml"/><Relationship Id="rId161" Type="http://schemas.openxmlformats.org/officeDocument/2006/relationships/ctrlProp" Target="../ctrlProps/ctrlProp1742.xml"/><Relationship Id="rId217" Type="http://schemas.openxmlformats.org/officeDocument/2006/relationships/ctrlProp" Target="../ctrlProps/ctrlProp1798.xml"/><Relationship Id="rId259" Type="http://schemas.openxmlformats.org/officeDocument/2006/relationships/ctrlProp" Target="../ctrlProps/ctrlProp1840.xml"/><Relationship Id="rId23" Type="http://schemas.openxmlformats.org/officeDocument/2006/relationships/ctrlProp" Target="../ctrlProps/ctrlProp1604.xml"/><Relationship Id="rId119" Type="http://schemas.openxmlformats.org/officeDocument/2006/relationships/ctrlProp" Target="../ctrlProps/ctrlProp1700.xml"/><Relationship Id="rId270" Type="http://schemas.openxmlformats.org/officeDocument/2006/relationships/ctrlProp" Target="../ctrlProps/ctrlProp1851.xml"/><Relationship Id="rId291" Type="http://schemas.openxmlformats.org/officeDocument/2006/relationships/ctrlProp" Target="../ctrlProps/ctrlProp1872.xml"/><Relationship Id="rId305" Type="http://schemas.openxmlformats.org/officeDocument/2006/relationships/ctrlProp" Target="../ctrlProps/ctrlProp1886.xml"/><Relationship Id="rId44" Type="http://schemas.openxmlformats.org/officeDocument/2006/relationships/ctrlProp" Target="../ctrlProps/ctrlProp1625.xml"/><Relationship Id="rId65" Type="http://schemas.openxmlformats.org/officeDocument/2006/relationships/ctrlProp" Target="../ctrlProps/ctrlProp1646.xml"/><Relationship Id="rId86" Type="http://schemas.openxmlformats.org/officeDocument/2006/relationships/ctrlProp" Target="../ctrlProps/ctrlProp1667.xml"/><Relationship Id="rId130" Type="http://schemas.openxmlformats.org/officeDocument/2006/relationships/ctrlProp" Target="../ctrlProps/ctrlProp1711.xml"/><Relationship Id="rId151" Type="http://schemas.openxmlformats.org/officeDocument/2006/relationships/ctrlProp" Target="../ctrlProps/ctrlProp1732.xml"/><Relationship Id="rId172" Type="http://schemas.openxmlformats.org/officeDocument/2006/relationships/ctrlProp" Target="../ctrlProps/ctrlProp1753.xml"/><Relationship Id="rId193" Type="http://schemas.openxmlformats.org/officeDocument/2006/relationships/ctrlProp" Target="../ctrlProps/ctrlProp1774.xml"/><Relationship Id="rId207" Type="http://schemas.openxmlformats.org/officeDocument/2006/relationships/ctrlProp" Target="../ctrlProps/ctrlProp1788.xml"/><Relationship Id="rId228" Type="http://schemas.openxmlformats.org/officeDocument/2006/relationships/ctrlProp" Target="../ctrlProps/ctrlProp1809.xml"/><Relationship Id="rId249" Type="http://schemas.openxmlformats.org/officeDocument/2006/relationships/ctrlProp" Target="../ctrlProps/ctrlProp1830.xml"/><Relationship Id="rId13" Type="http://schemas.openxmlformats.org/officeDocument/2006/relationships/ctrlProp" Target="../ctrlProps/ctrlProp1594.xml"/><Relationship Id="rId109" Type="http://schemas.openxmlformats.org/officeDocument/2006/relationships/ctrlProp" Target="../ctrlProps/ctrlProp1690.xml"/><Relationship Id="rId260" Type="http://schemas.openxmlformats.org/officeDocument/2006/relationships/ctrlProp" Target="../ctrlProps/ctrlProp1841.xml"/><Relationship Id="rId281" Type="http://schemas.openxmlformats.org/officeDocument/2006/relationships/ctrlProp" Target="../ctrlProps/ctrlProp1862.xml"/><Relationship Id="rId34" Type="http://schemas.openxmlformats.org/officeDocument/2006/relationships/ctrlProp" Target="../ctrlProps/ctrlProp1615.xml"/><Relationship Id="rId55" Type="http://schemas.openxmlformats.org/officeDocument/2006/relationships/ctrlProp" Target="../ctrlProps/ctrlProp1636.xml"/><Relationship Id="rId76" Type="http://schemas.openxmlformats.org/officeDocument/2006/relationships/ctrlProp" Target="../ctrlProps/ctrlProp1657.xml"/><Relationship Id="rId97" Type="http://schemas.openxmlformats.org/officeDocument/2006/relationships/ctrlProp" Target="../ctrlProps/ctrlProp1678.xml"/><Relationship Id="rId120" Type="http://schemas.openxmlformats.org/officeDocument/2006/relationships/ctrlProp" Target="../ctrlProps/ctrlProp1701.xml"/><Relationship Id="rId141" Type="http://schemas.openxmlformats.org/officeDocument/2006/relationships/ctrlProp" Target="../ctrlProps/ctrlProp1722.xml"/><Relationship Id="rId7" Type="http://schemas.openxmlformats.org/officeDocument/2006/relationships/ctrlProp" Target="../ctrlProps/ctrlProp1588.xml"/><Relationship Id="rId162" Type="http://schemas.openxmlformats.org/officeDocument/2006/relationships/ctrlProp" Target="../ctrlProps/ctrlProp1743.xml"/><Relationship Id="rId183" Type="http://schemas.openxmlformats.org/officeDocument/2006/relationships/ctrlProp" Target="../ctrlProps/ctrlProp1764.xml"/><Relationship Id="rId218" Type="http://schemas.openxmlformats.org/officeDocument/2006/relationships/ctrlProp" Target="../ctrlProps/ctrlProp1799.xml"/><Relationship Id="rId239" Type="http://schemas.openxmlformats.org/officeDocument/2006/relationships/ctrlProp" Target="../ctrlProps/ctrlProp1820.xml"/><Relationship Id="rId250" Type="http://schemas.openxmlformats.org/officeDocument/2006/relationships/ctrlProp" Target="../ctrlProps/ctrlProp1831.xml"/><Relationship Id="rId271" Type="http://schemas.openxmlformats.org/officeDocument/2006/relationships/ctrlProp" Target="../ctrlProps/ctrlProp1852.xml"/><Relationship Id="rId292" Type="http://schemas.openxmlformats.org/officeDocument/2006/relationships/ctrlProp" Target="../ctrlProps/ctrlProp1873.xml"/><Relationship Id="rId306" Type="http://schemas.openxmlformats.org/officeDocument/2006/relationships/ctrlProp" Target="../ctrlProps/ctrlProp1887.xml"/><Relationship Id="rId24" Type="http://schemas.openxmlformats.org/officeDocument/2006/relationships/ctrlProp" Target="../ctrlProps/ctrlProp1605.xml"/><Relationship Id="rId45" Type="http://schemas.openxmlformats.org/officeDocument/2006/relationships/ctrlProp" Target="../ctrlProps/ctrlProp1626.xml"/><Relationship Id="rId66" Type="http://schemas.openxmlformats.org/officeDocument/2006/relationships/ctrlProp" Target="../ctrlProps/ctrlProp1647.xml"/><Relationship Id="rId87" Type="http://schemas.openxmlformats.org/officeDocument/2006/relationships/ctrlProp" Target="../ctrlProps/ctrlProp1668.xml"/><Relationship Id="rId110" Type="http://schemas.openxmlformats.org/officeDocument/2006/relationships/ctrlProp" Target="../ctrlProps/ctrlProp1691.xml"/><Relationship Id="rId131" Type="http://schemas.openxmlformats.org/officeDocument/2006/relationships/ctrlProp" Target="../ctrlProps/ctrlProp1712.xml"/><Relationship Id="rId152" Type="http://schemas.openxmlformats.org/officeDocument/2006/relationships/ctrlProp" Target="../ctrlProps/ctrlProp1733.xml"/><Relationship Id="rId173" Type="http://schemas.openxmlformats.org/officeDocument/2006/relationships/ctrlProp" Target="../ctrlProps/ctrlProp1754.xml"/><Relationship Id="rId194" Type="http://schemas.openxmlformats.org/officeDocument/2006/relationships/ctrlProp" Target="../ctrlProps/ctrlProp1775.xml"/><Relationship Id="rId208" Type="http://schemas.openxmlformats.org/officeDocument/2006/relationships/ctrlProp" Target="../ctrlProps/ctrlProp1789.xml"/><Relationship Id="rId229" Type="http://schemas.openxmlformats.org/officeDocument/2006/relationships/ctrlProp" Target="../ctrlProps/ctrlProp1810.xml"/><Relationship Id="rId240" Type="http://schemas.openxmlformats.org/officeDocument/2006/relationships/ctrlProp" Target="../ctrlProps/ctrlProp1821.xml"/><Relationship Id="rId261" Type="http://schemas.openxmlformats.org/officeDocument/2006/relationships/ctrlProp" Target="../ctrlProps/ctrlProp1842.xml"/><Relationship Id="rId14" Type="http://schemas.openxmlformats.org/officeDocument/2006/relationships/ctrlProp" Target="../ctrlProps/ctrlProp1595.xml"/><Relationship Id="rId35" Type="http://schemas.openxmlformats.org/officeDocument/2006/relationships/ctrlProp" Target="../ctrlProps/ctrlProp1616.xml"/><Relationship Id="rId56" Type="http://schemas.openxmlformats.org/officeDocument/2006/relationships/ctrlProp" Target="../ctrlProps/ctrlProp1637.xml"/><Relationship Id="rId77" Type="http://schemas.openxmlformats.org/officeDocument/2006/relationships/ctrlProp" Target="../ctrlProps/ctrlProp1658.xml"/><Relationship Id="rId100" Type="http://schemas.openxmlformats.org/officeDocument/2006/relationships/ctrlProp" Target="../ctrlProps/ctrlProp1681.xml"/><Relationship Id="rId282" Type="http://schemas.openxmlformats.org/officeDocument/2006/relationships/ctrlProp" Target="../ctrlProps/ctrlProp1863.xml"/><Relationship Id="rId8" Type="http://schemas.openxmlformats.org/officeDocument/2006/relationships/ctrlProp" Target="../ctrlProps/ctrlProp1589.xml"/><Relationship Id="rId98" Type="http://schemas.openxmlformats.org/officeDocument/2006/relationships/ctrlProp" Target="../ctrlProps/ctrlProp1679.xml"/><Relationship Id="rId121" Type="http://schemas.openxmlformats.org/officeDocument/2006/relationships/ctrlProp" Target="../ctrlProps/ctrlProp1702.xml"/><Relationship Id="rId142" Type="http://schemas.openxmlformats.org/officeDocument/2006/relationships/ctrlProp" Target="../ctrlProps/ctrlProp1723.xml"/><Relationship Id="rId163" Type="http://schemas.openxmlformats.org/officeDocument/2006/relationships/ctrlProp" Target="../ctrlProps/ctrlProp1744.xml"/><Relationship Id="rId184" Type="http://schemas.openxmlformats.org/officeDocument/2006/relationships/ctrlProp" Target="../ctrlProps/ctrlProp1765.xml"/><Relationship Id="rId219" Type="http://schemas.openxmlformats.org/officeDocument/2006/relationships/ctrlProp" Target="../ctrlProps/ctrlProp1800.xml"/><Relationship Id="rId230" Type="http://schemas.openxmlformats.org/officeDocument/2006/relationships/ctrlProp" Target="../ctrlProps/ctrlProp1811.xml"/><Relationship Id="rId251" Type="http://schemas.openxmlformats.org/officeDocument/2006/relationships/ctrlProp" Target="../ctrlProps/ctrlProp1832.xml"/><Relationship Id="rId25" Type="http://schemas.openxmlformats.org/officeDocument/2006/relationships/ctrlProp" Target="../ctrlProps/ctrlProp1606.xml"/><Relationship Id="rId46" Type="http://schemas.openxmlformats.org/officeDocument/2006/relationships/ctrlProp" Target="../ctrlProps/ctrlProp1627.xml"/><Relationship Id="rId67" Type="http://schemas.openxmlformats.org/officeDocument/2006/relationships/ctrlProp" Target="../ctrlProps/ctrlProp1648.xml"/><Relationship Id="rId272" Type="http://schemas.openxmlformats.org/officeDocument/2006/relationships/ctrlProp" Target="../ctrlProps/ctrlProp1853.xml"/><Relationship Id="rId293" Type="http://schemas.openxmlformats.org/officeDocument/2006/relationships/ctrlProp" Target="../ctrlProps/ctrlProp1874.xml"/><Relationship Id="rId88" Type="http://schemas.openxmlformats.org/officeDocument/2006/relationships/ctrlProp" Target="../ctrlProps/ctrlProp1669.xml"/><Relationship Id="rId111" Type="http://schemas.openxmlformats.org/officeDocument/2006/relationships/ctrlProp" Target="../ctrlProps/ctrlProp1692.xml"/><Relationship Id="rId132" Type="http://schemas.openxmlformats.org/officeDocument/2006/relationships/ctrlProp" Target="../ctrlProps/ctrlProp1713.xml"/><Relationship Id="rId153" Type="http://schemas.openxmlformats.org/officeDocument/2006/relationships/ctrlProp" Target="../ctrlProps/ctrlProp1734.xml"/><Relationship Id="rId174" Type="http://schemas.openxmlformats.org/officeDocument/2006/relationships/ctrlProp" Target="../ctrlProps/ctrlProp1755.xml"/><Relationship Id="rId195" Type="http://schemas.openxmlformats.org/officeDocument/2006/relationships/ctrlProp" Target="../ctrlProps/ctrlProp1776.xml"/><Relationship Id="rId209" Type="http://schemas.openxmlformats.org/officeDocument/2006/relationships/ctrlProp" Target="../ctrlProps/ctrlProp1790.xml"/><Relationship Id="rId220" Type="http://schemas.openxmlformats.org/officeDocument/2006/relationships/ctrlProp" Target="../ctrlProps/ctrlProp1801.xml"/><Relationship Id="rId241" Type="http://schemas.openxmlformats.org/officeDocument/2006/relationships/ctrlProp" Target="../ctrlProps/ctrlProp1822.xml"/><Relationship Id="rId15" Type="http://schemas.openxmlformats.org/officeDocument/2006/relationships/ctrlProp" Target="../ctrlProps/ctrlProp1596.xml"/><Relationship Id="rId36" Type="http://schemas.openxmlformats.org/officeDocument/2006/relationships/ctrlProp" Target="../ctrlProps/ctrlProp1617.xml"/><Relationship Id="rId57" Type="http://schemas.openxmlformats.org/officeDocument/2006/relationships/ctrlProp" Target="../ctrlProps/ctrlProp1638.xml"/><Relationship Id="rId262" Type="http://schemas.openxmlformats.org/officeDocument/2006/relationships/ctrlProp" Target="../ctrlProps/ctrlProp1843.xml"/><Relationship Id="rId283" Type="http://schemas.openxmlformats.org/officeDocument/2006/relationships/ctrlProp" Target="../ctrlProps/ctrlProp1864.xml"/><Relationship Id="rId78" Type="http://schemas.openxmlformats.org/officeDocument/2006/relationships/ctrlProp" Target="../ctrlProps/ctrlProp1659.xml"/><Relationship Id="rId99" Type="http://schemas.openxmlformats.org/officeDocument/2006/relationships/ctrlProp" Target="../ctrlProps/ctrlProp1680.xml"/><Relationship Id="rId101" Type="http://schemas.openxmlformats.org/officeDocument/2006/relationships/ctrlProp" Target="../ctrlProps/ctrlProp1682.xml"/><Relationship Id="rId122" Type="http://schemas.openxmlformats.org/officeDocument/2006/relationships/ctrlProp" Target="../ctrlProps/ctrlProp1703.xml"/><Relationship Id="rId143" Type="http://schemas.openxmlformats.org/officeDocument/2006/relationships/ctrlProp" Target="../ctrlProps/ctrlProp1724.xml"/><Relationship Id="rId164" Type="http://schemas.openxmlformats.org/officeDocument/2006/relationships/ctrlProp" Target="../ctrlProps/ctrlProp1745.xml"/><Relationship Id="rId185" Type="http://schemas.openxmlformats.org/officeDocument/2006/relationships/ctrlProp" Target="../ctrlProps/ctrlProp1766.xml"/><Relationship Id="rId9" Type="http://schemas.openxmlformats.org/officeDocument/2006/relationships/ctrlProp" Target="../ctrlProps/ctrlProp1590.xml"/><Relationship Id="rId210" Type="http://schemas.openxmlformats.org/officeDocument/2006/relationships/ctrlProp" Target="../ctrlProps/ctrlProp1791.xml"/><Relationship Id="rId26" Type="http://schemas.openxmlformats.org/officeDocument/2006/relationships/ctrlProp" Target="../ctrlProps/ctrlProp1607.xml"/><Relationship Id="rId231" Type="http://schemas.openxmlformats.org/officeDocument/2006/relationships/ctrlProp" Target="../ctrlProps/ctrlProp1812.xml"/><Relationship Id="rId252" Type="http://schemas.openxmlformats.org/officeDocument/2006/relationships/ctrlProp" Target="../ctrlProps/ctrlProp1833.xml"/><Relationship Id="rId273" Type="http://schemas.openxmlformats.org/officeDocument/2006/relationships/ctrlProp" Target="../ctrlProps/ctrlProp1854.xml"/><Relationship Id="rId294" Type="http://schemas.openxmlformats.org/officeDocument/2006/relationships/ctrlProp" Target="../ctrlProps/ctrlProp1875.xml"/><Relationship Id="rId47" Type="http://schemas.openxmlformats.org/officeDocument/2006/relationships/ctrlProp" Target="../ctrlProps/ctrlProp1628.xml"/><Relationship Id="rId68" Type="http://schemas.openxmlformats.org/officeDocument/2006/relationships/ctrlProp" Target="../ctrlProps/ctrlProp1649.xml"/><Relationship Id="rId89" Type="http://schemas.openxmlformats.org/officeDocument/2006/relationships/ctrlProp" Target="../ctrlProps/ctrlProp1670.xml"/><Relationship Id="rId112" Type="http://schemas.openxmlformats.org/officeDocument/2006/relationships/ctrlProp" Target="../ctrlProps/ctrlProp1693.xml"/><Relationship Id="rId133" Type="http://schemas.openxmlformats.org/officeDocument/2006/relationships/ctrlProp" Target="../ctrlProps/ctrlProp1714.xml"/><Relationship Id="rId154" Type="http://schemas.openxmlformats.org/officeDocument/2006/relationships/ctrlProp" Target="../ctrlProps/ctrlProp1735.xml"/><Relationship Id="rId175" Type="http://schemas.openxmlformats.org/officeDocument/2006/relationships/ctrlProp" Target="../ctrlProps/ctrlProp1756.xml"/><Relationship Id="rId196" Type="http://schemas.openxmlformats.org/officeDocument/2006/relationships/ctrlProp" Target="../ctrlProps/ctrlProp1777.xml"/><Relationship Id="rId200" Type="http://schemas.openxmlformats.org/officeDocument/2006/relationships/ctrlProp" Target="../ctrlProps/ctrlProp1781.xml"/><Relationship Id="rId16" Type="http://schemas.openxmlformats.org/officeDocument/2006/relationships/ctrlProp" Target="../ctrlProps/ctrlProp1597.xml"/><Relationship Id="rId221" Type="http://schemas.openxmlformats.org/officeDocument/2006/relationships/ctrlProp" Target="../ctrlProps/ctrlProp1802.xml"/><Relationship Id="rId242" Type="http://schemas.openxmlformats.org/officeDocument/2006/relationships/ctrlProp" Target="../ctrlProps/ctrlProp1823.xml"/><Relationship Id="rId263" Type="http://schemas.openxmlformats.org/officeDocument/2006/relationships/ctrlProp" Target="../ctrlProps/ctrlProp1844.xml"/><Relationship Id="rId284" Type="http://schemas.openxmlformats.org/officeDocument/2006/relationships/ctrlProp" Target="../ctrlProps/ctrlProp1865.xml"/><Relationship Id="rId37" Type="http://schemas.openxmlformats.org/officeDocument/2006/relationships/ctrlProp" Target="../ctrlProps/ctrlProp1618.xml"/><Relationship Id="rId58" Type="http://schemas.openxmlformats.org/officeDocument/2006/relationships/ctrlProp" Target="../ctrlProps/ctrlProp1639.xml"/><Relationship Id="rId79" Type="http://schemas.openxmlformats.org/officeDocument/2006/relationships/ctrlProp" Target="../ctrlProps/ctrlProp1660.xml"/><Relationship Id="rId102" Type="http://schemas.openxmlformats.org/officeDocument/2006/relationships/ctrlProp" Target="../ctrlProps/ctrlProp1683.xml"/><Relationship Id="rId123" Type="http://schemas.openxmlformats.org/officeDocument/2006/relationships/ctrlProp" Target="../ctrlProps/ctrlProp1704.xml"/><Relationship Id="rId144" Type="http://schemas.openxmlformats.org/officeDocument/2006/relationships/ctrlProp" Target="../ctrlProps/ctrlProp1725.xml"/><Relationship Id="rId90" Type="http://schemas.openxmlformats.org/officeDocument/2006/relationships/ctrlProp" Target="../ctrlProps/ctrlProp1671.xml"/><Relationship Id="rId165" Type="http://schemas.openxmlformats.org/officeDocument/2006/relationships/ctrlProp" Target="../ctrlProps/ctrlProp1746.xml"/><Relationship Id="rId186" Type="http://schemas.openxmlformats.org/officeDocument/2006/relationships/ctrlProp" Target="../ctrlProps/ctrlProp1767.xml"/><Relationship Id="rId211" Type="http://schemas.openxmlformats.org/officeDocument/2006/relationships/ctrlProp" Target="../ctrlProps/ctrlProp1792.xml"/><Relationship Id="rId232" Type="http://schemas.openxmlformats.org/officeDocument/2006/relationships/ctrlProp" Target="../ctrlProps/ctrlProp1813.xml"/><Relationship Id="rId253" Type="http://schemas.openxmlformats.org/officeDocument/2006/relationships/ctrlProp" Target="../ctrlProps/ctrlProp1834.xml"/><Relationship Id="rId274" Type="http://schemas.openxmlformats.org/officeDocument/2006/relationships/ctrlProp" Target="../ctrlProps/ctrlProp1855.xml"/><Relationship Id="rId295" Type="http://schemas.openxmlformats.org/officeDocument/2006/relationships/ctrlProp" Target="../ctrlProps/ctrlProp1876.xml"/><Relationship Id="rId27" Type="http://schemas.openxmlformats.org/officeDocument/2006/relationships/ctrlProp" Target="../ctrlProps/ctrlProp1608.xml"/><Relationship Id="rId48" Type="http://schemas.openxmlformats.org/officeDocument/2006/relationships/ctrlProp" Target="../ctrlProps/ctrlProp1629.xml"/><Relationship Id="rId69" Type="http://schemas.openxmlformats.org/officeDocument/2006/relationships/ctrlProp" Target="../ctrlProps/ctrlProp1650.xml"/><Relationship Id="rId113" Type="http://schemas.openxmlformats.org/officeDocument/2006/relationships/ctrlProp" Target="../ctrlProps/ctrlProp1694.xml"/><Relationship Id="rId134" Type="http://schemas.openxmlformats.org/officeDocument/2006/relationships/ctrlProp" Target="../ctrlProps/ctrlProp1715.xml"/><Relationship Id="rId80" Type="http://schemas.openxmlformats.org/officeDocument/2006/relationships/ctrlProp" Target="../ctrlProps/ctrlProp1661.xml"/><Relationship Id="rId155" Type="http://schemas.openxmlformats.org/officeDocument/2006/relationships/ctrlProp" Target="../ctrlProps/ctrlProp1736.xml"/><Relationship Id="rId176" Type="http://schemas.openxmlformats.org/officeDocument/2006/relationships/ctrlProp" Target="../ctrlProps/ctrlProp1757.xml"/><Relationship Id="rId197" Type="http://schemas.openxmlformats.org/officeDocument/2006/relationships/ctrlProp" Target="../ctrlProps/ctrlProp1778.xml"/><Relationship Id="rId201" Type="http://schemas.openxmlformats.org/officeDocument/2006/relationships/ctrlProp" Target="../ctrlProps/ctrlProp1782.xml"/><Relationship Id="rId222" Type="http://schemas.openxmlformats.org/officeDocument/2006/relationships/ctrlProp" Target="../ctrlProps/ctrlProp1803.xml"/><Relationship Id="rId243" Type="http://schemas.openxmlformats.org/officeDocument/2006/relationships/ctrlProp" Target="../ctrlProps/ctrlProp1824.xml"/><Relationship Id="rId264" Type="http://schemas.openxmlformats.org/officeDocument/2006/relationships/ctrlProp" Target="../ctrlProps/ctrlProp1845.xml"/><Relationship Id="rId285" Type="http://schemas.openxmlformats.org/officeDocument/2006/relationships/ctrlProp" Target="../ctrlProps/ctrlProp1866.xml"/><Relationship Id="rId17" Type="http://schemas.openxmlformats.org/officeDocument/2006/relationships/ctrlProp" Target="../ctrlProps/ctrlProp1598.xml"/><Relationship Id="rId38" Type="http://schemas.openxmlformats.org/officeDocument/2006/relationships/ctrlProp" Target="../ctrlProps/ctrlProp1619.xml"/><Relationship Id="rId59" Type="http://schemas.openxmlformats.org/officeDocument/2006/relationships/ctrlProp" Target="../ctrlProps/ctrlProp1640.xml"/><Relationship Id="rId103" Type="http://schemas.openxmlformats.org/officeDocument/2006/relationships/ctrlProp" Target="../ctrlProps/ctrlProp1684.xml"/><Relationship Id="rId124" Type="http://schemas.openxmlformats.org/officeDocument/2006/relationships/ctrlProp" Target="../ctrlProps/ctrlProp1705.xml"/><Relationship Id="rId70" Type="http://schemas.openxmlformats.org/officeDocument/2006/relationships/ctrlProp" Target="../ctrlProps/ctrlProp1651.xml"/><Relationship Id="rId91" Type="http://schemas.openxmlformats.org/officeDocument/2006/relationships/ctrlProp" Target="../ctrlProps/ctrlProp1672.xml"/><Relationship Id="rId145" Type="http://schemas.openxmlformats.org/officeDocument/2006/relationships/ctrlProp" Target="../ctrlProps/ctrlProp1726.xml"/><Relationship Id="rId166" Type="http://schemas.openxmlformats.org/officeDocument/2006/relationships/ctrlProp" Target="../ctrlProps/ctrlProp1747.xml"/><Relationship Id="rId187" Type="http://schemas.openxmlformats.org/officeDocument/2006/relationships/ctrlProp" Target="../ctrlProps/ctrlProp1768.xml"/><Relationship Id="rId1" Type="http://schemas.openxmlformats.org/officeDocument/2006/relationships/printerSettings" Target="../printerSettings/printerSettings20.bin"/><Relationship Id="rId212" Type="http://schemas.openxmlformats.org/officeDocument/2006/relationships/ctrlProp" Target="../ctrlProps/ctrlProp1793.xml"/><Relationship Id="rId233" Type="http://schemas.openxmlformats.org/officeDocument/2006/relationships/ctrlProp" Target="../ctrlProps/ctrlProp1814.xml"/><Relationship Id="rId254" Type="http://schemas.openxmlformats.org/officeDocument/2006/relationships/ctrlProp" Target="../ctrlProps/ctrlProp1835.xml"/><Relationship Id="rId28" Type="http://schemas.openxmlformats.org/officeDocument/2006/relationships/ctrlProp" Target="../ctrlProps/ctrlProp1609.xml"/><Relationship Id="rId49" Type="http://schemas.openxmlformats.org/officeDocument/2006/relationships/ctrlProp" Target="../ctrlProps/ctrlProp1630.xml"/><Relationship Id="rId114" Type="http://schemas.openxmlformats.org/officeDocument/2006/relationships/ctrlProp" Target="../ctrlProps/ctrlProp1695.xml"/><Relationship Id="rId275" Type="http://schemas.openxmlformats.org/officeDocument/2006/relationships/ctrlProp" Target="../ctrlProps/ctrlProp1856.xml"/><Relationship Id="rId296" Type="http://schemas.openxmlformats.org/officeDocument/2006/relationships/ctrlProp" Target="../ctrlProps/ctrlProp1877.xml"/><Relationship Id="rId300" Type="http://schemas.openxmlformats.org/officeDocument/2006/relationships/ctrlProp" Target="../ctrlProps/ctrlProp1881.xml"/><Relationship Id="rId60" Type="http://schemas.openxmlformats.org/officeDocument/2006/relationships/ctrlProp" Target="../ctrlProps/ctrlProp1641.xml"/><Relationship Id="rId81" Type="http://schemas.openxmlformats.org/officeDocument/2006/relationships/ctrlProp" Target="../ctrlProps/ctrlProp1662.xml"/><Relationship Id="rId135" Type="http://schemas.openxmlformats.org/officeDocument/2006/relationships/ctrlProp" Target="../ctrlProps/ctrlProp1716.xml"/><Relationship Id="rId156" Type="http://schemas.openxmlformats.org/officeDocument/2006/relationships/ctrlProp" Target="../ctrlProps/ctrlProp1737.xml"/><Relationship Id="rId177" Type="http://schemas.openxmlformats.org/officeDocument/2006/relationships/ctrlProp" Target="../ctrlProps/ctrlProp1758.xml"/><Relationship Id="rId198" Type="http://schemas.openxmlformats.org/officeDocument/2006/relationships/ctrlProp" Target="../ctrlProps/ctrlProp1779.xml"/><Relationship Id="rId202" Type="http://schemas.openxmlformats.org/officeDocument/2006/relationships/ctrlProp" Target="../ctrlProps/ctrlProp1783.xml"/><Relationship Id="rId223" Type="http://schemas.openxmlformats.org/officeDocument/2006/relationships/ctrlProp" Target="../ctrlProps/ctrlProp1804.xml"/><Relationship Id="rId244" Type="http://schemas.openxmlformats.org/officeDocument/2006/relationships/ctrlProp" Target="../ctrlProps/ctrlProp1825.xml"/><Relationship Id="rId18" Type="http://schemas.openxmlformats.org/officeDocument/2006/relationships/ctrlProp" Target="../ctrlProps/ctrlProp1599.xml"/><Relationship Id="rId39" Type="http://schemas.openxmlformats.org/officeDocument/2006/relationships/ctrlProp" Target="../ctrlProps/ctrlProp1620.xml"/><Relationship Id="rId265" Type="http://schemas.openxmlformats.org/officeDocument/2006/relationships/ctrlProp" Target="../ctrlProps/ctrlProp1846.xml"/><Relationship Id="rId286" Type="http://schemas.openxmlformats.org/officeDocument/2006/relationships/ctrlProp" Target="../ctrlProps/ctrlProp1867.xml"/><Relationship Id="rId50" Type="http://schemas.openxmlformats.org/officeDocument/2006/relationships/ctrlProp" Target="../ctrlProps/ctrlProp1631.xml"/><Relationship Id="rId104" Type="http://schemas.openxmlformats.org/officeDocument/2006/relationships/ctrlProp" Target="../ctrlProps/ctrlProp1685.xml"/><Relationship Id="rId125" Type="http://schemas.openxmlformats.org/officeDocument/2006/relationships/ctrlProp" Target="../ctrlProps/ctrlProp1706.xml"/><Relationship Id="rId146" Type="http://schemas.openxmlformats.org/officeDocument/2006/relationships/ctrlProp" Target="../ctrlProps/ctrlProp1727.xml"/><Relationship Id="rId167" Type="http://schemas.openxmlformats.org/officeDocument/2006/relationships/ctrlProp" Target="../ctrlProps/ctrlProp1748.xml"/><Relationship Id="rId188" Type="http://schemas.openxmlformats.org/officeDocument/2006/relationships/ctrlProp" Target="../ctrlProps/ctrlProp1769.xml"/><Relationship Id="rId71" Type="http://schemas.openxmlformats.org/officeDocument/2006/relationships/ctrlProp" Target="../ctrlProps/ctrlProp1652.xml"/><Relationship Id="rId92" Type="http://schemas.openxmlformats.org/officeDocument/2006/relationships/ctrlProp" Target="../ctrlProps/ctrlProp1673.xml"/><Relationship Id="rId213" Type="http://schemas.openxmlformats.org/officeDocument/2006/relationships/ctrlProp" Target="../ctrlProps/ctrlProp1794.xml"/><Relationship Id="rId234" Type="http://schemas.openxmlformats.org/officeDocument/2006/relationships/ctrlProp" Target="../ctrlProps/ctrlProp1815.xml"/><Relationship Id="rId2" Type="http://schemas.openxmlformats.org/officeDocument/2006/relationships/drawing" Target="../drawings/drawing19.xml"/><Relationship Id="rId29" Type="http://schemas.openxmlformats.org/officeDocument/2006/relationships/ctrlProp" Target="../ctrlProps/ctrlProp1610.xml"/><Relationship Id="rId255" Type="http://schemas.openxmlformats.org/officeDocument/2006/relationships/ctrlProp" Target="../ctrlProps/ctrlProp1836.xml"/><Relationship Id="rId276" Type="http://schemas.openxmlformats.org/officeDocument/2006/relationships/ctrlProp" Target="../ctrlProps/ctrlProp1857.xml"/><Relationship Id="rId297" Type="http://schemas.openxmlformats.org/officeDocument/2006/relationships/ctrlProp" Target="../ctrlProps/ctrlProp1878.xml"/><Relationship Id="rId40" Type="http://schemas.openxmlformats.org/officeDocument/2006/relationships/ctrlProp" Target="../ctrlProps/ctrlProp1621.xml"/><Relationship Id="rId115" Type="http://schemas.openxmlformats.org/officeDocument/2006/relationships/ctrlProp" Target="../ctrlProps/ctrlProp1696.xml"/><Relationship Id="rId136" Type="http://schemas.openxmlformats.org/officeDocument/2006/relationships/ctrlProp" Target="../ctrlProps/ctrlProp1717.xml"/><Relationship Id="rId157" Type="http://schemas.openxmlformats.org/officeDocument/2006/relationships/ctrlProp" Target="../ctrlProps/ctrlProp1738.xml"/><Relationship Id="rId178" Type="http://schemas.openxmlformats.org/officeDocument/2006/relationships/ctrlProp" Target="../ctrlProps/ctrlProp1759.xml"/><Relationship Id="rId301" Type="http://schemas.openxmlformats.org/officeDocument/2006/relationships/ctrlProp" Target="../ctrlProps/ctrlProp1882.xml"/><Relationship Id="rId61" Type="http://schemas.openxmlformats.org/officeDocument/2006/relationships/ctrlProp" Target="../ctrlProps/ctrlProp1642.xml"/><Relationship Id="rId82" Type="http://schemas.openxmlformats.org/officeDocument/2006/relationships/ctrlProp" Target="../ctrlProps/ctrlProp1663.xml"/><Relationship Id="rId199" Type="http://schemas.openxmlformats.org/officeDocument/2006/relationships/ctrlProp" Target="../ctrlProps/ctrlProp1780.xml"/><Relationship Id="rId203" Type="http://schemas.openxmlformats.org/officeDocument/2006/relationships/ctrlProp" Target="../ctrlProps/ctrlProp1784.xml"/><Relationship Id="rId19" Type="http://schemas.openxmlformats.org/officeDocument/2006/relationships/ctrlProp" Target="../ctrlProps/ctrlProp1600.xml"/><Relationship Id="rId224" Type="http://schemas.openxmlformats.org/officeDocument/2006/relationships/ctrlProp" Target="../ctrlProps/ctrlProp1805.xml"/><Relationship Id="rId245" Type="http://schemas.openxmlformats.org/officeDocument/2006/relationships/ctrlProp" Target="../ctrlProps/ctrlProp1826.xml"/><Relationship Id="rId266" Type="http://schemas.openxmlformats.org/officeDocument/2006/relationships/ctrlProp" Target="../ctrlProps/ctrlProp1847.xml"/><Relationship Id="rId287" Type="http://schemas.openxmlformats.org/officeDocument/2006/relationships/ctrlProp" Target="../ctrlProps/ctrlProp1868.xml"/><Relationship Id="rId30" Type="http://schemas.openxmlformats.org/officeDocument/2006/relationships/ctrlProp" Target="../ctrlProps/ctrlProp1611.xml"/><Relationship Id="rId105" Type="http://schemas.openxmlformats.org/officeDocument/2006/relationships/ctrlProp" Target="../ctrlProps/ctrlProp1686.xml"/><Relationship Id="rId126" Type="http://schemas.openxmlformats.org/officeDocument/2006/relationships/ctrlProp" Target="../ctrlProps/ctrlProp1707.xml"/><Relationship Id="rId147" Type="http://schemas.openxmlformats.org/officeDocument/2006/relationships/ctrlProp" Target="../ctrlProps/ctrlProp1728.xml"/><Relationship Id="rId168" Type="http://schemas.openxmlformats.org/officeDocument/2006/relationships/ctrlProp" Target="../ctrlProps/ctrlProp1749.xml"/><Relationship Id="rId51" Type="http://schemas.openxmlformats.org/officeDocument/2006/relationships/ctrlProp" Target="../ctrlProps/ctrlProp1632.xml"/><Relationship Id="rId72" Type="http://schemas.openxmlformats.org/officeDocument/2006/relationships/ctrlProp" Target="../ctrlProps/ctrlProp1653.xml"/><Relationship Id="rId93" Type="http://schemas.openxmlformats.org/officeDocument/2006/relationships/ctrlProp" Target="../ctrlProps/ctrlProp1674.xml"/><Relationship Id="rId189" Type="http://schemas.openxmlformats.org/officeDocument/2006/relationships/ctrlProp" Target="../ctrlProps/ctrlProp1770.xml"/><Relationship Id="rId3" Type="http://schemas.openxmlformats.org/officeDocument/2006/relationships/vmlDrawing" Target="../drawings/vmlDrawing19.vml"/><Relationship Id="rId214" Type="http://schemas.openxmlformats.org/officeDocument/2006/relationships/ctrlProp" Target="../ctrlProps/ctrlProp1795.xml"/><Relationship Id="rId235" Type="http://schemas.openxmlformats.org/officeDocument/2006/relationships/ctrlProp" Target="../ctrlProps/ctrlProp1816.xml"/><Relationship Id="rId256" Type="http://schemas.openxmlformats.org/officeDocument/2006/relationships/ctrlProp" Target="../ctrlProps/ctrlProp1837.xml"/><Relationship Id="rId277" Type="http://schemas.openxmlformats.org/officeDocument/2006/relationships/ctrlProp" Target="../ctrlProps/ctrlProp1858.xml"/><Relationship Id="rId298" Type="http://schemas.openxmlformats.org/officeDocument/2006/relationships/ctrlProp" Target="../ctrlProps/ctrlProp1879.xml"/><Relationship Id="rId116" Type="http://schemas.openxmlformats.org/officeDocument/2006/relationships/ctrlProp" Target="../ctrlProps/ctrlProp1697.xml"/><Relationship Id="rId137" Type="http://schemas.openxmlformats.org/officeDocument/2006/relationships/ctrlProp" Target="../ctrlProps/ctrlProp1718.xml"/><Relationship Id="rId158" Type="http://schemas.openxmlformats.org/officeDocument/2006/relationships/ctrlProp" Target="../ctrlProps/ctrlProp1739.xml"/><Relationship Id="rId302" Type="http://schemas.openxmlformats.org/officeDocument/2006/relationships/ctrlProp" Target="../ctrlProps/ctrlProp1883.xml"/><Relationship Id="rId20" Type="http://schemas.openxmlformats.org/officeDocument/2006/relationships/ctrlProp" Target="../ctrlProps/ctrlProp1601.xml"/><Relationship Id="rId41" Type="http://schemas.openxmlformats.org/officeDocument/2006/relationships/ctrlProp" Target="../ctrlProps/ctrlProp1622.xml"/><Relationship Id="rId62" Type="http://schemas.openxmlformats.org/officeDocument/2006/relationships/ctrlProp" Target="../ctrlProps/ctrlProp1643.xml"/><Relationship Id="rId83" Type="http://schemas.openxmlformats.org/officeDocument/2006/relationships/ctrlProp" Target="../ctrlProps/ctrlProp1664.xml"/><Relationship Id="rId179" Type="http://schemas.openxmlformats.org/officeDocument/2006/relationships/ctrlProp" Target="../ctrlProps/ctrlProp1760.xml"/><Relationship Id="rId190" Type="http://schemas.openxmlformats.org/officeDocument/2006/relationships/ctrlProp" Target="../ctrlProps/ctrlProp1771.xml"/><Relationship Id="rId204" Type="http://schemas.openxmlformats.org/officeDocument/2006/relationships/ctrlProp" Target="../ctrlProps/ctrlProp1785.xml"/><Relationship Id="rId225" Type="http://schemas.openxmlformats.org/officeDocument/2006/relationships/ctrlProp" Target="../ctrlProps/ctrlProp1806.xml"/><Relationship Id="rId246" Type="http://schemas.openxmlformats.org/officeDocument/2006/relationships/ctrlProp" Target="../ctrlProps/ctrlProp1827.xml"/><Relationship Id="rId267" Type="http://schemas.openxmlformats.org/officeDocument/2006/relationships/ctrlProp" Target="../ctrlProps/ctrlProp1848.xml"/><Relationship Id="rId288" Type="http://schemas.openxmlformats.org/officeDocument/2006/relationships/ctrlProp" Target="../ctrlProps/ctrlProp1869.xml"/><Relationship Id="rId106" Type="http://schemas.openxmlformats.org/officeDocument/2006/relationships/ctrlProp" Target="../ctrlProps/ctrlProp1687.xml"/><Relationship Id="rId127" Type="http://schemas.openxmlformats.org/officeDocument/2006/relationships/ctrlProp" Target="../ctrlProps/ctrlProp1708.xml"/><Relationship Id="rId10" Type="http://schemas.openxmlformats.org/officeDocument/2006/relationships/ctrlProp" Target="../ctrlProps/ctrlProp1591.xml"/><Relationship Id="rId31" Type="http://schemas.openxmlformats.org/officeDocument/2006/relationships/ctrlProp" Target="../ctrlProps/ctrlProp1612.xml"/><Relationship Id="rId52" Type="http://schemas.openxmlformats.org/officeDocument/2006/relationships/ctrlProp" Target="../ctrlProps/ctrlProp1633.xml"/><Relationship Id="rId73" Type="http://schemas.openxmlformats.org/officeDocument/2006/relationships/ctrlProp" Target="../ctrlProps/ctrlProp1654.xml"/><Relationship Id="rId94" Type="http://schemas.openxmlformats.org/officeDocument/2006/relationships/ctrlProp" Target="../ctrlProps/ctrlProp1675.xml"/><Relationship Id="rId148" Type="http://schemas.openxmlformats.org/officeDocument/2006/relationships/ctrlProp" Target="../ctrlProps/ctrlProp1729.xml"/><Relationship Id="rId169" Type="http://schemas.openxmlformats.org/officeDocument/2006/relationships/ctrlProp" Target="../ctrlProps/ctrlProp1750.xml"/><Relationship Id="rId4" Type="http://schemas.openxmlformats.org/officeDocument/2006/relationships/ctrlProp" Target="../ctrlProps/ctrlProp1585.xml"/><Relationship Id="rId180" Type="http://schemas.openxmlformats.org/officeDocument/2006/relationships/ctrlProp" Target="../ctrlProps/ctrlProp1761.xml"/><Relationship Id="rId215" Type="http://schemas.openxmlformats.org/officeDocument/2006/relationships/ctrlProp" Target="../ctrlProps/ctrlProp1796.xml"/><Relationship Id="rId236" Type="http://schemas.openxmlformats.org/officeDocument/2006/relationships/ctrlProp" Target="../ctrlProps/ctrlProp1817.xml"/><Relationship Id="rId257" Type="http://schemas.openxmlformats.org/officeDocument/2006/relationships/ctrlProp" Target="../ctrlProps/ctrlProp1838.xml"/><Relationship Id="rId278" Type="http://schemas.openxmlformats.org/officeDocument/2006/relationships/ctrlProp" Target="../ctrlProps/ctrlProp1859.xml"/><Relationship Id="rId303" Type="http://schemas.openxmlformats.org/officeDocument/2006/relationships/ctrlProp" Target="../ctrlProps/ctrlProp1884.xml"/><Relationship Id="rId42" Type="http://schemas.openxmlformats.org/officeDocument/2006/relationships/ctrlProp" Target="../ctrlProps/ctrlProp1623.xml"/><Relationship Id="rId84" Type="http://schemas.openxmlformats.org/officeDocument/2006/relationships/ctrlProp" Target="../ctrlProps/ctrlProp1665.xml"/><Relationship Id="rId138" Type="http://schemas.openxmlformats.org/officeDocument/2006/relationships/ctrlProp" Target="../ctrlProps/ctrlProp1719.xml"/><Relationship Id="rId191" Type="http://schemas.openxmlformats.org/officeDocument/2006/relationships/ctrlProp" Target="../ctrlProps/ctrlProp1772.xml"/><Relationship Id="rId205" Type="http://schemas.openxmlformats.org/officeDocument/2006/relationships/ctrlProp" Target="../ctrlProps/ctrlProp1786.xml"/><Relationship Id="rId247" Type="http://schemas.openxmlformats.org/officeDocument/2006/relationships/ctrlProp" Target="../ctrlProps/ctrlProp1828.xml"/><Relationship Id="rId107" Type="http://schemas.openxmlformats.org/officeDocument/2006/relationships/ctrlProp" Target="../ctrlProps/ctrlProp1688.xml"/><Relationship Id="rId289" Type="http://schemas.openxmlformats.org/officeDocument/2006/relationships/ctrlProp" Target="../ctrlProps/ctrlProp1870.xml"/><Relationship Id="rId11" Type="http://schemas.openxmlformats.org/officeDocument/2006/relationships/ctrlProp" Target="../ctrlProps/ctrlProp1592.xml"/><Relationship Id="rId53" Type="http://schemas.openxmlformats.org/officeDocument/2006/relationships/ctrlProp" Target="../ctrlProps/ctrlProp1634.xml"/><Relationship Id="rId149" Type="http://schemas.openxmlformats.org/officeDocument/2006/relationships/ctrlProp" Target="../ctrlProps/ctrlProp1730.xml"/><Relationship Id="rId95" Type="http://schemas.openxmlformats.org/officeDocument/2006/relationships/ctrlProp" Target="../ctrlProps/ctrlProp1676.xml"/><Relationship Id="rId160" Type="http://schemas.openxmlformats.org/officeDocument/2006/relationships/ctrlProp" Target="../ctrlProps/ctrlProp1741.xml"/><Relationship Id="rId216" Type="http://schemas.openxmlformats.org/officeDocument/2006/relationships/ctrlProp" Target="../ctrlProps/ctrlProp1797.xml"/><Relationship Id="rId258" Type="http://schemas.openxmlformats.org/officeDocument/2006/relationships/ctrlProp" Target="../ctrlProps/ctrlProp1839.xml"/><Relationship Id="rId22" Type="http://schemas.openxmlformats.org/officeDocument/2006/relationships/ctrlProp" Target="../ctrlProps/ctrlProp1603.xml"/><Relationship Id="rId64" Type="http://schemas.openxmlformats.org/officeDocument/2006/relationships/ctrlProp" Target="../ctrlProps/ctrlProp1645.xml"/><Relationship Id="rId118" Type="http://schemas.openxmlformats.org/officeDocument/2006/relationships/ctrlProp" Target="../ctrlProps/ctrlProp1699.xml"/><Relationship Id="rId171" Type="http://schemas.openxmlformats.org/officeDocument/2006/relationships/ctrlProp" Target="../ctrlProps/ctrlProp1752.xml"/><Relationship Id="rId227" Type="http://schemas.openxmlformats.org/officeDocument/2006/relationships/ctrlProp" Target="../ctrlProps/ctrlProp1808.xml"/><Relationship Id="rId269" Type="http://schemas.openxmlformats.org/officeDocument/2006/relationships/ctrlProp" Target="../ctrlProps/ctrlProp1850.xml"/><Relationship Id="rId33" Type="http://schemas.openxmlformats.org/officeDocument/2006/relationships/ctrlProp" Target="../ctrlProps/ctrlProp1614.xml"/><Relationship Id="rId129" Type="http://schemas.openxmlformats.org/officeDocument/2006/relationships/ctrlProp" Target="../ctrlProps/ctrlProp1710.xml"/><Relationship Id="rId280" Type="http://schemas.openxmlformats.org/officeDocument/2006/relationships/ctrlProp" Target="../ctrlProps/ctrlProp1861.xml"/><Relationship Id="rId75" Type="http://schemas.openxmlformats.org/officeDocument/2006/relationships/ctrlProp" Target="../ctrlProps/ctrlProp1656.xml"/><Relationship Id="rId140" Type="http://schemas.openxmlformats.org/officeDocument/2006/relationships/ctrlProp" Target="../ctrlProps/ctrlProp1721.xml"/><Relationship Id="rId182" Type="http://schemas.openxmlformats.org/officeDocument/2006/relationships/ctrlProp" Target="../ctrlProps/ctrlProp1763.xml"/><Relationship Id="rId6" Type="http://schemas.openxmlformats.org/officeDocument/2006/relationships/ctrlProp" Target="../ctrlProps/ctrlProp1587.xml"/><Relationship Id="rId238" Type="http://schemas.openxmlformats.org/officeDocument/2006/relationships/ctrlProp" Target="../ctrlProps/ctrlProp181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2.xml"/><Relationship Id="rId3" Type="http://schemas.openxmlformats.org/officeDocument/2006/relationships/vmlDrawing" Target="../drawings/vmlDrawing20.vml"/><Relationship Id="rId7" Type="http://schemas.openxmlformats.org/officeDocument/2006/relationships/ctrlProp" Target="../ctrlProps/ctrlProp189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890.xml"/><Relationship Id="rId5" Type="http://schemas.openxmlformats.org/officeDocument/2006/relationships/ctrlProp" Target="../ctrlProps/ctrlProp1889.xml"/><Relationship Id="rId4" Type="http://schemas.openxmlformats.org/officeDocument/2006/relationships/ctrlProp" Target="../ctrlProps/ctrlProp1888.xml"/><Relationship Id="rId9" Type="http://schemas.openxmlformats.org/officeDocument/2006/relationships/ctrlProp" Target="../ctrlProps/ctrlProp1893.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007.xml"/><Relationship Id="rId299" Type="http://schemas.openxmlformats.org/officeDocument/2006/relationships/ctrlProp" Target="../ctrlProps/ctrlProp2189.xml"/><Relationship Id="rId21" Type="http://schemas.openxmlformats.org/officeDocument/2006/relationships/ctrlProp" Target="../ctrlProps/ctrlProp1911.xml"/><Relationship Id="rId63" Type="http://schemas.openxmlformats.org/officeDocument/2006/relationships/ctrlProp" Target="../ctrlProps/ctrlProp1953.xml"/><Relationship Id="rId159" Type="http://schemas.openxmlformats.org/officeDocument/2006/relationships/ctrlProp" Target="../ctrlProps/ctrlProp2049.xml"/><Relationship Id="rId170" Type="http://schemas.openxmlformats.org/officeDocument/2006/relationships/ctrlProp" Target="../ctrlProps/ctrlProp2060.xml"/><Relationship Id="rId226" Type="http://schemas.openxmlformats.org/officeDocument/2006/relationships/ctrlProp" Target="../ctrlProps/ctrlProp2116.xml"/><Relationship Id="rId268" Type="http://schemas.openxmlformats.org/officeDocument/2006/relationships/ctrlProp" Target="../ctrlProps/ctrlProp2158.xml"/><Relationship Id="rId32" Type="http://schemas.openxmlformats.org/officeDocument/2006/relationships/ctrlProp" Target="../ctrlProps/ctrlProp1922.xml"/><Relationship Id="rId74" Type="http://schemas.openxmlformats.org/officeDocument/2006/relationships/ctrlProp" Target="../ctrlProps/ctrlProp1964.xml"/><Relationship Id="rId128" Type="http://schemas.openxmlformats.org/officeDocument/2006/relationships/ctrlProp" Target="../ctrlProps/ctrlProp2018.xml"/><Relationship Id="rId5" Type="http://schemas.openxmlformats.org/officeDocument/2006/relationships/ctrlProp" Target="../ctrlProps/ctrlProp1895.xml"/><Relationship Id="rId181" Type="http://schemas.openxmlformats.org/officeDocument/2006/relationships/ctrlProp" Target="../ctrlProps/ctrlProp2071.xml"/><Relationship Id="rId237" Type="http://schemas.openxmlformats.org/officeDocument/2006/relationships/ctrlProp" Target="../ctrlProps/ctrlProp2127.xml"/><Relationship Id="rId279" Type="http://schemas.openxmlformats.org/officeDocument/2006/relationships/ctrlProp" Target="../ctrlProps/ctrlProp2169.xml"/><Relationship Id="rId43" Type="http://schemas.openxmlformats.org/officeDocument/2006/relationships/ctrlProp" Target="../ctrlProps/ctrlProp1933.xml"/><Relationship Id="rId139" Type="http://schemas.openxmlformats.org/officeDocument/2006/relationships/ctrlProp" Target="../ctrlProps/ctrlProp2029.xml"/><Relationship Id="rId290" Type="http://schemas.openxmlformats.org/officeDocument/2006/relationships/ctrlProp" Target="../ctrlProps/ctrlProp2180.xml"/><Relationship Id="rId304" Type="http://schemas.openxmlformats.org/officeDocument/2006/relationships/ctrlProp" Target="../ctrlProps/ctrlProp2194.xml"/><Relationship Id="rId85" Type="http://schemas.openxmlformats.org/officeDocument/2006/relationships/ctrlProp" Target="../ctrlProps/ctrlProp1975.xml"/><Relationship Id="rId150" Type="http://schemas.openxmlformats.org/officeDocument/2006/relationships/ctrlProp" Target="../ctrlProps/ctrlProp2040.xml"/><Relationship Id="rId192" Type="http://schemas.openxmlformats.org/officeDocument/2006/relationships/ctrlProp" Target="../ctrlProps/ctrlProp2082.xml"/><Relationship Id="rId206" Type="http://schemas.openxmlformats.org/officeDocument/2006/relationships/ctrlProp" Target="../ctrlProps/ctrlProp2096.xml"/><Relationship Id="rId248" Type="http://schemas.openxmlformats.org/officeDocument/2006/relationships/ctrlProp" Target="../ctrlProps/ctrlProp2138.xml"/><Relationship Id="rId12" Type="http://schemas.openxmlformats.org/officeDocument/2006/relationships/ctrlProp" Target="../ctrlProps/ctrlProp1902.xml"/><Relationship Id="rId108" Type="http://schemas.openxmlformats.org/officeDocument/2006/relationships/ctrlProp" Target="../ctrlProps/ctrlProp1998.xml"/><Relationship Id="rId54" Type="http://schemas.openxmlformats.org/officeDocument/2006/relationships/ctrlProp" Target="../ctrlProps/ctrlProp1944.xml"/><Relationship Id="rId96" Type="http://schemas.openxmlformats.org/officeDocument/2006/relationships/ctrlProp" Target="../ctrlProps/ctrlProp1986.xml"/><Relationship Id="rId161" Type="http://schemas.openxmlformats.org/officeDocument/2006/relationships/ctrlProp" Target="../ctrlProps/ctrlProp2051.xml"/><Relationship Id="rId217" Type="http://schemas.openxmlformats.org/officeDocument/2006/relationships/ctrlProp" Target="../ctrlProps/ctrlProp2107.xml"/><Relationship Id="rId259" Type="http://schemas.openxmlformats.org/officeDocument/2006/relationships/ctrlProp" Target="../ctrlProps/ctrlProp2149.xml"/><Relationship Id="rId23" Type="http://schemas.openxmlformats.org/officeDocument/2006/relationships/ctrlProp" Target="../ctrlProps/ctrlProp1913.xml"/><Relationship Id="rId119" Type="http://schemas.openxmlformats.org/officeDocument/2006/relationships/ctrlProp" Target="../ctrlProps/ctrlProp2009.xml"/><Relationship Id="rId270" Type="http://schemas.openxmlformats.org/officeDocument/2006/relationships/ctrlProp" Target="../ctrlProps/ctrlProp2160.xml"/><Relationship Id="rId44" Type="http://schemas.openxmlformats.org/officeDocument/2006/relationships/ctrlProp" Target="../ctrlProps/ctrlProp1934.xml"/><Relationship Id="rId65" Type="http://schemas.openxmlformats.org/officeDocument/2006/relationships/ctrlProp" Target="../ctrlProps/ctrlProp1955.xml"/><Relationship Id="rId86" Type="http://schemas.openxmlformats.org/officeDocument/2006/relationships/ctrlProp" Target="../ctrlProps/ctrlProp1976.xml"/><Relationship Id="rId130" Type="http://schemas.openxmlformats.org/officeDocument/2006/relationships/ctrlProp" Target="../ctrlProps/ctrlProp2020.xml"/><Relationship Id="rId151" Type="http://schemas.openxmlformats.org/officeDocument/2006/relationships/ctrlProp" Target="../ctrlProps/ctrlProp2041.xml"/><Relationship Id="rId172" Type="http://schemas.openxmlformats.org/officeDocument/2006/relationships/ctrlProp" Target="../ctrlProps/ctrlProp2062.xml"/><Relationship Id="rId193" Type="http://schemas.openxmlformats.org/officeDocument/2006/relationships/ctrlProp" Target="../ctrlProps/ctrlProp2083.xml"/><Relationship Id="rId207" Type="http://schemas.openxmlformats.org/officeDocument/2006/relationships/ctrlProp" Target="../ctrlProps/ctrlProp2097.xml"/><Relationship Id="rId228" Type="http://schemas.openxmlformats.org/officeDocument/2006/relationships/ctrlProp" Target="../ctrlProps/ctrlProp2118.xml"/><Relationship Id="rId249" Type="http://schemas.openxmlformats.org/officeDocument/2006/relationships/ctrlProp" Target="../ctrlProps/ctrlProp2139.xml"/><Relationship Id="rId13" Type="http://schemas.openxmlformats.org/officeDocument/2006/relationships/ctrlProp" Target="../ctrlProps/ctrlProp1903.xml"/><Relationship Id="rId109" Type="http://schemas.openxmlformats.org/officeDocument/2006/relationships/ctrlProp" Target="../ctrlProps/ctrlProp1999.xml"/><Relationship Id="rId260" Type="http://schemas.openxmlformats.org/officeDocument/2006/relationships/ctrlProp" Target="../ctrlProps/ctrlProp2150.xml"/><Relationship Id="rId281" Type="http://schemas.openxmlformats.org/officeDocument/2006/relationships/ctrlProp" Target="../ctrlProps/ctrlProp2171.xml"/><Relationship Id="rId34" Type="http://schemas.openxmlformats.org/officeDocument/2006/relationships/ctrlProp" Target="../ctrlProps/ctrlProp1924.xml"/><Relationship Id="rId55" Type="http://schemas.openxmlformats.org/officeDocument/2006/relationships/ctrlProp" Target="../ctrlProps/ctrlProp1945.xml"/><Relationship Id="rId76" Type="http://schemas.openxmlformats.org/officeDocument/2006/relationships/ctrlProp" Target="../ctrlProps/ctrlProp1966.xml"/><Relationship Id="rId97" Type="http://schemas.openxmlformats.org/officeDocument/2006/relationships/ctrlProp" Target="../ctrlProps/ctrlProp1987.xml"/><Relationship Id="rId120" Type="http://schemas.openxmlformats.org/officeDocument/2006/relationships/ctrlProp" Target="../ctrlProps/ctrlProp2010.xml"/><Relationship Id="rId141" Type="http://schemas.openxmlformats.org/officeDocument/2006/relationships/ctrlProp" Target="../ctrlProps/ctrlProp2031.xml"/><Relationship Id="rId7" Type="http://schemas.openxmlformats.org/officeDocument/2006/relationships/ctrlProp" Target="../ctrlProps/ctrlProp1897.xml"/><Relationship Id="rId162" Type="http://schemas.openxmlformats.org/officeDocument/2006/relationships/ctrlProp" Target="../ctrlProps/ctrlProp2052.xml"/><Relationship Id="rId183" Type="http://schemas.openxmlformats.org/officeDocument/2006/relationships/ctrlProp" Target="../ctrlProps/ctrlProp2073.xml"/><Relationship Id="rId218" Type="http://schemas.openxmlformats.org/officeDocument/2006/relationships/ctrlProp" Target="../ctrlProps/ctrlProp2108.xml"/><Relationship Id="rId239" Type="http://schemas.openxmlformats.org/officeDocument/2006/relationships/ctrlProp" Target="../ctrlProps/ctrlProp2129.xml"/><Relationship Id="rId250" Type="http://schemas.openxmlformats.org/officeDocument/2006/relationships/ctrlProp" Target="../ctrlProps/ctrlProp2140.xml"/><Relationship Id="rId271" Type="http://schemas.openxmlformats.org/officeDocument/2006/relationships/ctrlProp" Target="../ctrlProps/ctrlProp2161.xml"/><Relationship Id="rId292" Type="http://schemas.openxmlformats.org/officeDocument/2006/relationships/ctrlProp" Target="../ctrlProps/ctrlProp2182.xml"/><Relationship Id="rId306" Type="http://schemas.openxmlformats.org/officeDocument/2006/relationships/ctrlProp" Target="../ctrlProps/ctrlProp2196.xml"/><Relationship Id="rId24" Type="http://schemas.openxmlformats.org/officeDocument/2006/relationships/ctrlProp" Target="../ctrlProps/ctrlProp1914.xml"/><Relationship Id="rId45" Type="http://schemas.openxmlformats.org/officeDocument/2006/relationships/ctrlProp" Target="../ctrlProps/ctrlProp1935.xml"/><Relationship Id="rId66" Type="http://schemas.openxmlformats.org/officeDocument/2006/relationships/ctrlProp" Target="../ctrlProps/ctrlProp1956.xml"/><Relationship Id="rId87" Type="http://schemas.openxmlformats.org/officeDocument/2006/relationships/ctrlProp" Target="../ctrlProps/ctrlProp1977.xml"/><Relationship Id="rId110" Type="http://schemas.openxmlformats.org/officeDocument/2006/relationships/ctrlProp" Target="../ctrlProps/ctrlProp2000.xml"/><Relationship Id="rId131" Type="http://schemas.openxmlformats.org/officeDocument/2006/relationships/ctrlProp" Target="../ctrlProps/ctrlProp2021.xml"/><Relationship Id="rId152" Type="http://schemas.openxmlformats.org/officeDocument/2006/relationships/ctrlProp" Target="../ctrlProps/ctrlProp2042.xml"/><Relationship Id="rId173" Type="http://schemas.openxmlformats.org/officeDocument/2006/relationships/ctrlProp" Target="../ctrlProps/ctrlProp2063.xml"/><Relationship Id="rId194" Type="http://schemas.openxmlformats.org/officeDocument/2006/relationships/ctrlProp" Target="../ctrlProps/ctrlProp2084.xml"/><Relationship Id="rId208" Type="http://schemas.openxmlformats.org/officeDocument/2006/relationships/ctrlProp" Target="../ctrlProps/ctrlProp2098.xml"/><Relationship Id="rId229" Type="http://schemas.openxmlformats.org/officeDocument/2006/relationships/ctrlProp" Target="../ctrlProps/ctrlProp2119.xml"/><Relationship Id="rId240" Type="http://schemas.openxmlformats.org/officeDocument/2006/relationships/ctrlProp" Target="../ctrlProps/ctrlProp2130.xml"/><Relationship Id="rId261" Type="http://schemas.openxmlformats.org/officeDocument/2006/relationships/ctrlProp" Target="../ctrlProps/ctrlProp2151.xml"/><Relationship Id="rId14" Type="http://schemas.openxmlformats.org/officeDocument/2006/relationships/ctrlProp" Target="../ctrlProps/ctrlProp1904.xml"/><Relationship Id="rId35" Type="http://schemas.openxmlformats.org/officeDocument/2006/relationships/ctrlProp" Target="../ctrlProps/ctrlProp1925.xml"/><Relationship Id="rId56" Type="http://schemas.openxmlformats.org/officeDocument/2006/relationships/ctrlProp" Target="../ctrlProps/ctrlProp1946.xml"/><Relationship Id="rId77" Type="http://schemas.openxmlformats.org/officeDocument/2006/relationships/ctrlProp" Target="../ctrlProps/ctrlProp1967.xml"/><Relationship Id="rId100" Type="http://schemas.openxmlformats.org/officeDocument/2006/relationships/ctrlProp" Target="../ctrlProps/ctrlProp1990.xml"/><Relationship Id="rId282" Type="http://schemas.openxmlformats.org/officeDocument/2006/relationships/ctrlProp" Target="../ctrlProps/ctrlProp2172.xml"/><Relationship Id="rId8" Type="http://schemas.openxmlformats.org/officeDocument/2006/relationships/ctrlProp" Target="../ctrlProps/ctrlProp1898.xml"/><Relationship Id="rId98" Type="http://schemas.openxmlformats.org/officeDocument/2006/relationships/ctrlProp" Target="../ctrlProps/ctrlProp1988.xml"/><Relationship Id="rId121" Type="http://schemas.openxmlformats.org/officeDocument/2006/relationships/ctrlProp" Target="../ctrlProps/ctrlProp2011.xml"/><Relationship Id="rId142" Type="http://schemas.openxmlformats.org/officeDocument/2006/relationships/ctrlProp" Target="../ctrlProps/ctrlProp2032.xml"/><Relationship Id="rId163" Type="http://schemas.openxmlformats.org/officeDocument/2006/relationships/ctrlProp" Target="../ctrlProps/ctrlProp2053.xml"/><Relationship Id="rId184" Type="http://schemas.openxmlformats.org/officeDocument/2006/relationships/ctrlProp" Target="../ctrlProps/ctrlProp2074.xml"/><Relationship Id="rId219" Type="http://schemas.openxmlformats.org/officeDocument/2006/relationships/ctrlProp" Target="../ctrlProps/ctrlProp2109.xml"/><Relationship Id="rId230" Type="http://schemas.openxmlformats.org/officeDocument/2006/relationships/ctrlProp" Target="../ctrlProps/ctrlProp2120.xml"/><Relationship Id="rId251" Type="http://schemas.openxmlformats.org/officeDocument/2006/relationships/ctrlProp" Target="../ctrlProps/ctrlProp2141.xml"/><Relationship Id="rId25" Type="http://schemas.openxmlformats.org/officeDocument/2006/relationships/ctrlProp" Target="../ctrlProps/ctrlProp1915.xml"/><Relationship Id="rId46" Type="http://schemas.openxmlformats.org/officeDocument/2006/relationships/ctrlProp" Target="../ctrlProps/ctrlProp1936.xml"/><Relationship Id="rId67" Type="http://schemas.openxmlformats.org/officeDocument/2006/relationships/ctrlProp" Target="../ctrlProps/ctrlProp1957.xml"/><Relationship Id="rId272" Type="http://schemas.openxmlformats.org/officeDocument/2006/relationships/ctrlProp" Target="../ctrlProps/ctrlProp2162.xml"/><Relationship Id="rId293" Type="http://schemas.openxmlformats.org/officeDocument/2006/relationships/ctrlProp" Target="../ctrlProps/ctrlProp2183.xml"/><Relationship Id="rId307" Type="http://schemas.openxmlformats.org/officeDocument/2006/relationships/ctrlProp" Target="../ctrlProps/ctrlProp2197.xml"/><Relationship Id="rId88" Type="http://schemas.openxmlformats.org/officeDocument/2006/relationships/ctrlProp" Target="../ctrlProps/ctrlProp1978.xml"/><Relationship Id="rId111" Type="http://schemas.openxmlformats.org/officeDocument/2006/relationships/ctrlProp" Target="../ctrlProps/ctrlProp2001.xml"/><Relationship Id="rId132" Type="http://schemas.openxmlformats.org/officeDocument/2006/relationships/ctrlProp" Target="../ctrlProps/ctrlProp2022.xml"/><Relationship Id="rId153" Type="http://schemas.openxmlformats.org/officeDocument/2006/relationships/ctrlProp" Target="../ctrlProps/ctrlProp2043.xml"/><Relationship Id="rId174" Type="http://schemas.openxmlformats.org/officeDocument/2006/relationships/ctrlProp" Target="../ctrlProps/ctrlProp2064.xml"/><Relationship Id="rId195" Type="http://schemas.openxmlformats.org/officeDocument/2006/relationships/ctrlProp" Target="../ctrlProps/ctrlProp2085.xml"/><Relationship Id="rId209" Type="http://schemas.openxmlformats.org/officeDocument/2006/relationships/ctrlProp" Target="../ctrlProps/ctrlProp2099.xml"/><Relationship Id="rId220" Type="http://schemas.openxmlformats.org/officeDocument/2006/relationships/ctrlProp" Target="../ctrlProps/ctrlProp2110.xml"/><Relationship Id="rId241" Type="http://schemas.openxmlformats.org/officeDocument/2006/relationships/ctrlProp" Target="../ctrlProps/ctrlProp2131.xml"/><Relationship Id="rId15" Type="http://schemas.openxmlformats.org/officeDocument/2006/relationships/ctrlProp" Target="../ctrlProps/ctrlProp1905.xml"/><Relationship Id="rId36" Type="http://schemas.openxmlformats.org/officeDocument/2006/relationships/ctrlProp" Target="../ctrlProps/ctrlProp1926.xml"/><Relationship Id="rId57" Type="http://schemas.openxmlformats.org/officeDocument/2006/relationships/ctrlProp" Target="../ctrlProps/ctrlProp1947.xml"/><Relationship Id="rId262" Type="http://schemas.openxmlformats.org/officeDocument/2006/relationships/ctrlProp" Target="../ctrlProps/ctrlProp2152.xml"/><Relationship Id="rId283" Type="http://schemas.openxmlformats.org/officeDocument/2006/relationships/ctrlProp" Target="../ctrlProps/ctrlProp2173.xml"/><Relationship Id="rId78" Type="http://schemas.openxmlformats.org/officeDocument/2006/relationships/ctrlProp" Target="../ctrlProps/ctrlProp1968.xml"/><Relationship Id="rId99" Type="http://schemas.openxmlformats.org/officeDocument/2006/relationships/ctrlProp" Target="../ctrlProps/ctrlProp1989.xml"/><Relationship Id="rId101" Type="http://schemas.openxmlformats.org/officeDocument/2006/relationships/ctrlProp" Target="../ctrlProps/ctrlProp1991.xml"/><Relationship Id="rId122" Type="http://schemas.openxmlformats.org/officeDocument/2006/relationships/ctrlProp" Target="../ctrlProps/ctrlProp2012.xml"/><Relationship Id="rId143" Type="http://schemas.openxmlformats.org/officeDocument/2006/relationships/ctrlProp" Target="../ctrlProps/ctrlProp2033.xml"/><Relationship Id="rId164" Type="http://schemas.openxmlformats.org/officeDocument/2006/relationships/ctrlProp" Target="../ctrlProps/ctrlProp2054.xml"/><Relationship Id="rId185" Type="http://schemas.openxmlformats.org/officeDocument/2006/relationships/ctrlProp" Target="../ctrlProps/ctrlProp2075.xml"/><Relationship Id="rId9" Type="http://schemas.openxmlformats.org/officeDocument/2006/relationships/ctrlProp" Target="../ctrlProps/ctrlProp1899.xml"/><Relationship Id="rId210" Type="http://schemas.openxmlformats.org/officeDocument/2006/relationships/ctrlProp" Target="../ctrlProps/ctrlProp2100.xml"/><Relationship Id="rId26" Type="http://schemas.openxmlformats.org/officeDocument/2006/relationships/ctrlProp" Target="../ctrlProps/ctrlProp1916.xml"/><Relationship Id="rId231" Type="http://schemas.openxmlformats.org/officeDocument/2006/relationships/ctrlProp" Target="../ctrlProps/ctrlProp2121.xml"/><Relationship Id="rId252" Type="http://schemas.openxmlformats.org/officeDocument/2006/relationships/ctrlProp" Target="../ctrlProps/ctrlProp2142.xml"/><Relationship Id="rId273" Type="http://schemas.openxmlformats.org/officeDocument/2006/relationships/ctrlProp" Target="../ctrlProps/ctrlProp2163.xml"/><Relationship Id="rId294" Type="http://schemas.openxmlformats.org/officeDocument/2006/relationships/ctrlProp" Target="../ctrlProps/ctrlProp2184.xml"/><Relationship Id="rId308" Type="http://schemas.openxmlformats.org/officeDocument/2006/relationships/ctrlProp" Target="../ctrlProps/ctrlProp2198.xml"/><Relationship Id="rId47" Type="http://schemas.openxmlformats.org/officeDocument/2006/relationships/ctrlProp" Target="../ctrlProps/ctrlProp1937.xml"/><Relationship Id="rId68" Type="http://schemas.openxmlformats.org/officeDocument/2006/relationships/ctrlProp" Target="../ctrlProps/ctrlProp1958.xml"/><Relationship Id="rId89" Type="http://schemas.openxmlformats.org/officeDocument/2006/relationships/ctrlProp" Target="../ctrlProps/ctrlProp1979.xml"/><Relationship Id="rId112" Type="http://schemas.openxmlformats.org/officeDocument/2006/relationships/ctrlProp" Target="../ctrlProps/ctrlProp2002.xml"/><Relationship Id="rId133" Type="http://schemas.openxmlformats.org/officeDocument/2006/relationships/ctrlProp" Target="../ctrlProps/ctrlProp2023.xml"/><Relationship Id="rId154" Type="http://schemas.openxmlformats.org/officeDocument/2006/relationships/ctrlProp" Target="../ctrlProps/ctrlProp2044.xml"/><Relationship Id="rId175" Type="http://schemas.openxmlformats.org/officeDocument/2006/relationships/ctrlProp" Target="../ctrlProps/ctrlProp2065.xml"/><Relationship Id="rId196" Type="http://schemas.openxmlformats.org/officeDocument/2006/relationships/ctrlProp" Target="../ctrlProps/ctrlProp2086.xml"/><Relationship Id="rId200" Type="http://schemas.openxmlformats.org/officeDocument/2006/relationships/ctrlProp" Target="../ctrlProps/ctrlProp2090.xml"/><Relationship Id="rId16" Type="http://schemas.openxmlformats.org/officeDocument/2006/relationships/ctrlProp" Target="../ctrlProps/ctrlProp1906.xml"/><Relationship Id="rId221" Type="http://schemas.openxmlformats.org/officeDocument/2006/relationships/ctrlProp" Target="../ctrlProps/ctrlProp2111.xml"/><Relationship Id="rId242" Type="http://schemas.openxmlformats.org/officeDocument/2006/relationships/ctrlProp" Target="../ctrlProps/ctrlProp2132.xml"/><Relationship Id="rId263" Type="http://schemas.openxmlformats.org/officeDocument/2006/relationships/ctrlProp" Target="../ctrlProps/ctrlProp2153.xml"/><Relationship Id="rId284" Type="http://schemas.openxmlformats.org/officeDocument/2006/relationships/ctrlProp" Target="../ctrlProps/ctrlProp2174.xml"/><Relationship Id="rId37" Type="http://schemas.openxmlformats.org/officeDocument/2006/relationships/ctrlProp" Target="../ctrlProps/ctrlProp1927.xml"/><Relationship Id="rId58" Type="http://schemas.openxmlformats.org/officeDocument/2006/relationships/ctrlProp" Target="../ctrlProps/ctrlProp1948.xml"/><Relationship Id="rId79" Type="http://schemas.openxmlformats.org/officeDocument/2006/relationships/ctrlProp" Target="../ctrlProps/ctrlProp1969.xml"/><Relationship Id="rId102" Type="http://schemas.openxmlformats.org/officeDocument/2006/relationships/ctrlProp" Target="../ctrlProps/ctrlProp1992.xml"/><Relationship Id="rId123" Type="http://schemas.openxmlformats.org/officeDocument/2006/relationships/ctrlProp" Target="../ctrlProps/ctrlProp2013.xml"/><Relationship Id="rId144" Type="http://schemas.openxmlformats.org/officeDocument/2006/relationships/ctrlProp" Target="../ctrlProps/ctrlProp2034.xml"/><Relationship Id="rId90" Type="http://schemas.openxmlformats.org/officeDocument/2006/relationships/ctrlProp" Target="../ctrlProps/ctrlProp1980.xml"/><Relationship Id="rId165" Type="http://schemas.openxmlformats.org/officeDocument/2006/relationships/ctrlProp" Target="../ctrlProps/ctrlProp2055.xml"/><Relationship Id="rId186" Type="http://schemas.openxmlformats.org/officeDocument/2006/relationships/ctrlProp" Target="../ctrlProps/ctrlProp2076.xml"/><Relationship Id="rId211" Type="http://schemas.openxmlformats.org/officeDocument/2006/relationships/ctrlProp" Target="../ctrlProps/ctrlProp2101.xml"/><Relationship Id="rId232" Type="http://schemas.openxmlformats.org/officeDocument/2006/relationships/ctrlProp" Target="../ctrlProps/ctrlProp2122.xml"/><Relationship Id="rId253" Type="http://schemas.openxmlformats.org/officeDocument/2006/relationships/ctrlProp" Target="../ctrlProps/ctrlProp2143.xml"/><Relationship Id="rId274" Type="http://schemas.openxmlformats.org/officeDocument/2006/relationships/ctrlProp" Target="../ctrlProps/ctrlProp2164.xml"/><Relationship Id="rId295" Type="http://schemas.openxmlformats.org/officeDocument/2006/relationships/ctrlProp" Target="../ctrlProps/ctrlProp2185.xml"/><Relationship Id="rId309" Type="http://schemas.openxmlformats.org/officeDocument/2006/relationships/ctrlProp" Target="../ctrlProps/ctrlProp2199.xml"/><Relationship Id="rId27" Type="http://schemas.openxmlformats.org/officeDocument/2006/relationships/ctrlProp" Target="../ctrlProps/ctrlProp1917.xml"/><Relationship Id="rId48" Type="http://schemas.openxmlformats.org/officeDocument/2006/relationships/ctrlProp" Target="../ctrlProps/ctrlProp1938.xml"/><Relationship Id="rId69" Type="http://schemas.openxmlformats.org/officeDocument/2006/relationships/ctrlProp" Target="../ctrlProps/ctrlProp1959.xml"/><Relationship Id="rId113" Type="http://schemas.openxmlformats.org/officeDocument/2006/relationships/ctrlProp" Target="../ctrlProps/ctrlProp2003.xml"/><Relationship Id="rId134" Type="http://schemas.openxmlformats.org/officeDocument/2006/relationships/ctrlProp" Target="../ctrlProps/ctrlProp2024.xml"/><Relationship Id="rId80" Type="http://schemas.openxmlformats.org/officeDocument/2006/relationships/ctrlProp" Target="../ctrlProps/ctrlProp1970.xml"/><Relationship Id="rId155" Type="http://schemas.openxmlformats.org/officeDocument/2006/relationships/ctrlProp" Target="../ctrlProps/ctrlProp2045.xml"/><Relationship Id="rId176" Type="http://schemas.openxmlformats.org/officeDocument/2006/relationships/ctrlProp" Target="../ctrlProps/ctrlProp2066.xml"/><Relationship Id="rId197" Type="http://schemas.openxmlformats.org/officeDocument/2006/relationships/ctrlProp" Target="../ctrlProps/ctrlProp2087.xml"/><Relationship Id="rId201" Type="http://schemas.openxmlformats.org/officeDocument/2006/relationships/ctrlProp" Target="../ctrlProps/ctrlProp2091.xml"/><Relationship Id="rId222" Type="http://schemas.openxmlformats.org/officeDocument/2006/relationships/ctrlProp" Target="../ctrlProps/ctrlProp2112.xml"/><Relationship Id="rId243" Type="http://schemas.openxmlformats.org/officeDocument/2006/relationships/ctrlProp" Target="../ctrlProps/ctrlProp2133.xml"/><Relationship Id="rId264" Type="http://schemas.openxmlformats.org/officeDocument/2006/relationships/ctrlProp" Target="../ctrlProps/ctrlProp2154.xml"/><Relationship Id="rId285" Type="http://schemas.openxmlformats.org/officeDocument/2006/relationships/ctrlProp" Target="../ctrlProps/ctrlProp2175.xml"/><Relationship Id="rId17" Type="http://schemas.openxmlformats.org/officeDocument/2006/relationships/ctrlProp" Target="../ctrlProps/ctrlProp1907.xml"/><Relationship Id="rId38" Type="http://schemas.openxmlformats.org/officeDocument/2006/relationships/ctrlProp" Target="../ctrlProps/ctrlProp1928.xml"/><Relationship Id="rId59" Type="http://schemas.openxmlformats.org/officeDocument/2006/relationships/ctrlProp" Target="../ctrlProps/ctrlProp1949.xml"/><Relationship Id="rId103" Type="http://schemas.openxmlformats.org/officeDocument/2006/relationships/ctrlProp" Target="../ctrlProps/ctrlProp1993.xml"/><Relationship Id="rId124" Type="http://schemas.openxmlformats.org/officeDocument/2006/relationships/ctrlProp" Target="../ctrlProps/ctrlProp2014.xml"/><Relationship Id="rId310" Type="http://schemas.openxmlformats.org/officeDocument/2006/relationships/ctrlProp" Target="../ctrlProps/ctrlProp2200.xml"/><Relationship Id="rId70" Type="http://schemas.openxmlformats.org/officeDocument/2006/relationships/ctrlProp" Target="../ctrlProps/ctrlProp1960.xml"/><Relationship Id="rId91" Type="http://schemas.openxmlformats.org/officeDocument/2006/relationships/ctrlProp" Target="../ctrlProps/ctrlProp1981.xml"/><Relationship Id="rId145" Type="http://schemas.openxmlformats.org/officeDocument/2006/relationships/ctrlProp" Target="../ctrlProps/ctrlProp2035.xml"/><Relationship Id="rId166" Type="http://schemas.openxmlformats.org/officeDocument/2006/relationships/ctrlProp" Target="../ctrlProps/ctrlProp2056.xml"/><Relationship Id="rId187" Type="http://schemas.openxmlformats.org/officeDocument/2006/relationships/ctrlProp" Target="../ctrlProps/ctrlProp2077.xml"/><Relationship Id="rId1" Type="http://schemas.openxmlformats.org/officeDocument/2006/relationships/printerSettings" Target="../printerSettings/printerSettings22.bin"/><Relationship Id="rId212" Type="http://schemas.openxmlformats.org/officeDocument/2006/relationships/ctrlProp" Target="../ctrlProps/ctrlProp2102.xml"/><Relationship Id="rId233" Type="http://schemas.openxmlformats.org/officeDocument/2006/relationships/ctrlProp" Target="../ctrlProps/ctrlProp2123.xml"/><Relationship Id="rId254" Type="http://schemas.openxmlformats.org/officeDocument/2006/relationships/ctrlProp" Target="../ctrlProps/ctrlProp2144.xml"/><Relationship Id="rId28" Type="http://schemas.openxmlformats.org/officeDocument/2006/relationships/ctrlProp" Target="../ctrlProps/ctrlProp1918.xml"/><Relationship Id="rId49" Type="http://schemas.openxmlformats.org/officeDocument/2006/relationships/ctrlProp" Target="../ctrlProps/ctrlProp1939.xml"/><Relationship Id="rId114" Type="http://schemas.openxmlformats.org/officeDocument/2006/relationships/ctrlProp" Target="../ctrlProps/ctrlProp2004.xml"/><Relationship Id="rId275" Type="http://schemas.openxmlformats.org/officeDocument/2006/relationships/ctrlProp" Target="../ctrlProps/ctrlProp2165.xml"/><Relationship Id="rId296" Type="http://schemas.openxmlformats.org/officeDocument/2006/relationships/ctrlProp" Target="../ctrlProps/ctrlProp2186.xml"/><Relationship Id="rId300" Type="http://schemas.openxmlformats.org/officeDocument/2006/relationships/ctrlProp" Target="../ctrlProps/ctrlProp2190.xml"/><Relationship Id="rId60" Type="http://schemas.openxmlformats.org/officeDocument/2006/relationships/ctrlProp" Target="../ctrlProps/ctrlProp1950.xml"/><Relationship Id="rId81" Type="http://schemas.openxmlformats.org/officeDocument/2006/relationships/ctrlProp" Target="../ctrlProps/ctrlProp1971.xml"/><Relationship Id="rId135" Type="http://schemas.openxmlformats.org/officeDocument/2006/relationships/ctrlProp" Target="../ctrlProps/ctrlProp2025.xml"/><Relationship Id="rId156" Type="http://schemas.openxmlformats.org/officeDocument/2006/relationships/ctrlProp" Target="../ctrlProps/ctrlProp2046.xml"/><Relationship Id="rId177" Type="http://schemas.openxmlformats.org/officeDocument/2006/relationships/ctrlProp" Target="../ctrlProps/ctrlProp2067.xml"/><Relationship Id="rId198" Type="http://schemas.openxmlformats.org/officeDocument/2006/relationships/ctrlProp" Target="../ctrlProps/ctrlProp2088.xml"/><Relationship Id="rId202" Type="http://schemas.openxmlformats.org/officeDocument/2006/relationships/ctrlProp" Target="../ctrlProps/ctrlProp2092.xml"/><Relationship Id="rId223" Type="http://schemas.openxmlformats.org/officeDocument/2006/relationships/ctrlProp" Target="../ctrlProps/ctrlProp2113.xml"/><Relationship Id="rId244" Type="http://schemas.openxmlformats.org/officeDocument/2006/relationships/ctrlProp" Target="../ctrlProps/ctrlProp2134.xml"/><Relationship Id="rId18" Type="http://schemas.openxmlformats.org/officeDocument/2006/relationships/ctrlProp" Target="../ctrlProps/ctrlProp1908.xml"/><Relationship Id="rId39" Type="http://schemas.openxmlformats.org/officeDocument/2006/relationships/ctrlProp" Target="../ctrlProps/ctrlProp1929.xml"/><Relationship Id="rId265" Type="http://schemas.openxmlformats.org/officeDocument/2006/relationships/ctrlProp" Target="../ctrlProps/ctrlProp2155.xml"/><Relationship Id="rId286" Type="http://schemas.openxmlformats.org/officeDocument/2006/relationships/ctrlProp" Target="../ctrlProps/ctrlProp2176.xml"/><Relationship Id="rId50" Type="http://schemas.openxmlformats.org/officeDocument/2006/relationships/ctrlProp" Target="../ctrlProps/ctrlProp1940.xml"/><Relationship Id="rId104" Type="http://schemas.openxmlformats.org/officeDocument/2006/relationships/ctrlProp" Target="../ctrlProps/ctrlProp1994.xml"/><Relationship Id="rId125" Type="http://schemas.openxmlformats.org/officeDocument/2006/relationships/ctrlProp" Target="../ctrlProps/ctrlProp2015.xml"/><Relationship Id="rId146" Type="http://schemas.openxmlformats.org/officeDocument/2006/relationships/ctrlProp" Target="../ctrlProps/ctrlProp2036.xml"/><Relationship Id="rId167" Type="http://schemas.openxmlformats.org/officeDocument/2006/relationships/ctrlProp" Target="../ctrlProps/ctrlProp2057.xml"/><Relationship Id="rId188" Type="http://schemas.openxmlformats.org/officeDocument/2006/relationships/ctrlProp" Target="../ctrlProps/ctrlProp2078.xml"/><Relationship Id="rId311" Type="http://schemas.openxmlformats.org/officeDocument/2006/relationships/ctrlProp" Target="../ctrlProps/ctrlProp2201.xml"/><Relationship Id="rId71" Type="http://schemas.openxmlformats.org/officeDocument/2006/relationships/ctrlProp" Target="../ctrlProps/ctrlProp1961.xml"/><Relationship Id="rId92" Type="http://schemas.openxmlformats.org/officeDocument/2006/relationships/ctrlProp" Target="../ctrlProps/ctrlProp1982.xml"/><Relationship Id="rId213" Type="http://schemas.openxmlformats.org/officeDocument/2006/relationships/ctrlProp" Target="../ctrlProps/ctrlProp2103.xml"/><Relationship Id="rId234" Type="http://schemas.openxmlformats.org/officeDocument/2006/relationships/ctrlProp" Target="../ctrlProps/ctrlProp2124.xml"/><Relationship Id="rId2" Type="http://schemas.openxmlformats.org/officeDocument/2006/relationships/drawing" Target="../drawings/drawing21.xml"/><Relationship Id="rId29" Type="http://schemas.openxmlformats.org/officeDocument/2006/relationships/ctrlProp" Target="../ctrlProps/ctrlProp1919.xml"/><Relationship Id="rId255" Type="http://schemas.openxmlformats.org/officeDocument/2006/relationships/ctrlProp" Target="../ctrlProps/ctrlProp2145.xml"/><Relationship Id="rId276" Type="http://schemas.openxmlformats.org/officeDocument/2006/relationships/ctrlProp" Target="../ctrlProps/ctrlProp2166.xml"/><Relationship Id="rId297" Type="http://schemas.openxmlformats.org/officeDocument/2006/relationships/ctrlProp" Target="../ctrlProps/ctrlProp2187.xml"/><Relationship Id="rId40" Type="http://schemas.openxmlformats.org/officeDocument/2006/relationships/ctrlProp" Target="../ctrlProps/ctrlProp1930.xml"/><Relationship Id="rId115" Type="http://schemas.openxmlformats.org/officeDocument/2006/relationships/ctrlProp" Target="../ctrlProps/ctrlProp2005.xml"/><Relationship Id="rId136" Type="http://schemas.openxmlformats.org/officeDocument/2006/relationships/ctrlProp" Target="../ctrlProps/ctrlProp2026.xml"/><Relationship Id="rId157" Type="http://schemas.openxmlformats.org/officeDocument/2006/relationships/ctrlProp" Target="../ctrlProps/ctrlProp2047.xml"/><Relationship Id="rId178" Type="http://schemas.openxmlformats.org/officeDocument/2006/relationships/ctrlProp" Target="../ctrlProps/ctrlProp2068.xml"/><Relationship Id="rId301" Type="http://schemas.openxmlformats.org/officeDocument/2006/relationships/ctrlProp" Target="../ctrlProps/ctrlProp2191.xml"/><Relationship Id="rId61" Type="http://schemas.openxmlformats.org/officeDocument/2006/relationships/ctrlProp" Target="../ctrlProps/ctrlProp1951.xml"/><Relationship Id="rId82" Type="http://schemas.openxmlformats.org/officeDocument/2006/relationships/ctrlProp" Target="../ctrlProps/ctrlProp1972.xml"/><Relationship Id="rId199" Type="http://schemas.openxmlformats.org/officeDocument/2006/relationships/ctrlProp" Target="../ctrlProps/ctrlProp2089.xml"/><Relationship Id="rId203" Type="http://schemas.openxmlformats.org/officeDocument/2006/relationships/ctrlProp" Target="../ctrlProps/ctrlProp2093.xml"/><Relationship Id="rId19" Type="http://schemas.openxmlformats.org/officeDocument/2006/relationships/ctrlProp" Target="../ctrlProps/ctrlProp1909.xml"/><Relationship Id="rId224" Type="http://schemas.openxmlformats.org/officeDocument/2006/relationships/ctrlProp" Target="../ctrlProps/ctrlProp2114.xml"/><Relationship Id="rId245" Type="http://schemas.openxmlformats.org/officeDocument/2006/relationships/ctrlProp" Target="../ctrlProps/ctrlProp2135.xml"/><Relationship Id="rId266" Type="http://schemas.openxmlformats.org/officeDocument/2006/relationships/ctrlProp" Target="../ctrlProps/ctrlProp2156.xml"/><Relationship Id="rId287" Type="http://schemas.openxmlformats.org/officeDocument/2006/relationships/ctrlProp" Target="../ctrlProps/ctrlProp2177.xml"/><Relationship Id="rId30" Type="http://schemas.openxmlformats.org/officeDocument/2006/relationships/ctrlProp" Target="../ctrlProps/ctrlProp1920.xml"/><Relationship Id="rId105" Type="http://schemas.openxmlformats.org/officeDocument/2006/relationships/ctrlProp" Target="../ctrlProps/ctrlProp1995.xml"/><Relationship Id="rId126" Type="http://schemas.openxmlformats.org/officeDocument/2006/relationships/ctrlProp" Target="../ctrlProps/ctrlProp2016.xml"/><Relationship Id="rId147" Type="http://schemas.openxmlformats.org/officeDocument/2006/relationships/ctrlProp" Target="../ctrlProps/ctrlProp2037.xml"/><Relationship Id="rId168" Type="http://schemas.openxmlformats.org/officeDocument/2006/relationships/ctrlProp" Target="../ctrlProps/ctrlProp2058.xml"/><Relationship Id="rId51" Type="http://schemas.openxmlformats.org/officeDocument/2006/relationships/ctrlProp" Target="../ctrlProps/ctrlProp1941.xml"/><Relationship Id="rId72" Type="http://schemas.openxmlformats.org/officeDocument/2006/relationships/ctrlProp" Target="../ctrlProps/ctrlProp1962.xml"/><Relationship Id="rId93" Type="http://schemas.openxmlformats.org/officeDocument/2006/relationships/ctrlProp" Target="../ctrlProps/ctrlProp1983.xml"/><Relationship Id="rId189" Type="http://schemas.openxmlformats.org/officeDocument/2006/relationships/ctrlProp" Target="../ctrlProps/ctrlProp2079.xml"/><Relationship Id="rId3" Type="http://schemas.openxmlformats.org/officeDocument/2006/relationships/vmlDrawing" Target="../drawings/vmlDrawing21.vml"/><Relationship Id="rId214" Type="http://schemas.openxmlformats.org/officeDocument/2006/relationships/ctrlProp" Target="../ctrlProps/ctrlProp2104.xml"/><Relationship Id="rId235" Type="http://schemas.openxmlformats.org/officeDocument/2006/relationships/ctrlProp" Target="../ctrlProps/ctrlProp2125.xml"/><Relationship Id="rId256" Type="http://schemas.openxmlformats.org/officeDocument/2006/relationships/ctrlProp" Target="../ctrlProps/ctrlProp2146.xml"/><Relationship Id="rId277" Type="http://schemas.openxmlformats.org/officeDocument/2006/relationships/ctrlProp" Target="../ctrlProps/ctrlProp2167.xml"/><Relationship Id="rId298" Type="http://schemas.openxmlformats.org/officeDocument/2006/relationships/ctrlProp" Target="../ctrlProps/ctrlProp2188.xml"/><Relationship Id="rId116" Type="http://schemas.openxmlformats.org/officeDocument/2006/relationships/ctrlProp" Target="../ctrlProps/ctrlProp2006.xml"/><Relationship Id="rId137" Type="http://schemas.openxmlformats.org/officeDocument/2006/relationships/ctrlProp" Target="../ctrlProps/ctrlProp2027.xml"/><Relationship Id="rId158" Type="http://schemas.openxmlformats.org/officeDocument/2006/relationships/ctrlProp" Target="../ctrlProps/ctrlProp2048.xml"/><Relationship Id="rId302" Type="http://schemas.openxmlformats.org/officeDocument/2006/relationships/ctrlProp" Target="../ctrlProps/ctrlProp2192.xml"/><Relationship Id="rId20" Type="http://schemas.openxmlformats.org/officeDocument/2006/relationships/ctrlProp" Target="../ctrlProps/ctrlProp1910.xml"/><Relationship Id="rId41" Type="http://schemas.openxmlformats.org/officeDocument/2006/relationships/ctrlProp" Target="../ctrlProps/ctrlProp1931.xml"/><Relationship Id="rId62" Type="http://schemas.openxmlformats.org/officeDocument/2006/relationships/ctrlProp" Target="../ctrlProps/ctrlProp1952.xml"/><Relationship Id="rId83" Type="http://schemas.openxmlformats.org/officeDocument/2006/relationships/ctrlProp" Target="../ctrlProps/ctrlProp1973.xml"/><Relationship Id="rId179" Type="http://schemas.openxmlformats.org/officeDocument/2006/relationships/ctrlProp" Target="../ctrlProps/ctrlProp2069.xml"/><Relationship Id="rId190" Type="http://schemas.openxmlformats.org/officeDocument/2006/relationships/ctrlProp" Target="../ctrlProps/ctrlProp2080.xml"/><Relationship Id="rId204" Type="http://schemas.openxmlformats.org/officeDocument/2006/relationships/ctrlProp" Target="../ctrlProps/ctrlProp2094.xml"/><Relationship Id="rId225" Type="http://schemas.openxmlformats.org/officeDocument/2006/relationships/ctrlProp" Target="../ctrlProps/ctrlProp2115.xml"/><Relationship Id="rId246" Type="http://schemas.openxmlformats.org/officeDocument/2006/relationships/ctrlProp" Target="../ctrlProps/ctrlProp2136.xml"/><Relationship Id="rId267" Type="http://schemas.openxmlformats.org/officeDocument/2006/relationships/ctrlProp" Target="../ctrlProps/ctrlProp2157.xml"/><Relationship Id="rId288" Type="http://schemas.openxmlformats.org/officeDocument/2006/relationships/ctrlProp" Target="../ctrlProps/ctrlProp2178.xml"/><Relationship Id="rId106" Type="http://schemas.openxmlformats.org/officeDocument/2006/relationships/ctrlProp" Target="../ctrlProps/ctrlProp1996.xml"/><Relationship Id="rId127" Type="http://schemas.openxmlformats.org/officeDocument/2006/relationships/ctrlProp" Target="../ctrlProps/ctrlProp2017.xml"/><Relationship Id="rId10" Type="http://schemas.openxmlformats.org/officeDocument/2006/relationships/ctrlProp" Target="../ctrlProps/ctrlProp1900.xml"/><Relationship Id="rId31" Type="http://schemas.openxmlformats.org/officeDocument/2006/relationships/ctrlProp" Target="../ctrlProps/ctrlProp1921.xml"/><Relationship Id="rId52" Type="http://schemas.openxmlformats.org/officeDocument/2006/relationships/ctrlProp" Target="../ctrlProps/ctrlProp1942.xml"/><Relationship Id="rId73" Type="http://schemas.openxmlformats.org/officeDocument/2006/relationships/ctrlProp" Target="../ctrlProps/ctrlProp1963.xml"/><Relationship Id="rId94" Type="http://schemas.openxmlformats.org/officeDocument/2006/relationships/ctrlProp" Target="../ctrlProps/ctrlProp1984.xml"/><Relationship Id="rId148" Type="http://schemas.openxmlformats.org/officeDocument/2006/relationships/ctrlProp" Target="../ctrlProps/ctrlProp2038.xml"/><Relationship Id="rId169" Type="http://schemas.openxmlformats.org/officeDocument/2006/relationships/ctrlProp" Target="../ctrlProps/ctrlProp2059.xml"/><Relationship Id="rId4" Type="http://schemas.openxmlformats.org/officeDocument/2006/relationships/ctrlProp" Target="../ctrlProps/ctrlProp1894.xml"/><Relationship Id="rId180" Type="http://schemas.openxmlformats.org/officeDocument/2006/relationships/ctrlProp" Target="../ctrlProps/ctrlProp2070.xml"/><Relationship Id="rId215" Type="http://schemas.openxmlformats.org/officeDocument/2006/relationships/ctrlProp" Target="../ctrlProps/ctrlProp2105.xml"/><Relationship Id="rId236" Type="http://schemas.openxmlformats.org/officeDocument/2006/relationships/ctrlProp" Target="../ctrlProps/ctrlProp2126.xml"/><Relationship Id="rId257" Type="http://schemas.openxmlformats.org/officeDocument/2006/relationships/ctrlProp" Target="../ctrlProps/ctrlProp2147.xml"/><Relationship Id="rId278" Type="http://schemas.openxmlformats.org/officeDocument/2006/relationships/ctrlProp" Target="../ctrlProps/ctrlProp2168.xml"/><Relationship Id="rId303" Type="http://schemas.openxmlformats.org/officeDocument/2006/relationships/ctrlProp" Target="../ctrlProps/ctrlProp2193.xml"/><Relationship Id="rId42" Type="http://schemas.openxmlformats.org/officeDocument/2006/relationships/ctrlProp" Target="../ctrlProps/ctrlProp1932.xml"/><Relationship Id="rId84" Type="http://schemas.openxmlformats.org/officeDocument/2006/relationships/ctrlProp" Target="../ctrlProps/ctrlProp1974.xml"/><Relationship Id="rId138" Type="http://schemas.openxmlformats.org/officeDocument/2006/relationships/ctrlProp" Target="../ctrlProps/ctrlProp2028.xml"/><Relationship Id="rId191" Type="http://schemas.openxmlformats.org/officeDocument/2006/relationships/ctrlProp" Target="../ctrlProps/ctrlProp2081.xml"/><Relationship Id="rId205" Type="http://schemas.openxmlformats.org/officeDocument/2006/relationships/ctrlProp" Target="../ctrlProps/ctrlProp2095.xml"/><Relationship Id="rId247" Type="http://schemas.openxmlformats.org/officeDocument/2006/relationships/ctrlProp" Target="../ctrlProps/ctrlProp2137.xml"/><Relationship Id="rId107" Type="http://schemas.openxmlformats.org/officeDocument/2006/relationships/ctrlProp" Target="../ctrlProps/ctrlProp1997.xml"/><Relationship Id="rId289" Type="http://schemas.openxmlformats.org/officeDocument/2006/relationships/ctrlProp" Target="../ctrlProps/ctrlProp2179.xml"/><Relationship Id="rId11" Type="http://schemas.openxmlformats.org/officeDocument/2006/relationships/ctrlProp" Target="../ctrlProps/ctrlProp1901.xml"/><Relationship Id="rId53" Type="http://schemas.openxmlformats.org/officeDocument/2006/relationships/ctrlProp" Target="../ctrlProps/ctrlProp1943.xml"/><Relationship Id="rId149" Type="http://schemas.openxmlformats.org/officeDocument/2006/relationships/ctrlProp" Target="../ctrlProps/ctrlProp2039.xml"/><Relationship Id="rId95" Type="http://schemas.openxmlformats.org/officeDocument/2006/relationships/ctrlProp" Target="../ctrlProps/ctrlProp1985.xml"/><Relationship Id="rId160" Type="http://schemas.openxmlformats.org/officeDocument/2006/relationships/ctrlProp" Target="../ctrlProps/ctrlProp2050.xml"/><Relationship Id="rId216" Type="http://schemas.openxmlformats.org/officeDocument/2006/relationships/ctrlProp" Target="../ctrlProps/ctrlProp2106.xml"/><Relationship Id="rId258" Type="http://schemas.openxmlformats.org/officeDocument/2006/relationships/ctrlProp" Target="../ctrlProps/ctrlProp2148.xml"/><Relationship Id="rId22" Type="http://schemas.openxmlformats.org/officeDocument/2006/relationships/ctrlProp" Target="../ctrlProps/ctrlProp1912.xml"/><Relationship Id="rId64" Type="http://schemas.openxmlformats.org/officeDocument/2006/relationships/ctrlProp" Target="../ctrlProps/ctrlProp1954.xml"/><Relationship Id="rId118" Type="http://schemas.openxmlformats.org/officeDocument/2006/relationships/ctrlProp" Target="../ctrlProps/ctrlProp2008.xml"/><Relationship Id="rId171" Type="http://schemas.openxmlformats.org/officeDocument/2006/relationships/ctrlProp" Target="../ctrlProps/ctrlProp2061.xml"/><Relationship Id="rId227" Type="http://schemas.openxmlformats.org/officeDocument/2006/relationships/ctrlProp" Target="../ctrlProps/ctrlProp2117.xml"/><Relationship Id="rId269" Type="http://schemas.openxmlformats.org/officeDocument/2006/relationships/ctrlProp" Target="../ctrlProps/ctrlProp2159.xml"/><Relationship Id="rId33" Type="http://schemas.openxmlformats.org/officeDocument/2006/relationships/ctrlProp" Target="../ctrlProps/ctrlProp1923.xml"/><Relationship Id="rId129" Type="http://schemas.openxmlformats.org/officeDocument/2006/relationships/ctrlProp" Target="../ctrlProps/ctrlProp2019.xml"/><Relationship Id="rId280" Type="http://schemas.openxmlformats.org/officeDocument/2006/relationships/ctrlProp" Target="../ctrlProps/ctrlProp2170.xml"/><Relationship Id="rId75" Type="http://schemas.openxmlformats.org/officeDocument/2006/relationships/ctrlProp" Target="../ctrlProps/ctrlProp1965.xml"/><Relationship Id="rId140" Type="http://schemas.openxmlformats.org/officeDocument/2006/relationships/ctrlProp" Target="../ctrlProps/ctrlProp2030.xml"/><Relationship Id="rId182" Type="http://schemas.openxmlformats.org/officeDocument/2006/relationships/ctrlProp" Target="../ctrlProps/ctrlProp2072.xml"/><Relationship Id="rId6" Type="http://schemas.openxmlformats.org/officeDocument/2006/relationships/ctrlProp" Target="../ctrlProps/ctrlProp1896.xml"/><Relationship Id="rId238" Type="http://schemas.openxmlformats.org/officeDocument/2006/relationships/ctrlProp" Target="../ctrlProps/ctrlProp2128.xml"/><Relationship Id="rId291" Type="http://schemas.openxmlformats.org/officeDocument/2006/relationships/ctrlProp" Target="../ctrlProps/ctrlProp2181.xml"/><Relationship Id="rId305" Type="http://schemas.openxmlformats.org/officeDocument/2006/relationships/ctrlProp" Target="../ctrlProps/ctrlProp2195.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2315.xml"/><Relationship Id="rId299" Type="http://schemas.openxmlformats.org/officeDocument/2006/relationships/ctrlProp" Target="../ctrlProps/ctrlProp2497.xml"/><Relationship Id="rId21" Type="http://schemas.openxmlformats.org/officeDocument/2006/relationships/ctrlProp" Target="../ctrlProps/ctrlProp2219.xml"/><Relationship Id="rId63" Type="http://schemas.openxmlformats.org/officeDocument/2006/relationships/ctrlProp" Target="../ctrlProps/ctrlProp2261.xml"/><Relationship Id="rId159" Type="http://schemas.openxmlformats.org/officeDocument/2006/relationships/ctrlProp" Target="../ctrlProps/ctrlProp2357.xml"/><Relationship Id="rId170" Type="http://schemas.openxmlformats.org/officeDocument/2006/relationships/ctrlProp" Target="../ctrlProps/ctrlProp2368.xml"/><Relationship Id="rId226" Type="http://schemas.openxmlformats.org/officeDocument/2006/relationships/ctrlProp" Target="../ctrlProps/ctrlProp2424.xml"/><Relationship Id="rId268" Type="http://schemas.openxmlformats.org/officeDocument/2006/relationships/ctrlProp" Target="../ctrlProps/ctrlProp2466.xml"/><Relationship Id="rId32" Type="http://schemas.openxmlformats.org/officeDocument/2006/relationships/ctrlProp" Target="../ctrlProps/ctrlProp2230.xml"/><Relationship Id="rId74" Type="http://schemas.openxmlformats.org/officeDocument/2006/relationships/ctrlProp" Target="../ctrlProps/ctrlProp2272.xml"/><Relationship Id="rId128" Type="http://schemas.openxmlformats.org/officeDocument/2006/relationships/ctrlProp" Target="../ctrlProps/ctrlProp2326.xml"/><Relationship Id="rId5" Type="http://schemas.openxmlformats.org/officeDocument/2006/relationships/ctrlProp" Target="../ctrlProps/ctrlProp2203.xml"/><Relationship Id="rId181" Type="http://schemas.openxmlformats.org/officeDocument/2006/relationships/ctrlProp" Target="../ctrlProps/ctrlProp2379.xml"/><Relationship Id="rId237" Type="http://schemas.openxmlformats.org/officeDocument/2006/relationships/ctrlProp" Target="../ctrlProps/ctrlProp2435.xml"/><Relationship Id="rId279" Type="http://schemas.openxmlformats.org/officeDocument/2006/relationships/ctrlProp" Target="../ctrlProps/ctrlProp2477.xml"/><Relationship Id="rId43" Type="http://schemas.openxmlformats.org/officeDocument/2006/relationships/ctrlProp" Target="../ctrlProps/ctrlProp2241.xml"/><Relationship Id="rId139" Type="http://schemas.openxmlformats.org/officeDocument/2006/relationships/ctrlProp" Target="../ctrlProps/ctrlProp2337.xml"/><Relationship Id="rId290" Type="http://schemas.openxmlformats.org/officeDocument/2006/relationships/ctrlProp" Target="../ctrlProps/ctrlProp2488.xml"/><Relationship Id="rId304" Type="http://schemas.openxmlformats.org/officeDocument/2006/relationships/ctrlProp" Target="../ctrlProps/ctrlProp2502.xml"/><Relationship Id="rId85" Type="http://schemas.openxmlformats.org/officeDocument/2006/relationships/ctrlProp" Target="../ctrlProps/ctrlProp2283.xml"/><Relationship Id="rId150" Type="http://schemas.openxmlformats.org/officeDocument/2006/relationships/ctrlProp" Target="../ctrlProps/ctrlProp2348.xml"/><Relationship Id="rId192" Type="http://schemas.openxmlformats.org/officeDocument/2006/relationships/ctrlProp" Target="../ctrlProps/ctrlProp2390.xml"/><Relationship Id="rId206" Type="http://schemas.openxmlformats.org/officeDocument/2006/relationships/ctrlProp" Target="../ctrlProps/ctrlProp2404.xml"/><Relationship Id="rId248" Type="http://schemas.openxmlformats.org/officeDocument/2006/relationships/ctrlProp" Target="../ctrlProps/ctrlProp2446.xml"/><Relationship Id="rId12" Type="http://schemas.openxmlformats.org/officeDocument/2006/relationships/ctrlProp" Target="../ctrlProps/ctrlProp2210.xml"/><Relationship Id="rId108" Type="http://schemas.openxmlformats.org/officeDocument/2006/relationships/ctrlProp" Target="../ctrlProps/ctrlProp2306.xml"/><Relationship Id="rId315" Type="http://schemas.openxmlformats.org/officeDocument/2006/relationships/ctrlProp" Target="../ctrlProps/ctrlProp2513.xml"/><Relationship Id="rId54" Type="http://schemas.openxmlformats.org/officeDocument/2006/relationships/ctrlProp" Target="../ctrlProps/ctrlProp2252.xml"/><Relationship Id="rId96" Type="http://schemas.openxmlformats.org/officeDocument/2006/relationships/ctrlProp" Target="../ctrlProps/ctrlProp2294.xml"/><Relationship Id="rId161" Type="http://schemas.openxmlformats.org/officeDocument/2006/relationships/ctrlProp" Target="../ctrlProps/ctrlProp2359.xml"/><Relationship Id="rId217" Type="http://schemas.openxmlformats.org/officeDocument/2006/relationships/ctrlProp" Target="../ctrlProps/ctrlProp2415.xml"/><Relationship Id="rId259" Type="http://schemas.openxmlformats.org/officeDocument/2006/relationships/ctrlProp" Target="../ctrlProps/ctrlProp2457.xml"/><Relationship Id="rId23" Type="http://schemas.openxmlformats.org/officeDocument/2006/relationships/ctrlProp" Target="../ctrlProps/ctrlProp2221.xml"/><Relationship Id="rId119" Type="http://schemas.openxmlformats.org/officeDocument/2006/relationships/ctrlProp" Target="../ctrlProps/ctrlProp2317.xml"/><Relationship Id="rId270" Type="http://schemas.openxmlformats.org/officeDocument/2006/relationships/ctrlProp" Target="../ctrlProps/ctrlProp2468.xml"/><Relationship Id="rId65" Type="http://schemas.openxmlformats.org/officeDocument/2006/relationships/ctrlProp" Target="../ctrlProps/ctrlProp2263.xml"/><Relationship Id="rId130" Type="http://schemas.openxmlformats.org/officeDocument/2006/relationships/ctrlProp" Target="../ctrlProps/ctrlProp2328.xml"/><Relationship Id="rId172" Type="http://schemas.openxmlformats.org/officeDocument/2006/relationships/ctrlProp" Target="../ctrlProps/ctrlProp2370.xml"/><Relationship Id="rId193" Type="http://schemas.openxmlformats.org/officeDocument/2006/relationships/ctrlProp" Target="../ctrlProps/ctrlProp2391.xml"/><Relationship Id="rId207" Type="http://schemas.openxmlformats.org/officeDocument/2006/relationships/ctrlProp" Target="../ctrlProps/ctrlProp2405.xml"/><Relationship Id="rId228" Type="http://schemas.openxmlformats.org/officeDocument/2006/relationships/ctrlProp" Target="../ctrlProps/ctrlProp2426.xml"/><Relationship Id="rId249" Type="http://schemas.openxmlformats.org/officeDocument/2006/relationships/ctrlProp" Target="../ctrlProps/ctrlProp2447.xml"/><Relationship Id="rId13" Type="http://schemas.openxmlformats.org/officeDocument/2006/relationships/ctrlProp" Target="../ctrlProps/ctrlProp2211.xml"/><Relationship Id="rId109" Type="http://schemas.openxmlformats.org/officeDocument/2006/relationships/ctrlProp" Target="../ctrlProps/ctrlProp2307.xml"/><Relationship Id="rId260" Type="http://schemas.openxmlformats.org/officeDocument/2006/relationships/ctrlProp" Target="../ctrlProps/ctrlProp2458.xml"/><Relationship Id="rId281" Type="http://schemas.openxmlformats.org/officeDocument/2006/relationships/ctrlProp" Target="../ctrlProps/ctrlProp2479.xml"/><Relationship Id="rId316" Type="http://schemas.openxmlformats.org/officeDocument/2006/relationships/ctrlProp" Target="../ctrlProps/ctrlProp2514.xml"/><Relationship Id="rId34" Type="http://schemas.openxmlformats.org/officeDocument/2006/relationships/ctrlProp" Target="../ctrlProps/ctrlProp2232.xml"/><Relationship Id="rId55" Type="http://schemas.openxmlformats.org/officeDocument/2006/relationships/ctrlProp" Target="../ctrlProps/ctrlProp2253.xml"/><Relationship Id="rId76" Type="http://schemas.openxmlformats.org/officeDocument/2006/relationships/ctrlProp" Target="../ctrlProps/ctrlProp2274.xml"/><Relationship Id="rId97" Type="http://schemas.openxmlformats.org/officeDocument/2006/relationships/ctrlProp" Target="../ctrlProps/ctrlProp2295.xml"/><Relationship Id="rId120" Type="http://schemas.openxmlformats.org/officeDocument/2006/relationships/ctrlProp" Target="../ctrlProps/ctrlProp2318.xml"/><Relationship Id="rId141" Type="http://schemas.openxmlformats.org/officeDocument/2006/relationships/ctrlProp" Target="../ctrlProps/ctrlProp2339.xml"/><Relationship Id="rId7" Type="http://schemas.openxmlformats.org/officeDocument/2006/relationships/ctrlProp" Target="../ctrlProps/ctrlProp2205.xml"/><Relationship Id="rId162" Type="http://schemas.openxmlformats.org/officeDocument/2006/relationships/ctrlProp" Target="../ctrlProps/ctrlProp2360.xml"/><Relationship Id="rId183" Type="http://schemas.openxmlformats.org/officeDocument/2006/relationships/ctrlProp" Target="../ctrlProps/ctrlProp2381.xml"/><Relationship Id="rId218" Type="http://schemas.openxmlformats.org/officeDocument/2006/relationships/ctrlProp" Target="../ctrlProps/ctrlProp2416.xml"/><Relationship Id="rId239" Type="http://schemas.openxmlformats.org/officeDocument/2006/relationships/ctrlProp" Target="../ctrlProps/ctrlProp2437.xml"/><Relationship Id="rId250" Type="http://schemas.openxmlformats.org/officeDocument/2006/relationships/ctrlProp" Target="../ctrlProps/ctrlProp2448.xml"/><Relationship Id="rId271" Type="http://schemas.openxmlformats.org/officeDocument/2006/relationships/ctrlProp" Target="../ctrlProps/ctrlProp2469.xml"/><Relationship Id="rId292" Type="http://schemas.openxmlformats.org/officeDocument/2006/relationships/ctrlProp" Target="../ctrlProps/ctrlProp2490.xml"/><Relationship Id="rId306" Type="http://schemas.openxmlformats.org/officeDocument/2006/relationships/ctrlProp" Target="../ctrlProps/ctrlProp2504.xml"/><Relationship Id="rId24" Type="http://schemas.openxmlformats.org/officeDocument/2006/relationships/ctrlProp" Target="../ctrlProps/ctrlProp2222.xml"/><Relationship Id="rId45" Type="http://schemas.openxmlformats.org/officeDocument/2006/relationships/ctrlProp" Target="../ctrlProps/ctrlProp2243.xml"/><Relationship Id="rId66" Type="http://schemas.openxmlformats.org/officeDocument/2006/relationships/ctrlProp" Target="../ctrlProps/ctrlProp2264.xml"/><Relationship Id="rId87" Type="http://schemas.openxmlformats.org/officeDocument/2006/relationships/ctrlProp" Target="../ctrlProps/ctrlProp2285.xml"/><Relationship Id="rId110" Type="http://schemas.openxmlformats.org/officeDocument/2006/relationships/ctrlProp" Target="../ctrlProps/ctrlProp2308.xml"/><Relationship Id="rId131" Type="http://schemas.openxmlformats.org/officeDocument/2006/relationships/ctrlProp" Target="../ctrlProps/ctrlProp2329.xml"/><Relationship Id="rId152" Type="http://schemas.openxmlformats.org/officeDocument/2006/relationships/ctrlProp" Target="../ctrlProps/ctrlProp2350.xml"/><Relationship Id="rId173" Type="http://schemas.openxmlformats.org/officeDocument/2006/relationships/ctrlProp" Target="../ctrlProps/ctrlProp2371.xml"/><Relationship Id="rId194" Type="http://schemas.openxmlformats.org/officeDocument/2006/relationships/ctrlProp" Target="../ctrlProps/ctrlProp2392.xml"/><Relationship Id="rId208" Type="http://schemas.openxmlformats.org/officeDocument/2006/relationships/ctrlProp" Target="../ctrlProps/ctrlProp2406.xml"/><Relationship Id="rId229" Type="http://schemas.openxmlformats.org/officeDocument/2006/relationships/ctrlProp" Target="../ctrlProps/ctrlProp2427.xml"/><Relationship Id="rId240" Type="http://schemas.openxmlformats.org/officeDocument/2006/relationships/ctrlProp" Target="../ctrlProps/ctrlProp2438.xml"/><Relationship Id="rId261" Type="http://schemas.openxmlformats.org/officeDocument/2006/relationships/ctrlProp" Target="../ctrlProps/ctrlProp2459.xml"/><Relationship Id="rId14" Type="http://schemas.openxmlformats.org/officeDocument/2006/relationships/ctrlProp" Target="../ctrlProps/ctrlProp2212.xml"/><Relationship Id="rId35" Type="http://schemas.openxmlformats.org/officeDocument/2006/relationships/ctrlProp" Target="../ctrlProps/ctrlProp2233.xml"/><Relationship Id="rId56" Type="http://schemas.openxmlformats.org/officeDocument/2006/relationships/ctrlProp" Target="../ctrlProps/ctrlProp2254.xml"/><Relationship Id="rId77" Type="http://schemas.openxmlformats.org/officeDocument/2006/relationships/ctrlProp" Target="../ctrlProps/ctrlProp2275.xml"/><Relationship Id="rId100" Type="http://schemas.openxmlformats.org/officeDocument/2006/relationships/ctrlProp" Target="../ctrlProps/ctrlProp2298.xml"/><Relationship Id="rId282" Type="http://schemas.openxmlformats.org/officeDocument/2006/relationships/ctrlProp" Target="../ctrlProps/ctrlProp2480.xml"/><Relationship Id="rId8" Type="http://schemas.openxmlformats.org/officeDocument/2006/relationships/ctrlProp" Target="../ctrlProps/ctrlProp2206.xml"/><Relationship Id="rId98" Type="http://schemas.openxmlformats.org/officeDocument/2006/relationships/ctrlProp" Target="../ctrlProps/ctrlProp2296.xml"/><Relationship Id="rId121" Type="http://schemas.openxmlformats.org/officeDocument/2006/relationships/ctrlProp" Target="../ctrlProps/ctrlProp2319.xml"/><Relationship Id="rId142" Type="http://schemas.openxmlformats.org/officeDocument/2006/relationships/ctrlProp" Target="../ctrlProps/ctrlProp2340.xml"/><Relationship Id="rId163" Type="http://schemas.openxmlformats.org/officeDocument/2006/relationships/ctrlProp" Target="../ctrlProps/ctrlProp2361.xml"/><Relationship Id="rId184" Type="http://schemas.openxmlformats.org/officeDocument/2006/relationships/ctrlProp" Target="../ctrlProps/ctrlProp2382.xml"/><Relationship Id="rId219" Type="http://schemas.openxmlformats.org/officeDocument/2006/relationships/ctrlProp" Target="../ctrlProps/ctrlProp2417.xml"/><Relationship Id="rId230" Type="http://schemas.openxmlformats.org/officeDocument/2006/relationships/ctrlProp" Target="../ctrlProps/ctrlProp2428.xml"/><Relationship Id="rId251" Type="http://schemas.openxmlformats.org/officeDocument/2006/relationships/ctrlProp" Target="../ctrlProps/ctrlProp2449.xml"/><Relationship Id="rId25" Type="http://schemas.openxmlformats.org/officeDocument/2006/relationships/ctrlProp" Target="../ctrlProps/ctrlProp2223.xml"/><Relationship Id="rId46" Type="http://schemas.openxmlformats.org/officeDocument/2006/relationships/ctrlProp" Target="../ctrlProps/ctrlProp2244.xml"/><Relationship Id="rId67" Type="http://schemas.openxmlformats.org/officeDocument/2006/relationships/ctrlProp" Target="../ctrlProps/ctrlProp2265.xml"/><Relationship Id="rId272" Type="http://schemas.openxmlformats.org/officeDocument/2006/relationships/ctrlProp" Target="../ctrlProps/ctrlProp2470.xml"/><Relationship Id="rId293" Type="http://schemas.openxmlformats.org/officeDocument/2006/relationships/ctrlProp" Target="../ctrlProps/ctrlProp2491.xml"/><Relationship Id="rId307" Type="http://schemas.openxmlformats.org/officeDocument/2006/relationships/ctrlProp" Target="../ctrlProps/ctrlProp2505.xml"/><Relationship Id="rId88" Type="http://schemas.openxmlformats.org/officeDocument/2006/relationships/ctrlProp" Target="../ctrlProps/ctrlProp2286.xml"/><Relationship Id="rId111" Type="http://schemas.openxmlformats.org/officeDocument/2006/relationships/ctrlProp" Target="../ctrlProps/ctrlProp2309.xml"/><Relationship Id="rId132" Type="http://schemas.openxmlformats.org/officeDocument/2006/relationships/ctrlProp" Target="../ctrlProps/ctrlProp2330.xml"/><Relationship Id="rId153" Type="http://schemas.openxmlformats.org/officeDocument/2006/relationships/ctrlProp" Target="../ctrlProps/ctrlProp2351.xml"/><Relationship Id="rId174" Type="http://schemas.openxmlformats.org/officeDocument/2006/relationships/ctrlProp" Target="../ctrlProps/ctrlProp2372.xml"/><Relationship Id="rId195" Type="http://schemas.openxmlformats.org/officeDocument/2006/relationships/ctrlProp" Target="../ctrlProps/ctrlProp2393.xml"/><Relationship Id="rId209" Type="http://schemas.openxmlformats.org/officeDocument/2006/relationships/ctrlProp" Target="../ctrlProps/ctrlProp2407.xml"/><Relationship Id="rId220" Type="http://schemas.openxmlformats.org/officeDocument/2006/relationships/ctrlProp" Target="../ctrlProps/ctrlProp2418.xml"/><Relationship Id="rId241" Type="http://schemas.openxmlformats.org/officeDocument/2006/relationships/ctrlProp" Target="../ctrlProps/ctrlProp2439.xml"/><Relationship Id="rId15" Type="http://schemas.openxmlformats.org/officeDocument/2006/relationships/ctrlProp" Target="../ctrlProps/ctrlProp2213.xml"/><Relationship Id="rId36" Type="http://schemas.openxmlformats.org/officeDocument/2006/relationships/ctrlProp" Target="../ctrlProps/ctrlProp2234.xml"/><Relationship Id="rId57" Type="http://schemas.openxmlformats.org/officeDocument/2006/relationships/ctrlProp" Target="../ctrlProps/ctrlProp2255.xml"/><Relationship Id="rId262" Type="http://schemas.openxmlformats.org/officeDocument/2006/relationships/ctrlProp" Target="../ctrlProps/ctrlProp2460.xml"/><Relationship Id="rId283" Type="http://schemas.openxmlformats.org/officeDocument/2006/relationships/ctrlProp" Target="../ctrlProps/ctrlProp2481.xml"/><Relationship Id="rId78" Type="http://schemas.openxmlformats.org/officeDocument/2006/relationships/ctrlProp" Target="../ctrlProps/ctrlProp2276.xml"/><Relationship Id="rId99" Type="http://schemas.openxmlformats.org/officeDocument/2006/relationships/ctrlProp" Target="../ctrlProps/ctrlProp2297.xml"/><Relationship Id="rId101" Type="http://schemas.openxmlformats.org/officeDocument/2006/relationships/ctrlProp" Target="../ctrlProps/ctrlProp2299.xml"/><Relationship Id="rId122" Type="http://schemas.openxmlformats.org/officeDocument/2006/relationships/ctrlProp" Target="../ctrlProps/ctrlProp2320.xml"/><Relationship Id="rId143" Type="http://schemas.openxmlformats.org/officeDocument/2006/relationships/ctrlProp" Target="../ctrlProps/ctrlProp2341.xml"/><Relationship Id="rId164" Type="http://schemas.openxmlformats.org/officeDocument/2006/relationships/ctrlProp" Target="../ctrlProps/ctrlProp2362.xml"/><Relationship Id="rId185" Type="http://schemas.openxmlformats.org/officeDocument/2006/relationships/ctrlProp" Target="../ctrlProps/ctrlProp2383.xml"/><Relationship Id="rId9" Type="http://schemas.openxmlformats.org/officeDocument/2006/relationships/ctrlProp" Target="../ctrlProps/ctrlProp2207.xml"/><Relationship Id="rId210" Type="http://schemas.openxmlformats.org/officeDocument/2006/relationships/ctrlProp" Target="../ctrlProps/ctrlProp2408.xml"/><Relationship Id="rId26" Type="http://schemas.openxmlformats.org/officeDocument/2006/relationships/ctrlProp" Target="../ctrlProps/ctrlProp2224.xml"/><Relationship Id="rId231" Type="http://schemas.openxmlformats.org/officeDocument/2006/relationships/ctrlProp" Target="../ctrlProps/ctrlProp2429.xml"/><Relationship Id="rId252" Type="http://schemas.openxmlformats.org/officeDocument/2006/relationships/ctrlProp" Target="../ctrlProps/ctrlProp2450.xml"/><Relationship Id="rId273" Type="http://schemas.openxmlformats.org/officeDocument/2006/relationships/ctrlProp" Target="../ctrlProps/ctrlProp2471.xml"/><Relationship Id="rId294" Type="http://schemas.openxmlformats.org/officeDocument/2006/relationships/ctrlProp" Target="../ctrlProps/ctrlProp2492.xml"/><Relationship Id="rId308" Type="http://schemas.openxmlformats.org/officeDocument/2006/relationships/ctrlProp" Target="../ctrlProps/ctrlProp2506.xml"/><Relationship Id="rId47" Type="http://schemas.openxmlformats.org/officeDocument/2006/relationships/ctrlProp" Target="../ctrlProps/ctrlProp2245.xml"/><Relationship Id="rId68" Type="http://schemas.openxmlformats.org/officeDocument/2006/relationships/ctrlProp" Target="../ctrlProps/ctrlProp2266.xml"/><Relationship Id="rId89" Type="http://schemas.openxmlformats.org/officeDocument/2006/relationships/ctrlProp" Target="../ctrlProps/ctrlProp2287.xml"/><Relationship Id="rId112" Type="http://schemas.openxmlformats.org/officeDocument/2006/relationships/ctrlProp" Target="../ctrlProps/ctrlProp2310.xml"/><Relationship Id="rId133" Type="http://schemas.openxmlformats.org/officeDocument/2006/relationships/ctrlProp" Target="../ctrlProps/ctrlProp2331.xml"/><Relationship Id="rId154" Type="http://schemas.openxmlformats.org/officeDocument/2006/relationships/ctrlProp" Target="../ctrlProps/ctrlProp2352.xml"/><Relationship Id="rId175" Type="http://schemas.openxmlformats.org/officeDocument/2006/relationships/ctrlProp" Target="../ctrlProps/ctrlProp2373.xml"/><Relationship Id="rId196" Type="http://schemas.openxmlformats.org/officeDocument/2006/relationships/ctrlProp" Target="../ctrlProps/ctrlProp2394.xml"/><Relationship Id="rId200" Type="http://schemas.openxmlformats.org/officeDocument/2006/relationships/ctrlProp" Target="../ctrlProps/ctrlProp2398.xml"/><Relationship Id="rId16" Type="http://schemas.openxmlformats.org/officeDocument/2006/relationships/ctrlProp" Target="../ctrlProps/ctrlProp2214.xml"/><Relationship Id="rId221" Type="http://schemas.openxmlformats.org/officeDocument/2006/relationships/ctrlProp" Target="../ctrlProps/ctrlProp2419.xml"/><Relationship Id="rId242" Type="http://schemas.openxmlformats.org/officeDocument/2006/relationships/ctrlProp" Target="../ctrlProps/ctrlProp2440.xml"/><Relationship Id="rId263" Type="http://schemas.openxmlformats.org/officeDocument/2006/relationships/ctrlProp" Target="../ctrlProps/ctrlProp2461.xml"/><Relationship Id="rId284" Type="http://schemas.openxmlformats.org/officeDocument/2006/relationships/ctrlProp" Target="../ctrlProps/ctrlProp2482.xml"/><Relationship Id="rId37" Type="http://schemas.openxmlformats.org/officeDocument/2006/relationships/ctrlProp" Target="../ctrlProps/ctrlProp2235.xml"/><Relationship Id="rId58" Type="http://schemas.openxmlformats.org/officeDocument/2006/relationships/ctrlProp" Target="../ctrlProps/ctrlProp2256.xml"/><Relationship Id="rId79" Type="http://schemas.openxmlformats.org/officeDocument/2006/relationships/ctrlProp" Target="../ctrlProps/ctrlProp2277.xml"/><Relationship Id="rId102" Type="http://schemas.openxmlformats.org/officeDocument/2006/relationships/ctrlProp" Target="../ctrlProps/ctrlProp2300.xml"/><Relationship Id="rId123" Type="http://schemas.openxmlformats.org/officeDocument/2006/relationships/ctrlProp" Target="../ctrlProps/ctrlProp2321.xml"/><Relationship Id="rId144" Type="http://schemas.openxmlformats.org/officeDocument/2006/relationships/ctrlProp" Target="../ctrlProps/ctrlProp2342.xml"/><Relationship Id="rId90" Type="http://schemas.openxmlformats.org/officeDocument/2006/relationships/ctrlProp" Target="../ctrlProps/ctrlProp2288.xml"/><Relationship Id="rId165" Type="http://schemas.openxmlformats.org/officeDocument/2006/relationships/ctrlProp" Target="../ctrlProps/ctrlProp2363.xml"/><Relationship Id="rId186" Type="http://schemas.openxmlformats.org/officeDocument/2006/relationships/ctrlProp" Target="../ctrlProps/ctrlProp2384.xml"/><Relationship Id="rId211" Type="http://schemas.openxmlformats.org/officeDocument/2006/relationships/ctrlProp" Target="../ctrlProps/ctrlProp2409.xml"/><Relationship Id="rId232" Type="http://schemas.openxmlformats.org/officeDocument/2006/relationships/ctrlProp" Target="../ctrlProps/ctrlProp2430.xml"/><Relationship Id="rId253" Type="http://schemas.openxmlformats.org/officeDocument/2006/relationships/ctrlProp" Target="../ctrlProps/ctrlProp2451.xml"/><Relationship Id="rId274" Type="http://schemas.openxmlformats.org/officeDocument/2006/relationships/ctrlProp" Target="../ctrlProps/ctrlProp2472.xml"/><Relationship Id="rId295" Type="http://schemas.openxmlformats.org/officeDocument/2006/relationships/ctrlProp" Target="../ctrlProps/ctrlProp2493.xml"/><Relationship Id="rId309" Type="http://schemas.openxmlformats.org/officeDocument/2006/relationships/ctrlProp" Target="../ctrlProps/ctrlProp2507.xml"/><Relationship Id="rId27" Type="http://schemas.openxmlformats.org/officeDocument/2006/relationships/ctrlProp" Target="../ctrlProps/ctrlProp2225.xml"/><Relationship Id="rId48" Type="http://schemas.openxmlformats.org/officeDocument/2006/relationships/ctrlProp" Target="../ctrlProps/ctrlProp2246.xml"/><Relationship Id="rId69" Type="http://schemas.openxmlformats.org/officeDocument/2006/relationships/ctrlProp" Target="../ctrlProps/ctrlProp2267.xml"/><Relationship Id="rId113" Type="http://schemas.openxmlformats.org/officeDocument/2006/relationships/ctrlProp" Target="../ctrlProps/ctrlProp2311.xml"/><Relationship Id="rId134" Type="http://schemas.openxmlformats.org/officeDocument/2006/relationships/ctrlProp" Target="../ctrlProps/ctrlProp2332.xml"/><Relationship Id="rId80" Type="http://schemas.openxmlformats.org/officeDocument/2006/relationships/ctrlProp" Target="../ctrlProps/ctrlProp2278.xml"/><Relationship Id="rId155" Type="http://schemas.openxmlformats.org/officeDocument/2006/relationships/ctrlProp" Target="../ctrlProps/ctrlProp2353.xml"/><Relationship Id="rId176" Type="http://schemas.openxmlformats.org/officeDocument/2006/relationships/ctrlProp" Target="../ctrlProps/ctrlProp2374.xml"/><Relationship Id="rId197" Type="http://schemas.openxmlformats.org/officeDocument/2006/relationships/ctrlProp" Target="../ctrlProps/ctrlProp2395.xml"/><Relationship Id="rId201" Type="http://schemas.openxmlformats.org/officeDocument/2006/relationships/ctrlProp" Target="../ctrlProps/ctrlProp2399.xml"/><Relationship Id="rId222" Type="http://schemas.openxmlformats.org/officeDocument/2006/relationships/ctrlProp" Target="../ctrlProps/ctrlProp2420.xml"/><Relationship Id="rId243" Type="http://schemas.openxmlformats.org/officeDocument/2006/relationships/ctrlProp" Target="../ctrlProps/ctrlProp2441.xml"/><Relationship Id="rId264" Type="http://schemas.openxmlformats.org/officeDocument/2006/relationships/ctrlProp" Target="../ctrlProps/ctrlProp2462.xml"/><Relationship Id="rId285" Type="http://schemas.openxmlformats.org/officeDocument/2006/relationships/ctrlProp" Target="../ctrlProps/ctrlProp2483.xml"/><Relationship Id="rId17" Type="http://schemas.openxmlformats.org/officeDocument/2006/relationships/ctrlProp" Target="../ctrlProps/ctrlProp2215.xml"/><Relationship Id="rId38" Type="http://schemas.openxmlformats.org/officeDocument/2006/relationships/ctrlProp" Target="../ctrlProps/ctrlProp2236.xml"/><Relationship Id="rId59" Type="http://schemas.openxmlformats.org/officeDocument/2006/relationships/ctrlProp" Target="../ctrlProps/ctrlProp2257.xml"/><Relationship Id="rId103" Type="http://schemas.openxmlformats.org/officeDocument/2006/relationships/ctrlProp" Target="../ctrlProps/ctrlProp2301.xml"/><Relationship Id="rId124" Type="http://schemas.openxmlformats.org/officeDocument/2006/relationships/ctrlProp" Target="../ctrlProps/ctrlProp2322.xml"/><Relationship Id="rId310" Type="http://schemas.openxmlformats.org/officeDocument/2006/relationships/ctrlProp" Target="../ctrlProps/ctrlProp2508.xml"/><Relationship Id="rId70" Type="http://schemas.openxmlformats.org/officeDocument/2006/relationships/ctrlProp" Target="../ctrlProps/ctrlProp2268.xml"/><Relationship Id="rId91" Type="http://schemas.openxmlformats.org/officeDocument/2006/relationships/ctrlProp" Target="../ctrlProps/ctrlProp2289.xml"/><Relationship Id="rId145" Type="http://schemas.openxmlformats.org/officeDocument/2006/relationships/ctrlProp" Target="../ctrlProps/ctrlProp2343.xml"/><Relationship Id="rId166" Type="http://schemas.openxmlformats.org/officeDocument/2006/relationships/ctrlProp" Target="../ctrlProps/ctrlProp2364.xml"/><Relationship Id="rId187" Type="http://schemas.openxmlformats.org/officeDocument/2006/relationships/ctrlProp" Target="../ctrlProps/ctrlProp2385.xml"/><Relationship Id="rId1" Type="http://schemas.openxmlformats.org/officeDocument/2006/relationships/printerSettings" Target="../printerSettings/printerSettings23.bin"/><Relationship Id="rId212" Type="http://schemas.openxmlformats.org/officeDocument/2006/relationships/ctrlProp" Target="../ctrlProps/ctrlProp2410.xml"/><Relationship Id="rId233" Type="http://schemas.openxmlformats.org/officeDocument/2006/relationships/ctrlProp" Target="../ctrlProps/ctrlProp2431.xml"/><Relationship Id="rId254" Type="http://schemas.openxmlformats.org/officeDocument/2006/relationships/ctrlProp" Target="../ctrlProps/ctrlProp2452.xml"/><Relationship Id="rId28" Type="http://schemas.openxmlformats.org/officeDocument/2006/relationships/ctrlProp" Target="../ctrlProps/ctrlProp2226.xml"/><Relationship Id="rId49" Type="http://schemas.openxmlformats.org/officeDocument/2006/relationships/ctrlProp" Target="../ctrlProps/ctrlProp2247.xml"/><Relationship Id="rId114" Type="http://schemas.openxmlformats.org/officeDocument/2006/relationships/ctrlProp" Target="../ctrlProps/ctrlProp2312.xml"/><Relationship Id="rId275" Type="http://schemas.openxmlformats.org/officeDocument/2006/relationships/ctrlProp" Target="../ctrlProps/ctrlProp2473.xml"/><Relationship Id="rId296" Type="http://schemas.openxmlformats.org/officeDocument/2006/relationships/ctrlProp" Target="../ctrlProps/ctrlProp2494.xml"/><Relationship Id="rId300" Type="http://schemas.openxmlformats.org/officeDocument/2006/relationships/ctrlProp" Target="../ctrlProps/ctrlProp2498.xml"/><Relationship Id="rId60" Type="http://schemas.openxmlformats.org/officeDocument/2006/relationships/ctrlProp" Target="../ctrlProps/ctrlProp2258.xml"/><Relationship Id="rId81" Type="http://schemas.openxmlformats.org/officeDocument/2006/relationships/ctrlProp" Target="../ctrlProps/ctrlProp2279.xml"/><Relationship Id="rId135" Type="http://schemas.openxmlformats.org/officeDocument/2006/relationships/ctrlProp" Target="../ctrlProps/ctrlProp2333.xml"/><Relationship Id="rId156" Type="http://schemas.openxmlformats.org/officeDocument/2006/relationships/ctrlProp" Target="../ctrlProps/ctrlProp2354.xml"/><Relationship Id="rId177" Type="http://schemas.openxmlformats.org/officeDocument/2006/relationships/ctrlProp" Target="../ctrlProps/ctrlProp2375.xml"/><Relationship Id="rId198" Type="http://schemas.openxmlformats.org/officeDocument/2006/relationships/ctrlProp" Target="../ctrlProps/ctrlProp2396.xml"/><Relationship Id="rId202" Type="http://schemas.openxmlformats.org/officeDocument/2006/relationships/ctrlProp" Target="../ctrlProps/ctrlProp2400.xml"/><Relationship Id="rId223" Type="http://schemas.openxmlformats.org/officeDocument/2006/relationships/ctrlProp" Target="../ctrlProps/ctrlProp2421.xml"/><Relationship Id="rId244" Type="http://schemas.openxmlformats.org/officeDocument/2006/relationships/ctrlProp" Target="../ctrlProps/ctrlProp2442.xml"/><Relationship Id="rId18" Type="http://schemas.openxmlformats.org/officeDocument/2006/relationships/ctrlProp" Target="../ctrlProps/ctrlProp2216.xml"/><Relationship Id="rId39" Type="http://schemas.openxmlformats.org/officeDocument/2006/relationships/ctrlProp" Target="../ctrlProps/ctrlProp2237.xml"/><Relationship Id="rId265" Type="http://schemas.openxmlformats.org/officeDocument/2006/relationships/ctrlProp" Target="../ctrlProps/ctrlProp2463.xml"/><Relationship Id="rId286" Type="http://schemas.openxmlformats.org/officeDocument/2006/relationships/ctrlProp" Target="../ctrlProps/ctrlProp2484.xml"/><Relationship Id="rId50" Type="http://schemas.openxmlformats.org/officeDocument/2006/relationships/ctrlProp" Target="../ctrlProps/ctrlProp2248.xml"/><Relationship Id="rId104" Type="http://schemas.openxmlformats.org/officeDocument/2006/relationships/ctrlProp" Target="../ctrlProps/ctrlProp2302.xml"/><Relationship Id="rId125" Type="http://schemas.openxmlformats.org/officeDocument/2006/relationships/ctrlProp" Target="../ctrlProps/ctrlProp2323.xml"/><Relationship Id="rId146" Type="http://schemas.openxmlformats.org/officeDocument/2006/relationships/ctrlProp" Target="../ctrlProps/ctrlProp2344.xml"/><Relationship Id="rId167" Type="http://schemas.openxmlformats.org/officeDocument/2006/relationships/ctrlProp" Target="../ctrlProps/ctrlProp2365.xml"/><Relationship Id="rId188" Type="http://schemas.openxmlformats.org/officeDocument/2006/relationships/ctrlProp" Target="../ctrlProps/ctrlProp2386.xml"/><Relationship Id="rId311" Type="http://schemas.openxmlformats.org/officeDocument/2006/relationships/ctrlProp" Target="../ctrlProps/ctrlProp2509.xml"/><Relationship Id="rId71" Type="http://schemas.openxmlformats.org/officeDocument/2006/relationships/ctrlProp" Target="../ctrlProps/ctrlProp2269.xml"/><Relationship Id="rId92" Type="http://schemas.openxmlformats.org/officeDocument/2006/relationships/ctrlProp" Target="../ctrlProps/ctrlProp2290.xml"/><Relationship Id="rId213" Type="http://schemas.openxmlformats.org/officeDocument/2006/relationships/ctrlProp" Target="../ctrlProps/ctrlProp2411.xml"/><Relationship Id="rId234" Type="http://schemas.openxmlformats.org/officeDocument/2006/relationships/ctrlProp" Target="../ctrlProps/ctrlProp2432.xml"/><Relationship Id="rId2" Type="http://schemas.openxmlformats.org/officeDocument/2006/relationships/drawing" Target="../drawings/drawing22.xml"/><Relationship Id="rId29" Type="http://schemas.openxmlformats.org/officeDocument/2006/relationships/ctrlProp" Target="../ctrlProps/ctrlProp2227.xml"/><Relationship Id="rId255" Type="http://schemas.openxmlformats.org/officeDocument/2006/relationships/ctrlProp" Target="../ctrlProps/ctrlProp2453.xml"/><Relationship Id="rId276" Type="http://schemas.openxmlformats.org/officeDocument/2006/relationships/ctrlProp" Target="../ctrlProps/ctrlProp2474.xml"/><Relationship Id="rId297" Type="http://schemas.openxmlformats.org/officeDocument/2006/relationships/ctrlProp" Target="../ctrlProps/ctrlProp2495.xml"/><Relationship Id="rId40" Type="http://schemas.openxmlformats.org/officeDocument/2006/relationships/ctrlProp" Target="../ctrlProps/ctrlProp2238.xml"/><Relationship Id="rId115" Type="http://schemas.openxmlformats.org/officeDocument/2006/relationships/ctrlProp" Target="../ctrlProps/ctrlProp2313.xml"/><Relationship Id="rId136" Type="http://schemas.openxmlformats.org/officeDocument/2006/relationships/ctrlProp" Target="../ctrlProps/ctrlProp2334.xml"/><Relationship Id="rId157" Type="http://schemas.openxmlformats.org/officeDocument/2006/relationships/ctrlProp" Target="../ctrlProps/ctrlProp2355.xml"/><Relationship Id="rId178" Type="http://schemas.openxmlformats.org/officeDocument/2006/relationships/ctrlProp" Target="../ctrlProps/ctrlProp2376.xml"/><Relationship Id="rId301" Type="http://schemas.openxmlformats.org/officeDocument/2006/relationships/ctrlProp" Target="../ctrlProps/ctrlProp2499.xml"/><Relationship Id="rId61" Type="http://schemas.openxmlformats.org/officeDocument/2006/relationships/ctrlProp" Target="../ctrlProps/ctrlProp2259.xml"/><Relationship Id="rId82" Type="http://schemas.openxmlformats.org/officeDocument/2006/relationships/ctrlProp" Target="../ctrlProps/ctrlProp2280.xml"/><Relationship Id="rId199" Type="http://schemas.openxmlformats.org/officeDocument/2006/relationships/ctrlProp" Target="../ctrlProps/ctrlProp2397.xml"/><Relationship Id="rId203" Type="http://schemas.openxmlformats.org/officeDocument/2006/relationships/ctrlProp" Target="../ctrlProps/ctrlProp2401.xml"/><Relationship Id="rId19" Type="http://schemas.openxmlformats.org/officeDocument/2006/relationships/ctrlProp" Target="../ctrlProps/ctrlProp2217.xml"/><Relationship Id="rId224" Type="http://schemas.openxmlformats.org/officeDocument/2006/relationships/ctrlProp" Target="../ctrlProps/ctrlProp2422.xml"/><Relationship Id="rId245" Type="http://schemas.openxmlformats.org/officeDocument/2006/relationships/ctrlProp" Target="../ctrlProps/ctrlProp2443.xml"/><Relationship Id="rId266" Type="http://schemas.openxmlformats.org/officeDocument/2006/relationships/ctrlProp" Target="../ctrlProps/ctrlProp2464.xml"/><Relationship Id="rId287" Type="http://schemas.openxmlformats.org/officeDocument/2006/relationships/ctrlProp" Target="../ctrlProps/ctrlProp2485.xml"/><Relationship Id="rId30" Type="http://schemas.openxmlformats.org/officeDocument/2006/relationships/ctrlProp" Target="../ctrlProps/ctrlProp2228.xml"/><Relationship Id="rId105" Type="http://schemas.openxmlformats.org/officeDocument/2006/relationships/ctrlProp" Target="../ctrlProps/ctrlProp2303.xml"/><Relationship Id="rId126" Type="http://schemas.openxmlformats.org/officeDocument/2006/relationships/ctrlProp" Target="../ctrlProps/ctrlProp2324.xml"/><Relationship Id="rId147" Type="http://schemas.openxmlformats.org/officeDocument/2006/relationships/ctrlProp" Target="../ctrlProps/ctrlProp2345.xml"/><Relationship Id="rId168" Type="http://schemas.openxmlformats.org/officeDocument/2006/relationships/ctrlProp" Target="../ctrlProps/ctrlProp2366.xml"/><Relationship Id="rId312" Type="http://schemas.openxmlformats.org/officeDocument/2006/relationships/ctrlProp" Target="../ctrlProps/ctrlProp2510.xml"/><Relationship Id="rId51" Type="http://schemas.openxmlformats.org/officeDocument/2006/relationships/ctrlProp" Target="../ctrlProps/ctrlProp2249.xml"/><Relationship Id="rId72" Type="http://schemas.openxmlformats.org/officeDocument/2006/relationships/ctrlProp" Target="../ctrlProps/ctrlProp2270.xml"/><Relationship Id="rId93" Type="http://schemas.openxmlformats.org/officeDocument/2006/relationships/ctrlProp" Target="../ctrlProps/ctrlProp2291.xml"/><Relationship Id="rId189" Type="http://schemas.openxmlformats.org/officeDocument/2006/relationships/ctrlProp" Target="../ctrlProps/ctrlProp2387.xml"/><Relationship Id="rId3" Type="http://schemas.openxmlformats.org/officeDocument/2006/relationships/vmlDrawing" Target="../drawings/vmlDrawing22.vml"/><Relationship Id="rId214" Type="http://schemas.openxmlformats.org/officeDocument/2006/relationships/ctrlProp" Target="../ctrlProps/ctrlProp2412.xml"/><Relationship Id="rId235" Type="http://schemas.openxmlformats.org/officeDocument/2006/relationships/ctrlProp" Target="../ctrlProps/ctrlProp2433.xml"/><Relationship Id="rId256" Type="http://schemas.openxmlformats.org/officeDocument/2006/relationships/ctrlProp" Target="../ctrlProps/ctrlProp2454.xml"/><Relationship Id="rId277" Type="http://schemas.openxmlformats.org/officeDocument/2006/relationships/ctrlProp" Target="../ctrlProps/ctrlProp2475.xml"/><Relationship Id="rId298" Type="http://schemas.openxmlformats.org/officeDocument/2006/relationships/ctrlProp" Target="../ctrlProps/ctrlProp2496.xml"/><Relationship Id="rId116" Type="http://schemas.openxmlformats.org/officeDocument/2006/relationships/ctrlProp" Target="../ctrlProps/ctrlProp2314.xml"/><Relationship Id="rId137" Type="http://schemas.openxmlformats.org/officeDocument/2006/relationships/ctrlProp" Target="../ctrlProps/ctrlProp2335.xml"/><Relationship Id="rId158" Type="http://schemas.openxmlformats.org/officeDocument/2006/relationships/ctrlProp" Target="../ctrlProps/ctrlProp2356.xml"/><Relationship Id="rId302" Type="http://schemas.openxmlformats.org/officeDocument/2006/relationships/ctrlProp" Target="../ctrlProps/ctrlProp2500.xml"/><Relationship Id="rId20" Type="http://schemas.openxmlformats.org/officeDocument/2006/relationships/ctrlProp" Target="../ctrlProps/ctrlProp2218.xml"/><Relationship Id="rId41" Type="http://schemas.openxmlformats.org/officeDocument/2006/relationships/ctrlProp" Target="../ctrlProps/ctrlProp2239.xml"/><Relationship Id="rId62" Type="http://schemas.openxmlformats.org/officeDocument/2006/relationships/ctrlProp" Target="../ctrlProps/ctrlProp2260.xml"/><Relationship Id="rId83" Type="http://schemas.openxmlformats.org/officeDocument/2006/relationships/ctrlProp" Target="../ctrlProps/ctrlProp2281.xml"/><Relationship Id="rId179" Type="http://schemas.openxmlformats.org/officeDocument/2006/relationships/ctrlProp" Target="../ctrlProps/ctrlProp2377.xml"/><Relationship Id="rId190" Type="http://schemas.openxmlformats.org/officeDocument/2006/relationships/ctrlProp" Target="../ctrlProps/ctrlProp2388.xml"/><Relationship Id="rId204" Type="http://schemas.openxmlformats.org/officeDocument/2006/relationships/ctrlProp" Target="../ctrlProps/ctrlProp2402.xml"/><Relationship Id="rId225" Type="http://schemas.openxmlformats.org/officeDocument/2006/relationships/ctrlProp" Target="../ctrlProps/ctrlProp2423.xml"/><Relationship Id="rId246" Type="http://schemas.openxmlformats.org/officeDocument/2006/relationships/ctrlProp" Target="../ctrlProps/ctrlProp2444.xml"/><Relationship Id="rId267" Type="http://schemas.openxmlformats.org/officeDocument/2006/relationships/ctrlProp" Target="../ctrlProps/ctrlProp2465.xml"/><Relationship Id="rId288" Type="http://schemas.openxmlformats.org/officeDocument/2006/relationships/ctrlProp" Target="../ctrlProps/ctrlProp2486.xml"/><Relationship Id="rId106" Type="http://schemas.openxmlformats.org/officeDocument/2006/relationships/ctrlProp" Target="../ctrlProps/ctrlProp2304.xml"/><Relationship Id="rId127" Type="http://schemas.openxmlformats.org/officeDocument/2006/relationships/ctrlProp" Target="../ctrlProps/ctrlProp2325.xml"/><Relationship Id="rId313" Type="http://schemas.openxmlformats.org/officeDocument/2006/relationships/ctrlProp" Target="../ctrlProps/ctrlProp2511.xml"/><Relationship Id="rId10" Type="http://schemas.openxmlformats.org/officeDocument/2006/relationships/ctrlProp" Target="../ctrlProps/ctrlProp2208.xml"/><Relationship Id="rId31" Type="http://schemas.openxmlformats.org/officeDocument/2006/relationships/ctrlProp" Target="../ctrlProps/ctrlProp2229.xml"/><Relationship Id="rId52" Type="http://schemas.openxmlformats.org/officeDocument/2006/relationships/ctrlProp" Target="../ctrlProps/ctrlProp2250.xml"/><Relationship Id="rId73" Type="http://schemas.openxmlformats.org/officeDocument/2006/relationships/ctrlProp" Target="../ctrlProps/ctrlProp2271.xml"/><Relationship Id="rId94" Type="http://schemas.openxmlformats.org/officeDocument/2006/relationships/ctrlProp" Target="../ctrlProps/ctrlProp2292.xml"/><Relationship Id="rId148" Type="http://schemas.openxmlformats.org/officeDocument/2006/relationships/ctrlProp" Target="../ctrlProps/ctrlProp2346.xml"/><Relationship Id="rId169" Type="http://schemas.openxmlformats.org/officeDocument/2006/relationships/ctrlProp" Target="../ctrlProps/ctrlProp2367.xml"/><Relationship Id="rId4" Type="http://schemas.openxmlformats.org/officeDocument/2006/relationships/ctrlProp" Target="../ctrlProps/ctrlProp2202.xml"/><Relationship Id="rId180" Type="http://schemas.openxmlformats.org/officeDocument/2006/relationships/ctrlProp" Target="../ctrlProps/ctrlProp2378.xml"/><Relationship Id="rId215" Type="http://schemas.openxmlformats.org/officeDocument/2006/relationships/ctrlProp" Target="../ctrlProps/ctrlProp2413.xml"/><Relationship Id="rId236" Type="http://schemas.openxmlformats.org/officeDocument/2006/relationships/ctrlProp" Target="../ctrlProps/ctrlProp2434.xml"/><Relationship Id="rId257" Type="http://schemas.openxmlformats.org/officeDocument/2006/relationships/ctrlProp" Target="../ctrlProps/ctrlProp2455.xml"/><Relationship Id="rId278" Type="http://schemas.openxmlformats.org/officeDocument/2006/relationships/ctrlProp" Target="../ctrlProps/ctrlProp2476.xml"/><Relationship Id="rId303" Type="http://schemas.openxmlformats.org/officeDocument/2006/relationships/ctrlProp" Target="../ctrlProps/ctrlProp2501.xml"/><Relationship Id="rId42" Type="http://schemas.openxmlformats.org/officeDocument/2006/relationships/ctrlProp" Target="../ctrlProps/ctrlProp2240.xml"/><Relationship Id="rId84" Type="http://schemas.openxmlformats.org/officeDocument/2006/relationships/ctrlProp" Target="../ctrlProps/ctrlProp2282.xml"/><Relationship Id="rId138" Type="http://schemas.openxmlformats.org/officeDocument/2006/relationships/ctrlProp" Target="../ctrlProps/ctrlProp2336.xml"/><Relationship Id="rId191" Type="http://schemas.openxmlformats.org/officeDocument/2006/relationships/ctrlProp" Target="../ctrlProps/ctrlProp2389.xml"/><Relationship Id="rId205" Type="http://schemas.openxmlformats.org/officeDocument/2006/relationships/ctrlProp" Target="../ctrlProps/ctrlProp2403.xml"/><Relationship Id="rId247" Type="http://schemas.openxmlformats.org/officeDocument/2006/relationships/ctrlProp" Target="../ctrlProps/ctrlProp2445.xml"/><Relationship Id="rId107" Type="http://schemas.openxmlformats.org/officeDocument/2006/relationships/ctrlProp" Target="../ctrlProps/ctrlProp2305.xml"/><Relationship Id="rId289" Type="http://schemas.openxmlformats.org/officeDocument/2006/relationships/ctrlProp" Target="../ctrlProps/ctrlProp2487.xml"/><Relationship Id="rId11" Type="http://schemas.openxmlformats.org/officeDocument/2006/relationships/ctrlProp" Target="../ctrlProps/ctrlProp2209.xml"/><Relationship Id="rId53" Type="http://schemas.openxmlformats.org/officeDocument/2006/relationships/ctrlProp" Target="../ctrlProps/ctrlProp2251.xml"/><Relationship Id="rId149" Type="http://schemas.openxmlformats.org/officeDocument/2006/relationships/ctrlProp" Target="../ctrlProps/ctrlProp2347.xml"/><Relationship Id="rId314" Type="http://schemas.openxmlformats.org/officeDocument/2006/relationships/ctrlProp" Target="../ctrlProps/ctrlProp2512.xml"/><Relationship Id="rId95" Type="http://schemas.openxmlformats.org/officeDocument/2006/relationships/ctrlProp" Target="../ctrlProps/ctrlProp2293.xml"/><Relationship Id="rId160" Type="http://schemas.openxmlformats.org/officeDocument/2006/relationships/ctrlProp" Target="../ctrlProps/ctrlProp2358.xml"/><Relationship Id="rId216" Type="http://schemas.openxmlformats.org/officeDocument/2006/relationships/ctrlProp" Target="../ctrlProps/ctrlProp2414.xml"/><Relationship Id="rId258" Type="http://schemas.openxmlformats.org/officeDocument/2006/relationships/ctrlProp" Target="../ctrlProps/ctrlProp2456.xml"/><Relationship Id="rId22" Type="http://schemas.openxmlformats.org/officeDocument/2006/relationships/ctrlProp" Target="../ctrlProps/ctrlProp2220.xml"/><Relationship Id="rId64" Type="http://schemas.openxmlformats.org/officeDocument/2006/relationships/ctrlProp" Target="../ctrlProps/ctrlProp2262.xml"/><Relationship Id="rId118" Type="http://schemas.openxmlformats.org/officeDocument/2006/relationships/ctrlProp" Target="../ctrlProps/ctrlProp2316.xml"/><Relationship Id="rId171" Type="http://schemas.openxmlformats.org/officeDocument/2006/relationships/ctrlProp" Target="../ctrlProps/ctrlProp2369.xml"/><Relationship Id="rId227" Type="http://schemas.openxmlformats.org/officeDocument/2006/relationships/ctrlProp" Target="../ctrlProps/ctrlProp2425.xml"/><Relationship Id="rId269" Type="http://schemas.openxmlformats.org/officeDocument/2006/relationships/ctrlProp" Target="../ctrlProps/ctrlProp2467.xml"/><Relationship Id="rId33" Type="http://schemas.openxmlformats.org/officeDocument/2006/relationships/ctrlProp" Target="../ctrlProps/ctrlProp2231.xml"/><Relationship Id="rId129" Type="http://schemas.openxmlformats.org/officeDocument/2006/relationships/ctrlProp" Target="../ctrlProps/ctrlProp2327.xml"/><Relationship Id="rId280" Type="http://schemas.openxmlformats.org/officeDocument/2006/relationships/ctrlProp" Target="../ctrlProps/ctrlProp2478.xml"/><Relationship Id="rId75" Type="http://schemas.openxmlformats.org/officeDocument/2006/relationships/ctrlProp" Target="../ctrlProps/ctrlProp2273.xml"/><Relationship Id="rId140" Type="http://schemas.openxmlformats.org/officeDocument/2006/relationships/ctrlProp" Target="../ctrlProps/ctrlProp2338.xml"/><Relationship Id="rId182" Type="http://schemas.openxmlformats.org/officeDocument/2006/relationships/ctrlProp" Target="../ctrlProps/ctrlProp2380.xml"/><Relationship Id="rId6" Type="http://schemas.openxmlformats.org/officeDocument/2006/relationships/ctrlProp" Target="../ctrlProps/ctrlProp2204.xml"/><Relationship Id="rId238" Type="http://schemas.openxmlformats.org/officeDocument/2006/relationships/ctrlProp" Target="../ctrlProps/ctrlProp2436.xml"/><Relationship Id="rId291" Type="http://schemas.openxmlformats.org/officeDocument/2006/relationships/ctrlProp" Target="../ctrlProps/ctrlProp2489.xml"/><Relationship Id="rId305" Type="http://schemas.openxmlformats.org/officeDocument/2006/relationships/ctrlProp" Target="../ctrlProps/ctrlProp2503.xml"/><Relationship Id="rId44" Type="http://schemas.openxmlformats.org/officeDocument/2006/relationships/ctrlProp" Target="../ctrlProps/ctrlProp2242.xml"/><Relationship Id="rId86" Type="http://schemas.openxmlformats.org/officeDocument/2006/relationships/ctrlProp" Target="../ctrlProps/ctrlProp2284.xml"/><Relationship Id="rId151" Type="http://schemas.openxmlformats.org/officeDocument/2006/relationships/ctrlProp" Target="../ctrlProps/ctrlProp2349.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2524.xml"/><Relationship Id="rId18" Type="http://schemas.openxmlformats.org/officeDocument/2006/relationships/ctrlProp" Target="../ctrlProps/ctrlProp2529.xml"/><Relationship Id="rId26" Type="http://schemas.openxmlformats.org/officeDocument/2006/relationships/ctrlProp" Target="../ctrlProps/ctrlProp2537.xml"/><Relationship Id="rId39" Type="http://schemas.openxmlformats.org/officeDocument/2006/relationships/ctrlProp" Target="../ctrlProps/ctrlProp2550.xml"/><Relationship Id="rId21" Type="http://schemas.openxmlformats.org/officeDocument/2006/relationships/ctrlProp" Target="../ctrlProps/ctrlProp2532.xml"/><Relationship Id="rId34" Type="http://schemas.openxmlformats.org/officeDocument/2006/relationships/ctrlProp" Target="../ctrlProps/ctrlProp2545.xml"/><Relationship Id="rId42" Type="http://schemas.openxmlformats.org/officeDocument/2006/relationships/ctrlProp" Target="../ctrlProps/ctrlProp2553.xml"/><Relationship Id="rId47" Type="http://schemas.openxmlformats.org/officeDocument/2006/relationships/ctrlProp" Target="../ctrlProps/ctrlProp2558.xml"/><Relationship Id="rId50" Type="http://schemas.openxmlformats.org/officeDocument/2006/relationships/ctrlProp" Target="../ctrlProps/ctrlProp2561.xml"/><Relationship Id="rId55" Type="http://schemas.openxmlformats.org/officeDocument/2006/relationships/ctrlProp" Target="../ctrlProps/ctrlProp2566.xml"/><Relationship Id="rId7" Type="http://schemas.openxmlformats.org/officeDocument/2006/relationships/ctrlProp" Target="../ctrlProps/ctrlProp2518.xml"/><Relationship Id="rId2" Type="http://schemas.openxmlformats.org/officeDocument/2006/relationships/drawing" Target="../drawings/drawing23.xml"/><Relationship Id="rId16" Type="http://schemas.openxmlformats.org/officeDocument/2006/relationships/ctrlProp" Target="../ctrlProps/ctrlProp2527.xml"/><Relationship Id="rId29" Type="http://schemas.openxmlformats.org/officeDocument/2006/relationships/ctrlProp" Target="../ctrlProps/ctrlProp2540.xml"/><Relationship Id="rId11" Type="http://schemas.openxmlformats.org/officeDocument/2006/relationships/ctrlProp" Target="../ctrlProps/ctrlProp2522.xml"/><Relationship Id="rId24" Type="http://schemas.openxmlformats.org/officeDocument/2006/relationships/ctrlProp" Target="../ctrlProps/ctrlProp2535.xml"/><Relationship Id="rId32" Type="http://schemas.openxmlformats.org/officeDocument/2006/relationships/ctrlProp" Target="../ctrlProps/ctrlProp2543.xml"/><Relationship Id="rId37" Type="http://schemas.openxmlformats.org/officeDocument/2006/relationships/ctrlProp" Target="../ctrlProps/ctrlProp2548.xml"/><Relationship Id="rId40" Type="http://schemas.openxmlformats.org/officeDocument/2006/relationships/ctrlProp" Target="../ctrlProps/ctrlProp2551.xml"/><Relationship Id="rId45" Type="http://schemas.openxmlformats.org/officeDocument/2006/relationships/ctrlProp" Target="../ctrlProps/ctrlProp2556.xml"/><Relationship Id="rId53" Type="http://schemas.openxmlformats.org/officeDocument/2006/relationships/ctrlProp" Target="../ctrlProps/ctrlProp2564.xml"/><Relationship Id="rId58" Type="http://schemas.openxmlformats.org/officeDocument/2006/relationships/ctrlProp" Target="../ctrlProps/ctrlProp2569.xml"/><Relationship Id="rId5" Type="http://schemas.openxmlformats.org/officeDocument/2006/relationships/ctrlProp" Target="../ctrlProps/ctrlProp2516.xml"/><Relationship Id="rId61" Type="http://schemas.openxmlformats.org/officeDocument/2006/relationships/ctrlProp" Target="../ctrlProps/ctrlProp2572.xml"/><Relationship Id="rId19" Type="http://schemas.openxmlformats.org/officeDocument/2006/relationships/ctrlProp" Target="../ctrlProps/ctrlProp2530.xml"/><Relationship Id="rId14" Type="http://schemas.openxmlformats.org/officeDocument/2006/relationships/ctrlProp" Target="../ctrlProps/ctrlProp2525.xml"/><Relationship Id="rId22" Type="http://schemas.openxmlformats.org/officeDocument/2006/relationships/ctrlProp" Target="../ctrlProps/ctrlProp2533.xml"/><Relationship Id="rId27" Type="http://schemas.openxmlformats.org/officeDocument/2006/relationships/ctrlProp" Target="../ctrlProps/ctrlProp2538.xml"/><Relationship Id="rId30" Type="http://schemas.openxmlformats.org/officeDocument/2006/relationships/ctrlProp" Target="../ctrlProps/ctrlProp2541.xml"/><Relationship Id="rId35" Type="http://schemas.openxmlformats.org/officeDocument/2006/relationships/ctrlProp" Target="../ctrlProps/ctrlProp2546.xml"/><Relationship Id="rId43" Type="http://schemas.openxmlformats.org/officeDocument/2006/relationships/ctrlProp" Target="../ctrlProps/ctrlProp2554.xml"/><Relationship Id="rId48" Type="http://schemas.openxmlformats.org/officeDocument/2006/relationships/ctrlProp" Target="../ctrlProps/ctrlProp2559.xml"/><Relationship Id="rId56" Type="http://schemas.openxmlformats.org/officeDocument/2006/relationships/ctrlProp" Target="../ctrlProps/ctrlProp2567.xml"/><Relationship Id="rId8" Type="http://schemas.openxmlformats.org/officeDocument/2006/relationships/ctrlProp" Target="../ctrlProps/ctrlProp2519.xml"/><Relationship Id="rId51" Type="http://schemas.openxmlformats.org/officeDocument/2006/relationships/ctrlProp" Target="../ctrlProps/ctrlProp2562.xml"/><Relationship Id="rId3" Type="http://schemas.openxmlformats.org/officeDocument/2006/relationships/vmlDrawing" Target="../drawings/vmlDrawing23.vml"/><Relationship Id="rId12" Type="http://schemas.openxmlformats.org/officeDocument/2006/relationships/ctrlProp" Target="../ctrlProps/ctrlProp2523.xml"/><Relationship Id="rId17" Type="http://schemas.openxmlformats.org/officeDocument/2006/relationships/ctrlProp" Target="../ctrlProps/ctrlProp2528.xml"/><Relationship Id="rId25" Type="http://schemas.openxmlformats.org/officeDocument/2006/relationships/ctrlProp" Target="../ctrlProps/ctrlProp2536.xml"/><Relationship Id="rId33" Type="http://schemas.openxmlformats.org/officeDocument/2006/relationships/ctrlProp" Target="../ctrlProps/ctrlProp2544.xml"/><Relationship Id="rId38" Type="http://schemas.openxmlformats.org/officeDocument/2006/relationships/ctrlProp" Target="../ctrlProps/ctrlProp2549.xml"/><Relationship Id="rId46" Type="http://schemas.openxmlformats.org/officeDocument/2006/relationships/ctrlProp" Target="../ctrlProps/ctrlProp2557.xml"/><Relationship Id="rId59" Type="http://schemas.openxmlformats.org/officeDocument/2006/relationships/ctrlProp" Target="../ctrlProps/ctrlProp2570.xml"/><Relationship Id="rId20" Type="http://schemas.openxmlformats.org/officeDocument/2006/relationships/ctrlProp" Target="../ctrlProps/ctrlProp2531.xml"/><Relationship Id="rId41" Type="http://schemas.openxmlformats.org/officeDocument/2006/relationships/ctrlProp" Target="../ctrlProps/ctrlProp2552.xml"/><Relationship Id="rId54" Type="http://schemas.openxmlformats.org/officeDocument/2006/relationships/ctrlProp" Target="../ctrlProps/ctrlProp2565.xml"/><Relationship Id="rId1" Type="http://schemas.openxmlformats.org/officeDocument/2006/relationships/printerSettings" Target="../printerSettings/printerSettings24.bin"/><Relationship Id="rId6" Type="http://schemas.openxmlformats.org/officeDocument/2006/relationships/ctrlProp" Target="../ctrlProps/ctrlProp2517.xml"/><Relationship Id="rId15" Type="http://schemas.openxmlformats.org/officeDocument/2006/relationships/ctrlProp" Target="../ctrlProps/ctrlProp2526.xml"/><Relationship Id="rId23" Type="http://schemas.openxmlformats.org/officeDocument/2006/relationships/ctrlProp" Target="../ctrlProps/ctrlProp2534.xml"/><Relationship Id="rId28" Type="http://schemas.openxmlformats.org/officeDocument/2006/relationships/ctrlProp" Target="../ctrlProps/ctrlProp2539.xml"/><Relationship Id="rId36" Type="http://schemas.openxmlformats.org/officeDocument/2006/relationships/ctrlProp" Target="../ctrlProps/ctrlProp2547.xml"/><Relationship Id="rId49" Type="http://schemas.openxmlformats.org/officeDocument/2006/relationships/ctrlProp" Target="../ctrlProps/ctrlProp2560.xml"/><Relationship Id="rId57" Type="http://schemas.openxmlformats.org/officeDocument/2006/relationships/ctrlProp" Target="../ctrlProps/ctrlProp2568.xml"/><Relationship Id="rId10" Type="http://schemas.openxmlformats.org/officeDocument/2006/relationships/ctrlProp" Target="../ctrlProps/ctrlProp2521.xml"/><Relationship Id="rId31" Type="http://schemas.openxmlformats.org/officeDocument/2006/relationships/ctrlProp" Target="../ctrlProps/ctrlProp2542.xml"/><Relationship Id="rId44" Type="http://schemas.openxmlformats.org/officeDocument/2006/relationships/ctrlProp" Target="../ctrlProps/ctrlProp2555.xml"/><Relationship Id="rId52" Type="http://schemas.openxmlformats.org/officeDocument/2006/relationships/ctrlProp" Target="../ctrlProps/ctrlProp2563.xml"/><Relationship Id="rId60" Type="http://schemas.openxmlformats.org/officeDocument/2006/relationships/ctrlProp" Target="../ctrlProps/ctrlProp2571.xml"/><Relationship Id="rId4" Type="http://schemas.openxmlformats.org/officeDocument/2006/relationships/ctrlProp" Target="../ctrlProps/ctrlProp2515.xml"/><Relationship Id="rId9" Type="http://schemas.openxmlformats.org/officeDocument/2006/relationships/ctrlProp" Target="../ctrlProps/ctrlProp2520.xml"/></Relationships>
</file>

<file path=xl/worksheets/_rels/sheet25.xml.rels><?xml version="1.0" encoding="UTF-8" standalone="yes"?>
<Relationships xmlns="http://schemas.openxmlformats.org/package/2006/relationships"><Relationship Id="rId3" Type="http://schemas.openxmlformats.org/officeDocument/2006/relationships/hyperlink" Target="mailto:GS-@%20TOD%20(On-Peak)" TargetMode="External"/><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 Id="rId5" Type="http://schemas.openxmlformats.org/officeDocument/2006/relationships/printerSettings" Target="../printerSettings/printerSettings25.bin"/><Relationship Id="rId4" Type="http://schemas.openxmlformats.org/officeDocument/2006/relationships/hyperlink" Target="mailto:GS-@%20TOD%20(On-Peak)" TargetMode="Externa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577.xml"/><Relationship Id="rId13" Type="http://schemas.openxmlformats.org/officeDocument/2006/relationships/ctrlProp" Target="../ctrlProps/ctrlProp2582.xml"/><Relationship Id="rId18" Type="http://schemas.openxmlformats.org/officeDocument/2006/relationships/ctrlProp" Target="../ctrlProps/ctrlProp2587.xml"/><Relationship Id="rId3" Type="http://schemas.openxmlformats.org/officeDocument/2006/relationships/vmlDrawing" Target="../drawings/vmlDrawing24.vml"/><Relationship Id="rId21" Type="http://schemas.openxmlformats.org/officeDocument/2006/relationships/ctrlProp" Target="../ctrlProps/ctrlProp2590.xml"/><Relationship Id="rId7" Type="http://schemas.openxmlformats.org/officeDocument/2006/relationships/ctrlProp" Target="../ctrlProps/ctrlProp2576.xml"/><Relationship Id="rId12" Type="http://schemas.openxmlformats.org/officeDocument/2006/relationships/ctrlProp" Target="../ctrlProps/ctrlProp2581.xml"/><Relationship Id="rId17" Type="http://schemas.openxmlformats.org/officeDocument/2006/relationships/ctrlProp" Target="../ctrlProps/ctrlProp2586.xml"/><Relationship Id="rId2" Type="http://schemas.openxmlformats.org/officeDocument/2006/relationships/drawing" Target="../drawings/drawing24.xml"/><Relationship Id="rId16" Type="http://schemas.openxmlformats.org/officeDocument/2006/relationships/ctrlProp" Target="../ctrlProps/ctrlProp2585.xml"/><Relationship Id="rId20" Type="http://schemas.openxmlformats.org/officeDocument/2006/relationships/ctrlProp" Target="../ctrlProps/ctrlProp2589.xml"/><Relationship Id="rId1" Type="http://schemas.openxmlformats.org/officeDocument/2006/relationships/printerSettings" Target="../printerSettings/printerSettings26.bin"/><Relationship Id="rId6" Type="http://schemas.openxmlformats.org/officeDocument/2006/relationships/ctrlProp" Target="../ctrlProps/ctrlProp2575.xml"/><Relationship Id="rId11" Type="http://schemas.openxmlformats.org/officeDocument/2006/relationships/ctrlProp" Target="../ctrlProps/ctrlProp2580.xml"/><Relationship Id="rId5" Type="http://schemas.openxmlformats.org/officeDocument/2006/relationships/ctrlProp" Target="../ctrlProps/ctrlProp2574.xml"/><Relationship Id="rId15" Type="http://schemas.openxmlformats.org/officeDocument/2006/relationships/ctrlProp" Target="../ctrlProps/ctrlProp2584.xml"/><Relationship Id="rId10" Type="http://schemas.openxmlformats.org/officeDocument/2006/relationships/ctrlProp" Target="../ctrlProps/ctrlProp2579.xml"/><Relationship Id="rId19" Type="http://schemas.openxmlformats.org/officeDocument/2006/relationships/ctrlProp" Target="../ctrlProps/ctrlProp2588.xml"/><Relationship Id="rId4" Type="http://schemas.openxmlformats.org/officeDocument/2006/relationships/ctrlProp" Target="../ctrlProps/ctrlProp2573.xml"/><Relationship Id="rId9" Type="http://schemas.openxmlformats.org/officeDocument/2006/relationships/ctrlProp" Target="../ctrlProps/ctrlProp2578.xml"/><Relationship Id="rId14" Type="http://schemas.openxmlformats.org/officeDocument/2006/relationships/ctrlProp" Target="../ctrlProps/ctrlProp2583.xml"/><Relationship Id="rId22" Type="http://schemas.openxmlformats.org/officeDocument/2006/relationships/ctrlProp" Target="../ctrlProps/ctrlProp259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7" Type="http://schemas.openxmlformats.org/officeDocument/2006/relationships/ctrlProp" Target="../ctrlProps/ctrlProp28.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5" Type="http://schemas.openxmlformats.org/officeDocument/2006/relationships/ctrlProp" Target="../ctrlProps/ctrlProp26.xml"/><Relationship Id="rId61" Type="http://schemas.openxmlformats.org/officeDocument/2006/relationships/ctrlProp" Target="../ctrlProps/ctrlProp82.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8" Type="http://schemas.openxmlformats.org/officeDocument/2006/relationships/ctrlProp" Target="../ctrlProps/ctrlProp29.xml"/><Relationship Id="rId51" Type="http://schemas.openxmlformats.org/officeDocument/2006/relationships/ctrlProp" Target="../ctrlProps/ctrlProp72.xml"/><Relationship Id="rId3" Type="http://schemas.openxmlformats.org/officeDocument/2006/relationships/vmlDrawing" Target="../drawings/vmlDrawing5.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1" Type="http://schemas.openxmlformats.org/officeDocument/2006/relationships/printerSettings" Target="../printerSettings/printerSettings6.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117" Type="http://schemas.openxmlformats.org/officeDocument/2006/relationships/ctrlProp" Target="../ctrlProps/ctrlProp204.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12" Type="http://schemas.openxmlformats.org/officeDocument/2006/relationships/ctrlProp" Target="../ctrlProps/ctrlProp199.xml"/><Relationship Id="rId16" Type="http://schemas.openxmlformats.org/officeDocument/2006/relationships/ctrlProp" Target="../ctrlProps/ctrlProp103.xml"/><Relationship Id="rId107" Type="http://schemas.openxmlformats.org/officeDocument/2006/relationships/ctrlProp" Target="../ctrlProps/ctrlProp194.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102" Type="http://schemas.openxmlformats.org/officeDocument/2006/relationships/ctrlProp" Target="../ctrlProps/ctrlProp189.xml"/><Relationship Id="rId123" Type="http://schemas.openxmlformats.org/officeDocument/2006/relationships/ctrlProp" Target="../ctrlProps/ctrlProp210.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trlProp" Target="../ctrlProps/ctrlProp18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113" Type="http://schemas.openxmlformats.org/officeDocument/2006/relationships/ctrlProp" Target="../ctrlProps/ctrlProp200.xml"/><Relationship Id="rId118" Type="http://schemas.openxmlformats.org/officeDocument/2006/relationships/ctrlProp" Target="../ctrlProps/ctrlProp205.xml"/><Relationship Id="rId80" Type="http://schemas.openxmlformats.org/officeDocument/2006/relationships/ctrlProp" Target="../ctrlProps/ctrlProp167.xml"/><Relationship Id="rId85" Type="http://schemas.openxmlformats.org/officeDocument/2006/relationships/ctrlProp" Target="../ctrlProps/ctrlProp172.xml"/><Relationship Id="rId12" Type="http://schemas.openxmlformats.org/officeDocument/2006/relationships/ctrlProp" Target="../ctrlProps/ctrlProp99.xml"/><Relationship Id="rId17" Type="http://schemas.openxmlformats.org/officeDocument/2006/relationships/ctrlProp" Target="../ctrlProps/ctrlProp104.xml"/><Relationship Id="rId33" Type="http://schemas.openxmlformats.org/officeDocument/2006/relationships/ctrlProp" Target="../ctrlProps/ctrlProp120.xml"/><Relationship Id="rId38" Type="http://schemas.openxmlformats.org/officeDocument/2006/relationships/ctrlProp" Target="../ctrlProps/ctrlProp125.xml"/><Relationship Id="rId59" Type="http://schemas.openxmlformats.org/officeDocument/2006/relationships/ctrlProp" Target="../ctrlProps/ctrlProp146.xml"/><Relationship Id="rId103" Type="http://schemas.openxmlformats.org/officeDocument/2006/relationships/ctrlProp" Target="../ctrlProps/ctrlProp190.xml"/><Relationship Id="rId108" Type="http://schemas.openxmlformats.org/officeDocument/2006/relationships/ctrlProp" Target="../ctrlProps/ctrlProp195.xml"/><Relationship Id="rId124" Type="http://schemas.openxmlformats.org/officeDocument/2006/relationships/ctrlProp" Target="../ctrlProps/ctrlProp211.xml"/><Relationship Id="rId54" Type="http://schemas.openxmlformats.org/officeDocument/2006/relationships/ctrlProp" Target="../ctrlProps/ctrlProp141.xml"/><Relationship Id="rId70" Type="http://schemas.openxmlformats.org/officeDocument/2006/relationships/ctrlProp" Target="../ctrlProps/ctrlProp157.xml"/><Relationship Id="rId75" Type="http://schemas.openxmlformats.org/officeDocument/2006/relationships/ctrlProp" Target="../ctrlProps/ctrlProp162.xml"/><Relationship Id="rId91" Type="http://schemas.openxmlformats.org/officeDocument/2006/relationships/ctrlProp" Target="../ctrlProps/ctrlProp178.xml"/><Relationship Id="rId96" Type="http://schemas.openxmlformats.org/officeDocument/2006/relationships/ctrlProp" Target="../ctrlProps/ctrlProp183.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23" Type="http://schemas.openxmlformats.org/officeDocument/2006/relationships/ctrlProp" Target="../ctrlProps/ctrlProp110.xml"/><Relationship Id="rId28" Type="http://schemas.openxmlformats.org/officeDocument/2006/relationships/ctrlProp" Target="../ctrlProps/ctrlProp115.xml"/><Relationship Id="rId49" Type="http://schemas.openxmlformats.org/officeDocument/2006/relationships/ctrlProp" Target="../ctrlProps/ctrlProp136.xml"/><Relationship Id="rId114" Type="http://schemas.openxmlformats.org/officeDocument/2006/relationships/ctrlProp" Target="../ctrlProps/ctrlProp201.xml"/><Relationship Id="rId119" Type="http://schemas.openxmlformats.org/officeDocument/2006/relationships/ctrlProp" Target="../ctrlProps/ctrlProp206.xml"/><Relationship Id="rId44" Type="http://schemas.openxmlformats.org/officeDocument/2006/relationships/ctrlProp" Target="../ctrlProps/ctrlProp131.xml"/><Relationship Id="rId60" Type="http://schemas.openxmlformats.org/officeDocument/2006/relationships/ctrlProp" Target="../ctrlProps/ctrlProp147.xml"/><Relationship Id="rId65" Type="http://schemas.openxmlformats.org/officeDocument/2006/relationships/ctrlProp" Target="../ctrlProps/ctrlProp152.xml"/><Relationship Id="rId81" Type="http://schemas.openxmlformats.org/officeDocument/2006/relationships/ctrlProp" Target="../ctrlProps/ctrlProp168.xml"/><Relationship Id="rId86" Type="http://schemas.openxmlformats.org/officeDocument/2006/relationships/ctrlProp" Target="../ctrlProps/ctrlProp173.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109" Type="http://schemas.openxmlformats.org/officeDocument/2006/relationships/ctrlProp" Target="../ctrlProps/ctrlProp19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97" Type="http://schemas.openxmlformats.org/officeDocument/2006/relationships/ctrlProp" Target="../ctrlProps/ctrlProp184.xml"/><Relationship Id="rId104" Type="http://schemas.openxmlformats.org/officeDocument/2006/relationships/ctrlProp" Target="../ctrlProps/ctrlProp191.xml"/><Relationship Id="rId120" Type="http://schemas.openxmlformats.org/officeDocument/2006/relationships/ctrlProp" Target="../ctrlProps/ctrlProp207.xml"/><Relationship Id="rId125" Type="http://schemas.openxmlformats.org/officeDocument/2006/relationships/ctrlProp" Target="../ctrlProps/ctrlProp212.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110" Type="http://schemas.openxmlformats.org/officeDocument/2006/relationships/ctrlProp" Target="../ctrlProps/ctrlProp197.xml"/><Relationship Id="rId115" Type="http://schemas.openxmlformats.org/officeDocument/2006/relationships/ctrlProp" Target="../ctrlProps/ctrlProp202.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 Id="rId100" Type="http://schemas.openxmlformats.org/officeDocument/2006/relationships/ctrlProp" Target="../ctrlProps/ctrlProp187.xml"/><Relationship Id="rId105" Type="http://schemas.openxmlformats.org/officeDocument/2006/relationships/ctrlProp" Target="../ctrlProps/ctrlProp192.xml"/><Relationship Id="rId126" Type="http://schemas.openxmlformats.org/officeDocument/2006/relationships/ctrlProp" Target="../ctrlProps/ctrlProp213.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93" Type="http://schemas.openxmlformats.org/officeDocument/2006/relationships/ctrlProp" Target="../ctrlProps/ctrlProp180.xml"/><Relationship Id="rId98" Type="http://schemas.openxmlformats.org/officeDocument/2006/relationships/ctrlProp" Target="../ctrlProps/ctrlProp185.xml"/><Relationship Id="rId121" Type="http://schemas.openxmlformats.org/officeDocument/2006/relationships/ctrlProp" Target="../ctrlProps/ctrlProp208.xml"/><Relationship Id="rId3" Type="http://schemas.openxmlformats.org/officeDocument/2006/relationships/vmlDrawing" Target="../drawings/vmlDrawing6.vml"/><Relationship Id="rId25" Type="http://schemas.openxmlformats.org/officeDocument/2006/relationships/ctrlProp" Target="../ctrlProps/ctrlProp112.xml"/><Relationship Id="rId46" Type="http://schemas.openxmlformats.org/officeDocument/2006/relationships/ctrlProp" Target="../ctrlProps/ctrlProp133.xml"/><Relationship Id="rId67" Type="http://schemas.openxmlformats.org/officeDocument/2006/relationships/ctrlProp" Target="../ctrlProps/ctrlProp154.xml"/><Relationship Id="rId116" Type="http://schemas.openxmlformats.org/officeDocument/2006/relationships/ctrlProp" Target="../ctrlProps/ctrlProp203.xml"/><Relationship Id="rId20" Type="http://schemas.openxmlformats.org/officeDocument/2006/relationships/ctrlProp" Target="../ctrlProps/ctrlProp107.xml"/><Relationship Id="rId41" Type="http://schemas.openxmlformats.org/officeDocument/2006/relationships/ctrlProp" Target="../ctrlProps/ctrlProp128.xml"/><Relationship Id="rId62" Type="http://schemas.openxmlformats.org/officeDocument/2006/relationships/ctrlProp" Target="../ctrlProps/ctrlProp149.xml"/><Relationship Id="rId83" Type="http://schemas.openxmlformats.org/officeDocument/2006/relationships/ctrlProp" Target="../ctrlProps/ctrlProp170.xml"/><Relationship Id="rId88" Type="http://schemas.openxmlformats.org/officeDocument/2006/relationships/ctrlProp" Target="../ctrlProps/ctrlProp175.xml"/><Relationship Id="rId111" Type="http://schemas.openxmlformats.org/officeDocument/2006/relationships/ctrlProp" Target="../ctrlProps/ctrlProp198.xml"/><Relationship Id="rId15" Type="http://schemas.openxmlformats.org/officeDocument/2006/relationships/ctrlProp" Target="../ctrlProps/ctrlProp102.xml"/><Relationship Id="rId36" Type="http://schemas.openxmlformats.org/officeDocument/2006/relationships/ctrlProp" Target="../ctrlProps/ctrlProp123.xml"/><Relationship Id="rId57" Type="http://schemas.openxmlformats.org/officeDocument/2006/relationships/ctrlProp" Target="../ctrlProps/ctrlProp144.xml"/><Relationship Id="rId106" Type="http://schemas.openxmlformats.org/officeDocument/2006/relationships/ctrlProp" Target="../ctrlProps/ctrlProp193.xml"/><Relationship Id="rId10" Type="http://schemas.openxmlformats.org/officeDocument/2006/relationships/ctrlProp" Target="../ctrlProps/ctrlProp97.xml"/><Relationship Id="rId31" Type="http://schemas.openxmlformats.org/officeDocument/2006/relationships/ctrlProp" Target="../ctrlProps/ctrlProp118.xml"/><Relationship Id="rId52" Type="http://schemas.openxmlformats.org/officeDocument/2006/relationships/ctrlProp" Target="../ctrlProps/ctrlProp139.xml"/><Relationship Id="rId73" Type="http://schemas.openxmlformats.org/officeDocument/2006/relationships/ctrlProp" Target="../ctrlProps/ctrlProp160.xml"/><Relationship Id="rId78" Type="http://schemas.openxmlformats.org/officeDocument/2006/relationships/ctrlProp" Target="../ctrlProps/ctrlProp165.xml"/><Relationship Id="rId94" Type="http://schemas.openxmlformats.org/officeDocument/2006/relationships/ctrlProp" Target="../ctrlProps/ctrlProp181.xml"/><Relationship Id="rId99" Type="http://schemas.openxmlformats.org/officeDocument/2006/relationships/ctrlProp" Target="../ctrlProps/ctrlProp186.xml"/><Relationship Id="rId101" Type="http://schemas.openxmlformats.org/officeDocument/2006/relationships/ctrlProp" Target="../ctrlProps/ctrlProp188.xml"/><Relationship Id="rId122" Type="http://schemas.openxmlformats.org/officeDocument/2006/relationships/ctrlProp" Target="../ctrlProps/ctrlProp209.xml"/><Relationship Id="rId4" Type="http://schemas.openxmlformats.org/officeDocument/2006/relationships/ctrlProp" Target="../ctrlProps/ctrlProp91.xml"/><Relationship Id="rId9" Type="http://schemas.openxmlformats.org/officeDocument/2006/relationships/ctrlProp" Target="../ctrlProps/ctrlProp96.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27.xml"/><Relationship Id="rId21" Type="http://schemas.openxmlformats.org/officeDocument/2006/relationships/ctrlProp" Target="../ctrlProps/ctrlProp231.xml"/><Relationship Id="rId42" Type="http://schemas.openxmlformats.org/officeDocument/2006/relationships/ctrlProp" Target="../ctrlProps/ctrlProp252.xml"/><Relationship Id="rId63" Type="http://schemas.openxmlformats.org/officeDocument/2006/relationships/ctrlProp" Target="../ctrlProps/ctrlProp273.xml"/><Relationship Id="rId84" Type="http://schemas.openxmlformats.org/officeDocument/2006/relationships/ctrlProp" Target="../ctrlProps/ctrlProp294.xml"/><Relationship Id="rId138" Type="http://schemas.openxmlformats.org/officeDocument/2006/relationships/ctrlProp" Target="../ctrlProps/ctrlProp348.xml"/><Relationship Id="rId159" Type="http://schemas.openxmlformats.org/officeDocument/2006/relationships/ctrlProp" Target="../ctrlProps/ctrlProp369.xml"/><Relationship Id="rId170" Type="http://schemas.openxmlformats.org/officeDocument/2006/relationships/ctrlProp" Target="../ctrlProps/ctrlProp380.xml"/><Relationship Id="rId107" Type="http://schemas.openxmlformats.org/officeDocument/2006/relationships/ctrlProp" Target="../ctrlProps/ctrlProp317.xml"/><Relationship Id="rId11" Type="http://schemas.openxmlformats.org/officeDocument/2006/relationships/ctrlProp" Target="../ctrlProps/ctrlProp221.xml"/><Relationship Id="rId32" Type="http://schemas.openxmlformats.org/officeDocument/2006/relationships/ctrlProp" Target="../ctrlProps/ctrlProp242.xml"/><Relationship Id="rId53" Type="http://schemas.openxmlformats.org/officeDocument/2006/relationships/ctrlProp" Target="../ctrlProps/ctrlProp263.xml"/><Relationship Id="rId74" Type="http://schemas.openxmlformats.org/officeDocument/2006/relationships/ctrlProp" Target="../ctrlProps/ctrlProp284.xml"/><Relationship Id="rId128" Type="http://schemas.openxmlformats.org/officeDocument/2006/relationships/ctrlProp" Target="../ctrlProps/ctrlProp338.xml"/><Relationship Id="rId149" Type="http://schemas.openxmlformats.org/officeDocument/2006/relationships/ctrlProp" Target="../ctrlProps/ctrlProp359.xml"/><Relationship Id="rId5" Type="http://schemas.openxmlformats.org/officeDocument/2006/relationships/ctrlProp" Target="../ctrlProps/ctrlProp215.xml"/><Relationship Id="rId95" Type="http://schemas.openxmlformats.org/officeDocument/2006/relationships/ctrlProp" Target="../ctrlProps/ctrlProp305.xml"/><Relationship Id="rId160" Type="http://schemas.openxmlformats.org/officeDocument/2006/relationships/ctrlProp" Target="../ctrlProps/ctrlProp370.xml"/><Relationship Id="rId181" Type="http://schemas.openxmlformats.org/officeDocument/2006/relationships/ctrlProp" Target="../ctrlProps/ctrlProp391.xml"/><Relationship Id="rId22" Type="http://schemas.openxmlformats.org/officeDocument/2006/relationships/ctrlProp" Target="../ctrlProps/ctrlProp232.xml"/><Relationship Id="rId43" Type="http://schemas.openxmlformats.org/officeDocument/2006/relationships/ctrlProp" Target="../ctrlProps/ctrlProp253.xml"/><Relationship Id="rId64" Type="http://schemas.openxmlformats.org/officeDocument/2006/relationships/ctrlProp" Target="../ctrlProps/ctrlProp274.xml"/><Relationship Id="rId118" Type="http://schemas.openxmlformats.org/officeDocument/2006/relationships/ctrlProp" Target="../ctrlProps/ctrlProp328.xml"/><Relationship Id="rId139" Type="http://schemas.openxmlformats.org/officeDocument/2006/relationships/ctrlProp" Target="../ctrlProps/ctrlProp349.xml"/><Relationship Id="rId85" Type="http://schemas.openxmlformats.org/officeDocument/2006/relationships/ctrlProp" Target="../ctrlProps/ctrlProp295.xml"/><Relationship Id="rId150" Type="http://schemas.openxmlformats.org/officeDocument/2006/relationships/ctrlProp" Target="../ctrlProps/ctrlProp360.xml"/><Relationship Id="rId171" Type="http://schemas.openxmlformats.org/officeDocument/2006/relationships/ctrlProp" Target="../ctrlProps/ctrlProp381.xml"/><Relationship Id="rId12" Type="http://schemas.openxmlformats.org/officeDocument/2006/relationships/ctrlProp" Target="../ctrlProps/ctrlProp222.xml"/><Relationship Id="rId33" Type="http://schemas.openxmlformats.org/officeDocument/2006/relationships/ctrlProp" Target="../ctrlProps/ctrlProp243.xml"/><Relationship Id="rId108" Type="http://schemas.openxmlformats.org/officeDocument/2006/relationships/ctrlProp" Target="../ctrlProps/ctrlProp318.xml"/><Relationship Id="rId129" Type="http://schemas.openxmlformats.org/officeDocument/2006/relationships/ctrlProp" Target="../ctrlProps/ctrlProp339.xml"/><Relationship Id="rId54" Type="http://schemas.openxmlformats.org/officeDocument/2006/relationships/ctrlProp" Target="../ctrlProps/ctrlProp264.xml"/><Relationship Id="rId75" Type="http://schemas.openxmlformats.org/officeDocument/2006/relationships/ctrlProp" Target="../ctrlProps/ctrlProp285.xml"/><Relationship Id="rId96" Type="http://schemas.openxmlformats.org/officeDocument/2006/relationships/ctrlProp" Target="../ctrlProps/ctrlProp306.xml"/><Relationship Id="rId140" Type="http://schemas.openxmlformats.org/officeDocument/2006/relationships/ctrlProp" Target="../ctrlProps/ctrlProp350.xml"/><Relationship Id="rId161" Type="http://schemas.openxmlformats.org/officeDocument/2006/relationships/ctrlProp" Target="../ctrlProps/ctrlProp371.xml"/><Relationship Id="rId182" Type="http://schemas.openxmlformats.org/officeDocument/2006/relationships/ctrlProp" Target="../ctrlProps/ctrlProp392.xml"/><Relationship Id="rId6" Type="http://schemas.openxmlformats.org/officeDocument/2006/relationships/ctrlProp" Target="../ctrlProps/ctrlProp216.xml"/><Relationship Id="rId23" Type="http://schemas.openxmlformats.org/officeDocument/2006/relationships/ctrlProp" Target="../ctrlProps/ctrlProp233.xml"/><Relationship Id="rId119" Type="http://schemas.openxmlformats.org/officeDocument/2006/relationships/ctrlProp" Target="../ctrlProps/ctrlProp329.xml"/><Relationship Id="rId44" Type="http://schemas.openxmlformats.org/officeDocument/2006/relationships/ctrlProp" Target="../ctrlProps/ctrlProp254.xml"/><Relationship Id="rId60" Type="http://schemas.openxmlformats.org/officeDocument/2006/relationships/ctrlProp" Target="../ctrlProps/ctrlProp270.xml"/><Relationship Id="rId65" Type="http://schemas.openxmlformats.org/officeDocument/2006/relationships/ctrlProp" Target="../ctrlProps/ctrlProp275.xml"/><Relationship Id="rId81" Type="http://schemas.openxmlformats.org/officeDocument/2006/relationships/ctrlProp" Target="../ctrlProps/ctrlProp291.xml"/><Relationship Id="rId86" Type="http://schemas.openxmlformats.org/officeDocument/2006/relationships/ctrlProp" Target="../ctrlProps/ctrlProp296.xml"/><Relationship Id="rId130" Type="http://schemas.openxmlformats.org/officeDocument/2006/relationships/ctrlProp" Target="../ctrlProps/ctrlProp340.xml"/><Relationship Id="rId135" Type="http://schemas.openxmlformats.org/officeDocument/2006/relationships/ctrlProp" Target="../ctrlProps/ctrlProp345.xml"/><Relationship Id="rId151" Type="http://schemas.openxmlformats.org/officeDocument/2006/relationships/ctrlProp" Target="../ctrlProps/ctrlProp361.xml"/><Relationship Id="rId156" Type="http://schemas.openxmlformats.org/officeDocument/2006/relationships/ctrlProp" Target="../ctrlProps/ctrlProp366.xml"/><Relationship Id="rId177" Type="http://schemas.openxmlformats.org/officeDocument/2006/relationships/ctrlProp" Target="../ctrlProps/ctrlProp387.xml"/><Relationship Id="rId172" Type="http://schemas.openxmlformats.org/officeDocument/2006/relationships/ctrlProp" Target="../ctrlProps/ctrlProp382.xml"/><Relationship Id="rId13" Type="http://schemas.openxmlformats.org/officeDocument/2006/relationships/ctrlProp" Target="../ctrlProps/ctrlProp223.xml"/><Relationship Id="rId18" Type="http://schemas.openxmlformats.org/officeDocument/2006/relationships/ctrlProp" Target="../ctrlProps/ctrlProp228.xml"/><Relationship Id="rId39" Type="http://schemas.openxmlformats.org/officeDocument/2006/relationships/ctrlProp" Target="../ctrlProps/ctrlProp249.xml"/><Relationship Id="rId109" Type="http://schemas.openxmlformats.org/officeDocument/2006/relationships/ctrlProp" Target="../ctrlProps/ctrlProp319.xml"/><Relationship Id="rId34" Type="http://schemas.openxmlformats.org/officeDocument/2006/relationships/ctrlProp" Target="../ctrlProps/ctrlProp244.xml"/><Relationship Id="rId50" Type="http://schemas.openxmlformats.org/officeDocument/2006/relationships/ctrlProp" Target="../ctrlProps/ctrlProp260.xml"/><Relationship Id="rId55" Type="http://schemas.openxmlformats.org/officeDocument/2006/relationships/ctrlProp" Target="../ctrlProps/ctrlProp265.xml"/><Relationship Id="rId76" Type="http://schemas.openxmlformats.org/officeDocument/2006/relationships/ctrlProp" Target="../ctrlProps/ctrlProp286.xml"/><Relationship Id="rId97" Type="http://schemas.openxmlformats.org/officeDocument/2006/relationships/ctrlProp" Target="../ctrlProps/ctrlProp307.xml"/><Relationship Id="rId104" Type="http://schemas.openxmlformats.org/officeDocument/2006/relationships/ctrlProp" Target="../ctrlProps/ctrlProp314.xml"/><Relationship Id="rId120" Type="http://schemas.openxmlformats.org/officeDocument/2006/relationships/ctrlProp" Target="../ctrlProps/ctrlProp330.xml"/><Relationship Id="rId125" Type="http://schemas.openxmlformats.org/officeDocument/2006/relationships/ctrlProp" Target="../ctrlProps/ctrlProp335.xml"/><Relationship Id="rId141" Type="http://schemas.openxmlformats.org/officeDocument/2006/relationships/ctrlProp" Target="../ctrlProps/ctrlProp351.xml"/><Relationship Id="rId146" Type="http://schemas.openxmlformats.org/officeDocument/2006/relationships/ctrlProp" Target="../ctrlProps/ctrlProp356.xml"/><Relationship Id="rId167" Type="http://schemas.openxmlformats.org/officeDocument/2006/relationships/ctrlProp" Target="../ctrlProps/ctrlProp377.xml"/><Relationship Id="rId7" Type="http://schemas.openxmlformats.org/officeDocument/2006/relationships/ctrlProp" Target="../ctrlProps/ctrlProp217.xml"/><Relationship Id="rId71" Type="http://schemas.openxmlformats.org/officeDocument/2006/relationships/ctrlProp" Target="../ctrlProps/ctrlProp281.xml"/><Relationship Id="rId92" Type="http://schemas.openxmlformats.org/officeDocument/2006/relationships/ctrlProp" Target="../ctrlProps/ctrlProp302.xml"/><Relationship Id="rId162" Type="http://schemas.openxmlformats.org/officeDocument/2006/relationships/ctrlProp" Target="../ctrlProps/ctrlProp372.xml"/><Relationship Id="rId183" Type="http://schemas.openxmlformats.org/officeDocument/2006/relationships/ctrlProp" Target="../ctrlProps/ctrlProp393.xml"/><Relationship Id="rId2" Type="http://schemas.openxmlformats.org/officeDocument/2006/relationships/drawing" Target="../drawings/drawing7.xml"/><Relationship Id="rId29" Type="http://schemas.openxmlformats.org/officeDocument/2006/relationships/ctrlProp" Target="../ctrlProps/ctrlProp239.xml"/><Relationship Id="rId24" Type="http://schemas.openxmlformats.org/officeDocument/2006/relationships/ctrlProp" Target="../ctrlProps/ctrlProp234.xml"/><Relationship Id="rId40" Type="http://schemas.openxmlformats.org/officeDocument/2006/relationships/ctrlProp" Target="../ctrlProps/ctrlProp250.xml"/><Relationship Id="rId45" Type="http://schemas.openxmlformats.org/officeDocument/2006/relationships/ctrlProp" Target="../ctrlProps/ctrlProp255.xml"/><Relationship Id="rId66" Type="http://schemas.openxmlformats.org/officeDocument/2006/relationships/ctrlProp" Target="../ctrlProps/ctrlProp276.xml"/><Relationship Id="rId87" Type="http://schemas.openxmlformats.org/officeDocument/2006/relationships/ctrlProp" Target="../ctrlProps/ctrlProp297.xml"/><Relationship Id="rId110" Type="http://schemas.openxmlformats.org/officeDocument/2006/relationships/ctrlProp" Target="../ctrlProps/ctrlProp320.xml"/><Relationship Id="rId115" Type="http://schemas.openxmlformats.org/officeDocument/2006/relationships/ctrlProp" Target="../ctrlProps/ctrlProp325.xml"/><Relationship Id="rId131" Type="http://schemas.openxmlformats.org/officeDocument/2006/relationships/ctrlProp" Target="../ctrlProps/ctrlProp341.xml"/><Relationship Id="rId136" Type="http://schemas.openxmlformats.org/officeDocument/2006/relationships/ctrlProp" Target="../ctrlProps/ctrlProp346.xml"/><Relationship Id="rId157" Type="http://schemas.openxmlformats.org/officeDocument/2006/relationships/ctrlProp" Target="../ctrlProps/ctrlProp367.xml"/><Relationship Id="rId178" Type="http://schemas.openxmlformats.org/officeDocument/2006/relationships/ctrlProp" Target="../ctrlProps/ctrlProp388.xml"/><Relationship Id="rId61" Type="http://schemas.openxmlformats.org/officeDocument/2006/relationships/ctrlProp" Target="../ctrlProps/ctrlProp271.xml"/><Relationship Id="rId82" Type="http://schemas.openxmlformats.org/officeDocument/2006/relationships/ctrlProp" Target="../ctrlProps/ctrlProp292.xml"/><Relationship Id="rId152" Type="http://schemas.openxmlformats.org/officeDocument/2006/relationships/ctrlProp" Target="../ctrlProps/ctrlProp362.xml"/><Relationship Id="rId173" Type="http://schemas.openxmlformats.org/officeDocument/2006/relationships/ctrlProp" Target="../ctrlProps/ctrlProp383.xml"/><Relationship Id="rId19" Type="http://schemas.openxmlformats.org/officeDocument/2006/relationships/ctrlProp" Target="../ctrlProps/ctrlProp229.xml"/><Relationship Id="rId14" Type="http://schemas.openxmlformats.org/officeDocument/2006/relationships/ctrlProp" Target="../ctrlProps/ctrlProp224.xml"/><Relationship Id="rId30" Type="http://schemas.openxmlformats.org/officeDocument/2006/relationships/ctrlProp" Target="../ctrlProps/ctrlProp240.xml"/><Relationship Id="rId35" Type="http://schemas.openxmlformats.org/officeDocument/2006/relationships/ctrlProp" Target="../ctrlProps/ctrlProp245.xml"/><Relationship Id="rId56" Type="http://schemas.openxmlformats.org/officeDocument/2006/relationships/ctrlProp" Target="../ctrlProps/ctrlProp266.xml"/><Relationship Id="rId77" Type="http://schemas.openxmlformats.org/officeDocument/2006/relationships/ctrlProp" Target="../ctrlProps/ctrlProp287.xml"/><Relationship Id="rId100" Type="http://schemas.openxmlformats.org/officeDocument/2006/relationships/ctrlProp" Target="../ctrlProps/ctrlProp310.xml"/><Relationship Id="rId105" Type="http://schemas.openxmlformats.org/officeDocument/2006/relationships/ctrlProp" Target="../ctrlProps/ctrlProp315.xml"/><Relationship Id="rId126" Type="http://schemas.openxmlformats.org/officeDocument/2006/relationships/ctrlProp" Target="../ctrlProps/ctrlProp336.xml"/><Relationship Id="rId147" Type="http://schemas.openxmlformats.org/officeDocument/2006/relationships/ctrlProp" Target="../ctrlProps/ctrlProp357.xml"/><Relationship Id="rId168" Type="http://schemas.openxmlformats.org/officeDocument/2006/relationships/ctrlProp" Target="../ctrlProps/ctrlProp378.xml"/><Relationship Id="rId8" Type="http://schemas.openxmlformats.org/officeDocument/2006/relationships/ctrlProp" Target="../ctrlProps/ctrlProp218.xml"/><Relationship Id="rId51" Type="http://schemas.openxmlformats.org/officeDocument/2006/relationships/ctrlProp" Target="../ctrlProps/ctrlProp261.xml"/><Relationship Id="rId72" Type="http://schemas.openxmlformats.org/officeDocument/2006/relationships/ctrlProp" Target="../ctrlProps/ctrlProp282.xml"/><Relationship Id="rId93" Type="http://schemas.openxmlformats.org/officeDocument/2006/relationships/ctrlProp" Target="../ctrlProps/ctrlProp303.xml"/><Relationship Id="rId98" Type="http://schemas.openxmlformats.org/officeDocument/2006/relationships/ctrlProp" Target="../ctrlProps/ctrlProp308.xml"/><Relationship Id="rId121" Type="http://schemas.openxmlformats.org/officeDocument/2006/relationships/ctrlProp" Target="../ctrlProps/ctrlProp331.xml"/><Relationship Id="rId142" Type="http://schemas.openxmlformats.org/officeDocument/2006/relationships/ctrlProp" Target="../ctrlProps/ctrlProp352.xml"/><Relationship Id="rId163" Type="http://schemas.openxmlformats.org/officeDocument/2006/relationships/ctrlProp" Target="../ctrlProps/ctrlProp373.xml"/><Relationship Id="rId3" Type="http://schemas.openxmlformats.org/officeDocument/2006/relationships/vmlDrawing" Target="../drawings/vmlDrawing7.vml"/><Relationship Id="rId25" Type="http://schemas.openxmlformats.org/officeDocument/2006/relationships/ctrlProp" Target="../ctrlProps/ctrlProp235.xml"/><Relationship Id="rId46" Type="http://schemas.openxmlformats.org/officeDocument/2006/relationships/ctrlProp" Target="../ctrlProps/ctrlProp256.xml"/><Relationship Id="rId67" Type="http://schemas.openxmlformats.org/officeDocument/2006/relationships/ctrlProp" Target="../ctrlProps/ctrlProp277.xml"/><Relationship Id="rId116" Type="http://schemas.openxmlformats.org/officeDocument/2006/relationships/ctrlProp" Target="../ctrlProps/ctrlProp326.xml"/><Relationship Id="rId137" Type="http://schemas.openxmlformats.org/officeDocument/2006/relationships/ctrlProp" Target="../ctrlProps/ctrlProp347.xml"/><Relationship Id="rId158" Type="http://schemas.openxmlformats.org/officeDocument/2006/relationships/ctrlProp" Target="../ctrlProps/ctrlProp368.xml"/><Relationship Id="rId20" Type="http://schemas.openxmlformats.org/officeDocument/2006/relationships/ctrlProp" Target="../ctrlProps/ctrlProp230.xml"/><Relationship Id="rId41" Type="http://schemas.openxmlformats.org/officeDocument/2006/relationships/ctrlProp" Target="../ctrlProps/ctrlProp251.xml"/><Relationship Id="rId62" Type="http://schemas.openxmlformats.org/officeDocument/2006/relationships/ctrlProp" Target="../ctrlProps/ctrlProp272.xml"/><Relationship Id="rId83" Type="http://schemas.openxmlformats.org/officeDocument/2006/relationships/ctrlProp" Target="../ctrlProps/ctrlProp293.xml"/><Relationship Id="rId88" Type="http://schemas.openxmlformats.org/officeDocument/2006/relationships/ctrlProp" Target="../ctrlProps/ctrlProp298.xml"/><Relationship Id="rId111" Type="http://schemas.openxmlformats.org/officeDocument/2006/relationships/ctrlProp" Target="../ctrlProps/ctrlProp321.xml"/><Relationship Id="rId132" Type="http://schemas.openxmlformats.org/officeDocument/2006/relationships/ctrlProp" Target="../ctrlProps/ctrlProp342.xml"/><Relationship Id="rId153" Type="http://schemas.openxmlformats.org/officeDocument/2006/relationships/ctrlProp" Target="../ctrlProps/ctrlProp363.xml"/><Relationship Id="rId174" Type="http://schemas.openxmlformats.org/officeDocument/2006/relationships/ctrlProp" Target="../ctrlProps/ctrlProp384.xml"/><Relationship Id="rId179" Type="http://schemas.openxmlformats.org/officeDocument/2006/relationships/ctrlProp" Target="../ctrlProps/ctrlProp389.xml"/><Relationship Id="rId15" Type="http://schemas.openxmlformats.org/officeDocument/2006/relationships/ctrlProp" Target="../ctrlProps/ctrlProp225.xml"/><Relationship Id="rId36" Type="http://schemas.openxmlformats.org/officeDocument/2006/relationships/ctrlProp" Target="../ctrlProps/ctrlProp246.xml"/><Relationship Id="rId57" Type="http://schemas.openxmlformats.org/officeDocument/2006/relationships/ctrlProp" Target="../ctrlProps/ctrlProp267.xml"/><Relationship Id="rId106" Type="http://schemas.openxmlformats.org/officeDocument/2006/relationships/ctrlProp" Target="../ctrlProps/ctrlProp316.xml"/><Relationship Id="rId127" Type="http://schemas.openxmlformats.org/officeDocument/2006/relationships/ctrlProp" Target="../ctrlProps/ctrlProp337.xml"/><Relationship Id="rId10" Type="http://schemas.openxmlformats.org/officeDocument/2006/relationships/ctrlProp" Target="../ctrlProps/ctrlProp220.xml"/><Relationship Id="rId31" Type="http://schemas.openxmlformats.org/officeDocument/2006/relationships/ctrlProp" Target="../ctrlProps/ctrlProp241.xml"/><Relationship Id="rId52" Type="http://schemas.openxmlformats.org/officeDocument/2006/relationships/ctrlProp" Target="../ctrlProps/ctrlProp262.xml"/><Relationship Id="rId73" Type="http://schemas.openxmlformats.org/officeDocument/2006/relationships/ctrlProp" Target="../ctrlProps/ctrlProp283.xml"/><Relationship Id="rId78" Type="http://schemas.openxmlformats.org/officeDocument/2006/relationships/ctrlProp" Target="../ctrlProps/ctrlProp288.xml"/><Relationship Id="rId94" Type="http://schemas.openxmlformats.org/officeDocument/2006/relationships/ctrlProp" Target="../ctrlProps/ctrlProp304.xml"/><Relationship Id="rId99" Type="http://schemas.openxmlformats.org/officeDocument/2006/relationships/ctrlProp" Target="../ctrlProps/ctrlProp309.xml"/><Relationship Id="rId101" Type="http://schemas.openxmlformats.org/officeDocument/2006/relationships/ctrlProp" Target="../ctrlProps/ctrlProp311.xml"/><Relationship Id="rId122" Type="http://schemas.openxmlformats.org/officeDocument/2006/relationships/ctrlProp" Target="../ctrlProps/ctrlProp332.xml"/><Relationship Id="rId143" Type="http://schemas.openxmlformats.org/officeDocument/2006/relationships/ctrlProp" Target="../ctrlProps/ctrlProp353.xml"/><Relationship Id="rId148" Type="http://schemas.openxmlformats.org/officeDocument/2006/relationships/ctrlProp" Target="../ctrlProps/ctrlProp358.xml"/><Relationship Id="rId164" Type="http://schemas.openxmlformats.org/officeDocument/2006/relationships/ctrlProp" Target="../ctrlProps/ctrlProp374.xml"/><Relationship Id="rId169" Type="http://schemas.openxmlformats.org/officeDocument/2006/relationships/ctrlProp" Target="../ctrlProps/ctrlProp379.xml"/><Relationship Id="rId4" Type="http://schemas.openxmlformats.org/officeDocument/2006/relationships/ctrlProp" Target="../ctrlProps/ctrlProp214.xml"/><Relationship Id="rId9" Type="http://schemas.openxmlformats.org/officeDocument/2006/relationships/ctrlProp" Target="../ctrlProps/ctrlProp219.xml"/><Relationship Id="rId180" Type="http://schemas.openxmlformats.org/officeDocument/2006/relationships/ctrlProp" Target="../ctrlProps/ctrlProp390.xml"/><Relationship Id="rId26" Type="http://schemas.openxmlformats.org/officeDocument/2006/relationships/ctrlProp" Target="../ctrlProps/ctrlProp236.xml"/><Relationship Id="rId47" Type="http://schemas.openxmlformats.org/officeDocument/2006/relationships/ctrlProp" Target="../ctrlProps/ctrlProp257.xml"/><Relationship Id="rId68" Type="http://schemas.openxmlformats.org/officeDocument/2006/relationships/ctrlProp" Target="../ctrlProps/ctrlProp278.xml"/><Relationship Id="rId89" Type="http://schemas.openxmlformats.org/officeDocument/2006/relationships/ctrlProp" Target="../ctrlProps/ctrlProp299.xml"/><Relationship Id="rId112" Type="http://schemas.openxmlformats.org/officeDocument/2006/relationships/ctrlProp" Target="../ctrlProps/ctrlProp322.xml"/><Relationship Id="rId133" Type="http://schemas.openxmlformats.org/officeDocument/2006/relationships/ctrlProp" Target="../ctrlProps/ctrlProp343.xml"/><Relationship Id="rId154" Type="http://schemas.openxmlformats.org/officeDocument/2006/relationships/ctrlProp" Target="../ctrlProps/ctrlProp364.xml"/><Relationship Id="rId175" Type="http://schemas.openxmlformats.org/officeDocument/2006/relationships/ctrlProp" Target="../ctrlProps/ctrlProp385.xml"/><Relationship Id="rId16" Type="http://schemas.openxmlformats.org/officeDocument/2006/relationships/ctrlProp" Target="../ctrlProps/ctrlProp226.xml"/><Relationship Id="rId37" Type="http://schemas.openxmlformats.org/officeDocument/2006/relationships/ctrlProp" Target="../ctrlProps/ctrlProp247.xml"/><Relationship Id="rId58" Type="http://schemas.openxmlformats.org/officeDocument/2006/relationships/ctrlProp" Target="../ctrlProps/ctrlProp268.xml"/><Relationship Id="rId79" Type="http://schemas.openxmlformats.org/officeDocument/2006/relationships/ctrlProp" Target="../ctrlProps/ctrlProp289.xml"/><Relationship Id="rId102" Type="http://schemas.openxmlformats.org/officeDocument/2006/relationships/ctrlProp" Target="../ctrlProps/ctrlProp312.xml"/><Relationship Id="rId123" Type="http://schemas.openxmlformats.org/officeDocument/2006/relationships/ctrlProp" Target="../ctrlProps/ctrlProp333.xml"/><Relationship Id="rId144" Type="http://schemas.openxmlformats.org/officeDocument/2006/relationships/ctrlProp" Target="../ctrlProps/ctrlProp354.xml"/><Relationship Id="rId90" Type="http://schemas.openxmlformats.org/officeDocument/2006/relationships/ctrlProp" Target="../ctrlProps/ctrlProp300.xml"/><Relationship Id="rId165" Type="http://schemas.openxmlformats.org/officeDocument/2006/relationships/ctrlProp" Target="../ctrlProps/ctrlProp375.xml"/><Relationship Id="rId27" Type="http://schemas.openxmlformats.org/officeDocument/2006/relationships/ctrlProp" Target="../ctrlProps/ctrlProp237.xml"/><Relationship Id="rId48" Type="http://schemas.openxmlformats.org/officeDocument/2006/relationships/ctrlProp" Target="../ctrlProps/ctrlProp258.xml"/><Relationship Id="rId69" Type="http://schemas.openxmlformats.org/officeDocument/2006/relationships/ctrlProp" Target="../ctrlProps/ctrlProp279.xml"/><Relationship Id="rId113" Type="http://schemas.openxmlformats.org/officeDocument/2006/relationships/ctrlProp" Target="../ctrlProps/ctrlProp323.xml"/><Relationship Id="rId134" Type="http://schemas.openxmlformats.org/officeDocument/2006/relationships/ctrlProp" Target="../ctrlProps/ctrlProp344.xml"/><Relationship Id="rId80" Type="http://schemas.openxmlformats.org/officeDocument/2006/relationships/ctrlProp" Target="../ctrlProps/ctrlProp290.xml"/><Relationship Id="rId155" Type="http://schemas.openxmlformats.org/officeDocument/2006/relationships/ctrlProp" Target="../ctrlProps/ctrlProp365.xml"/><Relationship Id="rId176" Type="http://schemas.openxmlformats.org/officeDocument/2006/relationships/ctrlProp" Target="../ctrlProps/ctrlProp386.xml"/><Relationship Id="rId17" Type="http://schemas.openxmlformats.org/officeDocument/2006/relationships/ctrlProp" Target="../ctrlProps/ctrlProp227.xml"/><Relationship Id="rId38" Type="http://schemas.openxmlformats.org/officeDocument/2006/relationships/ctrlProp" Target="../ctrlProps/ctrlProp248.xml"/><Relationship Id="rId59" Type="http://schemas.openxmlformats.org/officeDocument/2006/relationships/ctrlProp" Target="../ctrlProps/ctrlProp269.xml"/><Relationship Id="rId103" Type="http://schemas.openxmlformats.org/officeDocument/2006/relationships/ctrlProp" Target="../ctrlProps/ctrlProp313.xml"/><Relationship Id="rId124" Type="http://schemas.openxmlformats.org/officeDocument/2006/relationships/ctrlProp" Target="../ctrlProps/ctrlProp334.xml"/><Relationship Id="rId70" Type="http://schemas.openxmlformats.org/officeDocument/2006/relationships/ctrlProp" Target="../ctrlProps/ctrlProp280.xml"/><Relationship Id="rId91" Type="http://schemas.openxmlformats.org/officeDocument/2006/relationships/ctrlProp" Target="../ctrlProps/ctrlProp301.xml"/><Relationship Id="rId145" Type="http://schemas.openxmlformats.org/officeDocument/2006/relationships/ctrlProp" Target="../ctrlProps/ctrlProp355.xml"/><Relationship Id="rId166" Type="http://schemas.openxmlformats.org/officeDocument/2006/relationships/ctrlProp" Target="../ctrlProps/ctrlProp376.xml"/><Relationship Id="rId1" Type="http://schemas.openxmlformats.org/officeDocument/2006/relationships/printerSettings" Target="../printerSettings/printerSettings8.bin"/><Relationship Id="rId28" Type="http://schemas.openxmlformats.org/officeDocument/2006/relationships/ctrlProp" Target="../ctrlProps/ctrlProp238.xml"/><Relationship Id="rId49" Type="http://schemas.openxmlformats.org/officeDocument/2006/relationships/ctrlProp" Target="../ctrlProps/ctrlProp259.xml"/><Relationship Id="rId114" Type="http://schemas.openxmlformats.org/officeDocument/2006/relationships/ctrlProp" Target="../ctrlProps/ctrlProp32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396.xml"/><Relationship Id="rId5" Type="http://schemas.openxmlformats.org/officeDocument/2006/relationships/ctrlProp" Target="../ctrlProps/ctrlProp395.xml"/><Relationship Id="rId4" Type="http://schemas.openxmlformats.org/officeDocument/2006/relationships/ctrlProp" Target="../ctrlProps/ctrlProp39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topLeftCell="A3" zoomScaleNormal="100" workbookViewId="0">
      <selection activeCell="B8" sqref="B8"/>
    </sheetView>
  </sheetViews>
  <sheetFormatPr defaultRowHeight="12.75" x14ac:dyDescent="0.2"/>
  <cols>
    <col min="1" max="1" width="34.5703125" bestFit="1" customWidth="1"/>
    <col min="2" max="2" width="15.42578125" customWidth="1"/>
    <col min="3" max="4" width="11.5703125" customWidth="1"/>
    <col min="5" max="5" width="16.7109375" customWidth="1"/>
    <col min="6" max="6" width="23.28515625" customWidth="1"/>
    <col min="7" max="12" width="5.5703125" customWidth="1"/>
    <col min="13" max="13" width="13.7109375" customWidth="1"/>
    <col min="14" max="14" width="5.5703125" customWidth="1"/>
    <col min="15" max="15" width="5.42578125" customWidth="1"/>
  </cols>
  <sheetData>
    <row r="1" spans="1:15" ht="15.75" x14ac:dyDescent="0.25">
      <c r="A1" s="498" t="s">
        <v>353</v>
      </c>
      <c r="B1" s="499"/>
      <c r="C1" s="499"/>
      <c r="D1" s="499"/>
      <c r="E1" s="499"/>
      <c r="F1" s="499"/>
      <c r="G1" s="4"/>
      <c r="H1" s="4"/>
      <c r="I1" s="4"/>
      <c r="J1" s="4"/>
      <c r="K1" s="4"/>
      <c r="L1" s="4"/>
      <c r="M1" s="4"/>
      <c r="N1" s="4"/>
      <c r="O1" s="4"/>
    </row>
    <row r="2" spans="1:15" x14ac:dyDescent="0.2">
      <c r="A2" s="496" t="s">
        <v>24</v>
      </c>
      <c r="B2" s="496"/>
      <c r="C2" s="496"/>
      <c r="D2" s="496"/>
      <c r="E2" s="496"/>
      <c r="F2" s="496"/>
    </row>
    <row r="3" spans="1:15" x14ac:dyDescent="0.2">
      <c r="A3" s="12"/>
      <c r="B3" s="12"/>
      <c r="C3" s="12"/>
      <c r="D3" s="12"/>
      <c r="E3" s="12"/>
      <c r="F3" s="12"/>
    </row>
    <row r="4" spans="1:15" ht="65.25" customHeight="1" x14ac:dyDescent="0.2">
      <c r="A4" s="497" t="s">
        <v>379</v>
      </c>
      <c r="B4" s="497"/>
      <c r="C4" s="497"/>
      <c r="D4" s="497"/>
      <c r="E4" s="497"/>
      <c r="F4" s="497"/>
    </row>
    <row r="5" spans="1:15" x14ac:dyDescent="0.2">
      <c r="A5" s="12"/>
      <c r="B5" s="12"/>
      <c r="C5" s="12"/>
      <c r="D5" s="12"/>
      <c r="E5" s="12"/>
      <c r="F5" s="11"/>
      <c r="O5" t="s">
        <v>15</v>
      </c>
    </row>
    <row r="6" spans="1:15" x14ac:dyDescent="0.2">
      <c r="A6" s="12" t="s">
        <v>2</v>
      </c>
      <c r="B6" s="501"/>
      <c r="C6" s="506"/>
      <c r="D6" s="506"/>
      <c r="E6" s="502"/>
      <c r="F6" s="11"/>
      <c r="G6" s="1"/>
      <c r="H6" s="1"/>
      <c r="I6" s="1"/>
      <c r="J6" s="1"/>
      <c r="K6" s="1"/>
      <c r="L6" s="1"/>
    </row>
    <row r="7" spans="1:15" x14ac:dyDescent="0.2">
      <c r="A7" s="179" t="s">
        <v>179</v>
      </c>
      <c r="B7" s="501"/>
      <c r="C7" s="502"/>
      <c r="D7" s="13"/>
      <c r="E7" s="13"/>
      <c r="F7" s="13"/>
      <c r="G7" s="1"/>
      <c r="H7" s="1"/>
      <c r="I7" s="1"/>
      <c r="J7" s="1"/>
      <c r="K7" s="1"/>
      <c r="L7" s="1"/>
    </row>
    <row r="8" spans="1:15" x14ac:dyDescent="0.2">
      <c r="A8" s="167" t="s">
        <v>171</v>
      </c>
      <c r="B8" s="106">
        <v>5</v>
      </c>
      <c r="C8" s="106">
        <v>2026</v>
      </c>
      <c r="D8" s="13"/>
      <c r="E8" s="13"/>
      <c r="F8" s="13"/>
    </row>
    <row r="9" spans="1:15" x14ac:dyDescent="0.2">
      <c r="A9" s="167" t="s">
        <v>357</v>
      </c>
      <c r="B9" s="106" t="s">
        <v>377</v>
      </c>
      <c r="C9" s="13"/>
      <c r="D9" s="13"/>
      <c r="E9" s="13"/>
      <c r="F9" s="13"/>
    </row>
    <row r="10" spans="1:15" x14ac:dyDescent="0.2">
      <c r="A10" s="12"/>
      <c r="B10" s="367" t="s">
        <v>96</v>
      </c>
      <c r="C10" s="252" t="s">
        <v>86</v>
      </c>
      <c r="D10" s="175"/>
      <c r="E10" s="105"/>
      <c r="F10" s="13"/>
    </row>
    <row r="11" spans="1:15" x14ac:dyDescent="0.2">
      <c r="A11" s="12" t="s">
        <v>35</v>
      </c>
      <c r="B11" s="503" t="s">
        <v>90</v>
      </c>
      <c r="C11" s="504"/>
      <c r="D11" s="504"/>
      <c r="E11" s="504"/>
      <c r="F11" s="505"/>
    </row>
    <row r="12" spans="1:15" x14ac:dyDescent="0.2">
      <c r="A12" s="12"/>
      <c r="B12" s="12"/>
      <c r="C12" s="12"/>
      <c r="D12" s="12"/>
      <c r="E12" s="12"/>
      <c r="F12" s="12"/>
    </row>
    <row r="13" spans="1:15" x14ac:dyDescent="0.2">
      <c r="A13" s="12"/>
      <c r="B13" s="12"/>
      <c r="C13" s="12"/>
      <c r="D13" s="12"/>
      <c r="E13" s="12"/>
      <c r="F13" s="13"/>
    </row>
    <row r="14" spans="1:15" x14ac:dyDescent="0.2">
      <c r="A14" s="179" t="s">
        <v>188</v>
      </c>
      <c r="B14" s="495">
        <v>0</v>
      </c>
      <c r="C14" s="188" t="s">
        <v>45</v>
      </c>
      <c r="D14" s="11"/>
      <c r="E14" s="14"/>
      <c r="F14" s="11" t="s">
        <v>15</v>
      </c>
    </row>
    <row r="15" spans="1:15" x14ac:dyDescent="0.2">
      <c r="A15" s="179" t="s">
        <v>189</v>
      </c>
      <c r="B15" s="495">
        <v>0</v>
      </c>
      <c r="C15" s="188" t="s">
        <v>45</v>
      </c>
      <c r="D15" s="176"/>
      <c r="E15" s="49">
        <v>3</v>
      </c>
      <c r="F15" s="14" t="s">
        <v>15</v>
      </c>
      <c r="G15" s="2"/>
      <c r="H15" s="2"/>
      <c r="I15" s="2"/>
      <c r="J15" s="2"/>
      <c r="K15" s="2"/>
      <c r="L15" s="2"/>
    </row>
    <row r="16" spans="1:15" x14ac:dyDescent="0.2">
      <c r="A16" s="12" t="s">
        <v>124</v>
      </c>
      <c r="B16" s="495">
        <v>0</v>
      </c>
      <c r="C16" s="188" t="s">
        <v>45</v>
      </c>
      <c r="D16" s="176"/>
      <c r="E16" s="49">
        <v>1</v>
      </c>
      <c r="F16" s="14" t="s">
        <v>15</v>
      </c>
      <c r="G16" s="2"/>
      <c r="H16" s="2"/>
      <c r="I16" s="2"/>
      <c r="J16" s="2"/>
      <c r="K16" s="2"/>
      <c r="L16" s="2"/>
    </row>
    <row r="17" spans="1:13" x14ac:dyDescent="0.2">
      <c r="A17" s="12"/>
      <c r="B17" s="14"/>
      <c r="C17" s="14"/>
      <c r="D17" s="14"/>
      <c r="E17" s="49">
        <v>2</v>
      </c>
      <c r="F17" s="14" t="s">
        <v>15</v>
      </c>
      <c r="G17" s="2"/>
      <c r="H17" s="2"/>
      <c r="I17" s="2"/>
      <c r="J17" s="2"/>
      <c r="K17" s="2"/>
      <c r="L17" s="2"/>
    </row>
    <row r="18" spans="1:13" x14ac:dyDescent="0.2">
      <c r="A18" s="12" t="s">
        <v>74</v>
      </c>
      <c r="B18" s="495">
        <v>0</v>
      </c>
      <c r="C18" s="188" t="s">
        <v>45</v>
      </c>
      <c r="D18" s="14"/>
      <c r="E18" s="178">
        <f>IF(E16=1,1,IF(E16=2,0.98,1.01))</f>
        <v>1</v>
      </c>
      <c r="F18" s="50"/>
      <c r="G18" s="2"/>
      <c r="H18" s="2"/>
      <c r="I18" s="2"/>
      <c r="J18" s="2"/>
      <c r="K18" s="2"/>
      <c r="L18" s="2"/>
    </row>
    <row r="19" spans="1:13" x14ac:dyDescent="0.2">
      <c r="A19" s="12" t="s">
        <v>75</v>
      </c>
      <c r="B19" s="495">
        <v>0</v>
      </c>
      <c r="C19" s="188" t="s">
        <v>45</v>
      </c>
      <c r="D19" s="14"/>
      <c r="E19" s="49"/>
      <c r="F19" s="14"/>
      <c r="G19" s="2"/>
      <c r="H19" s="2"/>
      <c r="I19" s="2"/>
      <c r="J19" s="2"/>
      <c r="K19" s="2"/>
      <c r="L19" s="2"/>
    </row>
    <row r="20" spans="1:13" x14ac:dyDescent="0.2">
      <c r="A20" s="12"/>
      <c r="B20" s="14"/>
      <c r="C20" s="14"/>
      <c r="D20" s="14"/>
      <c r="E20" s="49"/>
      <c r="F20" s="14"/>
      <c r="G20" s="2"/>
      <c r="H20" s="2"/>
      <c r="I20" s="2"/>
      <c r="J20" s="2"/>
      <c r="K20" s="2"/>
      <c r="L20" s="2"/>
    </row>
    <row r="21" spans="1:13" x14ac:dyDescent="0.2">
      <c r="A21" s="12" t="s">
        <v>84</v>
      </c>
      <c r="B21" s="92"/>
      <c r="C21" s="177" t="s">
        <v>41</v>
      </c>
      <c r="D21" s="14"/>
      <c r="E21" s="49"/>
      <c r="F21" s="14"/>
      <c r="G21" s="2"/>
      <c r="H21" s="2"/>
      <c r="I21" s="2"/>
      <c r="J21" s="2"/>
      <c r="K21" s="2"/>
      <c r="L21" s="2"/>
    </row>
    <row r="22" spans="1:13" x14ac:dyDescent="0.2">
      <c r="A22" s="12" t="s">
        <v>85</v>
      </c>
      <c r="B22" s="92">
        <v>0</v>
      </c>
      <c r="C22" s="177" t="s">
        <v>41</v>
      </c>
      <c r="D22" s="14"/>
      <c r="E22" s="49"/>
      <c r="F22" s="14"/>
      <c r="G22" s="2"/>
      <c r="H22" s="2"/>
      <c r="I22" s="2"/>
      <c r="J22" s="2"/>
      <c r="K22" s="2"/>
      <c r="L22" s="2"/>
    </row>
    <row r="23" spans="1:13" x14ac:dyDescent="0.2">
      <c r="A23" s="179" t="s">
        <v>187</v>
      </c>
      <c r="B23" s="92"/>
      <c r="C23" s="177" t="s">
        <v>41</v>
      </c>
      <c r="D23" s="177"/>
      <c r="E23" s="49"/>
      <c r="F23" s="14"/>
      <c r="G23" s="2"/>
      <c r="H23" s="2"/>
      <c r="I23" s="2"/>
      <c r="J23" s="2"/>
      <c r="K23" s="2"/>
      <c r="L23" s="2"/>
    </row>
    <row r="24" spans="1:13" x14ac:dyDescent="0.2">
      <c r="A24" s="12"/>
      <c r="B24" s="14"/>
      <c r="C24" s="14"/>
      <c r="D24" s="177"/>
      <c r="E24" s="179" t="s">
        <v>15</v>
      </c>
      <c r="F24" s="167"/>
      <c r="G24" s="2"/>
      <c r="H24" s="2"/>
      <c r="I24" s="2"/>
      <c r="J24" s="2"/>
      <c r="K24" s="2"/>
      <c r="L24" s="2"/>
      <c r="M24" s="168"/>
    </row>
    <row r="25" spans="1:13" x14ac:dyDescent="0.2">
      <c r="A25" s="12"/>
      <c r="B25" s="14"/>
      <c r="C25" s="14"/>
      <c r="D25" s="177"/>
      <c r="E25" s="170"/>
      <c r="F25" s="167"/>
    </row>
    <row r="26" spans="1:13" x14ac:dyDescent="0.2">
      <c r="A26" s="12" t="s">
        <v>121</v>
      </c>
      <c r="B26" s="495">
        <v>0</v>
      </c>
      <c r="C26" s="177" t="s">
        <v>120</v>
      </c>
      <c r="D26" s="177"/>
      <c r="E26" s="184"/>
      <c r="F26" s="169"/>
      <c r="G26" s="2"/>
      <c r="H26" s="2"/>
      <c r="I26" s="2"/>
      <c r="J26" s="2"/>
      <c r="K26" s="2"/>
      <c r="L26" s="2"/>
    </row>
    <row r="27" spans="1:13" x14ac:dyDescent="0.2">
      <c r="A27" s="12" t="s">
        <v>52</v>
      </c>
      <c r="B27" s="495">
        <v>0</v>
      </c>
      <c r="C27" s="177" t="s">
        <v>46</v>
      </c>
      <c r="D27" s="177"/>
      <c r="E27" s="179"/>
      <c r="F27" s="14" t="s">
        <v>15</v>
      </c>
      <c r="G27" s="2"/>
      <c r="H27" s="2"/>
      <c r="I27" s="2"/>
      <c r="J27" s="2"/>
      <c r="K27" s="2"/>
      <c r="L27" s="2"/>
    </row>
    <row r="28" spans="1:13" x14ac:dyDescent="0.2">
      <c r="A28" s="12"/>
      <c r="B28" s="14"/>
      <c r="C28" s="14"/>
      <c r="D28" s="177"/>
      <c r="E28" s="179"/>
      <c r="F28" s="14" t="s">
        <v>15</v>
      </c>
      <c r="G28" s="2"/>
      <c r="H28" s="2"/>
      <c r="I28" s="2"/>
      <c r="J28" s="2"/>
      <c r="K28" s="2"/>
      <c r="L28" s="2"/>
    </row>
    <row r="29" spans="1:13" x14ac:dyDescent="0.2">
      <c r="A29" s="12" t="s">
        <v>0</v>
      </c>
      <c r="B29" s="44"/>
      <c r="C29" s="180" t="s">
        <v>125</v>
      </c>
      <c r="D29" s="181">
        <f>IF(ISNUMBER(B29),B29,IF(ISNUMBER(B27),(IF(ABS(B21+B22)&gt;0,ROUND(COS(ATAN(B27/(B21+B22))),3),1)),1))</f>
        <v>1</v>
      </c>
      <c r="E29" s="179"/>
      <c r="F29" s="14" t="s">
        <v>15</v>
      </c>
      <c r="G29" s="2"/>
      <c r="H29" s="2"/>
      <c r="I29" s="2"/>
      <c r="J29" s="2"/>
      <c r="K29" s="2"/>
      <c r="L29" s="2"/>
    </row>
    <row r="30" spans="1:13" x14ac:dyDescent="0.2">
      <c r="A30" s="12"/>
      <c r="B30" s="14"/>
      <c r="C30" s="14"/>
      <c r="D30" s="182">
        <f>IF(D29&lt;&gt;0,SIGN(D29)*ROUND(1/D29,3),0)</f>
        <v>1</v>
      </c>
      <c r="E30" s="12"/>
      <c r="F30" s="50"/>
      <c r="G30" s="2"/>
      <c r="H30" s="2"/>
      <c r="I30" s="2"/>
      <c r="J30" s="2"/>
      <c r="K30" s="2"/>
      <c r="L30" s="2"/>
    </row>
    <row r="31" spans="1:13" ht="12.75" customHeight="1" x14ac:dyDescent="0.2">
      <c r="A31" s="48" t="s">
        <v>119</v>
      </c>
      <c r="B31" s="164"/>
      <c r="C31" s="195" t="b">
        <v>0</v>
      </c>
      <c r="D31" s="183"/>
      <c r="E31" s="179"/>
      <c r="F31" s="179"/>
    </row>
    <row r="32" spans="1:13" ht="12" customHeight="1" x14ac:dyDescent="0.2">
      <c r="A32" s="48" t="s">
        <v>122</v>
      </c>
      <c r="B32" s="165"/>
      <c r="C32" s="195" t="b">
        <v>0</v>
      </c>
      <c r="D32" s="183"/>
      <c r="E32" s="179"/>
      <c r="F32" s="179"/>
    </row>
    <row r="33" spans="1:6" x14ac:dyDescent="0.2">
      <c r="A33" s="199" t="s">
        <v>161</v>
      </c>
      <c r="B33" s="165"/>
      <c r="C33" s="200" t="b">
        <v>0</v>
      </c>
      <c r="D33" s="166"/>
      <c r="E33" s="12"/>
      <c r="F33" s="167"/>
    </row>
    <row r="34" spans="1:6" x14ac:dyDescent="0.2">
      <c r="A34" s="199" t="s">
        <v>368</v>
      </c>
      <c r="B34" s="106" t="s">
        <v>369</v>
      </c>
      <c r="C34" s="200"/>
      <c r="D34" s="166"/>
      <c r="E34" s="12"/>
      <c r="F34" s="167"/>
    </row>
    <row r="35" spans="1:6" ht="12" customHeight="1" x14ac:dyDescent="0.2">
      <c r="A35" s="48"/>
      <c r="B35" s="59"/>
      <c r="C35" s="166"/>
      <c r="D35" s="166"/>
      <c r="E35" s="12"/>
      <c r="F35" s="167"/>
    </row>
    <row r="36" spans="1:6" x14ac:dyDescent="0.2">
      <c r="A36" s="500" t="s">
        <v>25</v>
      </c>
      <c r="B36" s="500"/>
      <c r="C36" s="500"/>
      <c r="D36" s="174"/>
      <c r="E36" s="179"/>
      <c r="F36" s="209" t="s">
        <v>371</v>
      </c>
    </row>
    <row r="37" spans="1:6" x14ac:dyDescent="0.2">
      <c r="A37" s="12"/>
      <c r="B37" s="12"/>
      <c r="C37" s="12"/>
      <c r="D37" s="12"/>
      <c r="E37" s="12"/>
      <c r="F37" s="191"/>
    </row>
    <row r="39" spans="1:6" x14ac:dyDescent="0.2">
      <c r="B39" s="3"/>
    </row>
  </sheetData>
  <sheetProtection selectLockedCells="1"/>
  <mergeCells count="7">
    <mergeCell ref="A2:F2"/>
    <mergeCell ref="A4:F4"/>
    <mergeCell ref="A1:F1"/>
    <mergeCell ref="A36:C36"/>
    <mergeCell ref="B7:C7"/>
    <mergeCell ref="B11:F11"/>
    <mergeCell ref="B6:E6"/>
  </mergeCells>
  <phoneticPr fontId="0" type="noConversion"/>
  <dataValidations count="2">
    <dataValidation type="list" allowBlank="1" showInputMessage="1" showErrorMessage="1" sqref="B9 B34" xr:uid="{4BA7546A-19A8-4CB0-BC39-8B3577C01AE8}">
      <formula1>"Yes,No"</formula1>
    </dataValidation>
    <dataValidation type="custom" allowBlank="1" showInputMessage="1" showErrorMessage="1" errorTitle="Shopping Customer" error="Only customers who indicate that they elect to receive generation from a 3rd party supplier will enter a value in this cell. " sqref="C9" xr:uid="{C95D59A4-355C-4D66-BFA0-0A61A058396A}">
      <formula1>$B$9="Yes"</formula1>
    </dataValidation>
  </dataValidations>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8:N8" location="'Bundled GS-1 Sec'!A1" display="GS-1 Bundled" xr:uid="{00000000-0004-0000-0000-000008000000}"/>
    <hyperlink ref="M7:N7" location="'Bundled RS-TOD Sec'!A1" display="RS-TOD Bundled" xr:uid="{00000000-0004-0000-0000-000009000000}"/>
    <hyperlink ref="M6:N6"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9525</xdr:colOff>
                    <xdr:row>30</xdr:row>
                    <xdr:rowOff>0</xdr:rowOff>
                  </from>
                  <to>
                    <xdr:col>1</xdr:col>
                    <xdr:colOff>457200</xdr:colOff>
                    <xdr:row>31</xdr:row>
                    <xdr:rowOff>85725</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9525</xdr:colOff>
                    <xdr:row>30</xdr:row>
                    <xdr:rowOff>66675</xdr:rowOff>
                  </from>
                  <to>
                    <xdr:col>2</xdr:col>
                    <xdr:colOff>104775</xdr:colOff>
                    <xdr:row>32</xdr:row>
                    <xdr:rowOff>47625</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9525</xdr:colOff>
                    <xdr:row>31</xdr:row>
                    <xdr:rowOff>85725</xdr:rowOff>
                  </from>
                  <to>
                    <xdr:col>1</xdr:col>
                    <xdr:colOff>600075</xdr:colOff>
                    <xdr:row>33</xdr:row>
                    <xdr:rowOff>9525</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12</xdr:row>
                    <xdr:rowOff>95250</xdr:rowOff>
                  </from>
                  <to>
                    <xdr:col>5</xdr:col>
                    <xdr:colOff>666750</xdr:colOff>
                    <xdr:row>14</xdr:row>
                    <xdr:rowOff>28575</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14</xdr:row>
                    <xdr:rowOff>28575</xdr:rowOff>
                  </from>
                  <to>
                    <xdr:col>5</xdr:col>
                    <xdr:colOff>666750</xdr:colOff>
                    <xdr:row>15</xdr:row>
                    <xdr:rowOff>66675</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15</xdr:row>
                    <xdr:rowOff>66675</xdr:rowOff>
                  </from>
                  <to>
                    <xdr:col>5</xdr:col>
                    <xdr:colOff>666750</xdr:colOff>
                    <xdr:row>16</xdr:row>
                    <xdr:rowOff>104775</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12</xdr:row>
                    <xdr:rowOff>66675</xdr:rowOff>
                  </from>
                  <to>
                    <xdr:col>5</xdr:col>
                    <xdr:colOff>666750</xdr:colOff>
                    <xdr:row>17</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1"/>
  <sheetViews>
    <sheetView showGridLines="0" zoomScale="80" zoomScaleNormal="80" workbookViewId="0">
      <selection activeCell="A40" sqref="A40"/>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18" x14ac:dyDescent="0.25">
      <c r="A2" s="535" t="s">
        <v>283</v>
      </c>
      <c r="B2" s="536"/>
      <c r="C2" s="536"/>
      <c r="D2" s="536"/>
      <c r="E2" s="536"/>
      <c r="F2" s="536"/>
      <c r="G2" s="536"/>
      <c r="H2" s="536"/>
      <c r="I2" s="536"/>
      <c r="J2" s="536"/>
      <c r="K2" s="536"/>
      <c r="L2" s="536"/>
      <c r="M2" s="536"/>
      <c r="N2" s="536"/>
      <c r="O2" s="536"/>
      <c r="P2" s="537"/>
      <c r="Q2" s="154"/>
    </row>
    <row r="3" spans="1:59" ht="7.5" customHeight="1" x14ac:dyDescent="0.25">
      <c r="A3" s="432"/>
      <c r="B3" s="431"/>
      <c r="C3" s="431"/>
      <c r="D3" s="431"/>
      <c r="E3" s="431"/>
      <c r="F3" s="431"/>
      <c r="G3" s="431"/>
      <c r="H3" s="431"/>
      <c r="I3" s="431"/>
      <c r="J3" s="431"/>
      <c r="K3" s="431"/>
      <c r="L3" s="431"/>
      <c r="M3" s="431"/>
      <c r="N3" s="431"/>
      <c r="O3" s="431"/>
      <c r="P3" s="433"/>
      <c r="Q3" s="154"/>
    </row>
    <row r="4" spans="1:59"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c r="Q4" s="155"/>
    </row>
    <row r="5" spans="1:59" ht="15" x14ac:dyDescent="0.2">
      <c r="A5" s="523" t="s">
        <v>284</v>
      </c>
      <c r="B5" s="523"/>
      <c r="C5" s="523"/>
      <c r="D5" s="523"/>
      <c r="E5" s="523"/>
      <c r="F5" s="523"/>
      <c r="G5" s="523"/>
      <c r="H5" s="523"/>
      <c r="I5" s="523"/>
      <c r="J5" s="523"/>
      <c r="K5" s="523"/>
      <c r="L5" s="523"/>
      <c r="M5" s="523"/>
      <c r="N5" s="523"/>
      <c r="O5" s="523"/>
      <c r="P5" s="524"/>
      <c r="Q5" s="60"/>
    </row>
    <row r="6" spans="1:59" x14ac:dyDescent="0.2">
      <c r="A6" s="254">
        <f ca="1">TODAY()</f>
        <v>46126</v>
      </c>
      <c r="B6" s="542"/>
      <c r="C6" s="542"/>
      <c r="D6" s="542"/>
      <c r="E6" s="542"/>
      <c r="F6" s="542"/>
      <c r="G6" s="542"/>
      <c r="H6" s="542"/>
      <c r="I6" s="542"/>
      <c r="J6" s="542"/>
      <c r="K6" s="542"/>
      <c r="L6" s="542"/>
      <c r="M6" s="542"/>
      <c r="N6" s="542"/>
      <c r="O6" s="542"/>
      <c r="P6" s="250"/>
    </row>
    <row r="7" spans="1:59" x14ac:dyDescent="0.2">
      <c r="A7" s="508" t="s">
        <v>15</v>
      </c>
      <c r="B7" s="509"/>
      <c r="C7" s="509"/>
      <c r="D7" s="509"/>
      <c r="E7" s="509"/>
      <c r="F7" s="509"/>
      <c r="G7" s="509"/>
      <c r="H7" s="509"/>
      <c r="I7" s="509"/>
      <c r="J7" s="509"/>
      <c r="K7" s="509"/>
      <c r="P7" s="250"/>
    </row>
    <row r="8" spans="1:59" x14ac:dyDescent="0.2">
      <c r="A8" s="255"/>
      <c r="P8" s="250"/>
    </row>
    <row r="9" spans="1:59" ht="15" x14ac:dyDescent="0.2">
      <c r="A9" s="256" t="s">
        <v>2</v>
      </c>
      <c r="B9" s="22"/>
      <c r="C9" s="23">
        <f>'Customer Info'!B6</f>
        <v>0</v>
      </c>
      <c r="I9" s="24"/>
      <c r="P9" s="250"/>
    </row>
    <row r="10" spans="1:59" ht="15" x14ac:dyDescent="0.2">
      <c r="A10" s="257" t="s">
        <v>26</v>
      </c>
      <c r="B10" s="22"/>
      <c r="C10" s="23">
        <f>'Customer Info'!B7</f>
        <v>0</v>
      </c>
      <c r="P10" s="250"/>
    </row>
    <row r="11" spans="1:59" x14ac:dyDescent="0.2">
      <c r="A11" s="256" t="s">
        <v>95</v>
      </c>
      <c r="B11" s="156">
        <f>'Customer Info'!B8</f>
        <v>5</v>
      </c>
      <c r="C11" s="359" t="str">
        <f>LOOKUP($B$11,$S$11:$AD$11,S13:AD13)</f>
        <v>May</v>
      </c>
      <c r="D11" s="101">
        <f>'Customer Info'!C8</f>
        <v>2026</v>
      </c>
      <c r="P11" s="250"/>
      <c r="S11">
        <v>1</v>
      </c>
      <c r="T11">
        <v>2</v>
      </c>
      <c r="U11">
        <v>3</v>
      </c>
      <c r="V11">
        <v>4</v>
      </c>
      <c r="W11">
        <v>5</v>
      </c>
      <c r="X11">
        <v>6</v>
      </c>
      <c r="Y11">
        <v>7</v>
      </c>
      <c r="Z11">
        <v>8</v>
      </c>
      <c r="AA11">
        <v>9</v>
      </c>
      <c r="AB11">
        <v>10</v>
      </c>
      <c r="AC11">
        <v>11</v>
      </c>
      <c r="AD11">
        <v>12</v>
      </c>
    </row>
    <row r="12" spans="1:59" x14ac:dyDescent="0.2">
      <c r="A12" s="256" t="s">
        <v>250</v>
      </c>
      <c r="B12" s="156"/>
      <c r="C12" s="358" t="s">
        <v>295</v>
      </c>
      <c r="D12" s="101"/>
      <c r="P12" s="250"/>
    </row>
    <row r="13" spans="1:59" x14ac:dyDescent="0.2">
      <c r="A13" s="287"/>
      <c r="B13" s="108"/>
      <c r="C13" s="109"/>
      <c r="D13" s="109"/>
      <c r="E13" s="109"/>
      <c r="F13" s="109"/>
      <c r="G13" s="109"/>
      <c r="H13" s="109"/>
      <c r="I13" s="109"/>
      <c r="J13" s="109"/>
      <c r="K13" s="109"/>
      <c r="L13" s="109"/>
      <c r="M13" s="109"/>
      <c r="N13" s="109"/>
      <c r="O13" s="109"/>
      <c r="P13" s="288"/>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8" t="s">
        <v>27</v>
      </c>
      <c r="B14" s="113"/>
      <c r="C14" s="114"/>
      <c r="D14" s="61"/>
      <c r="E14" s="61"/>
      <c r="F14" s="61"/>
      <c r="G14" s="61"/>
      <c r="H14" s="61"/>
      <c r="I14" s="61"/>
      <c r="J14" s="61"/>
      <c r="K14" s="61"/>
      <c r="L14" s="61"/>
      <c r="M14" s="61"/>
      <c r="N14" s="61"/>
      <c r="O14" s="61"/>
      <c r="P14" s="278"/>
      <c r="R14" s="61" t="s">
        <v>147</v>
      </c>
      <c r="S14" s="193" t="e">
        <f>'Rider Rates'!#REF!</f>
        <v>#REF!</v>
      </c>
      <c r="T14" s="193" t="e">
        <f>'Rider Rates'!#REF!</f>
        <v>#REF!</v>
      </c>
      <c r="U14" s="193" t="e">
        <f>'Rider Rates'!#REF!</f>
        <v>#REF!</v>
      </c>
      <c r="V14" s="193" t="e">
        <f>'Rider Rates'!#REF!</f>
        <v>#REF!</v>
      </c>
      <c r="W14" s="193" t="e">
        <f>'Rider Rates'!#REF!</f>
        <v>#REF!</v>
      </c>
      <c r="X14" s="193" t="e">
        <f>'Rider Rates'!#REF!</f>
        <v>#REF!</v>
      </c>
      <c r="Y14" s="193" t="e">
        <f>'Rider Rates'!#REF!</f>
        <v>#REF!</v>
      </c>
      <c r="Z14" s="193" t="e">
        <f>'Rider Rates'!#REF!</f>
        <v>#REF!</v>
      </c>
      <c r="AA14" s="193" t="e">
        <f>'Rider Rates'!#REF!</f>
        <v>#REF!</v>
      </c>
      <c r="AB14" s="193" t="e">
        <f>'Rider Rates'!#REF!</f>
        <v>#REF!</v>
      </c>
      <c r="AC14" s="193" t="e">
        <f>'Rider Rates'!#REF!</f>
        <v>#REF!</v>
      </c>
      <c r="AD14" s="193" t="e">
        <f>'Rider Rates'!#REF!</f>
        <v>#REF!</v>
      </c>
      <c r="AE14" s="61"/>
    </row>
    <row r="15" spans="1:59" x14ac:dyDescent="0.2">
      <c r="A15" s="270"/>
      <c r="B15" s="61"/>
      <c r="C15" s="61"/>
      <c r="D15" s="61"/>
      <c r="E15" s="61"/>
      <c r="F15" s="61"/>
      <c r="G15" s="116" t="s">
        <v>15</v>
      </c>
      <c r="H15" s="116"/>
      <c r="I15" s="115" t="s">
        <v>15</v>
      </c>
      <c r="J15" s="61"/>
      <c r="K15" s="61"/>
      <c r="L15" s="61"/>
      <c r="M15" s="61"/>
      <c r="N15" s="61"/>
      <c r="O15" s="61"/>
      <c r="P15" s="278"/>
      <c r="Q15" s="61"/>
      <c r="R15" s="61" t="s">
        <v>148</v>
      </c>
      <c r="S15" s="193" t="e">
        <f>'Rider Rates'!#REF!</f>
        <v>#REF!</v>
      </c>
      <c r="T15" s="193" t="e">
        <f>'Rider Rates'!#REF!</f>
        <v>#REF!</v>
      </c>
      <c r="U15" s="193" t="e">
        <f>'Rider Rates'!#REF!</f>
        <v>#REF!</v>
      </c>
      <c r="V15" s="193" t="e">
        <f>'Rider Rates'!#REF!</f>
        <v>#REF!</v>
      </c>
      <c r="W15" s="193" t="e">
        <f>'Rider Rates'!#REF!</f>
        <v>#REF!</v>
      </c>
      <c r="X15" s="193" t="e">
        <f>'Rider Rates'!#REF!</f>
        <v>#REF!</v>
      </c>
      <c r="Y15" s="193" t="e">
        <f>'Rider Rates'!#REF!</f>
        <v>#REF!</v>
      </c>
      <c r="Z15" s="193" t="e">
        <f>'Rider Rates'!#REF!</f>
        <v>#REF!</v>
      </c>
      <c r="AA15" s="193" t="e">
        <f>'Rider Rates'!#REF!</f>
        <v>#REF!</v>
      </c>
      <c r="AB15" s="193" t="e">
        <f>'Rider Rates'!#REF!</f>
        <v>#REF!</v>
      </c>
      <c r="AC15" s="193" t="e">
        <f>'Rider Rates'!#REF!</f>
        <v>#REF!</v>
      </c>
      <c r="AD15" s="193" t="e">
        <f>'Rider Rates'!#REF!</f>
        <v>#REF!</v>
      </c>
      <c r="AE15" s="61"/>
      <c r="AG15" s="45"/>
      <c r="AH15" s="45"/>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t="s">
        <v>51</v>
      </c>
      <c r="B16" s="61"/>
      <c r="D16" s="290">
        <f>IF('Customer Info'!B21+'Customer Info'!B22-'Customer Info'!B23&lt;0,0,'Customer Info'!B21+'Customer Info'!B22-'Customer Info'!B23)</f>
        <v>0</v>
      </c>
      <c r="E16" s="116" t="s">
        <v>41</v>
      </c>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9" t="s">
        <v>165</v>
      </c>
      <c r="B17" s="61"/>
      <c r="C17" s="290"/>
      <c r="D17" s="291">
        <f>'Customer Info'!B21</f>
        <v>0</v>
      </c>
      <c r="E17" s="61" t="s">
        <v>41</v>
      </c>
      <c r="F17" s="61"/>
      <c r="G17" s="61"/>
      <c r="H17" s="61"/>
      <c r="I17" s="61"/>
      <c r="J17" s="61"/>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9" t="s">
        <v>166</v>
      </c>
      <c r="B18" s="61"/>
      <c r="C18" s="290"/>
      <c r="D18" s="291">
        <f>'Customer Info'!B22</f>
        <v>0</v>
      </c>
      <c r="E18" s="61" t="s">
        <v>41</v>
      </c>
      <c r="F18" s="61"/>
      <c r="G18" s="61"/>
      <c r="H18" s="61"/>
      <c r="I18" s="61"/>
      <c r="J18" s="61"/>
      <c r="K18" s="61"/>
      <c r="L18" s="61"/>
      <c r="M18" s="61"/>
      <c r="N18" s="61"/>
      <c r="O18" s="61"/>
      <c r="P18" s="278"/>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92"/>
      <c r="B19" s="117"/>
      <c r="C19" s="118"/>
      <c r="D19" s="117"/>
      <c r="E19" s="117"/>
      <c r="F19" s="119"/>
      <c r="G19" s="107"/>
      <c r="H19" s="117"/>
      <c r="I19" s="120"/>
      <c r="J19" s="109"/>
      <c r="K19" s="61"/>
      <c r="L19" s="61"/>
      <c r="M19" s="61"/>
      <c r="N19" s="61"/>
      <c r="O19" s="61"/>
      <c r="P19" s="278"/>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68" t="s">
        <v>31</v>
      </c>
      <c r="B20" s="61"/>
      <c r="C20" s="61"/>
      <c r="D20" s="61"/>
      <c r="E20" s="61"/>
      <c r="F20" s="61"/>
      <c r="G20" s="519" t="s">
        <v>67</v>
      </c>
      <c r="H20" s="520"/>
      <c r="I20" s="520"/>
      <c r="J20" s="521"/>
      <c r="K20" s="121"/>
      <c r="L20" s="516" t="s">
        <v>68</v>
      </c>
      <c r="M20" s="517"/>
      <c r="N20" s="517"/>
      <c r="O20" s="518"/>
      <c r="P20" s="27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70"/>
      <c r="B21" s="61"/>
      <c r="C21" s="61"/>
      <c r="D21" s="61"/>
      <c r="E21" s="61"/>
      <c r="F21" s="61"/>
      <c r="G21" s="88" t="s">
        <v>64</v>
      </c>
      <c r="H21" s="88" t="s">
        <v>65</v>
      </c>
      <c r="I21" s="88" t="s">
        <v>66</v>
      </c>
      <c r="J21" s="88" t="s">
        <v>34</v>
      </c>
      <c r="K21" s="61"/>
      <c r="L21" s="110" t="s">
        <v>64</v>
      </c>
      <c r="M21" s="110" t="s">
        <v>65</v>
      </c>
      <c r="N21" s="110" t="s">
        <v>66</v>
      </c>
      <c r="O21" s="110" t="s">
        <v>34</v>
      </c>
      <c r="P21" s="293" t="s">
        <v>56</v>
      </c>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0" t="s">
        <v>32</v>
      </c>
      <c r="B22" s="61"/>
      <c r="C22" s="61"/>
      <c r="D22" s="61"/>
      <c r="E22" s="61"/>
      <c r="F22" s="61"/>
      <c r="G22" s="122"/>
      <c r="H22" s="82"/>
      <c r="I22" s="82">
        <f>'Rider Rates'!$B$6</f>
        <v>13.5</v>
      </c>
      <c r="J22" s="187">
        <f>SUM(G22:I22)</f>
        <v>13.5</v>
      </c>
      <c r="K22" s="61"/>
      <c r="L22" s="82"/>
      <c r="M22" s="82"/>
      <c r="N22" s="82">
        <f>I22</f>
        <v>13.5</v>
      </c>
      <c r="O22" s="197">
        <f>SUM(L22:N22)</f>
        <v>13.5</v>
      </c>
      <c r="P22" s="263">
        <f>'Rider Rates'!$K$6</f>
        <v>46122</v>
      </c>
      <c r="Q22" s="61"/>
      <c r="R22" s="132"/>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70" t="s">
        <v>149</v>
      </c>
      <c r="B23" s="61"/>
      <c r="C23" s="61"/>
      <c r="D23" s="1">
        <f>MAX($D$16,0)</f>
        <v>0</v>
      </c>
      <c r="E23" s="78" t="s">
        <v>41</v>
      </c>
      <c r="F23" s="79" t="s">
        <v>8</v>
      </c>
      <c r="G23" s="194"/>
      <c r="H23" s="82"/>
      <c r="I23" s="124">
        <f>'Rider Rates'!$C$6</f>
        <v>3.4773800000000001E-2</v>
      </c>
      <c r="J23" s="80">
        <f>SUM(G23:I23)</f>
        <v>3.4773800000000001E-2</v>
      </c>
      <c r="K23" s="81" t="s">
        <v>87</v>
      </c>
      <c r="L23" s="82"/>
      <c r="M23" s="82"/>
      <c r="N23" s="82">
        <f>ROUND($D23*I23,2)</f>
        <v>0</v>
      </c>
      <c r="O23" s="197">
        <f>SUM(L23:N23)</f>
        <v>0</v>
      </c>
      <c r="P23" s="263">
        <f>'Rider Rates'!$K$6</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9" t="s">
        <v>50</v>
      </c>
      <c r="B24" s="125"/>
      <c r="C24" s="125"/>
      <c r="D24" s="126"/>
      <c r="E24" s="126"/>
      <c r="F24" s="125"/>
      <c r="G24" s="126"/>
      <c r="H24" s="126"/>
      <c r="I24" s="126"/>
      <c r="J24" s="126"/>
      <c r="K24" s="127"/>
      <c r="L24" s="128"/>
      <c r="M24" s="128"/>
      <c r="N24" s="128">
        <f>SUM(N22:N23)</f>
        <v>13.5</v>
      </c>
      <c r="O24" s="128">
        <f>SUM(O22:O23)</f>
        <v>13.5</v>
      </c>
      <c r="P24" s="271"/>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6"/>
      <c r="B25" s="129"/>
      <c r="C25" s="129"/>
      <c r="D25" s="130"/>
      <c r="E25" s="130"/>
      <c r="F25" s="129"/>
      <c r="G25" s="130"/>
      <c r="H25" s="130"/>
      <c r="I25" s="130"/>
      <c r="J25" s="130"/>
      <c r="K25" s="131"/>
      <c r="L25" s="130"/>
      <c r="M25" s="130"/>
      <c r="N25" s="130"/>
      <c r="O25" s="130"/>
      <c r="P25" s="294"/>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271"/>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295"/>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33"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IF($D$16&lt;1,0,$D$16)</f>
        <v>0</v>
      </c>
      <c r="E34" s="78" t="s">
        <v>41</v>
      </c>
      <c r="F34" s="196" t="s">
        <v>8</v>
      </c>
      <c r="G34" s="80"/>
      <c r="H34" s="80"/>
      <c r="I34" s="80">
        <f>'Rider Rates'!$H$40</f>
        <v>-1.9059999999999999E-3</v>
      </c>
      <c r="J34" s="80">
        <f t="shared" ref="J34:J45" si="3">SUM(G34:I34)</f>
        <v>-1.9059999999999999E-3</v>
      </c>
      <c r="K34" s="81" t="s">
        <v>42</v>
      </c>
      <c r="L34" s="82"/>
      <c r="M34" s="82"/>
      <c r="N34" s="82">
        <f t="shared" si="1"/>
        <v>0</v>
      </c>
      <c r="O34" s="82">
        <f t="shared" ref="O34:O46"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289</v>
      </c>
      <c r="B35" s="61"/>
      <c r="C35" s="61"/>
      <c r="D35" s="77">
        <f>IF($D$16&lt;0,0,$D$16)</f>
        <v>0</v>
      </c>
      <c r="E35" s="78" t="s">
        <v>41</v>
      </c>
      <c r="F35" s="79" t="s">
        <v>8</v>
      </c>
      <c r="G35" s="87"/>
      <c r="H35" s="88"/>
      <c r="I35" s="80">
        <f>'Rider Rates'!$H$54</f>
        <v>4.5409999999999998E-4</v>
      </c>
      <c r="J35" s="80">
        <f>SUM(G35:I35)</f>
        <v>4.5409999999999998E-4</v>
      </c>
      <c r="K35" s="81" t="s">
        <v>42</v>
      </c>
      <c r="L35" s="82"/>
      <c r="M35" s="82"/>
      <c r="N35" s="82">
        <f>ROUND(D35*I35,2)</f>
        <v>0</v>
      </c>
      <c r="O35" s="197">
        <f>SUM(L35:N35)</f>
        <v>0</v>
      </c>
      <c r="P35" s="263">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3" t="s">
        <v>162</v>
      </c>
      <c r="B36" s="61"/>
      <c r="C36" s="61"/>
      <c r="D36" s="151"/>
      <c r="E36" s="78" t="s">
        <v>109</v>
      </c>
      <c r="F36" s="79"/>
      <c r="G36" s="87"/>
      <c r="H36" s="88"/>
      <c r="I36" s="152">
        <f>'Rider Rates'!$B$41</f>
        <v>0.19</v>
      </c>
      <c r="J36" s="202">
        <f t="shared" si="3"/>
        <v>0.19</v>
      </c>
      <c r="K36" s="81"/>
      <c r="L36" s="82"/>
      <c r="M36" s="82"/>
      <c r="N36" s="82">
        <f>I36</f>
        <v>0.19</v>
      </c>
      <c r="O36" s="82">
        <f t="shared" si="4"/>
        <v>0.19</v>
      </c>
      <c r="P36" s="263">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352</v>
      </c>
      <c r="B37" s="61"/>
      <c r="C37" s="61"/>
      <c r="D37" s="151"/>
      <c r="E37" s="78" t="s">
        <v>109</v>
      </c>
      <c r="F37" s="79"/>
      <c r="G37" s="87"/>
      <c r="H37" s="88"/>
      <c r="I37" s="152">
        <f>'Rider Rates'!$B$42</f>
        <v>2.8</v>
      </c>
      <c r="J37" s="152">
        <f t="shared" si="3"/>
        <v>2.8</v>
      </c>
      <c r="K37" s="81"/>
      <c r="L37" s="82"/>
      <c r="M37" s="82"/>
      <c r="N37" s="82">
        <f>I37</f>
        <v>2.8</v>
      </c>
      <c r="O37" s="197">
        <f t="shared" si="4"/>
        <v>2.8</v>
      </c>
      <c r="P37" s="263">
        <f>'Rider Rates'!$O$42</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133</v>
      </c>
      <c r="B38" s="61"/>
      <c r="C38" s="61"/>
      <c r="D38" s="151">
        <f>$N$24</f>
        <v>13.5</v>
      </c>
      <c r="E38" s="78" t="s">
        <v>115</v>
      </c>
      <c r="F38" s="79" t="s">
        <v>8</v>
      </c>
      <c r="G38" s="87"/>
      <c r="H38" s="88"/>
      <c r="I38" s="93">
        <f>'Rider Rates'!$F$43</f>
        <v>2.95915E-2</v>
      </c>
      <c r="J38" s="186">
        <f t="shared" si="3"/>
        <v>2.95915E-2</v>
      </c>
      <c r="K38" s="81"/>
      <c r="L38" s="82"/>
      <c r="M38" s="82"/>
      <c r="N38" s="82">
        <f>ROUND($N$24*I38,2)</f>
        <v>0.4</v>
      </c>
      <c r="O38" s="82">
        <f t="shared" si="4"/>
        <v>0.4</v>
      </c>
      <c r="P38" s="263">
        <f>'Rider Rates'!$O$43</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3">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3">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3"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3">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160</v>
      </c>
      <c r="B42" s="61"/>
      <c r="C42" s="61"/>
      <c r="D42" s="77"/>
      <c r="E42" s="78" t="s">
        <v>109</v>
      </c>
      <c r="F42" s="79"/>
      <c r="G42" s="80"/>
      <c r="H42" s="80"/>
      <c r="I42" s="152">
        <f>'Rider Rates'!$B$47</f>
        <v>0</v>
      </c>
      <c r="J42" s="152">
        <f t="shared" si="3"/>
        <v>0</v>
      </c>
      <c r="K42" s="81"/>
      <c r="L42" s="82"/>
      <c r="M42" s="82"/>
      <c r="N42" s="82">
        <f>I42</f>
        <v>0</v>
      </c>
      <c r="O42" s="82">
        <f t="shared" si="4"/>
        <v>0</v>
      </c>
      <c r="P42" s="263">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170</v>
      </c>
      <c r="B43" s="61"/>
      <c r="C43" s="61"/>
      <c r="D43" s="77"/>
      <c r="E43" s="78" t="s">
        <v>109</v>
      </c>
      <c r="F43" s="79" t="s">
        <v>8</v>
      </c>
      <c r="G43" s="203"/>
      <c r="H43" s="203"/>
      <c r="I43" s="152">
        <f>'Rider Rates'!$B$48</f>
        <v>0</v>
      </c>
      <c r="J43" s="152">
        <f t="shared" si="3"/>
        <v>0</v>
      </c>
      <c r="K43" s="81"/>
      <c r="L43" s="162"/>
      <c r="M43" s="162"/>
      <c r="N43" s="162">
        <f>I43</f>
        <v>0</v>
      </c>
      <c r="O43" s="162">
        <f t="shared" si="4"/>
        <v>0</v>
      </c>
      <c r="P43" s="263">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176</v>
      </c>
      <c r="B44" s="61"/>
      <c r="C44" s="61"/>
      <c r="D44" s="77">
        <f>C18</f>
        <v>0</v>
      </c>
      <c r="E44" s="78" t="s">
        <v>41</v>
      </c>
      <c r="F44" s="196" t="s">
        <v>8</v>
      </c>
      <c r="G44" s="80"/>
      <c r="H44" s="80"/>
      <c r="I44" s="80">
        <f>'Rider Rates'!$H$49</f>
        <v>0</v>
      </c>
      <c r="J44" s="80">
        <f t="shared" si="3"/>
        <v>0</v>
      </c>
      <c r="K44" s="81" t="s">
        <v>42</v>
      </c>
      <c r="L44" s="82"/>
      <c r="M44" s="82"/>
      <c r="N44" s="82">
        <f>ROUND(44*I44,2)</f>
        <v>0</v>
      </c>
      <c r="O44" s="82">
        <f t="shared" si="4"/>
        <v>0</v>
      </c>
      <c r="P44" s="263">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0" t="s">
        <v>175</v>
      </c>
      <c r="B45" s="61"/>
      <c r="C45" s="61"/>
      <c r="D45" s="77"/>
      <c r="E45" s="78" t="s">
        <v>109</v>
      </c>
      <c r="F45" s="79" t="s">
        <v>8</v>
      </c>
      <c r="G45" s="203"/>
      <c r="H45" s="203"/>
      <c r="I45" s="80">
        <f>'Rider Rates'!$B$50</f>
        <v>0</v>
      </c>
      <c r="J45" s="80">
        <f t="shared" si="3"/>
        <v>0</v>
      </c>
      <c r="K45" s="81"/>
      <c r="L45" s="162"/>
      <c r="M45" s="162"/>
      <c r="N45" s="162">
        <f>I45</f>
        <v>0</v>
      </c>
      <c r="O45" s="162">
        <f t="shared" si="4"/>
        <v>0</v>
      </c>
      <c r="P45" s="263">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3" t="s">
        <v>174</v>
      </c>
      <c r="B46" s="61"/>
      <c r="C46" s="61"/>
      <c r="D46" s="77">
        <f>IF($D$16&lt;0,0,$D$16)</f>
        <v>0</v>
      </c>
      <c r="E46" s="78" t="s">
        <v>41</v>
      </c>
      <c r="F46" s="79" t="s">
        <v>8</v>
      </c>
      <c r="G46" s="80"/>
      <c r="H46" s="80"/>
      <c r="I46" s="80">
        <f>'Rider Rates'!$H$51</f>
        <v>0</v>
      </c>
      <c r="J46" s="80">
        <f>SUM(G46:I46)</f>
        <v>0</v>
      </c>
      <c r="K46" s="81" t="s">
        <v>42</v>
      </c>
      <c r="L46" s="82"/>
      <c r="M46" s="82"/>
      <c r="N46" s="82">
        <f>ROUND(I46*D46,2)</f>
        <v>0</v>
      </c>
      <c r="O46" s="162">
        <f t="shared" si="4"/>
        <v>0</v>
      </c>
      <c r="P46" s="263">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f>IF('Customer Info'!C33=TRUE,0,IF($D$16&lt;0,0,$D$16))</f>
        <v>0</v>
      </c>
      <c r="E47" s="78" t="s">
        <v>41</v>
      </c>
      <c r="F47" s="79" t="s">
        <v>8</v>
      </c>
      <c r="G47" s="80"/>
      <c r="H47" s="80"/>
      <c r="I47" s="80">
        <f>'Rider Rates'!$H$55</f>
        <v>0</v>
      </c>
      <c r="J47" s="80">
        <f>SUM(G47:I47)</f>
        <v>0</v>
      </c>
      <c r="K47" s="81" t="s">
        <v>42</v>
      </c>
      <c r="L47" s="82"/>
      <c r="M47" s="82"/>
      <c r="N47" s="82">
        <f>ROUND(D47*I47,2)</f>
        <v>0</v>
      </c>
      <c r="O47" s="197">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80"/>
      <c r="J48" s="80"/>
      <c r="K48" s="81"/>
      <c r="L48" s="162"/>
      <c r="M48" s="162"/>
      <c r="N48" s="162"/>
      <c r="O48" s="162"/>
      <c r="P48" s="263"/>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c r="B49" s="61"/>
      <c r="C49" s="61"/>
      <c r="D49" s="77"/>
      <c r="E49" s="78"/>
      <c r="F49" s="79"/>
      <c r="G49" s="78"/>
      <c r="H49" s="78"/>
      <c r="I49" s="78"/>
      <c r="J49" s="78"/>
      <c r="K49" s="78"/>
      <c r="L49" s="78"/>
      <c r="M49" s="78"/>
      <c r="N49" s="78"/>
      <c r="O49" s="78"/>
      <c r="P49" s="263"/>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78"/>
      <c r="H50" s="78"/>
      <c r="I50" s="78"/>
      <c r="J50" s="78"/>
      <c r="K50" s="78"/>
      <c r="L50" s="78"/>
      <c r="M50" s="78"/>
      <c r="N50" s="78"/>
      <c r="O50" s="78"/>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 t="shared" ref="O51:O58" si="6">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79"/>
      <c r="G52" s="79"/>
      <c r="H52" s="79"/>
      <c r="I52" s="79"/>
      <c r="J52" s="79"/>
      <c r="K52" s="79"/>
      <c r="L52" s="79"/>
      <c r="M52" s="79"/>
      <c r="N52" s="79"/>
      <c r="O52" s="79"/>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79"/>
      <c r="H53" s="79"/>
      <c r="I53" s="79"/>
      <c r="J53" s="79"/>
      <c r="K53" s="79"/>
      <c r="L53" s="79"/>
      <c r="M53" s="79"/>
      <c r="N53" s="79"/>
      <c r="O53" s="79"/>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'Customer Info'!$B$21+'Customer Info'!$B$22</f>
        <v>0</v>
      </c>
      <c r="E54" s="78" t="s">
        <v>41</v>
      </c>
      <c r="F54" s="79" t="s">
        <v>8</v>
      </c>
      <c r="G54" s="357">
        <f>'Rider Rates'!$B$70</f>
        <v>7.6880000000000004E-2</v>
      </c>
      <c r="H54" s="80"/>
      <c r="I54" s="80"/>
      <c r="J54" s="185">
        <f>SUM(G54:H54)</f>
        <v>7.6880000000000004E-2</v>
      </c>
      <c r="K54" s="81" t="s">
        <v>42</v>
      </c>
      <c r="L54" s="82">
        <f>ROUND(D54*G54,2)</f>
        <v>0</v>
      </c>
      <c r="M54" s="82"/>
      <c r="N54" s="82"/>
      <c r="O54" s="82">
        <f t="shared" si="6"/>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D17</f>
        <v>0</v>
      </c>
      <c r="E55" s="78" t="s">
        <v>41</v>
      </c>
      <c r="F55" s="79" t="s">
        <v>8</v>
      </c>
      <c r="G55" s="80">
        <f>'Rider Rates'!$K$75</f>
        <v>0.19200049999999999</v>
      </c>
      <c r="H55" s="80"/>
      <c r="I55" s="80"/>
      <c r="J55" s="185">
        <f>SUM(G55:H55)</f>
        <v>0.19200049999999999</v>
      </c>
      <c r="K55" s="81" t="s">
        <v>42</v>
      </c>
      <c r="L55" s="187">
        <f>ROUND($D$55*$G$55,2)</f>
        <v>0</v>
      </c>
      <c r="M55" s="82"/>
      <c r="N55" s="82"/>
      <c r="O55" s="82">
        <f t="shared" si="6"/>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D18</f>
        <v>0</v>
      </c>
      <c r="E56" s="78" t="s">
        <v>41</v>
      </c>
      <c r="F56" s="79" t="s">
        <v>8</v>
      </c>
      <c r="G56" s="80">
        <f>'Rider Rates'!$K$76</f>
        <v>0</v>
      </c>
      <c r="H56" s="80"/>
      <c r="I56" s="80"/>
      <c r="J56" s="185">
        <f>SUM(G56:H56)</f>
        <v>0</v>
      </c>
      <c r="K56" s="81"/>
      <c r="L56" s="187">
        <f>D56*G56</f>
        <v>0</v>
      </c>
      <c r="M56" s="82"/>
      <c r="N56" s="82"/>
      <c r="O56" s="82">
        <f t="shared" si="6"/>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'Customer Info'!$B$21+'Customer Info'!$B$22</f>
        <v>0</v>
      </c>
      <c r="E57" s="78" t="s">
        <v>41</v>
      </c>
      <c r="F57" s="79" t="s">
        <v>8</v>
      </c>
      <c r="G57" s="80">
        <f>'Rider Rates'!$B$79</f>
        <v>-4.3956000000000004E-3</v>
      </c>
      <c r="H57" s="80"/>
      <c r="I57" s="80"/>
      <c r="J57" s="185">
        <f>SUM(G57:H57)</f>
        <v>-4.3956000000000004E-3</v>
      </c>
      <c r="K57" s="81" t="s">
        <v>42</v>
      </c>
      <c r="L57" s="82">
        <f>ROUND(D57*G57,2)</f>
        <v>0</v>
      </c>
      <c r="M57" s="82"/>
      <c r="N57" s="82"/>
      <c r="O57" s="82">
        <f t="shared" si="6"/>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'Customer Info'!$B$21+'Customer Info'!$B$22</f>
        <v>0</v>
      </c>
      <c r="E58" s="78" t="s">
        <v>41</v>
      </c>
      <c r="F58" s="79" t="s">
        <v>8</v>
      </c>
      <c r="G58" s="357">
        <f>'Rider Rates'!$B$82</f>
        <v>3.8972999999999998E-3</v>
      </c>
      <c r="H58" s="80"/>
      <c r="I58" s="80"/>
      <c r="J58" s="185">
        <f>SUM(G58:H58)</f>
        <v>3.8972999999999998E-3</v>
      </c>
      <c r="K58" s="81" t="s">
        <v>42</v>
      </c>
      <c r="L58" s="82">
        <f>ROUND(D58*G58,2)</f>
        <v>0</v>
      </c>
      <c r="M58" s="82"/>
      <c r="N58" s="82"/>
      <c r="O58" s="82">
        <f t="shared" si="6"/>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2"/>
      <c r="B59" s="61"/>
      <c r="C59" s="61"/>
      <c r="D59" s="77"/>
      <c r="E59" s="78"/>
      <c r="F59" s="79"/>
      <c r="G59" s="372"/>
      <c r="H59" s="368"/>
      <c r="I59" s="368"/>
      <c r="J59" s="369"/>
      <c r="K59" s="81"/>
      <c r="L59" s="370"/>
      <c r="M59" s="370"/>
      <c r="N59" s="370"/>
      <c r="O59" s="370"/>
      <c r="P59" s="263"/>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4" t="s">
        <v>70</v>
      </c>
      <c r="B60" s="112"/>
      <c r="C60" s="112"/>
      <c r="D60" s="137"/>
      <c r="E60" s="138"/>
      <c r="F60" s="139"/>
      <c r="G60" s="139"/>
      <c r="H60" s="139"/>
      <c r="I60" s="139"/>
      <c r="J60" s="139"/>
      <c r="K60" s="140"/>
      <c r="L60" s="128">
        <f>SUM(L29:L58)</f>
        <v>0</v>
      </c>
      <c r="M60" s="128">
        <f>SUM(M29:M58)</f>
        <v>0</v>
      </c>
      <c r="N60" s="128">
        <f>SUM(N29:N58)</f>
        <v>4.41</v>
      </c>
      <c r="O60" s="128">
        <f>SUM(O29:O58)</f>
        <v>4.41</v>
      </c>
      <c r="P60" s="275"/>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77"/>
      <c r="E61" s="78"/>
      <c r="F61" s="79"/>
      <c r="G61" s="79"/>
      <c r="H61" s="79"/>
      <c r="I61" s="79"/>
      <c r="J61" s="83"/>
      <c r="K61" s="81"/>
      <c r="L61" s="79"/>
      <c r="M61" s="79"/>
      <c r="N61" s="79"/>
      <c r="O61" s="79"/>
      <c r="P61" s="276"/>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7" t="s">
        <v>89</v>
      </c>
      <c r="B62" s="129"/>
      <c r="C62" s="129"/>
      <c r="D62" s="129"/>
      <c r="E62" s="129"/>
      <c r="F62" s="129"/>
      <c r="G62" s="129"/>
      <c r="H62" s="129"/>
      <c r="I62" s="129"/>
      <c r="J62" s="129"/>
      <c r="K62" s="129"/>
      <c r="L62" s="142">
        <f>L24+L60</f>
        <v>0</v>
      </c>
      <c r="M62" s="142">
        <f>M24+M60</f>
        <v>0</v>
      </c>
      <c r="N62" s="142">
        <f>N24+N60</f>
        <v>17.91</v>
      </c>
      <c r="O62" s="143">
        <f>O24+O60</f>
        <v>17.91</v>
      </c>
      <c r="P62" s="277"/>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0"/>
      <c r="B64" s="61"/>
      <c r="C64" s="61"/>
      <c r="D64" s="61"/>
      <c r="E64" s="61"/>
      <c r="F64" s="61"/>
      <c r="G64" s="61"/>
      <c r="H64" s="61"/>
      <c r="I64" s="61"/>
      <c r="J64" s="61"/>
      <c r="K64" s="61"/>
      <c r="L64" s="61"/>
      <c r="M64" s="61"/>
      <c r="N64" s="61"/>
      <c r="O64" s="61"/>
      <c r="P64" s="278"/>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88</v>
      </c>
      <c r="B65" s="61"/>
      <c r="C65" s="61"/>
      <c r="D65" s="61"/>
      <c r="E65" s="61"/>
      <c r="F65" s="61"/>
      <c r="G65" s="61"/>
      <c r="H65" s="61"/>
      <c r="I65" s="61"/>
      <c r="J65" s="61"/>
      <c r="K65" s="61"/>
      <c r="L65" s="61"/>
      <c r="M65" s="61"/>
      <c r="N65" s="61"/>
      <c r="O65" s="84">
        <f>IF(D16&lt;0,MIN(O22,O62),O22)</f>
        <v>13.5</v>
      </c>
      <c r="P65" s="278"/>
      <c r="Q65" s="125"/>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9" t="s">
        <v>15</v>
      </c>
      <c r="B66" s="125"/>
      <c r="C66" s="125"/>
      <c r="D66" s="125"/>
      <c r="E66" s="125"/>
      <c r="F66" s="125"/>
      <c r="G66" s="125"/>
      <c r="H66" s="125"/>
      <c r="I66" s="61"/>
      <c r="J66" s="61"/>
      <c r="K66" s="61"/>
      <c r="L66" s="61"/>
      <c r="M66" s="61"/>
      <c r="N66" s="61"/>
      <c r="O66" s="61"/>
      <c r="P66" s="278"/>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8" t="s">
        <v>110</v>
      </c>
      <c r="B67" s="61"/>
      <c r="C67" s="61"/>
      <c r="D67" s="61"/>
      <c r="E67" s="61"/>
      <c r="F67" s="61"/>
      <c r="G67" s="61"/>
      <c r="H67" s="61"/>
      <c r="I67" s="61"/>
      <c r="J67" s="61"/>
      <c r="K67" s="61"/>
      <c r="L67" s="61"/>
      <c r="M67" s="61"/>
      <c r="N67" s="61"/>
      <c r="O67" s="146">
        <f>IF($D$16&lt;0,O62,IF(O62&gt;O65,O62,O65))</f>
        <v>17.91</v>
      </c>
      <c r="P67" s="271"/>
      <c r="Q67" s="61"/>
      <c r="R67" s="83"/>
      <c r="S67" s="81"/>
      <c r="T67" s="84"/>
      <c r="U67" s="61"/>
      <c r="V67" s="85"/>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8"/>
      <c r="B68" s="61"/>
      <c r="C68" s="61"/>
      <c r="D68" s="61"/>
      <c r="E68" s="61"/>
      <c r="F68" s="61"/>
      <c r="G68" s="61"/>
      <c r="H68" s="61"/>
      <c r="I68" s="61"/>
      <c r="J68" s="61"/>
      <c r="K68" s="61"/>
      <c r="L68" s="61"/>
      <c r="M68" s="61"/>
      <c r="N68" s="61"/>
      <c r="O68" s="280"/>
      <c r="P68" s="271"/>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68"/>
      <c r="B69" s="125"/>
      <c r="C69" s="125"/>
      <c r="D69" s="125"/>
      <c r="E69" s="125"/>
      <c r="F69" s="125"/>
      <c r="G69" s="125"/>
      <c r="H69" s="125"/>
      <c r="I69" s="125" t="s">
        <v>114</v>
      </c>
      <c r="J69" s="125"/>
      <c r="K69" s="125"/>
      <c r="L69" s="147"/>
      <c r="M69" s="147"/>
      <c r="N69" s="147"/>
      <c r="O69" s="147">
        <f>ROUND(IF($D$16&lt;1,0,O62/($D$16*100)*10000),2)</f>
        <v>0</v>
      </c>
      <c r="P69" s="281" t="s">
        <v>83</v>
      </c>
      <c r="Q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row>
    <row r="70" spans="1:236" x14ac:dyDescent="0.2">
      <c r="A70" s="298"/>
      <c r="B70" s="109"/>
      <c r="C70" s="109"/>
      <c r="D70" s="109"/>
      <c r="E70" s="109"/>
      <c r="F70" s="109"/>
      <c r="G70" s="109"/>
      <c r="H70" s="283"/>
      <c r="I70" s="284"/>
      <c r="J70" s="109"/>
      <c r="K70" s="109"/>
      <c r="L70" s="109"/>
      <c r="M70" s="109"/>
      <c r="N70" s="109"/>
      <c r="O70" s="285"/>
      <c r="P70" s="286"/>
      <c r="Q70" s="61"/>
      <c r="AE70" s="363"/>
      <c r="AF70" s="363"/>
      <c r="AG70" s="61"/>
      <c r="AH70" s="61"/>
      <c r="AI70" s="61"/>
      <c r="AJ70" s="61"/>
      <c r="AK70" s="61"/>
      <c r="AL70" s="61"/>
      <c r="AM70" s="61"/>
      <c r="AN70" s="61"/>
      <c r="AO70" s="61"/>
      <c r="AP70" s="61"/>
      <c r="AQ70" s="61"/>
      <c r="AR70" s="61"/>
      <c r="AS70" s="61"/>
      <c r="AT70" s="61"/>
      <c r="HE70" s="61"/>
      <c r="HF70" s="61"/>
      <c r="HG70" s="61"/>
      <c r="HH70" s="61"/>
      <c r="HI70" s="61"/>
      <c r="HJ70" s="61"/>
      <c r="HK70" s="61"/>
      <c r="HL70" s="61"/>
      <c r="HM70" s="61"/>
      <c r="HN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507"/>
    </row>
    <row r="78" spans="1:236" x14ac:dyDescent="0.2">
      <c r="A78" s="507"/>
    </row>
    <row r="79" spans="1:236" x14ac:dyDescent="0.2">
      <c r="A79" s="507"/>
    </row>
    <row r="80" spans="1:236"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sheetData>
  <sheetProtection algorithmName="SHA-512" hashValue="o6UU4XoJAQjdDEgou894J0p1BDgiOBsKKpjwo6cxzbztDUi5OTRtXAfxbkRm5PfyflHktHsRfnw3/bQbPe4FqQ==" saltValue="hL3sR4S9a6xuVN8G8SzQPg==" spinCount="100000" sheet="1" objects="1" scenarios="1"/>
  <mergeCells count="9">
    <mergeCell ref="G20:J20"/>
    <mergeCell ref="L20:O20"/>
    <mergeCell ref="A77:A91"/>
    <mergeCell ref="A1:P1"/>
    <mergeCell ref="A2:P2"/>
    <mergeCell ref="A4:P4"/>
    <mergeCell ref="B6:O6"/>
    <mergeCell ref="A7:K7"/>
    <mergeCell ref="A5:P5"/>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B91"/>
  <sheetViews>
    <sheetView showGridLines="0" zoomScale="80" zoomScaleNormal="80" workbookViewId="0">
      <selection activeCell="A40" sqref="A40"/>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20.25" x14ac:dyDescent="0.3">
      <c r="A2" s="525" t="s">
        <v>192</v>
      </c>
      <c r="B2" s="526"/>
      <c r="C2" s="526"/>
      <c r="D2" s="526"/>
      <c r="E2" s="526"/>
      <c r="F2" s="526"/>
      <c r="G2" s="526"/>
      <c r="H2" s="526"/>
      <c r="I2" s="526"/>
      <c r="J2" s="526"/>
      <c r="K2" s="526"/>
      <c r="L2" s="526"/>
      <c r="M2" s="526"/>
      <c r="N2" s="526"/>
      <c r="O2" s="526"/>
      <c r="P2" s="527"/>
      <c r="Q2" s="153"/>
    </row>
    <row r="3" spans="1:59" ht="10.5" customHeight="1" x14ac:dyDescent="0.3">
      <c r="A3" s="434"/>
      <c r="B3" s="435"/>
      <c r="C3" s="435"/>
      <c r="D3" s="435"/>
      <c r="E3" s="435"/>
      <c r="F3" s="435"/>
      <c r="G3" s="435"/>
      <c r="H3" s="435"/>
      <c r="I3" s="435"/>
      <c r="J3" s="435"/>
      <c r="K3" s="435"/>
      <c r="L3" s="435"/>
      <c r="M3" s="435"/>
      <c r="N3" s="435"/>
      <c r="O3" s="435"/>
      <c r="P3" s="436"/>
      <c r="Q3" s="153"/>
    </row>
    <row r="4" spans="1:59"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c r="Q4" s="155"/>
    </row>
    <row r="5" spans="1:59" ht="15" x14ac:dyDescent="0.2">
      <c r="A5" s="523" t="s">
        <v>265</v>
      </c>
      <c r="B5" s="523"/>
      <c r="C5" s="523"/>
      <c r="D5" s="523"/>
      <c r="E5" s="523"/>
      <c r="F5" s="523"/>
      <c r="G5" s="523"/>
      <c r="H5" s="523"/>
      <c r="I5" s="523"/>
      <c r="J5" s="523"/>
      <c r="K5" s="523"/>
      <c r="L5" s="523"/>
      <c r="M5" s="523"/>
      <c r="N5" s="523"/>
      <c r="O5" s="523"/>
      <c r="P5" s="524"/>
      <c r="Q5" s="60"/>
    </row>
    <row r="6" spans="1:59" x14ac:dyDescent="0.2">
      <c r="A6" s="254">
        <f ca="1">TODAY()</f>
        <v>46126</v>
      </c>
      <c r="B6" s="364"/>
      <c r="C6" s="364"/>
      <c r="D6" s="364"/>
      <c r="E6" s="364"/>
      <c r="F6" s="364"/>
      <c r="G6" s="364"/>
      <c r="H6" s="364"/>
      <c r="I6" s="364"/>
      <c r="J6" s="364"/>
      <c r="K6" s="364"/>
      <c r="L6" s="364"/>
      <c r="M6" s="364"/>
      <c r="N6" s="364"/>
      <c r="O6" s="364"/>
      <c r="P6" s="250"/>
    </row>
    <row r="7" spans="1:59" x14ac:dyDescent="0.2">
      <c r="A7" s="508" t="s">
        <v>15</v>
      </c>
      <c r="B7" s="509"/>
      <c r="C7" s="509"/>
      <c r="D7" s="509"/>
      <c r="E7" s="509"/>
      <c r="F7" s="509"/>
      <c r="G7" s="509"/>
      <c r="H7" s="509"/>
      <c r="I7" s="509"/>
      <c r="J7" s="509"/>
      <c r="K7" s="509"/>
      <c r="P7" s="250"/>
    </row>
    <row r="8" spans="1:59" x14ac:dyDescent="0.2">
      <c r="A8" s="255"/>
      <c r="P8" s="250"/>
    </row>
    <row r="9" spans="1:59" ht="15" x14ac:dyDescent="0.2">
      <c r="A9" s="256" t="s">
        <v>2</v>
      </c>
      <c r="B9" s="22"/>
      <c r="C9" s="23">
        <f>'Customer Info'!B6</f>
        <v>0</v>
      </c>
      <c r="I9" s="24"/>
      <c r="P9" s="250"/>
    </row>
    <row r="10" spans="1:59" ht="15" x14ac:dyDescent="0.2">
      <c r="A10" s="257" t="s">
        <v>26</v>
      </c>
      <c r="B10" s="22"/>
      <c r="C10" s="23">
        <f>'Customer Info'!B7</f>
        <v>0</v>
      </c>
      <c r="P10" s="250"/>
    </row>
    <row r="11" spans="1:59" x14ac:dyDescent="0.2">
      <c r="A11" s="256" t="s">
        <v>95</v>
      </c>
      <c r="B11" s="156">
        <f>'Customer Info'!B8</f>
        <v>5</v>
      </c>
      <c r="C11" s="150" t="str">
        <f>LOOKUP($B$11,$S$11:$AD$11,S13:AD13)</f>
        <v>May</v>
      </c>
      <c r="D11" s="101">
        <f>'Customer Info'!C8</f>
        <v>2026</v>
      </c>
      <c r="P11" s="250"/>
      <c r="S11">
        <v>1</v>
      </c>
      <c r="T11">
        <v>2</v>
      </c>
      <c r="U11">
        <v>3</v>
      </c>
      <c r="V11">
        <v>4</v>
      </c>
      <c r="W11">
        <v>5</v>
      </c>
      <c r="X11">
        <v>6</v>
      </c>
      <c r="Y11">
        <v>7</v>
      </c>
      <c r="Z11">
        <v>8</v>
      </c>
      <c r="AA11">
        <v>9</v>
      </c>
      <c r="AB11">
        <v>10</v>
      </c>
      <c r="AC11">
        <v>11</v>
      </c>
      <c r="AD11">
        <v>12</v>
      </c>
    </row>
    <row r="12" spans="1:59" x14ac:dyDescent="0.2">
      <c r="A12" s="256" t="s">
        <v>250</v>
      </c>
      <c r="B12" s="156"/>
      <c r="C12" s="150" t="str">
        <f>'Customer Info'!$B$9</f>
        <v>No</v>
      </c>
      <c r="D12" s="101"/>
      <c r="P12" s="250"/>
    </row>
    <row r="13" spans="1:59" x14ac:dyDescent="0.2">
      <c r="A13" s="287"/>
      <c r="B13" s="108"/>
      <c r="C13" s="109"/>
      <c r="D13" s="109"/>
      <c r="E13" s="109"/>
      <c r="F13" s="109"/>
      <c r="G13" s="109"/>
      <c r="H13" s="109"/>
      <c r="I13" s="109"/>
      <c r="J13" s="109"/>
      <c r="K13" s="109"/>
      <c r="L13" s="109"/>
      <c r="M13" s="109"/>
      <c r="N13" s="109"/>
      <c r="O13" s="109"/>
      <c r="P13" s="288"/>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8" t="s">
        <v>27</v>
      </c>
      <c r="B14" s="113"/>
      <c r="C14" s="114"/>
      <c r="D14" s="61"/>
      <c r="E14" s="61"/>
      <c r="F14" s="61"/>
      <c r="G14" s="61"/>
      <c r="H14" s="61"/>
      <c r="I14" s="61"/>
      <c r="J14" s="61"/>
      <c r="K14" s="61"/>
      <c r="L14" s="61"/>
      <c r="M14" s="61"/>
      <c r="N14" s="61"/>
      <c r="O14" s="61"/>
      <c r="P14" s="278"/>
      <c r="R14" s="61"/>
      <c r="S14" s="193"/>
      <c r="T14" s="193"/>
      <c r="U14" s="193"/>
      <c r="V14" s="193"/>
      <c r="W14" s="193"/>
      <c r="X14" s="193"/>
      <c r="Y14" s="193"/>
      <c r="Z14" s="193"/>
      <c r="AA14" s="193"/>
      <c r="AB14" s="193"/>
      <c r="AC14" s="193"/>
      <c r="AD14" s="193"/>
      <c r="AE14" s="61"/>
    </row>
    <row r="15" spans="1:59" x14ac:dyDescent="0.2">
      <c r="A15" s="289"/>
      <c r="B15" s="61"/>
      <c r="C15" s="290"/>
      <c r="D15" s="116"/>
      <c r="E15" s="61"/>
      <c r="F15" s="61"/>
      <c r="G15" s="61"/>
      <c r="H15" s="61"/>
      <c r="I15" s="61"/>
      <c r="J15" s="61"/>
      <c r="K15" s="61"/>
      <c r="L15" s="61"/>
      <c r="M15" s="61"/>
      <c r="N15" s="61"/>
      <c r="O15" s="61"/>
      <c r="P15" s="278"/>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t="s">
        <v>51</v>
      </c>
      <c r="B16" s="61"/>
      <c r="D16" s="290">
        <f>IF('Customer Info'!B21+'Customer Info'!B22-'Customer Info'!B23&lt;0,0,'Customer Info'!B21+'Customer Info'!B22-'Customer Info'!B23)</f>
        <v>0</v>
      </c>
      <c r="E16" s="116" t="s">
        <v>41</v>
      </c>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9" t="s">
        <v>194</v>
      </c>
      <c r="B17" s="61"/>
      <c r="C17" s="290"/>
      <c r="D17" s="290">
        <f>'Customer Info'!$B$18</f>
        <v>0</v>
      </c>
      <c r="E17" s="163" t="s">
        <v>45</v>
      </c>
      <c r="F17" s="61"/>
      <c r="G17" s="61"/>
      <c r="H17" s="61"/>
      <c r="I17" s="61"/>
      <c r="J17" s="61"/>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92"/>
      <c r="B18" s="117"/>
      <c r="C18" s="118"/>
      <c r="D18" s="117"/>
      <c r="E18" s="117"/>
      <c r="F18" s="119"/>
      <c r="G18" s="107"/>
      <c r="H18" s="117"/>
      <c r="I18" s="120"/>
      <c r="J18" s="109"/>
      <c r="K18" s="61"/>
      <c r="L18" s="61"/>
      <c r="M18" s="61"/>
      <c r="N18" s="61"/>
      <c r="O18" s="61"/>
      <c r="P18" s="278"/>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68" t="s">
        <v>31</v>
      </c>
      <c r="B19" s="61"/>
      <c r="C19" s="61"/>
      <c r="D19" s="61"/>
      <c r="E19" s="61"/>
      <c r="F19" s="61"/>
      <c r="G19" s="519" t="s">
        <v>67</v>
      </c>
      <c r="H19" s="520"/>
      <c r="I19" s="520"/>
      <c r="J19" s="521"/>
      <c r="K19" s="121"/>
      <c r="L19" s="516" t="s">
        <v>68</v>
      </c>
      <c r="M19" s="517"/>
      <c r="N19" s="517"/>
      <c r="O19" s="518"/>
      <c r="P19" s="27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70"/>
      <c r="B20" s="61"/>
      <c r="C20" s="61"/>
      <c r="D20" s="61"/>
      <c r="E20" s="61"/>
      <c r="F20" s="61"/>
      <c r="G20" s="88" t="s">
        <v>64</v>
      </c>
      <c r="H20" s="88" t="s">
        <v>65</v>
      </c>
      <c r="I20" s="88" t="s">
        <v>66</v>
      </c>
      <c r="J20" s="88" t="s">
        <v>34</v>
      </c>
      <c r="K20" s="61"/>
      <c r="L20" s="110" t="s">
        <v>64</v>
      </c>
      <c r="M20" s="110" t="s">
        <v>65</v>
      </c>
      <c r="N20" s="110" t="s">
        <v>66</v>
      </c>
      <c r="O20" s="110" t="s">
        <v>34</v>
      </c>
      <c r="P20" s="293" t="s">
        <v>56</v>
      </c>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70" t="s">
        <v>32</v>
      </c>
      <c r="B21" s="61"/>
      <c r="C21" s="61"/>
      <c r="D21" s="61"/>
      <c r="E21" s="61"/>
      <c r="F21" s="61"/>
      <c r="G21" s="122"/>
      <c r="H21" s="82"/>
      <c r="I21" s="82">
        <f>'Rider Rates'!$B$8</f>
        <v>13.5</v>
      </c>
      <c r="J21" s="187">
        <f>SUM(G21:I21)</f>
        <v>13.5</v>
      </c>
      <c r="K21" s="61"/>
      <c r="L21" s="82"/>
      <c r="M21" s="82"/>
      <c r="N21" s="82">
        <f>I21</f>
        <v>13.5</v>
      </c>
      <c r="O21" s="197">
        <f>SUM(L21:N21)</f>
        <v>13.5</v>
      </c>
      <c r="P21" s="263">
        <f>'Rider Rates'!$K$8</f>
        <v>46122</v>
      </c>
      <c r="Q21" s="61"/>
      <c r="R21" s="132"/>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0" t="s">
        <v>149</v>
      </c>
      <c r="B22" s="61"/>
      <c r="C22" s="61"/>
      <c r="D22" s="1">
        <f>MAX($D$16,0)</f>
        <v>0</v>
      </c>
      <c r="E22" s="78" t="s">
        <v>41</v>
      </c>
      <c r="F22" s="79" t="s">
        <v>8</v>
      </c>
      <c r="G22" s="194"/>
      <c r="H22" s="82"/>
      <c r="I22" s="124">
        <f>'Rider Rates'!$C$8</f>
        <v>1.73869E-2</v>
      </c>
      <c r="J22" s="80">
        <f>SUM(G22:I22)</f>
        <v>1.73869E-2</v>
      </c>
      <c r="K22" s="81" t="s">
        <v>87</v>
      </c>
      <c r="L22" s="82"/>
      <c r="M22" s="82"/>
      <c r="N22" s="82">
        <f>ROUND($D22*I22,2)</f>
        <v>0</v>
      </c>
      <c r="O22" s="197">
        <f>SUM(L22:N22)</f>
        <v>0</v>
      </c>
      <c r="P22" s="263">
        <f>'Rider Rates'!$K$8</f>
        <v>46122</v>
      </c>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73" t="s">
        <v>193</v>
      </c>
      <c r="B23" s="61"/>
      <c r="C23" s="61"/>
      <c r="D23" s="1">
        <f>D17</f>
        <v>0</v>
      </c>
      <c r="E23" s="78" t="s">
        <v>45</v>
      </c>
      <c r="F23" s="196" t="s">
        <v>8</v>
      </c>
      <c r="G23" s="194"/>
      <c r="H23" s="82"/>
      <c r="I23" s="82">
        <f>'Rider Rates'!$G$8</f>
        <v>2.82</v>
      </c>
      <c r="J23" s="187">
        <f>SUM(G23:I23)</f>
        <v>2.82</v>
      </c>
      <c r="K23" s="81" t="s">
        <v>44</v>
      </c>
      <c r="L23" s="82"/>
      <c r="M23" s="82"/>
      <c r="N23" s="82">
        <f>ROUND($D23*I23,2)</f>
        <v>0</v>
      </c>
      <c r="O23" s="197">
        <f>SUM(L23:N23)</f>
        <v>0</v>
      </c>
      <c r="P23" s="263">
        <f>'Rider Rates'!$K$8</f>
        <v>46122</v>
      </c>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9" t="s">
        <v>50</v>
      </c>
      <c r="B24" s="125"/>
      <c r="C24" s="125"/>
      <c r="D24" s="126"/>
      <c r="E24" s="126"/>
      <c r="F24" s="125"/>
      <c r="G24" s="126"/>
      <c r="H24" s="126"/>
      <c r="I24" s="126"/>
      <c r="J24" s="126"/>
      <c r="K24" s="127"/>
      <c r="L24" s="128"/>
      <c r="M24" s="128"/>
      <c r="N24" s="128">
        <f>SUM(N21:N23)</f>
        <v>13.5</v>
      </c>
      <c r="O24" s="128">
        <f>SUM(O21:O23)</f>
        <v>13.5</v>
      </c>
      <c r="P24" s="271"/>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6"/>
      <c r="B25" s="129"/>
      <c r="C25" s="129"/>
      <c r="D25" s="130"/>
      <c r="E25" s="130"/>
      <c r="F25" s="129"/>
      <c r="G25" s="130"/>
      <c r="H25" s="130"/>
      <c r="I25" s="130"/>
      <c r="J25" s="130"/>
      <c r="K25" s="131"/>
      <c r="L25" s="130"/>
      <c r="M25" s="130"/>
      <c r="N25" s="130"/>
      <c r="O25" s="130"/>
      <c r="P25" s="294"/>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271"/>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IF($D$16&lt;0,0,IF($D$16&gt;833000,833000,$D$16))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197">
        <f t="shared" ref="O29:O57"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IF($D$16&gt;833000,$D$16-833000,0)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IF($D$16&lt;0,0,IF($D$16&gt;2000,2000,$D$16))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IF($D$16&lt;=2000,0,IF($D$16=0,0,IF($D$16-2000&gt;13000,13000,$D$16-2000)))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IF($D$16=0,0,IF($D$16-15000&gt;=0,$D$16-15000,0))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IF($D$16&lt;1,0,$D$16)</f>
        <v>0</v>
      </c>
      <c r="E34" s="78" t="s">
        <v>41</v>
      </c>
      <c r="F34" s="196" t="s">
        <v>8</v>
      </c>
      <c r="G34" s="80"/>
      <c r="H34" s="80"/>
      <c r="I34" s="80">
        <f>'Rider Rates'!$H$40</f>
        <v>-1.9059999999999999E-3</v>
      </c>
      <c r="J34" s="80">
        <f t="shared" ref="J34:J46" si="3">SUM(G34:I34)</f>
        <v>-1.9059999999999999E-3</v>
      </c>
      <c r="K34" s="81" t="s">
        <v>42</v>
      </c>
      <c r="L34" s="82"/>
      <c r="M34" s="82"/>
      <c r="N34" s="82">
        <f t="shared" si="1"/>
        <v>0</v>
      </c>
      <c r="O34" s="82">
        <f t="shared" ref="O34:O46"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289</v>
      </c>
      <c r="B35" s="61"/>
      <c r="C35" s="61"/>
      <c r="D35" s="77">
        <f>IF($D$16&lt;0,0,$D$16)</f>
        <v>0</v>
      </c>
      <c r="E35" s="78" t="s">
        <v>41</v>
      </c>
      <c r="F35" s="79" t="s">
        <v>8</v>
      </c>
      <c r="G35" s="87"/>
      <c r="H35" s="88"/>
      <c r="I35" s="185">
        <f>'Rider Rates'!$H$54</f>
        <v>4.5409999999999998E-4</v>
      </c>
      <c r="J35" s="198">
        <f>SUM(G35:I35)</f>
        <v>4.5409999999999998E-4</v>
      </c>
      <c r="K35" s="81" t="s">
        <v>42</v>
      </c>
      <c r="L35" s="82"/>
      <c r="M35" s="82"/>
      <c r="N35" s="82">
        <f>ROUND(D35*I35,2)</f>
        <v>0</v>
      </c>
      <c r="O35" s="197">
        <f>SUM(L35:N35)</f>
        <v>0</v>
      </c>
      <c r="P35" s="263">
        <f>'Rider Rates'!$O$54</f>
        <v>46112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3" t="s">
        <v>162</v>
      </c>
      <c r="B36" s="61"/>
      <c r="C36" s="61"/>
      <c r="D36" s="151"/>
      <c r="E36" s="78" t="s">
        <v>109</v>
      </c>
      <c r="F36" s="79"/>
      <c r="G36" s="87"/>
      <c r="H36" s="88"/>
      <c r="I36" s="82">
        <f>'Rider Rates'!$B$41</f>
        <v>0.19</v>
      </c>
      <c r="J36" s="82">
        <f t="shared" si="3"/>
        <v>0.19</v>
      </c>
      <c r="K36" s="81"/>
      <c r="L36" s="82"/>
      <c r="M36" s="82"/>
      <c r="N36" s="82">
        <f>I36</f>
        <v>0.19</v>
      </c>
      <c r="O36" s="82">
        <f t="shared" si="4"/>
        <v>0.19</v>
      </c>
      <c r="P36" s="263">
        <f>'Rider Rates'!$O$41</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352</v>
      </c>
      <c r="B37" s="61"/>
      <c r="C37" s="61"/>
      <c r="D37" s="151"/>
      <c r="E37" s="78" t="s">
        <v>109</v>
      </c>
      <c r="F37" s="79"/>
      <c r="G37" s="87"/>
      <c r="H37" s="88"/>
      <c r="I37" s="82">
        <f>'Rider Rates'!$B$42</f>
        <v>2.8</v>
      </c>
      <c r="J37" s="82">
        <f t="shared" si="3"/>
        <v>2.8</v>
      </c>
      <c r="K37" s="81"/>
      <c r="L37" s="82"/>
      <c r="M37" s="82"/>
      <c r="N37" s="82">
        <f>I37</f>
        <v>2.8</v>
      </c>
      <c r="O37" s="197">
        <f t="shared" si="4"/>
        <v>2.8</v>
      </c>
      <c r="P37" s="263">
        <f>'Rider Rates'!$O$42</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133</v>
      </c>
      <c r="B38" s="61"/>
      <c r="C38" s="61"/>
      <c r="D38" s="151">
        <f>$N$24</f>
        <v>13.5</v>
      </c>
      <c r="E38" s="78" t="s">
        <v>115</v>
      </c>
      <c r="F38" s="79" t="s">
        <v>8</v>
      </c>
      <c r="G38" s="87"/>
      <c r="H38" s="88"/>
      <c r="I38" s="93">
        <f>'Rider Rates'!$F$43</f>
        <v>2.95915E-2</v>
      </c>
      <c r="J38" s="186">
        <f t="shared" si="3"/>
        <v>2.95915E-2</v>
      </c>
      <c r="K38" s="81"/>
      <c r="L38" s="82"/>
      <c r="M38" s="82"/>
      <c r="N38" s="82">
        <f>ROUND($N$24*I38,2)</f>
        <v>0.4</v>
      </c>
      <c r="O38" s="82">
        <f t="shared" si="4"/>
        <v>0.4</v>
      </c>
      <c r="P38" s="263">
        <f>'Rider Rates'!$O$43</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78</v>
      </c>
      <c r="B39" s="61"/>
      <c r="C39" s="61"/>
      <c r="D39" s="151">
        <f>$N$24</f>
        <v>13.5</v>
      </c>
      <c r="E39" s="78" t="s">
        <v>115</v>
      </c>
      <c r="F39" s="79" t="s">
        <v>8</v>
      </c>
      <c r="G39" s="86"/>
      <c r="H39" s="5"/>
      <c r="I39" s="93">
        <f>'Rider Rates'!$F$44</f>
        <v>1.8019E-2</v>
      </c>
      <c r="J39" s="93">
        <f t="shared" si="3"/>
        <v>1.8019E-2</v>
      </c>
      <c r="K39" s="81"/>
      <c r="L39" s="82"/>
      <c r="M39" s="82"/>
      <c r="N39" s="82">
        <f>ROUND($N$24*I39,2)</f>
        <v>0.24</v>
      </c>
      <c r="O39" s="82">
        <f t="shared" si="4"/>
        <v>0.24</v>
      </c>
      <c r="P39" s="263">
        <f>'Rider Rates'!$O$44</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2" t="s">
        <v>79</v>
      </c>
      <c r="B40" s="61"/>
      <c r="C40" s="61"/>
      <c r="D40" s="151">
        <f>$N$24</f>
        <v>13.5</v>
      </c>
      <c r="E40" s="78" t="s">
        <v>115</v>
      </c>
      <c r="F40" s="79" t="s">
        <v>8</v>
      </c>
      <c r="G40" s="87"/>
      <c r="H40" s="88"/>
      <c r="I40" s="93">
        <f>'Rider Rates'!$F$45</f>
        <v>5.8023605956771022E-2</v>
      </c>
      <c r="J40" s="93">
        <f t="shared" si="3"/>
        <v>5.8023605956771022E-2</v>
      </c>
      <c r="K40" s="81"/>
      <c r="L40" s="82"/>
      <c r="M40" s="82"/>
      <c r="N40" s="82">
        <f>ROUND($N$24*I40,2)</f>
        <v>0.78</v>
      </c>
      <c r="O40" s="82">
        <f t="shared" si="4"/>
        <v>0.78</v>
      </c>
      <c r="P40" s="263">
        <f>'Rider Rates'!$O$45</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173</v>
      </c>
      <c r="B41" s="61"/>
      <c r="C41" s="61"/>
      <c r="D41" s="151">
        <f>$N$24</f>
        <v>13.5</v>
      </c>
      <c r="E41" s="78" t="s">
        <v>115</v>
      </c>
      <c r="F41" s="79" t="s">
        <v>8</v>
      </c>
      <c r="G41" s="80"/>
      <c r="H41" s="80"/>
      <c r="I41" s="93">
        <f>'Rider Rates'!$F$46</f>
        <v>0</v>
      </c>
      <c r="J41" s="93">
        <f t="shared" si="3"/>
        <v>0</v>
      </c>
      <c r="K41" s="81"/>
      <c r="L41" s="82"/>
      <c r="M41" s="82"/>
      <c r="N41" s="82">
        <f>ROUND($N$24*I41,2)</f>
        <v>0</v>
      </c>
      <c r="O41" s="82">
        <f t="shared" si="4"/>
        <v>0</v>
      </c>
      <c r="P41" s="263">
        <f>'Rider Rates'!$O$46</f>
        <v>44713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160</v>
      </c>
      <c r="B42" s="61"/>
      <c r="C42" s="61"/>
      <c r="D42" s="77"/>
      <c r="E42" s="78" t="s">
        <v>109</v>
      </c>
      <c r="F42" s="79"/>
      <c r="G42" s="80"/>
      <c r="H42" s="80"/>
      <c r="I42" s="82">
        <f>'Rider Rates'!$B$47</f>
        <v>0</v>
      </c>
      <c r="J42" s="82">
        <f t="shared" si="3"/>
        <v>0</v>
      </c>
      <c r="K42" s="81"/>
      <c r="L42" s="82"/>
      <c r="M42" s="82"/>
      <c r="N42" s="82">
        <f>I42</f>
        <v>0</v>
      </c>
      <c r="O42" s="82">
        <f t="shared" si="4"/>
        <v>0</v>
      </c>
      <c r="P42" s="263">
        <f>'Rider Rates'!$O$47</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170</v>
      </c>
      <c r="B43" s="61"/>
      <c r="C43" s="61"/>
      <c r="D43" s="77"/>
      <c r="E43" s="78" t="s">
        <v>109</v>
      </c>
      <c r="F43" s="79" t="s">
        <v>8</v>
      </c>
      <c r="G43" s="203"/>
      <c r="H43" s="203"/>
      <c r="I43" s="82">
        <f>'Rider Rates'!$B$48</f>
        <v>0</v>
      </c>
      <c r="J43" s="82">
        <f t="shared" si="3"/>
        <v>0</v>
      </c>
      <c r="K43" s="81"/>
      <c r="L43" s="162"/>
      <c r="M43" s="162"/>
      <c r="N43" s="162">
        <f>I43</f>
        <v>0</v>
      </c>
      <c r="O43" s="162">
        <f t="shared" si="4"/>
        <v>0</v>
      </c>
      <c r="P43" s="263">
        <f>'Rider Rates'!$O$48</f>
        <v>45883</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176</v>
      </c>
      <c r="B44" s="61"/>
      <c r="C44" s="61"/>
      <c r="D44" s="77">
        <f>D16</f>
        <v>0</v>
      </c>
      <c r="E44" s="78" t="s">
        <v>41</v>
      </c>
      <c r="F44" s="196" t="s">
        <v>8</v>
      </c>
      <c r="G44" s="80"/>
      <c r="H44" s="80"/>
      <c r="I44" s="185">
        <f>'Rider Rates'!$H$49</f>
        <v>0</v>
      </c>
      <c r="J44" s="185">
        <f t="shared" si="3"/>
        <v>0</v>
      </c>
      <c r="K44" s="81" t="s">
        <v>42</v>
      </c>
      <c r="L44" s="82"/>
      <c r="M44" s="82"/>
      <c r="N44" s="82">
        <f>ROUND(D44*I44,2)</f>
        <v>0</v>
      </c>
      <c r="O44" s="82">
        <f t="shared" si="4"/>
        <v>0</v>
      </c>
      <c r="P44" s="263">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0" t="s">
        <v>175</v>
      </c>
      <c r="B45" s="61"/>
      <c r="C45" s="61"/>
      <c r="D45" s="77"/>
      <c r="E45" s="78" t="s">
        <v>109</v>
      </c>
      <c r="F45" s="79" t="s">
        <v>8</v>
      </c>
      <c r="G45" s="203"/>
      <c r="H45" s="203"/>
      <c r="I45" s="185">
        <f>'Rider Rates'!$B$50</f>
        <v>0</v>
      </c>
      <c r="J45" s="185">
        <f t="shared" si="3"/>
        <v>0</v>
      </c>
      <c r="K45" s="81"/>
      <c r="L45" s="162"/>
      <c r="M45" s="162"/>
      <c r="N45" s="162">
        <f>I45</f>
        <v>0</v>
      </c>
      <c r="O45" s="162">
        <f t="shared" si="4"/>
        <v>0</v>
      </c>
      <c r="P45" s="263">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174</v>
      </c>
      <c r="B46" s="61"/>
      <c r="C46" s="61"/>
      <c r="D46" s="77">
        <f>IF($D$16&lt;0,0,$D$16)</f>
        <v>0</v>
      </c>
      <c r="E46" s="78" t="s">
        <v>41</v>
      </c>
      <c r="F46" s="79" t="s">
        <v>8</v>
      </c>
      <c r="G46" s="80"/>
      <c r="H46" s="80"/>
      <c r="I46" s="185">
        <f>'Rider Rates'!$H$51</f>
        <v>0</v>
      </c>
      <c r="J46" s="185">
        <f t="shared" si="3"/>
        <v>0</v>
      </c>
      <c r="K46" s="81" t="s">
        <v>42</v>
      </c>
      <c r="L46" s="82"/>
      <c r="M46" s="82"/>
      <c r="N46" s="82">
        <f>ROUND(I46*D46,2)</f>
        <v>0</v>
      </c>
      <c r="O46" s="162">
        <f t="shared" si="4"/>
        <v>0</v>
      </c>
      <c r="P46" s="263">
        <f>'Rider Rates'!$O$51</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f>IF('Customer Info'!C33=TRUE,0,IF($D$16&lt;0,0,$D$16))</f>
        <v>0</v>
      </c>
      <c r="E47" s="78" t="s">
        <v>41</v>
      </c>
      <c r="F47" s="79" t="s">
        <v>8</v>
      </c>
      <c r="G47" s="80"/>
      <c r="H47" s="80"/>
      <c r="I47" s="185">
        <f>'Rider Rates'!$G$55</f>
        <v>0</v>
      </c>
      <c r="J47" s="185">
        <f>SUM(G47:I47)</f>
        <v>0</v>
      </c>
      <c r="K47" s="81" t="s">
        <v>42</v>
      </c>
      <c r="L47" s="82"/>
      <c r="M47" s="82"/>
      <c r="N47" s="82">
        <f>ROUND(D47*I47,2)</f>
        <v>0</v>
      </c>
      <c r="O47" s="197">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203"/>
      <c r="J48" s="203"/>
      <c r="K48" s="81"/>
      <c r="L48" s="162"/>
      <c r="M48" s="162"/>
      <c r="N48" s="162"/>
      <c r="O48" s="162"/>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c r="B49" s="61"/>
      <c r="C49" s="61"/>
      <c r="D49" s="77"/>
      <c r="E49" s="78"/>
      <c r="F49" s="79"/>
      <c r="G49" s="77"/>
      <c r="H49" s="77"/>
      <c r="I49" s="77"/>
      <c r="J49" s="77"/>
      <c r="K49" s="77"/>
      <c r="L49" s="77"/>
      <c r="M49" s="77"/>
      <c r="N49" s="77"/>
      <c r="O49" s="77"/>
      <c r="P49" s="296"/>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77"/>
      <c r="H50" s="77"/>
      <c r="I50" s="77"/>
      <c r="J50" s="77"/>
      <c r="K50" s="77"/>
      <c r="L50" s="77"/>
      <c r="M50" s="77"/>
      <c r="N50" s="77"/>
      <c r="O50" s="77"/>
      <c r="P50" s="296"/>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IF($D$16&lt;0,0,$D$16)</f>
        <v>0</v>
      </c>
      <c r="E51" s="78" t="s">
        <v>41</v>
      </c>
      <c r="F51" s="79" t="s">
        <v>8</v>
      </c>
      <c r="G51" s="80"/>
      <c r="H51" s="80">
        <f>'Rider Rates'!$B$64</f>
        <v>4.34364E-2</v>
      </c>
      <c r="I51" s="80"/>
      <c r="J51" s="80">
        <f t="shared" ref="J51" si="5">SUM(G51:I51)</f>
        <v>4.34364E-2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79"/>
      <c r="G52" s="78"/>
      <c r="H52" s="78"/>
      <c r="I52" s="78"/>
      <c r="J52" s="78"/>
      <c r="K52" s="78"/>
      <c r="L52" s="78"/>
      <c r="M52" s="78"/>
      <c r="N52" s="78"/>
      <c r="O52" s="78"/>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78"/>
      <c r="H53" s="78"/>
      <c r="I53" s="78"/>
      <c r="J53" s="78"/>
      <c r="K53" s="78"/>
      <c r="L53" s="78"/>
      <c r="M53" s="78"/>
      <c r="N53" s="78"/>
      <c r="O53" s="78"/>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IF($C$12="Yes",0,'Customer Info'!$B$21+'Customer Info'!$B$22-'Customer Info'!$B$23)</f>
        <v>0</v>
      </c>
      <c r="E54" s="78" t="s">
        <v>41</v>
      </c>
      <c r="F54" s="79" t="s">
        <v>8</v>
      </c>
      <c r="G54" s="80">
        <f>IF($C$12="Yes",0,'Rider Rates'!$B$70)</f>
        <v>7.6880000000000004E-2</v>
      </c>
      <c r="H54" s="80"/>
      <c r="I54" s="80"/>
      <c r="J54" s="185">
        <f>SUM(G54:H54)</f>
        <v>7.6880000000000004E-2</v>
      </c>
      <c r="K54" s="81" t="s">
        <v>42</v>
      </c>
      <c r="L54" s="82">
        <f>ROUND(D54*G54,2)</f>
        <v>0</v>
      </c>
      <c r="M54" s="82"/>
      <c r="N54" s="82"/>
      <c r="O54" s="82">
        <f t="shared" ref="O54:O56" si="6">SUM(L54:N54)</f>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136</v>
      </c>
      <c r="B55" s="61"/>
      <c r="C55" s="61"/>
      <c r="D55" s="77">
        <f>IF($C$12="Yes",0,'Customer Info'!$B$21+'Customer Info'!$B$22-'Customer Info'!$B$23)</f>
        <v>0</v>
      </c>
      <c r="E55" s="78" t="s">
        <v>41</v>
      </c>
      <c r="F55" s="79" t="s">
        <v>8</v>
      </c>
      <c r="G55" s="80">
        <f>IF($C$12="Yes",0,'Rider Rates'!$B$74)</f>
        <v>2.298E-2</v>
      </c>
      <c r="H55" s="80"/>
      <c r="I55" s="80"/>
      <c r="J55" s="185">
        <f>SUM(G55:H55)</f>
        <v>2.298E-2</v>
      </c>
      <c r="K55" s="81" t="s">
        <v>42</v>
      </c>
      <c r="L55" s="187">
        <f>ROUND($D$55*$G$55,2)</f>
        <v>0</v>
      </c>
      <c r="M55" s="82"/>
      <c r="N55" s="82"/>
      <c r="O55" s="82">
        <f>SUM(L55:N55)</f>
        <v>0</v>
      </c>
      <c r="P55" s="263">
        <f>'Rider Rates'!$R$74</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IF($C$12="Yes",0,'Customer Info'!$B$21+'Customer Info'!$B$22-'Customer Info'!$B$23)</f>
        <v>0</v>
      </c>
      <c r="E56" s="78" t="s">
        <v>41</v>
      </c>
      <c r="F56" s="79" t="s">
        <v>8</v>
      </c>
      <c r="G56" s="80">
        <f>IF($C$12="Yes",0,'Rider Rates'!$B$79)</f>
        <v>-4.3956000000000004E-3</v>
      </c>
      <c r="H56" s="80"/>
      <c r="I56" s="80"/>
      <c r="J56" s="185">
        <f>SUM(G56:H56)</f>
        <v>-4.3956000000000004E-3</v>
      </c>
      <c r="K56" s="81" t="s">
        <v>42</v>
      </c>
      <c r="L56" s="82">
        <f>ROUND(D56*G56,2)</f>
        <v>0</v>
      </c>
      <c r="M56" s="82"/>
      <c r="N56" s="82"/>
      <c r="O56" s="82">
        <f t="shared" si="6"/>
        <v>0</v>
      </c>
      <c r="P56" s="263">
        <f>'Rider Rates'!$C$79</f>
        <v>46112</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IF($C$12="Yes",0,'Customer Info'!$B$21+'Customer Info'!$B$22-'Customer Info'!$B$23)</f>
        <v>0</v>
      </c>
      <c r="E57" s="78" t="s">
        <v>41</v>
      </c>
      <c r="F57" s="79" t="s">
        <v>8</v>
      </c>
      <c r="G57" s="80">
        <f>IF($C$12="Yes",0,'Rider Rates'!$B$82)</f>
        <v>3.8972999999999998E-3</v>
      </c>
      <c r="H57" s="80"/>
      <c r="I57" s="80"/>
      <c r="J57" s="185">
        <f>SUM(G57:H57)</f>
        <v>3.8972999999999998E-3</v>
      </c>
      <c r="K57" s="81" t="s">
        <v>42</v>
      </c>
      <c r="L57" s="82">
        <f>ROUND(D57*G57,2)</f>
        <v>0</v>
      </c>
      <c r="M57" s="82"/>
      <c r="N57" s="82"/>
      <c r="O57" s="82">
        <f t="shared" si="2"/>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c r="B58" s="61"/>
      <c r="C58" s="61"/>
      <c r="D58" s="77"/>
      <c r="E58" s="78"/>
      <c r="F58" s="79"/>
      <c r="G58" s="368"/>
      <c r="H58" s="368"/>
      <c r="I58" s="368"/>
      <c r="J58" s="369"/>
      <c r="K58" s="81"/>
      <c r="L58" s="370"/>
      <c r="M58" s="370"/>
      <c r="N58" s="370"/>
      <c r="O58" s="370"/>
      <c r="P58" s="263"/>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SUM(L29:L57)</f>
        <v>0</v>
      </c>
      <c r="M59" s="128">
        <f>SUM(M29:M57)</f>
        <v>0</v>
      </c>
      <c r="N59" s="128">
        <f>SUM(N29:N57)</f>
        <v>4.41</v>
      </c>
      <c r="O59" s="128">
        <f>SUM(O29:O57)</f>
        <v>4.41</v>
      </c>
      <c r="P59" s="275"/>
      <c r="Q59" s="79"/>
      <c r="R59" s="125"/>
      <c r="S59" s="125"/>
      <c r="T59" s="145"/>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17.91</v>
      </c>
      <c r="O61" s="143">
        <f>O24+O59</f>
        <v>17.91</v>
      </c>
      <c r="P61" s="277"/>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IF(D16&lt;0,MIN(O21,O61),O21)</f>
        <v>13.5</v>
      </c>
      <c r="P64" s="278"/>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IF($D$16&lt;0,O61,IF(O61&gt;O64,O61,O64))</f>
        <v>17.91</v>
      </c>
      <c r="P66" s="271"/>
      <c r="Q66" s="61"/>
      <c r="R66" s="83"/>
      <c r="S66" s="81"/>
      <c r="T66" s="84"/>
      <c r="U66" s="61"/>
      <c r="V66" s="85"/>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8"/>
      <c r="B67" s="61"/>
      <c r="C67" s="61"/>
      <c r="D67" s="61"/>
      <c r="E67" s="61"/>
      <c r="F67" s="61"/>
      <c r="G67" s="61"/>
      <c r="H67" s="61"/>
      <c r="I67" s="61"/>
      <c r="J67" s="61"/>
      <c r="K67" s="61"/>
      <c r="L67" s="61"/>
      <c r="M67" s="61"/>
      <c r="N67" s="61"/>
      <c r="O67" s="280"/>
      <c r="P67" s="271"/>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68"/>
      <c r="B68" s="125"/>
      <c r="C68" s="125"/>
      <c r="D68" s="125"/>
      <c r="E68" s="125"/>
      <c r="F68" s="125"/>
      <c r="G68" s="125"/>
      <c r="H68" s="125"/>
      <c r="I68" s="125" t="s">
        <v>114</v>
      </c>
      <c r="J68" s="125"/>
      <c r="K68" s="125"/>
      <c r="L68" s="147"/>
      <c r="M68" s="147"/>
      <c r="N68" s="147"/>
      <c r="O68" s="147">
        <f>ROUND(IF($D$16&lt;1,0,O61/($D$16*100)*10000),2)</f>
        <v>0</v>
      </c>
      <c r="P68" s="281"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98"/>
      <c r="B69" s="109"/>
      <c r="C69" s="109"/>
      <c r="D69" s="109"/>
      <c r="E69" s="109"/>
      <c r="F69" s="109"/>
      <c r="G69" s="109"/>
      <c r="H69" s="283"/>
      <c r="I69" s="284"/>
      <c r="J69" s="109"/>
      <c r="K69" s="109"/>
      <c r="L69" s="109"/>
      <c r="M69" s="109"/>
      <c r="N69" s="109"/>
      <c r="O69" s="360"/>
      <c r="P69" s="286"/>
      <c r="Q69" s="61"/>
      <c r="AE69" s="363"/>
      <c r="AF69" s="363"/>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76"/>
      <c r="B70" s="61"/>
      <c r="C70" s="61"/>
      <c r="D70" s="77"/>
      <c r="E70" s="78"/>
      <c r="F70" s="79"/>
      <c r="G70" s="101"/>
      <c r="H70" s="41"/>
      <c r="I70" s="101"/>
      <c r="J70" s="23"/>
      <c r="K70" s="23"/>
      <c r="L70" s="102"/>
      <c r="M70" s="102"/>
      <c r="N70" s="102"/>
      <c r="O70" s="103"/>
      <c r="Q70" s="62"/>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74"/>
      <c r="D71" s="1"/>
      <c r="E71" s="30"/>
      <c r="F71" s="4"/>
      <c r="Q71" s="31"/>
    </row>
    <row r="72" spans="1:236" x14ac:dyDescent="0.2">
      <c r="A72" s="36"/>
      <c r="B72" s="32"/>
      <c r="C72" s="32"/>
      <c r="D72" s="32"/>
      <c r="E72" s="32"/>
      <c r="F72" s="32"/>
    </row>
    <row r="73" spans="1:236" x14ac:dyDescent="0.2">
      <c r="B73" s="32"/>
      <c r="C73" s="32"/>
      <c r="D73" s="32"/>
      <c r="E73" s="32"/>
      <c r="F73" s="32"/>
      <c r="P73" s="32"/>
      <c r="Q73" s="32"/>
    </row>
    <row r="74" spans="1:236" x14ac:dyDescent="0.2">
      <c r="B74" s="32"/>
      <c r="C74" s="32"/>
      <c r="D74" s="32"/>
      <c r="E74" s="32"/>
      <c r="F74" s="32"/>
      <c r="P74" s="23"/>
      <c r="Q74" s="23"/>
    </row>
    <row r="77" spans="1:236" x14ac:dyDescent="0.2">
      <c r="A77" s="507"/>
    </row>
    <row r="78" spans="1:236" x14ac:dyDescent="0.2">
      <c r="A78" s="507"/>
    </row>
    <row r="79" spans="1:236" x14ac:dyDescent="0.2">
      <c r="A79" s="507"/>
    </row>
    <row r="80" spans="1:236"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sheetData>
  <sheetProtection algorithmName="SHA-512" hashValue="B+M5wnFqec6wbQqwLdIUjWAKPIiLQy+2HSHVNCkKZcN+13zLzJNMGoykkoQnOBUA3wJUZ3ivkfRIh+3Jdos4lw==" saltValue="C/uElHNwWWxyjCsgD2GOPA==" spinCount="100000" sheet="1" objects="1" scenarios="1"/>
  <mergeCells count="8">
    <mergeCell ref="A77:A91"/>
    <mergeCell ref="A1:P1"/>
    <mergeCell ref="A4:P4"/>
    <mergeCell ref="A7:K7"/>
    <mergeCell ref="G19:J19"/>
    <mergeCell ref="L19:O19"/>
    <mergeCell ref="A5:P5"/>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390525</xdr:colOff>
                    <xdr:row>84</xdr:row>
                    <xdr:rowOff>38100</xdr:rowOff>
                  </from>
                  <to>
                    <xdr:col>30</xdr:col>
                    <xdr:colOff>161925</xdr:colOff>
                    <xdr:row>85</xdr:row>
                    <xdr:rowOff>85725</xdr:rowOff>
                  </to>
                </anchor>
              </controlPr>
            </control>
          </mc:Choice>
        </mc:AlternateContent>
        <mc:AlternateContent xmlns:mc="http://schemas.openxmlformats.org/markup-compatibility/2006">
          <mc:Choice Requires="x14">
            <control shapeId="1054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19EFD-5629-4CF6-9CB5-3E528716CF12}">
  <dimension ref="A1:IB95"/>
  <sheetViews>
    <sheetView showGridLines="0" zoomScale="80" zoomScaleNormal="80" workbookViewId="0">
      <selection activeCell="A40" sqref="A40"/>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20.25" x14ac:dyDescent="0.3">
      <c r="A2" s="525" t="s">
        <v>280</v>
      </c>
      <c r="B2" s="526"/>
      <c r="C2" s="526"/>
      <c r="D2" s="526"/>
      <c r="E2" s="526"/>
      <c r="F2" s="526"/>
      <c r="G2" s="526"/>
      <c r="H2" s="526"/>
      <c r="I2" s="526"/>
      <c r="J2" s="526"/>
      <c r="K2" s="526"/>
      <c r="L2" s="526"/>
      <c r="M2" s="526"/>
      <c r="N2" s="526"/>
      <c r="O2" s="526"/>
      <c r="P2" s="527"/>
      <c r="Q2" s="153"/>
    </row>
    <row r="3" spans="1:59" ht="15.75" x14ac:dyDescent="0.25">
      <c r="A3" s="513" t="str">
        <f>'Customer Info'!$B$11</f>
        <v>Breakdown of Charges Based on Entered Information</v>
      </c>
      <c r="B3" s="514"/>
      <c r="C3" s="514"/>
      <c r="D3" s="514"/>
      <c r="E3" s="514"/>
      <c r="F3" s="514"/>
      <c r="G3" s="514"/>
      <c r="H3" s="514"/>
      <c r="I3" s="514"/>
      <c r="J3" s="514"/>
      <c r="K3" s="514"/>
      <c r="L3" s="514"/>
      <c r="M3" s="514"/>
      <c r="N3" s="514"/>
      <c r="O3" s="514"/>
      <c r="P3" s="515"/>
      <c r="Q3" s="155"/>
    </row>
    <row r="4" spans="1:59" ht="15" x14ac:dyDescent="0.2">
      <c r="A4" s="523" t="s">
        <v>281</v>
      </c>
      <c r="B4" s="523"/>
      <c r="C4" s="523"/>
      <c r="D4" s="523"/>
      <c r="E4" s="523"/>
      <c r="F4" s="523"/>
      <c r="G4" s="523"/>
      <c r="H4" s="523"/>
      <c r="I4" s="523"/>
      <c r="J4" s="523"/>
      <c r="K4" s="523"/>
      <c r="L4" s="523"/>
      <c r="M4" s="523"/>
      <c r="N4" s="523"/>
      <c r="O4" s="523"/>
      <c r="P4" s="524"/>
      <c r="Q4" s="60"/>
    </row>
    <row r="5" spans="1:59" x14ac:dyDescent="0.2">
      <c r="A5" s="254">
        <f ca="1">TODAY()</f>
        <v>46126</v>
      </c>
      <c r="B5" s="364"/>
      <c r="C5" s="364"/>
      <c r="D5" s="364"/>
      <c r="E5" s="364"/>
      <c r="F5" s="364"/>
      <c r="G5" s="364"/>
      <c r="H5" s="364"/>
      <c r="I5" s="364"/>
      <c r="J5" s="364"/>
      <c r="K5" s="364"/>
      <c r="L5" s="364"/>
      <c r="M5" s="364"/>
      <c r="N5" s="364"/>
      <c r="O5" s="364"/>
      <c r="P5" s="250"/>
    </row>
    <row r="6" spans="1:59" x14ac:dyDescent="0.2">
      <c r="A6" s="508" t="s">
        <v>15</v>
      </c>
      <c r="B6" s="509"/>
      <c r="C6" s="509"/>
      <c r="D6" s="509"/>
      <c r="E6" s="509"/>
      <c r="F6" s="509"/>
      <c r="G6" s="509"/>
      <c r="H6" s="509"/>
      <c r="I6" s="509"/>
      <c r="J6" s="509"/>
      <c r="K6" s="509"/>
      <c r="P6" s="250"/>
    </row>
    <row r="7" spans="1:59" x14ac:dyDescent="0.2">
      <c r="A7" s="255"/>
      <c r="P7" s="250"/>
    </row>
    <row r="8" spans="1:59" ht="15" x14ac:dyDescent="0.2">
      <c r="A8" s="256" t="s">
        <v>2</v>
      </c>
      <c r="B8" s="22"/>
      <c r="C8" s="23">
        <f>'Customer Info'!B6</f>
        <v>0</v>
      </c>
      <c r="I8" s="24"/>
      <c r="P8" s="250"/>
    </row>
    <row r="9" spans="1:59" ht="15" x14ac:dyDescent="0.2">
      <c r="A9" s="257" t="s">
        <v>26</v>
      </c>
      <c r="B9" s="22"/>
      <c r="C9" s="23">
        <f>'Customer Info'!B7</f>
        <v>0</v>
      </c>
      <c r="P9" s="250"/>
    </row>
    <row r="10" spans="1:59" x14ac:dyDescent="0.2">
      <c r="A10" s="256" t="s">
        <v>95</v>
      </c>
      <c r="B10" s="156">
        <f>'Customer Info'!B8</f>
        <v>5</v>
      </c>
      <c r="C10" s="359" t="str">
        <f>LOOKUP($B$10,$S$10:$AD$10,S12:AD12)</f>
        <v>May</v>
      </c>
      <c r="D10" s="101">
        <f>'Customer Info'!C8</f>
        <v>2026</v>
      </c>
      <c r="P10" s="250"/>
      <c r="S10">
        <v>1</v>
      </c>
      <c r="T10">
        <v>2</v>
      </c>
      <c r="U10">
        <v>3</v>
      </c>
      <c r="V10">
        <v>4</v>
      </c>
      <c r="W10">
        <v>5</v>
      </c>
      <c r="X10">
        <v>6</v>
      </c>
      <c r="Y10">
        <v>7</v>
      </c>
      <c r="Z10">
        <v>8</v>
      </c>
      <c r="AA10">
        <v>9</v>
      </c>
      <c r="AB10">
        <v>10</v>
      </c>
      <c r="AC10">
        <v>11</v>
      </c>
      <c r="AD10">
        <v>12</v>
      </c>
    </row>
    <row r="11" spans="1:59" x14ac:dyDescent="0.2">
      <c r="A11" s="256" t="s">
        <v>250</v>
      </c>
      <c r="B11" s="156"/>
      <c r="C11" s="359" t="str">
        <f>'Customer Info'!$B$9</f>
        <v>No</v>
      </c>
      <c r="D11" s="101"/>
      <c r="P11" s="250"/>
    </row>
    <row r="12" spans="1:59" x14ac:dyDescent="0.2">
      <c r="A12" s="287"/>
      <c r="B12" s="108"/>
      <c r="C12" s="109"/>
      <c r="D12" s="109"/>
      <c r="E12" s="109"/>
      <c r="F12" s="109"/>
      <c r="G12" s="109"/>
      <c r="H12" s="109"/>
      <c r="I12" s="109"/>
      <c r="J12" s="109"/>
      <c r="K12" s="109"/>
      <c r="L12" s="109"/>
      <c r="M12" s="109"/>
      <c r="N12" s="109"/>
      <c r="O12" s="109"/>
      <c r="P12" s="288"/>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59" ht="15" x14ac:dyDescent="0.2">
      <c r="A13" s="268" t="s">
        <v>27</v>
      </c>
      <c r="B13" s="113"/>
      <c r="C13" s="114"/>
      <c r="D13" s="61"/>
      <c r="E13" s="61"/>
      <c r="F13" s="61"/>
      <c r="G13" s="61"/>
      <c r="H13" s="61"/>
      <c r="I13" s="61"/>
      <c r="J13" s="61"/>
      <c r="K13" s="61"/>
      <c r="L13" s="61"/>
      <c r="M13" s="61"/>
      <c r="N13" s="61"/>
      <c r="O13" s="61"/>
      <c r="P13" s="278"/>
      <c r="R13" s="61"/>
      <c r="S13" s="193"/>
      <c r="T13" s="193"/>
      <c r="U13" s="193"/>
      <c r="V13" s="193"/>
      <c r="W13" s="193"/>
      <c r="X13" s="193"/>
      <c r="Y13" s="193"/>
      <c r="Z13" s="193"/>
      <c r="AA13" s="193"/>
      <c r="AB13" s="193"/>
      <c r="AC13" s="193"/>
      <c r="AD13" s="193"/>
      <c r="AE13" s="61"/>
    </row>
    <row r="14" spans="1:59" x14ac:dyDescent="0.2">
      <c r="A14" s="270"/>
      <c r="B14" s="61"/>
      <c r="C14" s="61"/>
      <c r="D14" s="61"/>
      <c r="E14" s="61"/>
      <c r="F14" s="61"/>
      <c r="G14" s="116" t="s">
        <v>15</v>
      </c>
      <c r="H14" s="116"/>
      <c r="I14" s="115" t="s">
        <v>15</v>
      </c>
      <c r="J14" s="61"/>
      <c r="K14" s="61"/>
      <c r="L14" s="61"/>
      <c r="M14" s="61"/>
      <c r="N14" s="61"/>
      <c r="O14" s="61"/>
      <c r="P14" s="278"/>
      <c r="Q14" s="61"/>
      <c r="R14" s="61"/>
      <c r="S14" s="193"/>
      <c r="T14" s="193"/>
      <c r="U14" s="193"/>
      <c r="V14" s="193"/>
      <c r="W14" s="193"/>
      <c r="X14" s="193"/>
      <c r="Y14" s="193"/>
      <c r="Z14" s="193"/>
      <c r="AA14" s="193"/>
      <c r="AB14" s="193"/>
      <c r="AC14" s="193"/>
      <c r="AD14" s="193"/>
      <c r="AE14" s="61"/>
      <c r="AG14" s="45"/>
      <c r="AH14" s="45"/>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x14ac:dyDescent="0.2">
      <c r="A15" s="270"/>
      <c r="B15" s="61"/>
      <c r="C15" s="61"/>
      <c r="D15" s="61"/>
      <c r="E15" s="61"/>
      <c r="F15" s="61"/>
      <c r="G15" s="61"/>
      <c r="H15" s="61"/>
      <c r="I15" s="61"/>
      <c r="J15" s="61"/>
      <c r="K15" s="61"/>
      <c r="L15" s="61"/>
      <c r="M15" s="61"/>
      <c r="N15" s="61"/>
      <c r="O15" s="61"/>
      <c r="P15" s="278"/>
      <c r="Q15" s="61"/>
      <c r="R15" s="163"/>
      <c r="S15" s="61"/>
      <c r="T15" s="61"/>
      <c r="U15" s="61"/>
      <c r="V15" s="61"/>
      <c r="W15" s="61"/>
      <c r="X15" s="61"/>
      <c r="Y15" s="61"/>
      <c r="Z15" s="61"/>
      <c r="AA15" s="61"/>
      <c r="AB15" s="61"/>
      <c r="AC15" s="61"/>
      <c r="AD15" s="61"/>
      <c r="AE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c r="B16" s="61"/>
      <c r="C16" s="290"/>
      <c r="D16" s="116"/>
      <c r="E16" s="61"/>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149"/>
      <c r="AH16" s="149"/>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89" t="s">
        <v>228</v>
      </c>
      <c r="B17" s="61"/>
      <c r="D17" s="290">
        <f>IF('Customer Info'!B21&lt;0,0,'Customer Info'!B21)</f>
        <v>0</v>
      </c>
      <c r="E17" s="116" t="s">
        <v>41</v>
      </c>
      <c r="F17" s="61"/>
      <c r="G17" s="61"/>
      <c r="H17" s="61"/>
      <c r="I17" s="61"/>
      <c r="J17" s="61"/>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89" t="s">
        <v>229</v>
      </c>
      <c r="B18" s="61"/>
      <c r="C18" s="290"/>
      <c r="D18" s="290">
        <f>IF('Customer Info'!B22&lt;0,0,'Customer Info'!B22)</f>
        <v>0</v>
      </c>
      <c r="E18" s="76" t="s">
        <v>41</v>
      </c>
      <c r="F18" s="61"/>
      <c r="G18" s="61"/>
      <c r="H18" s="61"/>
      <c r="I18" s="61"/>
      <c r="J18" s="61"/>
      <c r="K18" s="61"/>
      <c r="L18" s="61"/>
      <c r="M18" s="61"/>
      <c r="N18" s="61"/>
      <c r="O18" s="61"/>
      <c r="P18" s="278"/>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89" t="s">
        <v>230</v>
      </c>
      <c r="B19" s="61"/>
      <c r="C19" s="290"/>
      <c r="D19" s="299">
        <f>D17+D18</f>
        <v>0</v>
      </c>
      <c r="E19" s="61"/>
      <c r="F19" s="61"/>
      <c r="G19" s="61"/>
      <c r="H19" s="61"/>
      <c r="I19" s="61"/>
      <c r="J19" s="61"/>
      <c r="K19" s="61"/>
      <c r="L19" s="61"/>
      <c r="M19" s="61"/>
      <c r="N19" s="61"/>
      <c r="O19" s="61"/>
      <c r="P19" s="278"/>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89"/>
      <c r="B20" s="61"/>
      <c r="C20" s="290"/>
      <c r="D20" s="116"/>
      <c r="E20" s="61"/>
      <c r="F20" s="61"/>
      <c r="G20" s="61"/>
      <c r="H20" s="61"/>
      <c r="I20" s="61"/>
      <c r="J20" s="61"/>
      <c r="K20" s="61"/>
      <c r="L20" s="61"/>
      <c r="M20" s="61"/>
      <c r="N20" s="61"/>
      <c r="O20" s="61"/>
      <c r="P20" s="278"/>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89"/>
      <c r="B21" s="61"/>
      <c r="C21" s="290"/>
      <c r="D21" s="116"/>
      <c r="E21" s="61"/>
      <c r="F21" s="61"/>
      <c r="G21" s="61"/>
      <c r="H21" s="61"/>
      <c r="I21" s="61"/>
      <c r="J21" s="61"/>
      <c r="K21" s="61"/>
      <c r="L21" s="61"/>
      <c r="M21" s="61"/>
      <c r="N21" s="61"/>
      <c r="O21" s="61"/>
      <c r="P21" s="278"/>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92"/>
      <c r="B22" s="117"/>
      <c r="C22" s="118"/>
      <c r="D22" s="117"/>
      <c r="E22" s="117"/>
      <c r="F22" s="119"/>
      <c r="G22" s="107"/>
      <c r="H22" s="117"/>
      <c r="I22" s="120"/>
      <c r="J22" s="109"/>
      <c r="K22" s="61"/>
      <c r="L22" s="61"/>
      <c r="M22" s="61"/>
      <c r="N22" s="61"/>
      <c r="O22" s="61"/>
      <c r="P22" s="278"/>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8" t="s">
        <v>31</v>
      </c>
      <c r="B23" s="61"/>
      <c r="C23" s="61"/>
      <c r="D23" s="61"/>
      <c r="E23" s="61"/>
      <c r="F23" s="61"/>
      <c r="G23" s="519" t="s">
        <v>67</v>
      </c>
      <c r="H23" s="520"/>
      <c r="I23" s="520"/>
      <c r="J23" s="521"/>
      <c r="K23" s="121"/>
      <c r="L23" s="516" t="s">
        <v>68</v>
      </c>
      <c r="M23" s="517"/>
      <c r="N23" s="517"/>
      <c r="O23" s="518"/>
      <c r="P23" s="27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70"/>
      <c r="B24" s="61"/>
      <c r="C24" s="61"/>
      <c r="D24" s="61"/>
      <c r="E24" s="61"/>
      <c r="F24" s="61"/>
      <c r="G24" s="88" t="s">
        <v>64</v>
      </c>
      <c r="H24" s="88" t="s">
        <v>65</v>
      </c>
      <c r="I24" s="88" t="s">
        <v>66</v>
      </c>
      <c r="J24" s="88" t="s">
        <v>34</v>
      </c>
      <c r="K24" s="61"/>
      <c r="L24" s="110" t="s">
        <v>64</v>
      </c>
      <c r="M24" s="110" t="s">
        <v>65</v>
      </c>
      <c r="N24" s="110" t="s">
        <v>66</v>
      </c>
      <c r="O24" s="110" t="s">
        <v>34</v>
      </c>
      <c r="P24" s="293" t="s">
        <v>56</v>
      </c>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70" t="s">
        <v>32</v>
      </c>
      <c r="B25" s="61"/>
      <c r="C25" s="61"/>
      <c r="D25" s="61"/>
      <c r="E25" s="61"/>
      <c r="F25" s="61"/>
      <c r="G25" s="122"/>
      <c r="H25" s="82"/>
      <c r="I25" s="82">
        <f>'Rider Rates'!$B$10</f>
        <v>13.5</v>
      </c>
      <c r="J25" s="187">
        <f>SUM(G25:I25)</f>
        <v>13.5</v>
      </c>
      <c r="K25" s="61"/>
      <c r="L25" s="82"/>
      <c r="M25" s="82"/>
      <c r="N25" s="82">
        <f>I25</f>
        <v>13.5</v>
      </c>
      <c r="O25" s="197">
        <f>SUM(L25:N25)</f>
        <v>13.5</v>
      </c>
      <c r="P25" s="263">
        <f>'Rider Rates'!$K$10</f>
        <v>46122</v>
      </c>
      <c r="Q25" s="61"/>
      <c r="R25" s="132"/>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72" t="s">
        <v>226</v>
      </c>
      <c r="B26" s="61"/>
      <c r="C26" s="61"/>
      <c r="D26" s="1">
        <f>D17</f>
        <v>0</v>
      </c>
      <c r="E26" s="78" t="s">
        <v>41</v>
      </c>
      <c r="F26" s="79" t="s">
        <v>8</v>
      </c>
      <c r="G26" s="194"/>
      <c r="H26" s="82"/>
      <c r="I26" s="124">
        <f>'Rider Rates'!$D$10</f>
        <v>4.9440999999999999E-2</v>
      </c>
      <c r="J26" s="80">
        <f>SUM(G26:I26)</f>
        <v>4.9440999999999999E-2</v>
      </c>
      <c r="K26" s="81" t="s">
        <v>87</v>
      </c>
      <c r="L26" s="82"/>
      <c r="M26" s="82"/>
      <c r="N26" s="82">
        <f>ROUND($D26*I26,2)</f>
        <v>0</v>
      </c>
      <c r="O26" s="197">
        <f>SUM(L26:N26)</f>
        <v>0</v>
      </c>
      <c r="P26" s="263">
        <f>'Rider Rates'!$K$10</f>
        <v>46122</v>
      </c>
      <c r="Q26" s="61"/>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row>
    <row r="27" spans="1:221" x14ac:dyDescent="0.2">
      <c r="A27" s="272" t="s">
        <v>227</v>
      </c>
      <c r="B27" s="61"/>
      <c r="C27" s="61"/>
      <c r="D27" s="1">
        <f>D18</f>
        <v>0</v>
      </c>
      <c r="E27" s="81" t="s">
        <v>87</v>
      </c>
      <c r="F27" s="196" t="s">
        <v>8</v>
      </c>
      <c r="G27" s="194"/>
      <c r="H27" s="82"/>
      <c r="I27" s="124">
        <f>'Rider Rates'!$E$10</f>
        <v>1.6486899999999999E-2</v>
      </c>
      <c r="J27" s="80">
        <f>SUM(G27:I27)</f>
        <v>1.6486899999999999E-2</v>
      </c>
      <c r="K27" s="81" t="s">
        <v>87</v>
      </c>
      <c r="L27" s="82"/>
      <c r="M27" s="82"/>
      <c r="N27" s="82">
        <f>ROUND($D27*I27,2)</f>
        <v>0</v>
      </c>
      <c r="O27" s="197">
        <f>SUM(L27:N27)</f>
        <v>0</v>
      </c>
      <c r="P27" s="263">
        <f>'Rider Rates'!$K$10</f>
        <v>46122</v>
      </c>
      <c r="Q27" s="6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row>
    <row r="28" spans="1:221" x14ac:dyDescent="0.2">
      <c r="A28" s="279" t="s">
        <v>50</v>
      </c>
      <c r="B28" s="125"/>
      <c r="C28" s="125"/>
      <c r="D28" s="126"/>
      <c r="E28" s="126"/>
      <c r="F28" s="125"/>
      <c r="G28" s="126"/>
      <c r="H28" s="126"/>
      <c r="I28" s="126"/>
      <c r="J28" s="126"/>
      <c r="K28" s="127"/>
      <c r="L28" s="128"/>
      <c r="M28" s="128"/>
      <c r="N28" s="128">
        <f>SUM(N25:N27)</f>
        <v>13.5</v>
      </c>
      <c r="O28" s="128">
        <f>SUM(O25:O27)</f>
        <v>13.5</v>
      </c>
      <c r="P28" s="271"/>
      <c r="Q28" s="61"/>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row>
    <row r="29" spans="1:221" x14ac:dyDescent="0.2">
      <c r="A29" s="266"/>
      <c r="B29" s="129"/>
      <c r="C29" s="129"/>
      <c r="D29" s="130"/>
      <c r="E29" s="130"/>
      <c r="F29" s="129"/>
      <c r="G29" s="130"/>
      <c r="H29" s="130"/>
      <c r="I29" s="130"/>
      <c r="J29" s="130"/>
      <c r="K29" s="131"/>
      <c r="L29" s="130"/>
      <c r="M29" s="130"/>
      <c r="N29" s="130"/>
      <c r="O29" s="130"/>
      <c r="P29" s="294"/>
      <c r="Q29" s="61"/>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row>
    <row r="30" spans="1:221" x14ac:dyDescent="0.2">
      <c r="A30" s="268" t="s">
        <v>69</v>
      </c>
      <c r="B30" s="125"/>
      <c r="C30" s="125"/>
      <c r="D30" s="126"/>
      <c r="E30" s="126"/>
      <c r="F30" s="125"/>
      <c r="G30" s="126"/>
      <c r="H30" s="126"/>
      <c r="I30" s="126"/>
      <c r="J30" s="126"/>
      <c r="K30" s="126"/>
      <c r="L30" s="126"/>
      <c r="M30" s="126"/>
      <c r="N30" s="126"/>
      <c r="O30" s="126"/>
      <c r="P30" s="271"/>
      <c r="Q30" s="61"/>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68"/>
      <c r="B31" s="125"/>
      <c r="C31" s="125"/>
      <c r="D31" s="126"/>
      <c r="E31" s="126"/>
      <c r="F31" s="125"/>
      <c r="G31" s="126"/>
      <c r="H31" s="126"/>
      <c r="I31" s="126"/>
      <c r="J31" s="126"/>
      <c r="K31" s="126"/>
      <c r="L31" s="126"/>
      <c r="M31" s="126"/>
      <c r="N31" s="126"/>
      <c r="O31" s="126"/>
      <c r="P31" s="271"/>
      <c r="Q31" s="61"/>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9" t="s">
        <v>292</v>
      </c>
      <c r="B32" s="61"/>
      <c r="C32" s="61"/>
      <c r="D32" s="61"/>
      <c r="E32" s="61"/>
      <c r="F32" s="61"/>
      <c r="G32" s="61"/>
      <c r="H32" s="61"/>
      <c r="I32" s="61"/>
      <c r="J32" s="61"/>
      <c r="K32" s="61"/>
      <c r="L32" s="61"/>
      <c r="M32" s="61"/>
      <c r="N32" s="61"/>
      <c r="O32" s="61"/>
      <c r="P32" s="295"/>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372</v>
      </c>
      <c r="B33" s="133"/>
      <c r="C33" s="133"/>
      <c r="D33" s="77">
        <f>IF($D$19&lt;0,0,IF($D$19&gt;833000,833000,$D$19))</f>
        <v>0</v>
      </c>
      <c r="E33" s="78" t="s">
        <v>41</v>
      </c>
      <c r="F33" s="79" t="s">
        <v>8</v>
      </c>
      <c r="G33" s="80"/>
      <c r="H33" s="80"/>
      <c r="I33" s="80">
        <f>'Rider Rates'!$G$35</f>
        <v>5.5215000000000004E-3</v>
      </c>
      <c r="J33" s="80">
        <f t="shared" ref="J33:J37" si="0">SUM(G33:I33)</f>
        <v>5.5215000000000004E-3</v>
      </c>
      <c r="K33" s="81" t="s">
        <v>42</v>
      </c>
      <c r="L33" s="82"/>
      <c r="M33" s="82"/>
      <c r="N33" s="82">
        <f t="shared" ref="N33:N38" si="1">ROUND(D33*I33,2)</f>
        <v>0</v>
      </c>
      <c r="O33" s="197">
        <f t="shared" ref="O33:O61" si="2">SUM(L33:N33)</f>
        <v>0</v>
      </c>
      <c r="P33" s="263">
        <f>'Rider Rates'!$O$35</f>
        <v>46022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373</v>
      </c>
      <c r="B34" s="61"/>
      <c r="C34" s="61"/>
      <c r="D34" s="1">
        <f>IF($D$19&gt;833000,$D$19-833000,0)</f>
        <v>0</v>
      </c>
      <c r="E34" s="78" t="s">
        <v>41</v>
      </c>
      <c r="F34" s="79" t="s">
        <v>8</v>
      </c>
      <c r="G34" s="80"/>
      <c r="H34" s="80"/>
      <c r="I34" s="80">
        <f>'Rider Rates'!$G$36</f>
        <v>1.7560000000000001E-4</v>
      </c>
      <c r="J34" s="80">
        <f t="shared" si="0"/>
        <v>1.7560000000000001E-4</v>
      </c>
      <c r="K34" s="81" t="s">
        <v>42</v>
      </c>
      <c r="L34" s="82"/>
      <c r="M34" s="82"/>
      <c r="N34" s="82">
        <f t="shared" si="1"/>
        <v>0</v>
      </c>
      <c r="O34" s="82">
        <f t="shared" si="2"/>
        <v>0</v>
      </c>
      <c r="P34" s="263">
        <f>'Rider Rates'!$O$36</f>
        <v>45293</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92</v>
      </c>
      <c r="B35" s="61"/>
      <c r="C35" s="61"/>
      <c r="D35" s="77">
        <f>IF($D$19&lt;0,0,IF($D$19&gt;2000,2000,$D$19))</f>
        <v>0</v>
      </c>
      <c r="E35" s="78" t="s">
        <v>41</v>
      </c>
      <c r="F35" s="79" t="s">
        <v>8</v>
      </c>
      <c r="G35" s="80"/>
      <c r="H35" s="80"/>
      <c r="I35" s="80">
        <f>'Rider Rates'!$G$37</f>
        <v>4.6499999999999996E-3</v>
      </c>
      <c r="J35" s="80">
        <f t="shared" si="0"/>
        <v>4.6499999999999996E-3</v>
      </c>
      <c r="K35" s="81" t="s">
        <v>42</v>
      </c>
      <c r="L35" s="82"/>
      <c r="M35" s="82"/>
      <c r="N35" s="82">
        <f t="shared" si="1"/>
        <v>0</v>
      </c>
      <c r="O35" s="82">
        <f t="shared" si="2"/>
        <v>0</v>
      </c>
      <c r="P35" s="263">
        <f>'Rider Rates'!$O$37</f>
        <v>44531</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93</v>
      </c>
      <c r="B36" s="61"/>
      <c r="C36" s="61"/>
      <c r="D36" s="77">
        <f>IF($D$19&lt;=2000,0,IF($D$19=0,0,IF($D$19-2000&gt;13000,13000,$D$19-2000)))</f>
        <v>0</v>
      </c>
      <c r="E36" s="78" t="s">
        <v>41</v>
      </c>
      <c r="F36" s="79" t="s">
        <v>8</v>
      </c>
      <c r="G36" s="80"/>
      <c r="H36" s="80"/>
      <c r="I36" s="80">
        <f>'Rider Rates'!$G$38</f>
        <v>4.1900000000000001E-3</v>
      </c>
      <c r="J36" s="80">
        <f t="shared" si="0"/>
        <v>4.1900000000000001E-3</v>
      </c>
      <c r="K36" s="81" t="s">
        <v>42</v>
      </c>
      <c r="L36" s="82"/>
      <c r="M36" s="82"/>
      <c r="N36" s="82">
        <f t="shared" si="1"/>
        <v>0</v>
      </c>
      <c r="O36" s="82">
        <f t="shared" si="2"/>
        <v>0</v>
      </c>
      <c r="P36" s="263">
        <f>'Rider Rates'!$O$38</f>
        <v>44531</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94</v>
      </c>
      <c r="B37" s="61"/>
      <c r="C37" s="61"/>
      <c r="D37" s="77">
        <f>IF($D$19=0,0,IF($D$19-15000&gt;=0,$D$19-15000,0))</f>
        <v>0</v>
      </c>
      <c r="E37" s="78" t="s">
        <v>41</v>
      </c>
      <c r="F37" s="79" t="s">
        <v>8</v>
      </c>
      <c r="G37" s="80"/>
      <c r="H37" s="80"/>
      <c r="I37" s="80">
        <f>'Rider Rates'!$G$39</f>
        <v>3.63E-3</v>
      </c>
      <c r="J37" s="80">
        <f t="shared" si="0"/>
        <v>3.63E-3</v>
      </c>
      <c r="K37" s="81" t="s">
        <v>42</v>
      </c>
      <c r="L37" s="82"/>
      <c r="M37" s="82"/>
      <c r="N37" s="82">
        <f t="shared" si="1"/>
        <v>0</v>
      </c>
      <c r="O37" s="82">
        <f t="shared" si="2"/>
        <v>0</v>
      </c>
      <c r="P37" s="263">
        <f>'Rider Rates'!$O$39</f>
        <v>44531</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3" t="s">
        <v>159</v>
      </c>
      <c r="B38" s="61"/>
      <c r="C38" s="61"/>
      <c r="D38" s="77">
        <f>IF($D$19&lt;0,0,$D$19)</f>
        <v>0</v>
      </c>
      <c r="E38" s="78" t="s">
        <v>41</v>
      </c>
      <c r="F38" s="196" t="s">
        <v>8</v>
      </c>
      <c r="G38" s="80"/>
      <c r="H38" s="80"/>
      <c r="I38" s="80">
        <f>'Rider Rates'!$H$40</f>
        <v>-1.9059999999999999E-3</v>
      </c>
      <c r="J38" s="185">
        <f t="shared" ref="J38:J47" si="3">SUM(G38:I38)</f>
        <v>-1.9059999999999999E-3</v>
      </c>
      <c r="K38" s="81" t="s">
        <v>42</v>
      </c>
      <c r="L38" s="82"/>
      <c r="M38" s="82"/>
      <c r="N38" s="82">
        <f t="shared" si="1"/>
        <v>0</v>
      </c>
      <c r="O38" s="82">
        <f t="shared" ref="O38:O47" si="4">SUM(L38:N38)</f>
        <v>0</v>
      </c>
      <c r="P38" s="263">
        <f>'Rider Rates'!$O$40</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289</v>
      </c>
      <c r="B39" s="61"/>
      <c r="C39" s="61"/>
      <c r="D39" s="77">
        <f>IF($D$19&lt;0,0,$D$19)</f>
        <v>0</v>
      </c>
      <c r="E39" s="78" t="s">
        <v>41</v>
      </c>
      <c r="F39" s="79" t="s">
        <v>8</v>
      </c>
      <c r="G39" s="87"/>
      <c r="H39" s="88"/>
      <c r="I39" s="80">
        <f>'Rider Rates'!$H$54</f>
        <v>4.5409999999999998E-4</v>
      </c>
      <c r="J39" s="80">
        <f>SUM(G39:I39)</f>
        <v>4.5409999999999998E-4</v>
      </c>
      <c r="K39" s="81" t="s">
        <v>42</v>
      </c>
      <c r="L39" s="82"/>
      <c r="M39" s="82"/>
      <c r="N39" s="82">
        <f>ROUND(D39*I39,2)</f>
        <v>0</v>
      </c>
      <c r="O39" s="197">
        <f>SUM(L39:N39)</f>
        <v>0</v>
      </c>
      <c r="P39" s="263">
        <f>'Rider Rates'!$O$54</f>
        <v>46112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162</v>
      </c>
      <c r="B40" s="61"/>
      <c r="C40" s="61"/>
      <c r="D40" s="151"/>
      <c r="E40" s="78" t="s">
        <v>109</v>
      </c>
      <c r="F40" s="79"/>
      <c r="G40" s="87"/>
      <c r="H40" s="88"/>
      <c r="I40" s="152">
        <f>'Rider Rates'!$B$41</f>
        <v>0.19</v>
      </c>
      <c r="J40" s="202">
        <f t="shared" si="3"/>
        <v>0.19</v>
      </c>
      <c r="K40" s="81"/>
      <c r="L40" s="82"/>
      <c r="M40" s="82"/>
      <c r="N40" s="82">
        <f>I40</f>
        <v>0.19</v>
      </c>
      <c r="O40" s="82">
        <f t="shared" si="4"/>
        <v>0.19</v>
      </c>
      <c r="P40" s="263">
        <f>'Rider Rates'!$O$41</f>
        <v>46122</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2" t="s">
        <v>352</v>
      </c>
      <c r="B41" s="61"/>
      <c r="C41" s="61"/>
      <c r="D41" s="151"/>
      <c r="E41" s="78" t="s">
        <v>109</v>
      </c>
      <c r="F41" s="79"/>
      <c r="G41" s="87"/>
      <c r="H41" s="88"/>
      <c r="I41" s="152">
        <f>'Rider Rates'!$B$42</f>
        <v>2.8</v>
      </c>
      <c r="J41" s="152">
        <f t="shared" si="3"/>
        <v>2.8</v>
      </c>
      <c r="K41" s="81"/>
      <c r="L41" s="82"/>
      <c r="M41" s="82"/>
      <c r="N41" s="82">
        <f>I41</f>
        <v>2.8</v>
      </c>
      <c r="O41" s="197">
        <f t="shared" si="4"/>
        <v>2.8</v>
      </c>
      <c r="P41" s="263">
        <f>'Rider Rates'!$O$42</f>
        <v>46122</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2" t="s">
        <v>133</v>
      </c>
      <c r="B42" s="61"/>
      <c r="C42" s="61"/>
      <c r="D42" s="151">
        <f>$N$28</f>
        <v>13.5</v>
      </c>
      <c r="E42" s="78" t="s">
        <v>115</v>
      </c>
      <c r="F42" s="79" t="s">
        <v>8</v>
      </c>
      <c r="G42" s="87"/>
      <c r="H42" s="88"/>
      <c r="I42" s="93">
        <f>'Rider Rates'!$F$43</f>
        <v>2.95915E-2</v>
      </c>
      <c r="J42" s="186">
        <f t="shared" si="3"/>
        <v>2.95915E-2</v>
      </c>
      <c r="K42" s="81"/>
      <c r="L42" s="82"/>
      <c r="M42" s="82"/>
      <c r="N42" s="82">
        <f>ROUND($N$28*I42,2)</f>
        <v>0.4</v>
      </c>
      <c r="O42" s="82">
        <f t="shared" si="4"/>
        <v>0.4</v>
      </c>
      <c r="P42" s="263">
        <f>'Rider Rates'!$O$43</f>
        <v>46122</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2" t="s">
        <v>78</v>
      </c>
      <c r="B43" s="61"/>
      <c r="C43" s="61"/>
      <c r="D43" s="151">
        <f>$N$28</f>
        <v>13.5</v>
      </c>
      <c r="E43" s="78" t="s">
        <v>115</v>
      </c>
      <c r="F43" s="79" t="s">
        <v>8</v>
      </c>
      <c r="G43" s="86"/>
      <c r="H43" s="5"/>
      <c r="I43" s="93">
        <f>'Rider Rates'!$F$44</f>
        <v>1.8019E-2</v>
      </c>
      <c r="J43" s="93">
        <f t="shared" si="3"/>
        <v>1.8019E-2</v>
      </c>
      <c r="K43" s="81"/>
      <c r="L43" s="82"/>
      <c r="M43" s="82"/>
      <c r="N43" s="82">
        <f>ROUND($N$28*I43,2)</f>
        <v>0.24</v>
      </c>
      <c r="O43" s="82">
        <f t="shared" si="4"/>
        <v>0.24</v>
      </c>
      <c r="P43" s="263">
        <f>'Rider Rates'!$O$44</f>
        <v>46122</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79</v>
      </c>
      <c r="B44" s="61"/>
      <c r="C44" s="61"/>
      <c r="D44" s="210">
        <f>$N$28</f>
        <v>13.5</v>
      </c>
      <c r="E44" s="78" t="s">
        <v>115</v>
      </c>
      <c r="F44" s="79" t="s">
        <v>8</v>
      </c>
      <c r="G44" s="87"/>
      <c r="H44" s="88"/>
      <c r="I44" s="93">
        <f>'Rider Rates'!$F$45</f>
        <v>5.8023605956771022E-2</v>
      </c>
      <c r="J44" s="93">
        <f t="shared" si="3"/>
        <v>5.8023605956771022E-2</v>
      </c>
      <c r="K44" s="81"/>
      <c r="L44" s="82"/>
      <c r="M44" s="82"/>
      <c r="N44" s="82">
        <f>ROUND($N$28*I44,2)</f>
        <v>0.78</v>
      </c>
      <c r="O44" s="82">
        <f t="shared" si="4"/>
        <v>0.78</v>
      </c>
      <c r="P44" s="263">
        <f>'Rider Rates'!$O$45</f>
        <v>46122</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0" t="s">
        <v>173</v>
      </c>
      <c r="B45" s="61"/>
      <c r="C45" s="61"/>
      <c r="D45" s="151">
        <f>$N$28</f>
        <v>13.5</v>
      </c>
      <c r="E45" s="78" t="s">
        <v>115</v>
      </c>
      <c r="F45" s="79" t="s">
        <v>8</v>
      </c>
      <c r="G45" s="80"/>
      <c r="H45" s="80"/>
      <c r="I45" s="93">
        <f>'Rider Rates'!$F$46</f>
        <v>0</v>
      </c>
      <c r="J45" s="93">
        <f t="shared" si="3"/>
        <v>0</v>
      </c>
      <c r="K45" s="81"/>
      <c r="L45" s="82"/>
      <c r="M45" s="82"/>
      <c r="N45" s="82">
        <f>ROUND($N$28*I45,2)</f>
        <v>0</v>
      </c>
      <c r="O45" s="82">
        <f t="shared" si="4"/>
        <v>0</v>
      </c>
      <c r="P45" s="263">
        <f>'Rider Rates'!$O$46</f>
        <v>44713</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160</v>
      </c>
      <c r="B46" s="61"/>
      <c r="C46" s="61"/>
      <c r="D46" s="77"/>
      <c r="E46" s="78" t="s">
        <v>109</v>
      </c>
      <c r="F46" s="79"/>
      <c r="G46" s="80"/>
      <c r="H46" s="80"/>
      <c r="I46" s="152">
        <f>'Rider Rates'!$B$47</f>
        <v>0</v>
      </c>
      <c r="J46" s="152">
        <f t="shared" si="3"/>
        <v>0</v>
      </c>
      <c r="K46" s="81"/>
      <c r="L46" s="82"/>
      <c r="M46" s="82"/>
      <c r="N46" s="82">
        <f>I46</f>
        <v>0</v>
      </c>
      <c r="O46" s="82">
        <f t="shared" si="4"/>
        <v>0</v>
      </c>
      <c r="P46" s="263">
        <f>'Rider Rates'!$O$47</f>
        <v>45883</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170</v>
      </c>
      <c r="B47" s="61"/>
      <c r="C47" s="61"/>
      <c r="D47" s="77"/>
      <c r="E47" s="78" t="s">
        <v>109</v>
      </c>
      <c r="F47" s="79" t="s">
        <v>8</v>
      </c>
      <c r="G47" s="203"/>
      <c r="H47" s="203"/>
      <c r="I47" s="152">
        <f>'Rider Rates'!$B$48</f>
        <v>0</v>
      </c>
      <c r="J47" s="152">
        <f t="shared" si="3"/>
        <v>0</v>
      </c>
      <c r="K47" s="81"/>
      <c r="L47" s="162"/>
      <c r="M47" s="162"/>
      <c r="N47" s="162">
        <f>I47</f>
        <v>0</v>
      </c>
      <c r="O47" s="162">
        <f t="shared" si="4"/>
        <v>0</v>
      </c>
      <c r="P47" s="263">
        <f>'Rider Rates'!$O$48</f>
        <v>45883</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176</v>
      </c>
      <c r="B48" s="61"/>
      <c r="C48" s="61"/>
      <c r="D48" s="77">
        <f>IF($D$19&lt;0,0,$D$19)</f>
        <v>0</v>
      </c>
      <c r="E48" s="78" t="s">
        <v>41</v>
      </c>
      <c r="F48" s="196" t="s">
        <v>8</v>
      </c>
      <c r="G48" s="80"/>
      <c r="H48" s="80"/>
      <c r="I48" s="80">
        <f>'Rider Rates'!$H$49</f>
        <v>0</v>
      </c>
      <c r="J48" s="80">
        <f>SUM(G48:I48)</f>
        <v>0</v>
      </c>
      <c r="K48" s="81" t="s">
        <v>42</v>
      </c>
      <c r="L48" s="82"/>
      <c r="M48" s="82"/>
      <c r="N48" s="82">
        <f>ROUND(D48*I48,2)</f>
        <v>0</v>
      </c>
      <c r="O48" s="82">
        <f>SUM(L48:N48)</f>
        <v>0</v>
      </c>
      <c r="P48" s="263">
        <f>'Rider Rates'!$O$49</f>
        <v>45444</v>
      </c>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t="s">
        <v>175</v>
      </c>
      <c r="B49" s="61"/>
      <c r="C49" s="61"/>
      <c r="D49" s="77"/>
      <c r="E49" s="78" t="s">
        <v>109</v>
      </c>
      <c r="F49" s="79" t="s">
        <v>8</v>
      </c>
      <c r="G49" s="203"/>
      <c r="H49" s="203"/>
      <c r="I49" s="80">
        <f>'Rider Rates'!$B$50</f>
        <v>0</v>
      </c>
      <c r="J49" s="80">
        <f>SUM(G49:I49)</f>
        <v>0</v>
      </c>
      <c r="K49" s="81"/>
      <c r="L49" s="162"/>
      <c r="M49" s="162"/>
      <c r="N49" s="162">
        <f>I49</f>
        <v>0</v>
      </c>
      <c r="O49" s="162">
        <f>SUM(L49:N49)</f>
        <v>0</v>
      </c>
      <c r="P49" s="263">
        <f>'Rider Rates'!$O$50</f>
        <v>45444</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0" t="s">
        <v>174</v>
      </c>
      <c r="B50" s="61"/>
      <c r="C50" s="61"/>
      <c r="D50" s="77">
        <f>IF($D$19&lt;0,0,$D$19)</f>
        <v>0</v>
      </c>
      <c r="E50" s="78" t="s">
        <v>41</v>
      </c>
      <c r="F50" s="79" t="s">
        <v>8</v>
      </c>
      <c r="G50" s="80"/>
      <c r="H50" s="80"/>
      <c r="I50" s="80">
        <f>'Rider Rates'!$H$51</f>
        <v>0</v>
      </c>
      <c r="J50" s="80">
        <f>SUM(G50:I50)</f>
        <v>0</v>
      </c>
      <c r="K50" s="81" t="s">
        <v>42</v>
      </c>
      <c r="L50" s="82"/>
      <c r="M50" s="82"/>
      <c r="N50" s="82">
        <f>ROUND(D50*I50,2)</f>
        <v>0</v>
      </c>
      <c r="O50" s="82">
        <f>ROUND($D50*('Rider Rates'!H$51),2)</f>
        <v>0</v>
      </c>
      <c r="P50" s="263">
        <f>'Rider Rates'!$O$51</f>
        <v>45444</v>
      </c>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2" t="s">
        <v>91</v>
      </c>
      <c r="B51" s="61"/>
      <c r="C51" s="61"/>
      <c r="D51" s="77">
        <f>IF($D$19&lt;0,0,$D$19)</f>
        <v>0</v>
      </c>
      <c r="E51" s="78" t="s">
        <v>41</v>
      </c>
      <c r="F51" s="79" t="s">
        <v>8</v>
      </c>
      <c r="G51" s="80"/>
      <c r="H51" s="80"/>
      <c r="I51" s="80">
        <f>'Rider Rates'!$H$55+'Rider Rates'!$H$56</f>
        <v>0</v>
      </c>
      <c r="J51" s="80">
        <f>SUM(G51:I51)</f>
        <v>0</v>
      </c>
      <c r="K51" s="81" t="s">
        <v>42</v>
      </c>
      <c r="L51" s="82"/>
      <c r="M51" s="82"/>
      <c r="N51" s="82">
        <f>ROUND(D51*I51,2)</f>
        <v>0</v>
      </c>
      <c r="O51" s="197">
        <f>SUM(L51:N51)</f>
        <v>0</v>
      </c>
      <c r="P51" s="263">
        <f>'Rider Rates'!$O$55</f>
        <v>45444</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0" t="s">
        <v>177</v>
      </c>
      <c r="B52" s="61"/>
      <c r="C52" s="61"/>
      <c r="D52" s="77"/>
      <c r="E52" s="78"/>
      <c r="F52" s="79"/>
      <c r="G52" s="203"/>
      <c r="H52" s="203"/>
      <c r="I52" s="80"/>
      <c r="J52" s="80"/>
      <c r="K52" s="81"/>
      <c r="L52" s="162"/>
      <c r="M52" s="162"/>
      <c r="N52" s="82"/>
      <c r="O52" s="162"/>
      <c r="P52" s="296"/>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0"/>
      <c r="B53" s="61"/>
      <c r="C53" s="61"/>
      <c r="D53" s="77"/>
      <c r="E53" s="78"/>
      <c r="F53" s="79"/>
      <c r="G53" s="79"/>
      <c r="H53" s="79"/>
      <c r="I53" s="79"/>
      <c r="J53" s="79"/>
      <c r="K53" s="79"/>
      <c r="L53" s="79"/>
      <c r="M53" s="79"/>
      <c r="N53" s="79"/>
      <c r="O53" s="79"/>
      <c r="P53" s="296"/>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9" t="s">
        <v>293</v>
      </c>
      <c r="B54" s="61"/>
      <c r="C54" s="61"/>
      <c r="D54" s="77"/>
      <c r="E54" s="78"/>
      <c r="F54" s="79"/>
      <c r="G54" s="79"/>
      <c r="H54" s="79"/>
      <c r="I54" s="79"/>
      <c r="J54" s="79"/>
      <c r="K54" s="79"/>
      <c r="L54" s="79"/>
      <c r="M54" s="79"/>
      <c r="N54" s="79"/>
      <c r="O54" s="79"/>
      <c r="P54" s="296"/>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155</v>
      </c>
      <c r="B55" s="61"/>
      <c r="C55" s="61"/>
      <c r="D55" s="77">
        <f>IF($D$19&lt;0,0,$D$19)</f>
        <v>0</v>
      </c>
      <c r="E55" s="78" t="s">
        <v>41</v>
      </c>
      <c r="F55" s="79" t="s">
        <v>8</v>
      </c>
      <c r="G55" s="80"/>
      <c r="H55" s="80">
        <f>'Rider Rates'!$B$64</f>
        <v>4.34364E-2</v>
      </c>
      <c r="I55" s="80"/>
      <c r="J55" s="80">
        <f t="shared" ref="J55" si="5">SUM(G55:I55)</f>
        <v>4.34364E-2</v>
      </c>
      <c r="K55" s="81" t="s">
        <v>42</v>
      </c>
      <c r="L55" s="82"/>
      <c r="M55" s="82">
        <f>ROUND(D55*H55,2)</f>
        <v>0</v>
      </c>
      <c r="N55" s="160"/>
      <c r="O55" s="82">
        <f>SUM(L55:N55)</f>
        <v>0</v>
      </c>
      <c r="P55" s="263">
        <f>'Rider Rates'!$L$64</f>
        <v>46112</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c r="B56" s="61"/>
      <c r="C56" s="61"/>
      <c r="D56" s="77"/>
      <c r="E56" s="78"/>
      <c r="F56" s="79"/>
      <c r="G56" s="78"/>
      <c r="H56" s="78"/>
      <c r="I56" s="78"/>
      <c r="J56" s="78"/>
      <c r="K56" s="78"/>
      <c r="L56" s="78"/>
      <c r="M56" s="78"/>
      <c r="N56" s="78"/>
      <c r="O56" s="78"/>
      <c r="P56" s="263"/>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9" t="s">
        <v>294</v>
      </c>
      <c r="B57" s="61"/>
      <c r="C57" s="61"/>
      <c r="D57" s="77"/>
      <c r="E57" s="78"/>
      <c r="F57" s="79"/>
      <c r="G57" s="78"/>
      <c r="H57" s="78"/>
      <c r="I57" s="78"/>
      <c r="J57" s="78"/>
      <c r="K57" s="78"/>
      <c r="L57" s="78"/>
      <c r="M57" s="78"/>
      <c r="N57" s="78"/>
      <c r="O57" s="78"/>
      <c r="P57" s="263"/>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3" t="s">
        <v>153</v>
      </c>
      <c r="B58" s="61"/>
      <c r="C58" s="61"/>
      <c r="D58" s="77">
        <f>IF($C$11="Yes",0,IF($D$19&lt;0,0,$D$19))</f>
        <v>0</v>
      </c>
      <c r="E58" s="78" t="s">
        <v>41</v>
      </c>
      <c r="F58" s="79" t="s">
        <v>8</v>
      </c>
      <c r="G58" s="80">
        <f>IF($C$11="Yes",0,'Rider Rates'!$B$70)</f>
        <v>7.6880000000000004E-2</v>
      </c>
      <c r="H58" s="80"/>
      <c r="I58" s="80"/>
      <c r="J58" s="185">
        <f>SUM(G58:H58)</f>
        <v>7.6880000000000004E-2</v>
      </c>
      <c r="K58" s="81" t="s">
        <v>42</v>
      </c>
      <c r="L58" s="82">
        <f>ROUND(D58*G58,2)</f>
        <v>0</v>
      </c>
      <c r="M58" s="82"/>
      <c r="N58" s="82"/>
      <c r="O58" s="82">
        <f t="shared" ref="O58:O60" si="6">SUM(L58:N58)</f>
        <v>0</v>
      </c>
      <c r="P58" s="263">
        <f>'Rider Rates'!$G$70</f>
        <v>45809</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3" t="s">
        <v>136</v>
      </c>
      <c r="B59" s="61"/>
      <c r="C59" s="61"/>
      <c r="D59" s="77">
        <f>IF($C$11="Yes",0,IF($D$19&lt;0,0,$D$19))</f>
        <v>0</v>
      </c>
      <c r="E59" s="78" t="s">
        <v>41</v>
      </c>
      <c r="F59" s="79" t="s">
        <v>8</v>
      </c>
      <c r="G59" s="80">
        <f>IF($C$11="Yes",0,'Rider Rates'!$B$74)</f>
        <v>2.298E-2</v>
      </c>
      <c r="H59" s="80"/>
      <c r="I59" s="80"/>
      <c r="J59" s="185">
        <f>SUM(G59:H59)</f>
        <v>2.298E-2</v>
      </c>
      <c r="K59" s="81" t="s">
        <v>42</v>
      </c>
      <c r="L59" s="187">
        <f>ROUND($D$59*$G$59,2)</f>
        <v>0</v>
      </c>
      <c r="M59" s="82"/>
      <c r="N59" s="82"/>
      <c r="O59" s="82">
        <f>SUM(L59:N59)</f>
        <v>0</v>
      </c>
      <c r="P59" s="263">
        <f>'Rider Rates'!$R$74</f>
        <v>45809</v>
      </c>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3" t="s">
        <v>158</v>
      </c>
      <c r="B60" s="61"/>
      <c r="C60" s="61"/>
      <c r="D60" s="77">
        <f>IF($C$11="Yes",0,IF($D$19&lt;0,0,$D$19))</f>
        <v>0</v>
      </c>
      <c r="E60" s="78" t="s">
        <v>41</v>
      </c>
      <c r="F60" s="79" t="s">
        <v>8</v>
      </c>
      <c r="G60" s="80">
        <f>IF($C$11="Yes",0,'Rider Rates'!$B$79)</f>
        <v>-4.3956000000000004E-3</v>
      </c>
      <c r="H60" s="80"/>
      <c r="I60" s="80"/>
      <c r="J60" s="185">
        <f>SUM(G60:H60)</f>
        <v>-4.3956000000000004E-3</v>
      </c>
      <c r="K60" s="81" t="s">
        <v>42</v>
      </c>
      <c r="L60" s="82">
        <f>ROUND(D60*G60,2)</f>
        <v>0</v>
      </c>
      <c r="M60" s="82"/>
      <c r="N60" s="82"/>
      <c r="O60" s="82">
        <f t="shared" si="6"/>
        <v>0</v>
      </c>
      <c r="P60" s="263">
        <f>'Rider Rates'!$C$79</f>
        <v>46112</v>
      </c>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2" t="s">
        <v>134</v>
      </c>
      <c r="B61" s="61"/>
      <c r="C61" s="61"/>
      <c r="D61" s="77">
        <f>IF($C$11="Yes",0,IF($D$19&lt;0,0,$D$19))</f>
        <v>0</v>
      </c>
      <c r="E61" s="78" t="s">
        <v>41</v>
      </c>
      <c r="F61" s="79" t="s">
        <v>8</v>
      </c>
      <c r="G61" s="80">
        <f>IF($C$11="Yes",0,'Rider Rates'!$B$82)</f>
        <v>3.8972999999999998E-3</v>
      </c>
      <c r="H61" s="80"/>
      <c r="I61" s="80"/>
      <c r="J61" s="185">
        <f>SUM(G61:H61)</f>
        <v>3.8972999999999998E-3</v>
      </c>
      <c r="K61" s="81" t="s">
        <v>42</v>
      </c>
      <c r="L61" s="82">
        <f>ROUND(D61*G61,2)</f>
        <v>0</v>
      </c>
      <c r="M61" s="82"/>
      <c r="N61" s="82"/>
      <c r="O61" s="82">
        <f t="shared" si="2"/>
        <v>0</v>
      </c>
      <c r="P61" s="263">
        <f>'Rider Rates'!$E$82</f>
        <v>45444</v>
      </c>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2"/>
      <c r="B62" s="61"/>
      <c r="C62" s="61"/>
      <c r="D62" s="77"/>
      <c r="E62" s="78"/>
      <c r="F62" s="79"/>
      <c r="G62" s="368"/>
      <c r="H62" s="368"/>
      <c r="I62" s="368"/>
      <c r="J62" s="369"/>
      <c r="K62" s="81"/>
      <c r="L62" s="370"/>
      <c r="M62" s="370"/>
      <c r="N62" s="370"/>
      <c r="O62" s="370"/>
      <c r="P62" s="263"/>
      <c r="Q62" s="79"/>
      <c r="R62" s="83"/>
      <c r="S62" s="81"/>
      <c r="T62" s="84"/>
      <c r="U62" s="61"/>
      <c r="V62" s="85"/>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4" t="s">
        <v>70</v>
      </c>
      <c r="B63" s="112"/>
      <c r="C63" s="112"/>
      <c r="D63" s="137"/>
      <c r="E63" s="138"/>
      <c r="F63" s="139"/>
      <c r="G63" s="139"/>
      <c r="H63" s="139"/>
      <c r="I63" s="139"/>
      <c r="J63" s="139"/>
      <c r="K63" s="140"/>
      <c r="L63" s="128">
        <f>SUM(L33:L61)</f>
        <v>0</v>
      </c>
      <c r="M63" s="128">
        <f>SUM(M33:M61)</f>
        <v>0</v>
      </c>
      <c r="N63" s="128">
        <f>SUM(N33:N61)</f>
        <v>4.41</v>
      </c>
      <c r="O63" s="128">
        <f>SUM(O33:O61)</f>
        <v>4.41</v>
      </c>
      <c r="P63" s="275"/>
      <c r="Q63" s="79"/>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0"/>
      <c r="B64" s="61"/>
      <c r="C64" s="61"/>
      <c r="D64" s="77"/>
      <c r="E64" s="78"/>
      <c r="F64" s="79"/>
      <c r="G64" s="79"/>
      <c r="H64" s="79"/>
      <c r="I64" s="79"/>
      <c r="J64" s="83"/>
      <c r="K64" s="81"/>
      <c r="L64" s="79"/>
      <c r="M64" s="79"/>
      <c r="N64" s="79"/>
      <c r="O64" s="79"/>
      <c r="P64" s="276"/>
      <c r="Q64" s="79"/>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97" t="s">
        <v>89</v>
      </c>
      <c r="B65" s="129"/>
      <c r="C65" s="129"/>
      <c r="D65" s="129"/>
      <c r="E65" s="129"/>
      <c r="F65" s="129"/>
      <c r="G65" s="129"/>
      <c r="H65" s="129"/>
      <c r="I65" s="129"/>
      <c r="J65" s="129"/>
      <c r="K65" s="129"/>
      <c r="L65" s="142">
        <f>L28+L63</f>
        <v>0</v>
      </c>
      <c r="M65" s="142">
        <f>M28+M63</f>
        <v>0</v>
      </c>
      <c r="N65" s="142">
        <f>N28+N63</f>
        <v>17.91</v>
      </c>
      <c r="O65" s="143">
        <f>O28+O63</f>
        <v>17.91</v>
      </c>
      <c r="P65" s="277"/>
      <c r="Q65" s="79"/>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0"/>
      <c r="B66" s="61"/>
      <c r="C66" s="61"/>
      <c r="D66" s="61"/>
      <c r="E66" s="61"/>
      <c r="F66" s="61"/>
      <c r="G66" s="61"/>
      <c r="H66" s="61"/>
      <c r="I66" s="61"/>
      <c r="J66" s="61"/>
      <c r="K66" s="61"/>
      <c r="L66" s="61"/>
      <c r="M66" s="61"/>
      <c r="N66" s="61"/>
      <c r="O66" s="61"/>
      <c r="P66" s="278"/>
      <c r="Q66" s="125"/>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70"/>
      <c r="B67" s="61"/>
      <c r="C67" s="61"/>
      <c r="D67" s="61"/>
      <c r="E67" s="61"/>
      <c r="F67" s="61"/>
      <c r="G67" s="61"/>
      <c r="H67" s="61"/>
      <c r="I67" s="61"/>
      <c r="J67" s="61"/>
      <c r="K67" s="61"/>
      <c r="L67" s="61"/>
      <c r="M67" s="61"/>
      <c r="N67" s="61"/>
      <c r="O67" s="61"/>
      <c r="P67" s="278"/>
      <c r="Q67" s="125"/>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279" t="s">
        <v>88</v>
      </c>
      <c r="B68" s="61"/>
      <c r="C68" s="61"/>
      <c r="D68" s="61"/>
      <c r="E68" s="61"/>
      <c r="F68" s="61"/>
      <c r="G68" s="61"/>
      <c r="H68" s="61"/>
      <c r="I68" s="61"/>
      <c r="J68" s="61"/>
      <c r="K68" s="61"/>
      <c r="L68" s="61"/>
      <c r="M68" s="61"/>
      <c r="N68" s="61"/>
      <c r="O68" s="84">
        <f>IF(D17&lt;0,MIN(O25,O65),O25)</f>
        <v>13.5</v>
      </c>
      <c r="P68" s="278"/>
      <c r="Q68" s="125"/>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279" t="s">
        <v>15</v>
      </c>
      <c r="B69" s="125"/>
      <c r="C69" s="125"/>
      <c r="D69" s="125"/>
      <c r="E69" s="125"/>
      <c r="F69" s="125"/>
      <c r="G69" s="125"/>
      <c r="H69" s="125"/>
      <c r="I69" s="61"/>
      <c r="J69" s="61"/>
      <c r="K69" s="61"/>
      <c r="L69" s="61"/>
      <c r="M69" s="61"/>
      <c r="N69" s="61"/>
      <c r="O69" s="61"/>
      <c r="P69" s="278"/>
      <c r="Q69" s="61"/>
      <c r="R69" s="83"/>
      <c r="S69" s="81"/>
      <c r="T69" s="84"/>
      <c r="U69" s="61"/>
      <c r="V69" s="85"/>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row>
    <row r="70" spans="1:236" x14ac:dyDescent="0.2">
      <c r="A70" s="268" t="s">
        <v>110</v>
      </c>
      <c r="B70" s="61"/>
      <c r="C70" s="61"/>
      <c r="D70" s="61"/>
      <c r="E70" s="61"/>
      <c r="F70" s="61"/>
      <c r="G70" s="61"/>
      <c r="H70" s="61"/>
      <c r="I70" s="61"/>
      <c r="J70" s="61"/>
      <c r="K70" s="61"/>
      <c r="L70" s="61"/>
      <c r="M70" s="61"/>
      <c r="N70" s="61"/>
      <c r="O70" s="146">
        <f>IF($D$17&lt;0,O65,IF(O65&gt;O68,O65,O68))</f>
        <v>17.91</v>
      </c>
      <c r="P70" s="271"/>
      <c r="Q70" s="61"/>
      <c r="R70" s="83"/>
      <c r="S70" s="81"/>
      <c r="T70" s="84"/>
      <c r="U70" s="61"/>
      <c r="V70" s="85"/>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row>
    <row r="71" spans="1:236" x14ac:dyDescent="0.2">
      <c r="A71" s="268"/>
      <c r="B71" s="61"/>
      <c r="C71" s="61"/>
      <c r="D71" s="61"/>
      <c r="E71" s="61"/>
      <c r="F71" s="61"/>
      <c r="G71" s="61"/>
      <c r="H71" s="61"/>
      <c r="I71" s="61"/>
      <c r="J71" s="61"/>
      <c r="K71" s="61"/>
      <c r="L71" s="61"/>
      <c r="M71" s="61"/>
      <c r="N71" s="61"/>
      <c r="O71" s="280"/>
      <c r="P71" s="271"/>
      <c r="Q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row>
    <row r="72" spans="1:236" x14ac:dyDescent="0.2">
      <c r="A72" s="268"/>
      <c r="B72" s="125"/>
      <c r="C72" s="125"/>
      <c r="D72" s="125"/>
      <c r="E72" s="125"/>
      <c r="F72" s="125"/>
      <c r="G72" s="125"/>
      <c r="H72" s="125"/>
      <c r="I72" s="125" t="s">
        <v>114</v>
      </c>
      <c r="J72" s="125"/>
      <c r="K72" s="125"/>
      <c r="L72" s="147"/>
      <c r="M72" s="147"/>
      <c r="N72" s="147"/>
      <c r="O72" s="147">
        <f>ROUND(IF($D$17&lt;1,0,O65/($D$17*100)*10000),2)</f>
        <v>0</v>
      </c>
      <c r="P72" s="281" t="s">
        <v>83</v>
      </c>
      <c r="Q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row>
    <row r="73" spans="1:236" x14ac:dyDescent="0.2">
      <c r="A73" s="298"/>
      <c r="B73" s="109"/>
      <c r="C73" s="109"/>
      <c r="D73" s="109"/>
      <c r="E73" s="109"/>
      <c r="F73" s="109"/>
      <c r="G73" s="109"/>
      <c r="H73" s="283"/>
      <c r="I73" s="284"/>
      <c r="J73" s="109"/>
      <c r="K73" s="109"/>
      <c r="L73" s="109"/>
      <c r="M73" s="109"/>
      <c r="N73" s="109"/>
      <c r="O73" s="360"/>
      <c r="P73" s="286"/>
      <c r="Q73" s="61"/>
      <c r="AE73" s="363"/>
      <c r="AF73" s="363"/>
      <c r="AG73" s="61"/>
      <c r="AH73" s="61"/>
      <c r="AI73" s="61"/>
      <c r="AJ73" s="61"/>
      <c r="AK73" s="61"/>
      <c r="AL73" s="61"/>
      <c r="AM73" s="61"/>
      <c r="AN73" s="61"/>
      <c r="AO73" s="61"/>
      <c r="AP73" s="61"/>
      <c r="AQ73" s="61"/>
      <c r="AR73" s="61"/>
      <c r="AS73" s="61"/>
      <c r="AT73" s="61"/>
      <c r="HE73" s="61"/>
      <c r="HF73" s="61"/>
      <c r="HG73" s="61"/>
      <c r="HH73" s="61"/>
      <c r="HI73" s="61"/>
      <c r="HJ73" s="61"/>
      <c r="HK73" s="61"/>
      <c r="HL73" s="61"/>
      <c r="HM73" s="61"/>
      <c r="HN73" s="61"/>
    </row>
    <row r="74" spans="1:236" x14ac:dyDescent="0.2">
      <c r="A74" s="76"/>
      <c r="B74" s="61"/>
      <c r="C74" s="61"/>
      <c r="D74" s="77"/>
      <c r="E74" s="78"/>
      <c r="F74" s="79"/>
      <c r="G74" s="101"/>
      <c r="H74" s="41"/>
      <c r="I74" s="101"/>
      <c r="J74" s="23"/>
      <c r="K74" s="23"/>
      <c r="L74" s="102"/>
      <c r="M74" s="102"/>
      <c r="N74" s="102"/>
      <c r="O74" s="103"/>
      <c r="Q74" s="62"/>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row>
    <row r="75" spans="1:236" x14ac:dyDescent="0.2">
      <c r="A75" s="74"/>
      <c r="D75" s="1"/>
      <c r="E75" s="30"/>
      <c r="F75" s="4"/>
      <c r="Q75" s="31"/>
    </row>
    <row r="76" spans="1:236" x14ac:dyDescent="0.2">
      <c r="A76" s="36"/>
      <c r="B76" s="32"/>
      <c r="C76" s="32"/>
      <c r="D76" s="32"/>
      <c r="E76" s="32"/>
      <c r="F76" s="32"/>
    </row>
    <row r="77" spans="1:236" x14ac:dyDescent="0.2">
      <c r="B77" s="32"/>
      <c r="C77" s="32"/>
      <c r="D77" s="32"/>
      <c r="E77" s="32"/>
      <c r="F77" s="32"/>
      <c r="P77" s="32"/>
      <c r="Q77" s="32"/>
    </row>
    <row r="78" spans="1:236" x14ac:dyDescent="0.2">
      <c r="B78" s="32"/>
      <c r="C78" s="32"/>
      <c r="D78" s="32"/>
      <c r="E78" s="32"/>
      <c r="F78" s="32"/>
      <c r="P78" s="23"/>
      <c r="Q78" s="23"/>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row r="94" spans="1:1" x14ac:dyDescent="0.2">
      <c r="A94" s="507"/>
    </row>
    <row r="95" spans="1:1" x14ac:dyDescent="0.2">
      <c r="A95" s="507"/>
    </row>
  </sheetData>
  <sheetProtection algorithmName="SHA-512" hashValue="e8OcshIuA+xcjnQuGD7mK3FLQI6YhEP/W57remtFM96j12zvbcmG8mhNFzcbpcrifrDeaL7WdVnTlRP9jg43LQ==" saltValue="uSBLERr/NOKxhKQXV9PEvg==" spinCount="100000" sheet="1" objects="1" scenarios="1"/>
  <mergeCells count="8">
    <mergeCell ref="A81:A95"/>
    <mergeCell ref="A4:P4"/>
    <mergeCell ref="A1:P1"/>
    <mergeCell ref="A3:P3"/>
    <mergeCell ref="A6:K6"/>
    <mergeCell ref="G23:J23"/>
    <mergeCell ref="L23:O23"/>
    <mergeCell ref="A2:P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390525</xdr:colOff>
                    <xdr:row>88</xdr:row>
                    <xdr:rowOff>38100</xdr:rowOff>
                  </from>
                  <to>
                    <xdr:col>30</xdr:col>
                    <xdr:colOff>161925</xdr:colOff>
                    <xdr:row>89</xdr:row>
                    <xdr:rowOff>85725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0319-B250-4737-AD47-224864944D46}">
  <sheetPr>
    <pageSetUpPr fitToPage="1"/>
  </sheetPr>
  <dimension ref="A1:HM96"/>
  <sheetViews>
    <sheetView showGridLines="0" zoomScale="80" zoomScaleNormal="80" workbookViewId="0">
      <selection activeCell="D60" sqref="D60"/>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43" t="s">
        <v>359</v>
      </c>
      <c r="B2" s="544"/>
      <c r="C2" s="544"/>
      <c r="D2" s="544"/>
      <c r="E2" s="544"/>
      <c r="F2" s="544"/>
      <c r="G2" s="544"/>
      <c r="H2" s="544"/>
      <c r="I2" s="544"/>
      <c r="J2" s="544"/>
      <c r="K2" s="544"/>
      <c r="L2" s="544"/>
      <c r="M2" s="544"/>
      <c r="N2" s="544"/>
      <c r="O2" s="544"/>
      <c r="P2" s="545"/>
    </row>
    <row r="3" spans="1:30" ht="8.25" customHeight="1" x14ac:dyDescent="0.25">
      <c r="A3" s="437"/>
      <c r="B3" s="438"/>
      <c r="C3" s="438"/>
      <c r="D3" s="438"/>
      <c r="E3" s="438"/>
      <c r="F3" s="438"/>
      <c r="G3" s="438"/>
      <c r="H3" s="438"/>
      <c r="I3" s="438"/>
      <c r="J3" s="438"/>
      <c r="K3" s="438"/>
      <c r="L3" s="438"/>
      <c r="M3" s="438"/>
      <c r="N3" s="438"/>
      <c r="O3" s="438"/>
      <c r="P3" s="439"/>
    </row>
    <row r="4" spans="1:30" ht="15.75" x14ac:dyDescent="0.25">
      <c r="A4" s="551" t="s">
        <v>90</v>
      </c>
      <c r="B4" s="552"/>
      <c r="C4" s="552"/>
      <c r="D4" s="552"/>
      <c r="E4" s="552"/>
      <c r="F4" s="552"/>
      <c r="G4" s="552"/>
      <c r="H4" s="552"/>
      <c r="I4" s="552"/>
      <c r="J4" s="552"/>
      <c r="K4" s="552"/>
      <c r="L4" s="552"/>
      <c r="M4" s="552"/>
      <c r="N4" s="552"/>
      <c r="O4" s="552"/>
      <c r="P4" s="553"/>
    </row>
    <row r="5" spans="1:30" ht="15.6" customHeight="1" x14ac:dyDescent="0.2">
      <c r="A5" s="554" t="s">
        <v>354</v>
      </c>
      <c r="B5" s="554"/>
      <c r="C5" s="554"/>
      <c r="D5" s="554"/>
      <c r="E5" s="554"/>
      <c r="F5" s="554"/>
      <c r="G5" s="554"/>
      <c r="H5" s="554"/>
      <c r="I5" s="554"/>
      <c r="J5" s="554"/>
      <c r="K5" s="554"/>
      <c r="L5" s="554"/>
      <c r="M5" s="554"/>
      <c r="N5" s="554"/>
      <c r="O5" s="554"/>
      <c r="P5" s="555"/>
    </row>
    <row r="6" spans="1:30" x14ac:dyDescent="0.2">
      <c r="A6" s="331">
        <f ca="1">TODAY()</f>
        <v>46126</v>
      </c>
      <c r="B6" s="387"/>
      <c r="C6" s="388"/>
      <c r="D6" s="388"/>
      <c r="E6" s="388"/>
      <c r="F6" s="388"/>
      <c r="G6" s="388"/>
      <c r="H6" s="388"/>
      <c r="I6" s="388"/>
      <c r="P6" s="330"/>
    </row>
    <row r="7" spans="1:30" ht="26.25" x14ac:dyDescent="0.4">
      <c r="A7" s="556"/>
      <c r="B7" s="557"/>
      <c r="C7" s="557"/>
      <c r="D7" s="557"/>
      <c r="E7" s="557"/>
      <c r="F7" s="557"/>
      <c r="G7" s="557"/>
      <c r="H7" s="557"/>
      <c r="I7" s="557"/>
      <c r="J7" s="557"/>
      <c r="K7" s="557"/>
      <c r="L7" s="557"/>
      <c r="M7" s="557"/>
      <c r="N7" s="557"/>
      <c r="O7" s="557"/>
      <c r="P7" s="558"/>
    </row>
    <row r="8" spans="1:30" ht="15" x14ac:dyDescent="0.2">
      <c r="A8" s="332" t="s">
        <v>2</v>
      </c>
      <c r="B8" s="389"/>
      <c r="C8" s="214" cm="1">
        <f t="array" ref="C8:D8">'Customer Info'!B7:C7</f>
        <v>0</v>
      </c>
      <c r="D8" s="213">
        <v>0</v>
      </c>
      <c r="I8" s="390"/>
      <c r="P8" s="330"/>
    </row>
    <row r="9" spans="1:30" ht="15" x14ac:dyDescent="0.2">
      <c r="A9" s="333" t="s">
        <v>26</v>
      </c>
      <c r="B9" s="389"/>
      <c r="C9" s="214" cm="1">
        <f t="array" ref="C9:D9">'Customer Info'!B7:C7</f>
        <v>0</v>
      </c>
      <c r="D9" s="213">
        <v>0</v>
      </c>
      <c r="P9" s="330"/>
    </row>
    <row r="10" spans="1:30" x14ac:dyDescent="0.2">
      <c r="A10" s="332" t="s">
        <v>3</v>
      </c>
      <c r="B10" s="391">
        <f>'Customer Info'!B8</f>
        <v>5</v>
      </c>
      <c r="C10" s="392" t="str">
        <f>LOOKUP(B10,R10:AD10,R13:AD13)</f>
        <v>May</v>
      </c>
      <c r="D10" s="216">
        <f>'Customer Info'!C8</f>
        <v>2026</v>
      </c>
      <c r="P10" s="330"/>
      <c r="S10" s="213">
        <v>1</v>
      </c>
      <c r="T10" s="213">
        <v>2</v>
      </c>
      <c r="U10" s="213">
        <v>3</v>
      </c>
      <c r="V10" s="213">
        <v>4</v>
      </c>
      <c r="W10" s="213">
        <v>5</v>
      </c>
      <c r="X10" s="213">
        <v>6</v>
      </c>
      <c r="Y10" s="213">
        <v>7</v>
      </c>
      <c r="Z10" s="213">
        <v>8</v>
      </c>
      <c r="AA10" s="213">
        <v>9</v>
      </c>
      <c r="AB10" s="213">
        <v>10</v>
      </c>
      <c r="AC10" s="213">
        <v>11</v>
      </c>
      <c r="AD10" s="213">
        <v>12</v>
      </c>
    </row>
    <row r="11" spans="1:30" x14ac:dyDescent="0.2">
      <c r="A11" s="332" t="s">
        <v>250</v>
      </c>
      <c r="B11" s="391"/>
      <c r="C11" s="392" t="str">
        <f>'Customer Info'!$B$9</f>
        <v>No</v>
      </c>
      <c r="D11" s="216"/>
      <c r="P11" s="330"/>
    </row>
    <row r="12" spans="1:30" x14ac:dyDescent="0.2">
      <c r="A12" s="332" t="s">
        <v>370</v>
      </c>
      <c r="B12" s="391"/>
      <c r="C12" s="392" t="str">
        <f>'Customer Info'!$B$34</f>
        <v>Yes</v>
      </c>
      <c r="D12" s="216"/>
      <c r="P12" s="330"/>
    </row>
    <row r="13" spans="1:30" ht="15" customHeight="1" x14ac:dyDescent="0.2">
      <c r="A13" s="559"/>
      <c r="B13" s="560"/>
      <c r="C13" s="560"/>
      <c r="D13" s="560"/>
      <c r="E13" s="560"/>
      <c r="F13" s="560"/>
      <c r="G13" s="560"/>
      <c r="H13" s="560"/>
      <c r="I13" s="560"/>
      <c r="P13" s="330"/>
      <c r="R13" s="213" t="s">
        <v>109</v>
      </c>
      <c r="S13" s="233" t="s">
        <v>97</v>
      </c>
      <c r="T13" s="233" t="s">
        <v>98</v>
      </c>
      <c r="U13" s="233" t="s">
        <v>99</v>
      </c>
      <c r="V13" s="233" t="s">
        <v>100</v>
      </c>
      <c r="W13" s="233" t="s">
        <v>101</v>
      </c>
      <c r="X13" s="233" t="s">
        <v>102</v>
      </c>
      <c r="Y13" s="233" t="s">
        <v>103</v>
      </c>
      <c r="Z13" s="233" t="s">
        <v>104</v>
      </c>
      <c r="AA13" s="233" t="s">
        <v>105</v>
      </c>
      <c r="AB13" s="233" t="s">
        <v>107</v>
      </c>
      <c r="AC13" s="233" t="s">
        <v>106</v>
      </c>
      <c r="AD13" s="233" t="s">
        <v>108</v>
      </c>
    </row>
    <row r="14" spans="1:30" x14ac:dyDescent="0.2">
      <c r="A14" s="334" t="s">
        <v>27</v>
      </c>
      <c r="B14" s="231"/>
      <c r="C14" s="231"/>
      <c r="D14" s="231"/>
      <c r="E14" s="231"/>
      <c r="F14" s="231"/>
      <c r="G14" s="231"/>
      <c r="H14" s="231"/>
      <c r="I14" s="231"/>
      <c r="J14" s="231"/>
      <c r="K14" s="231"/>
      <c r="L14" s="231"/>
      <c r="M14" s="231"/>
      <c r="N14" s="231"/>
      <c r="O14" s="231"/>
      <c r="P14" s="335"/>
      <c r="R14" s="213" t="s">
        <v>154</v>
      </c>
      <c r="S14" s="232">
        <v>3.1399999999999997E-2</v>
      </c>
      <c r="T14" s="232">
        <v>3.1399999999999997E-2</v>
      </c>
      <c r="U14" s="232">
        <v>3.1399999999999997E-2</v>
      </c>
      <c r="V14" s="232">
        <v>3.1399999999999997E-2</v>
      </c>
      <c r="W14" s="232">
        <v>3.1399999999999997E-2</v>
      </c>
      <c r="X14" s="232">
        <v>3.1399999999999997E-2</v>
      </c>
      <c r="Y14" s="232">
        <v>3.1399999999999997E-2</v>
      </c>
      <c r="Z14" s="232">
        <v>3.1399999999999997E-2</v>
      </c>
      <c r="AA14" s="232">
        <v>3.1399999999999997E-2</v>
      </c>
      <c r="AB14" s="232">
        <v>3.1399999999999997E-2</v>
      </c>
      <c r="AC14" s="232">
        <v>3.1399999999999997E-2</v>
      </c>
      <c r="AD14" s="232">
        <v>3.1399999999999997E-2</v>
      </c>
    </row>
    <row r="15" spans="1:30" x14ac:dyDescent="0.2">
      <c r="A15" s="336"/>
      <c r="C15" s="233" t="s">
        <v>54</v>
      </c>
      <c r="D15" s="233" t="s">
        <v>55</v>
      </c>
      <c r="P15" s="330"/>
    </row>
    <row r="16" spans="1:30" x14ac:dyDescent="0.2">
      <c r="A16" s="337" t="s">
        <v>28</v>
      </c>
      <c r="B16" s="393"/>
      <c r="C16" s="394">
        <f>'Customer Info'!$B$18</f>
        <v>0</v>
      </c>
      <c r="D16" s="394">
        <f>ROUND(C16*C22,1)</f>
        <v>0</v>
      </c>
      <c r="E16" s="393" t="s">
        <v>45</v>
      </c>
      <c r="F16" s="395"/>
      <c r="G16" s="393" t="s">
        <v>15</v>
      </c>
      <c r="I16" s="42" t="s">
        <v>15</v>
      </c>
      <c r="J16" s="393"/>
      <c r="K16" s="393"/>
      <c r="L16" s="393"/>
      <c r="M16" s="393"/>
      <c r="N16" s="393"/>
      <c r="P16" s="330"/>
    </row>
    <row r="17" spans="1:30" x14ac:dyDescent="0.2">
      <c r="A17" s="337" t="s">
        <v>29</v>
      </c>
      <c r="B17" s="393"/>
      <c r="C17" s="394">
        <f>'Customer Info'!$B$19</f>
        <v>0</v>
      </c>
      <c r="D17" s="394">
        <f>C17*C22</f>
        <v>0</v>
      </c>
      <c r="E17" s="393" t="s">
        <v>45</v>
      </c>
      <c r="F17" s="395"/>
      <c r="G17" s="393" t="s">
        <v>30</v>
      </c>
      <c r="I17" s="396" t="str">
        <f>IF(MAX(C16,C17)&gt;0,C18/(MAX(C16,C17)*730), " ")</f>
        <v xml:space="preserve"> </v>
      </c>
      <c r="J17" s="393"/>
      <c r="K17" s="393"/>
      <c r="L17" s="393"/>
      <c r="M17" s="393"/>
      <c r="N17" s="393"/>
      <c r="P17" s="330"/>
      <c r="X17" s="232"/>
      <c r="Y17" s="232"/>
      <c r="Z17" s="232"/>
      <c r="AA17" s="232"/>
    </row>
    <row r="18" spans="1:30" x14ac:dyDescent="0.2">
      <c r="A18" s="337" t="s">
        <v>43</v>
      </c>
      <c r="B18" s="393"/>
      <c r="C18" s="397">
        <f>IF('Customer Info'!$B$21+'Customer Info'!$B$22-'Customer Info'!$B$23&lt;0,0,'Customer Info'!$B$21+'Customer Info'!$B$22-'Customer Info'!$B$23)</f>
        <v>0</v>
      </c>
      <c r="D18" s="397">
        <f>C18*C22</f>
        <v>0</v>
      </c>
      <c r="E18" s="393" t="s">
        <v>41</v>
      </c>
      <c r="F18" s="395"/>
      <c r="G18" s="393"/>
      <c r="H18" s="393"/>
      <c r="I18" s="393"/>
      <c r="J18" s="393"/>
      <c r="K18" s="393"/>
      <c r="L18" s="393"/>
      <c r="M18" s="393"/>
      <c r="N18" s="393"/>
      <c r="O18" s="393"/>
      <c r="P18" s="330"/>
    </row>
    <row r="19" spans="1:30" x14ac:dyDescent="0.2">
      <c r="A19" s="337" t="s">
        <v>195</v>
      </c>
      <c r="B19" s="393"/>
      <c r="C19" s="397">
        <f>'Customer Info'!$B$27</f>
        <v>0</v>
      </c>
      <c r="D19" s="397">
        <f>$C$19*$C$22</f>
        <v>0</v>
      </c>
      <c r="E19" s="393" t="s">
        <v>198</v>
      </c>
      <c r="F19" s="395"/>
      <c r="K19" s="393"/>
      <c r="L19" s="393"/>
      <c r="M19" s="393"/>
      <c r="N19" s="393"/>
      <c r="P19" s="330"/>
    </row>
    <row r="20" spans="1:30" x14ac:dyDescent="0.2">
      <c r="A20" s="337" t="s">
        <v>196</v>
      </c>
      <c r="B20" s="393"/>
      <c r="C20" s="398">
        <f>IF('Customer Info'!$B$18=0,0,ROUND(MAX(ROUND('Customer Info'!$B$18*'GS DCT PRI'!C22,1),ROUND('Customer Info'!$B$19*'GS DCT PRI'!C22,1))/'Customer Info'!$D$29,1))</f>
        <v>0</v>
      </c>
      <c r="D20" s="394">
        <f>$C$20</f>
        <v>0</v>
      </c>
      <c r="E20" s="393" t="s">
        <v>199</v>
      </c>
      <c r="F20" s="395"/>
      <c r="K20" s="393"/>
      <c r="L20" s="393"/>
      <c r="M20" s="393"/>
      <c r="N20" s="393"/>
      <c r="P20" s="330"/>
    </row>
    <row r="21" spans="1:30" x14ac:dyDescent="0.2">
      <c r="A21" s="337" t="s">
        <v>197</v>
      </c>
      <c r="B21" s="393"/>
      <c r="C21" s="397"/>
      <c r="D21" s="398">
        <f>MAX(100,ROUND(1.15*(MAX('Customer Info'!$B$18*'GS DCT PRI'!C22,'Customer Info'!$B$19*'GS DCT PRI'!C22)),1))</f>
        <v>100</v>
      </c>
      <c r="E21" s="393" t="s">
        <v>199</v>
      </c>
      <c r="F21" s="395"/>
      <c r="K21" s="393"/>
      <c r="L21" s="393"/>
      <c r="M21" s="393"/>
      <c r="N21" s="393"/>
      <c r="P21" s="330"/>
    </row>
    <row r="22" spans="1:30" x14ac:dyDescent="0.2">
      <c r="A22" s="337" t="s">
        <v>53</v>
      </c>
      <c r="B22" s="393"/>
      <c r="C22" s="399">
        <f>+'Customer Info'!$E$18</f>
        <v>1</v>
      </c>
      <c r="D22" s="393"/>
      <c r="E22" s="393"/>
      <c r="F22" s="395"/>
      <c r="G22" s="400"/>
      <c r="H22" s="400"/>
      <c r="I22" s="400"/>
      <c r="J22" s="400"/>
      <c r="K22" s="393"/>
      <c r="L22" s="393"/>
      <c r="M22" s="393"/>
      <c r="N22" s="393"/>
      <c r="P22" s="330"/>
      <c r="S22" s="232"/>
      <c r="T22" s="232"/>
      <c r="U22" s="232"/>
      <c r="V22" s="232"/>
      <c r="W22" s="232"/>
      <c r="X22" s="232"/>
      <c r="Y22" s="232"/>
      <c r="Z22" s="232"/>
      <c r="AA22" s="232"/>
      <c r="AB22" s="232"/>
      <c r="AC22" s="232"/>
      <c r="AD22" s="232"/>
    </row>
    <row r="23" spans="1:30" x14ac:dyDescent="0.2">
      <c r="A23" s="337"/>
      <c r="B23" s="393"/>
      <c r="C23" s="318" t="s">
        <v>15</v>
      </c>
      <c r="D23" s="561" t="s">
        <v>15</v>
      </c>
      <c r="E23" s="561"/>
      <c r="F23" s="561"/>
      <c r="G23" s="561"/>
      <c r="H23" s="561"/>
      <c r="K23" s="393"/>
      <c r="L23" s="393"/>
      <c r="M23" s="393"/>
      <c r="N23" s="393"/>
      <c r="O23" s="301"/>
      <c r="P23" s="330"/>
    </row>
    <row r="24" spans="1:30" x14ac:dyDescent="0.2">
      <c r="A24" s="337" t="s">
        <v>15</v>
      </c>
      <c r="B24" s="393"/>
      <c r="C24" s="318" t="s">
        <v>15</v>
      </c>
      <c r="D24" s="561" t="s">
        <v>15</v>
      </c>
      <c r="E24" s="561"/>
      <c r="F24" s="561"/>
      <c r="G24" s="561"/>
      <c r="H24" s="561"/>
      <c r="I24" s="400"/>
      <c r="J24" s="400"/>
      <c r="K24" s="393"/>
      <c r="L24" s="393"/>
      <c r="M24" s="393"/>
      <c r="N24" s="393"/>
      <c r="O24" s="301"/>
      <c r="P24" s="330"/>
    </row>
    <row r="25" spans="1:30" x14ac:dyDescent="0.2">
      <c r="A25" s="337"/>
      <c r="B25" s="393"/>
      <c r="C25" s="395"/>
      <c r="D25" s="395"/>
      <c r="E25" s="395"/>
      <c r="F25" s="395"/>
      <c r="G25" s="400"/>
      <c r="H25" s="400"/>
      <c r="I25" s="400"/>
      <c r="J25" s="400"/>
      <c r="K25" s="393"/>
      <c r="L25" s="393"/>
      <c r="M25" s="393"/>
      <c r="N25" s="393"/>
      <c r="O25" s="393"/>
      <c r="P25" s="330"/>
    </row>
    <row r="26" spans="1:30" x14ac:dyDescent="0.2">
      <c r="A26" s="334" t="s">
        <v>31</v>
      </c>
      <c r="B26" s="231"/>
      <c r="C26" s="231"/>
      <c r="D26" s="231"/>
      <c r="E26" s="231"/>
      <c r="F26" s="231"/>
      <c r="G26" s="546" t="s">
        <v>67</v>
      </c>
      <c r="H26" s="547"/>
      <c r="I26" s="547"/>
      <c r="J26" s="548"/>
      <c r="K26" s="231"/>
      <c r="L26" s="549" t="s">
        <v>68</v>
      </c>
      <c r="M26" s="549"/>
      <c r="N26" s="549"/>
      <c r="O26" s="549"/>
      <c r="P26" s="330"/>
    </row>
    <row r="27" spans="1:30" x14ac:dyDescent="0.2">
      <c r="A27" s="336"/>
      <c r="G27" s="230" t="s">
        <v>64</v>
      </c>
      <c r="H27" s="230" t="s">
        <v>65</v>
      </c>
      <c r="I27" s="230" t="s">
        <v>66</v>
      </c>
      <c r="J27" s="401" t="s">
        <v>34</v>
      </c>
      <c r="L27" s="374" t="s">
        <v>64</v>
      </c>
      <c r="M27" s="374" t="s">
        <v>65</v>
      </c>
      <c r="N27" s="374" t="s">
        <v>66</v>
      </c>
      <c r="O27" s="374" t="s">
        <v>34</v>
      </c>
      <c r="P27" s="402" t="s">
        <v>56</v>
      </c>
    </row>
    <row r="28" spans="1:30" x14ac:dyDescent="0.2">
      <c r="A28" s="336" t="s">
        <v>32</v>
      </c>
      <c r="G28" s="66"/>
      <c r="H28" s="66"/>
      <c r="I28" s="66">
        <f>'Rider Rates'!$B$28</f>
        <v>21</v>
      </c>
      <c r="J28" s="66">
        <f>SUM(G28:I28)</f>
        <v>21</v>
      </c>
      <c r="L28" s="229"/>
      <c r="M28" s="229"/>
      <c r="N28" s="229">
        <f>I28</f>
        <v>21</v>
      </c>
      <c r="O28" s="162">
        <f>SUM(L28:N28)</f>
        <v>21</v>
      </c>
      <c r="P28" s="339">
        <f>'Rider Rates'!$K$24</f>
        <v>46122</v>
      </c>
    </row>
    <row r="29" spans="1:30" x14ac:dyDescent="0.2">
      <c r="A29" s="336" t="s">
        <v>126</v>
      </c>
      <c r="D29" s="403">
        <f>D18</f>
        <v>0</v>
      </c>
      <c r="E29" s="404" t="s">
        <v>41</v>
      </c>
      <c r="F29" s="405" t="s">
        <v>8</v>
      </c>
      <c r="G29" s="64"/>
      <c r="H29" s="66"/>
      <c r="I29" s="66"/>
      <c r="J29" s="64"/>
      <c r="K29" s="406" t="s">
        <v>42</v>
      </c>
      <c r="L29" s="66"/>
      <c r="M29" s="229"/>
      <c r="N29" s="66"/>
      <c r="O29" s="162"/>
      <c r="P29" s="339"/>
    </row>
    <row r="30" spans="1:30" x14ac:dyDescent="0.2">
      <c r="A30" s="336" t="s">
        <v>33</v>
      </c>
      <c r="D30" s="407">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393" t="s">
        <v>45</v>
      </c>
      <c r="F30" s="408" t="s">
        <v>8</v>
      </c>
      <c r="G30" s="65"/>
      <c r="H30" s="65"/>
      <c r="I30" s="66">
        <f>'Rider Rates'!$G$28</f>
        <v>9.0500000000000007</v>
      </c>
      <c r="J30" s="65">
        <f>SUM(G30:I30)</f>
        <v>9.0500000000000007</v>
      </c>
      <c r="K30" s="220" t="s">
        <v>44</v>
      </c>
      <c r="L30" s="66"/>
      <c r="M30" s="66"/>
      <c r="N30" s="66">
        <f>ROUND($D30*I30,2)</f>
        <v>0</v>
      </c>
      <c r="O30" s="162">
        <f>SUM(L30:N30)</f>
        <v>0</v>
      </c>
      <c r="P30" s="339">
        <f>'Rider Rates'!$K$24</f>
        <v>46122</v>
      </c>
    </row>
    <row r="31" spans="1:30" x14ac:dyDescent="0.2">
      <c r="A31" s="336" t="s">
        <v>185</v>
      </c>
      <c r="D31" s="407">
        <f>IF(D20&lt;=100,0,ROUND(IF(D20-D21&gt;0,D20-D21),1))</f>
        <v>0</v>
      </c>
      <c r="E31" s="393" t="s">
        <v>183</v>
      </c>
      <c r="F31" s="408" t="s">
        <v>8</v>
      </c>
      <c r="G31" s="89"/>
      <c r="H31" s="65"/>
      <c r="I31" s="66">
        <f>'Rider Rates'!$H$28</f>
        <v>1.67</v>
      </c>
      <c r="J31" s="89">
        <f>SUM(G31:I31)</f>
        <v>1.67</v>
      </c>
      <c r="K31" s="220" t="s">
        <v>44</v>
      </c>
      <c r="L31" s="66"/>
      <c r="M31" s="66"/>
      <c r="N31" s="66">
        <f>ROUND($D31*I31,2)</f>
        <v>0</v>
      </c>
      <c r="O31" s="66">
        <f>SUM(L31:N31)</f>
        <v>0</v>
      </c>
      <c r="P31" s="339">
        <f>'Rider Rates'!$K$24</f>
        <v>46122</v>
      </c>
    </row>
    <row r="32" spans="1:30" x14ac:dyDescent="0.2">
      <c r="A32" s="340" t="s">
        <v>50</v>
      </c>
      <c r="B32" s="217"/>
      <c r="C32" s="217"/>
      <c r="D32" s="409"/>
      <c r="E32" s="409"/>
      <c r="F32" s="217"/>
      <c r="G32" s="217"/>
      <c r="H32" s="217"/>
      <c r="I32" s="217"/>
      <c r="J32" s="217"/>
      <c r="K32" s="410"/>
      <c r="L32" s="210"/>
      <c r="M32" s="210"/>
      <c r="N32" s="210">
        <f>SUM(N28:N31)</f>
        <v>21</v>
      </c>
      <c r="O32" s="210">
        <f>SUM(O28:O31)</f>
        <v>21</v>
      </c>
      <c r="P32" s="330"/>
    </row>
    <row r="33" spans="1:16" x14ac:dyDescent="0.2">
      <c r="A33" s="341"/>
      <c r="B33" s="226"/>
      <c r="C33" s="228"/>
      <c r="D33" s="228"/>
      <c r="E33" s="228"/>
      <c r="F33" s="228"/>
      <c r="G33" s="227"/>
      <c r="H33" s="227"/>
      <c r="I33" s="227"/>
      <c r="J33" s="227"/>
      <c r="K33" s="226"/>
      <c r="L33" s="226"/>
      <c r="M33" s="226"/>
      <c r="N33" s="226"/>
      <c r="O33" s="226"/>
      <c r="P33" s="342"/>
    </row>
    <row r="34" spans="1:16" x14ac:dyDescent="0.2">
      <c r="A34" s="343" t="s">
        <v>69</v>
      </c>
      <c r="D34" s="403"/>
      <c r="E34" s="403"/>
      <c r="K34" s="220"/>
      <c r="L34" s="220"/>
      <c r="M34" s="220"/>
      <c r="N34" s="220"/>
      <c r="O34" s="245"/>
      <c r="P34" s="319"/>
    </row>
    <row r="35" spans="1:16" x14ac:dyDescent="0.2">
      <c r="A35" s="343"/>
      <c r="D35" s="403"/>
      <c r="E35" s="403"/>
      <c r="K35" s="220"/>
      <c r="L35" s="220"/>
      <c r="M35" s="220"/>
      <c r="N35" s="220"/>
      <c r="O35" s="245"/>
      <c r="P35" s="319"/>
    </row>
    <row r="36" spans="1:16" x14ac:dyDescent="0.2">
      <c r="A36" s="411" t="s">
        <v>292</v>
      </c>
      <c r="D36" s="403"/>
      <c r="E36" s="403"/>
      <c r="K36" s="220"/>
      <c r="L36" s="220"/>
      <c r="M36" s="220"/>
      <c r="N36" s="220"/>
      <c r="O36" s="245"/>
      <c r="P36" s="330"/>
    </row>
    <row r="37" spans="1:16" x14ac:dyDescent="0.2">
      <c r="A37" s="344" t="s">
        <v>372</v>
      </c>
      <c r="D37" s="403">
        <f>IF($C$18&lt;0,0,IF($C$18&gt;833000,833000,$C$18))</f>
        <v>0</v>
      </c>
      <c r="E37" s="412" t="s">
        <v>41</v>
      </c>
      <c r="F37" s="408" t="s">
        <v>8</v>
      </c>
      <c r="G37" s="413"/>
      <c r="H37" s="64"/>
      <c r="I37" s="80">
        <f>'Rider Rates'!$G$35</f>
        <v>5.5215000000000004E-3</v>
      </c>
      <c r="J37" s="6">
        <f t="shared" ref="J37:J44" si="0">SUM(G37:I37)</f>
        <v>5.5215000000000004E-3</v>
      </c>
      <c r="K37" s="220" t="s">
        <v>42</v>
      </c>
      <c r="L37" s="66"/>
      <c r="M37" s="66"/>
      <c r="N37" s="66">
        <f>ROUND($D37*I37,2)</f>
        <v>0</v>
      </c>
      <c r="O37" s="66">
        <f t="shared" ref="O37:O66" si="1">SUM(L37:N37)</f>
        <v>0</v>
      </c>
      <c r="P37" s="339">
        <f>'Rider Rates'!$O$35</f>
        <v>46022</v>
      </c>
    </row>
    <row r="38" spans="1:16" x14ac:dyDescent="0.2">
      <c r="A38" s="344" t="s">
        <v>373</v>
      </c>
      <c r="D38" s="403">
        <f>IF($C$18-833000&gt;0,$C$18-D37,0)</f>
        <v>0</v>
      </c>
      <c r="E38" s="412" t="s">
        <v>41</v>
      </c>
      <c r="F38" s="408" t="s">
        <v>8</v>
      </c>
      <c r="G38" s="413"/>
      <c r="H38" s="64"/>
      <c r="I38" s="80">
        <f>'Rider Rates'!$G$36</f>
        <v>1.7560000000000001E-4</v>
      </c>
      <c r="J38" s="91">
        <f t="shared" si="0"/>
        <v>1.7560000000000001E-4</v>
      </c>
      <c r="K38" s="220" t="s">
        <v>42</v>
      </c>
      <c r="L38" s="66"/>
      <c r="M38" s="66"/>
      <c r="N38" s="66">
        <f>ROUND($D38*I38,2)</f>
        <v>0</v>
      </c>
      <c r="O38" s="66">
        <f t="shared" si="1"/>
        <v>0</v>
      </c>
      <c r="P38" s="339">
        <f>'Rider Rates'!$O$36</f>
        <v>45293</v>
      </c>
    </row>
    <row r="39" spans="1:16" x14ac:dyDescent="0.2">
      <c r="A39" s="344" t="s">
        <v>47</v>
      </c>
      <c r="B39" s="213" t="s">
        <v>15</v>
      </c>
      <c r="D39" s="403">
        <f>IF('Customer Info'!$C$31=TRUE,0,IF(C18&lt;0,0,IF(C18&gt;2000,2000,C18)))</f>
        <v>0</v>
      </c>
      <c r="E39" s="412" t="s">
        <v>41</v>
      </c>
      <c r="F39" s="408" t="s">
        <v>8</v>
      </c>
      <c r="G39" s="413"/>
      <c r="H39" s="64"/>
      <c r="I39" s="80">
        <f>'Rider Rates'!$G$37</f>
        <v>4.6499999999999996E-3</v>
      </c>
      <c r="J39" s="90">
        <f t="shared" si="0"/>
        <v>4.6499999999999996E-3</v>
      </c>
      <c r="K39" s="220" t="s">
        <v>42</v>
      </c>
      <c r="L39" s="66"/>
      <c r="M39" s="66"/>
      <c r="N39" s="66">
        <f>ROUND($D39*I39,2)</f>
        <v>0</v>
      </c>
      <c r="O39" s="66">
        <f t="shared" si="1"/>
        <v>0</v>
      </c>
      <c r="P39" s="339">
        <f>'Rider Rates'!$O$37</f>
        <v>44531</v>
      </c>
    </row>
    <row r="40" spans="1:16" x14ac:dyDescent="0.2">
      <c r="A40" s="344" t="s">
        <v>48</v>
      </c>
      <c r="B40" s="213" t="s">
        <v>15</v>
      </c>
      <c r="D40" s="403">
        <f>IF('Customer Info'!$C$31=TRUE,0,IF(C18&gt;15000,13000,IF(C18&gt;2000,C18-2000,0)))</f>
        <v>0</v>
      </c>
      <c r="E40" s="412" t="s">
        <v>41</v>
      </c>
      <c r="F40" s="408" t="s">
        <v>8</v>
      </c>
      <c r="G40" s="413"/>
      <c r="H40" s="64"/>
      <c r="I40" s="80">
        <f>'Rider Rates'!$G$38</f>
        <v>4.1900000000000001E-3</v>
      </c>
      <c r="J40" s="90">
        <f t="shared" si="0"/>
        <v>4.1900000000000001E-3</v>
      </c>
      <c r="K40" s="220" t="s">
        <v>42</v>
      </c>
      <c r="L40" s="66"/>
      <c r="M40" s="66"/>
      <c r="N40" s="66">
        <f>ROUND($D40*I40,2)</f>
        <v>0</v>
      </c>
      <c r="O40" s="66">
        <f t="shared" si="1"/>
        <v>0</v>
      </c>
      <c r="P40" s="339">
        <f>'Rider Rates'!$O$38</f>
        <v>44531</v>
      </c>
    </row>
    <row r="41" spans="1:16" x14ac:dyDescent="0.2">
      <c r="A41" s="344" t="s">
        <v>49</v>
      </c>
      <c r="B41" s="213" t="s">
        <v>15</v>
      </c>
      <c r="D41" s="403">
        <f>IF('Customer Info'!$C$31=TRUE,0,IF(C18-D39-D40&gt;0,C18-D39-D40,0))</f>
        <v>0</v>
      </c>
      <c r="E41" s="412" t="s">
        <v>41</v>
      </c>
      <c r="F41" s="408" t="s">
        <v>8</v>
      </c>
      <c r="G41" s="413"/>
      <c r="H41" s="64"/>
      <c r="I41" s="80">
        <f>'Rider Rates'!$G$39</f>
        <v>3.63E-3</v>
      </c>
      <c r="J41" s="90">
        <f t="shared" si="0"/>
        <v>3.63E-3</v>
      </c>
      <c r="K41" s="220" t="s">
        <v>42</v>
      </c>
      <c r="L41" s="66"/>
      <c r="M41" s="66"/>
      <c r="N41" s="66">
        <f>ROUND($D41*I41,2)</f>
        <v>0</v>
      </c>
      <c r="O41" s="66">
        <f t="shared" si="1"/>
        <v>0</v>
      </c>
      <c r="P41" s="339">
        <f>'Rider Rates'!$O$39</f>
        <v>44531</v>
      </c>
    </row>
    <row r="42" spans="1:16" x14ac:dyDescent="0.2">
      <c r="A42" s="344" t="s">
        <v>159</v>
      </c>
      <c r="B42" s="387"/>
      <c r="C42" s="387"/>
      <c r="D42" s="403">
        <f>IF($C$18&lt;1,0,$C$18)</f>
        <v>0</v>
      </c>
      <c r="E42" s="404" t="s">
        <v>41</v>
      </c>
      <c r="F42" s="405" t="s">
        <v>8</v>
      </c>
      <c r="G42" s="124"/>
      <c r="H42" s="124"/>
      <c r="I42" s="198">
        <f>'Rider Rates'!$I$40</f>
        <v>-1.06E-3</v>
      </c>
      <c r="J42" s="198">
        <f t="shared" si="0"/>
        <v>-1.06E-3</v>
      </c>
      <c r="K42" s="406" t="s">
        <v>42</v>
      </c>
      <c r="L42" s="82"/>
      <c r="M42" s="82"/>
      <c r="N42" s="82">
        <f>ROUND(D42*I42,2)</f>
        <v>0</v>
      </c>
      <c r="O42" s="82">
        <f t="shared" si="1"/>
        <v>0</v>
      </c>
      <c r="P42" s="339">
        <f>'Rider Rates'!$O$40</f>
        <v>46122</v>
      </c>
    </row>
    <row r="43" spans="1:16" x14ac:dyDescent="0.2">
      <c r="A43" s="344" t="s">
        <v>162</v>
      </c>
      <c r="B43" s="387"/>
      <c r="C43" s="387"/>
      <c r="D43" s="151"/>
      <c r="E43" s="404" t="s">
        <v>109</v>
      </c>
      <c r="F43" s="405"/>
      <c r="G43" s="87"/>
      <c r="H43" s="414"/>
      <c r="I43" s="415">
        <f>'Rider Rates'!$C$41</f>
        <v>1.02</v>
      </c>
      <c r="J43" s="415">
        <f t="shared" si="0"/>
        <v>1.02</v>
      </c>
      <c r="K43" s="406"/>
      <c r="L43" s="82"/>
      <c r="M43" s="82"/>
      <c r="N43" s="82">
        <f>I43</f>
        <v>1.02</v>
      </c>
      <c r="O43" s="82">
        <f t="shared" si="1"/>
        <v>1.02</v>
      </c>
      <c r="P43" s="339">
        <f>'Rider Rates'!$O$41</f>
        <v>46122</v>
      </c>
    </row>
    <row r="44" spans="1:16" x14ac:dyDescent="0.2">
      <c r="A44" s="344" t="s">
        <v>352</v>
      </c>
      <c r="B44" s="387"/>
      <c r="C44" s="387"/>
      <c r="D44" s="151"/>
      <c r="E44" s="404" t="s">
        <v>109</v>
      </c>
      <c r="F44" s="405"/>
      <c r="G44" s="87"/>
      <c r="H44" s="414"/>
      <c r="I44" s="415">
        <f>'Rider Rates'!$C$42</f>
        <v>23.69</v>
      </c>
      <c r="J44" s="415">
        <f t="shared" si="0"/>
        <v>23.69</v>
      </c>
      <c r="K44" s="406"/>
      <c r="L44" s="82"/>
      <c r="M44" s="82"/>
      <c r="N44" s="82">
        <f>I44</f>
        <v>23.69</v>
      </c>
      <c r="O44" s="82">
        <f t="shared" si="1"/>
        <v>23.69</v>
      </c>
      <c r="P44" s="339">
        <f>'Rider Rates'!$O$42</f>
        <v>46122</v>
      </c>
    </row>
    <row r="45" spans="1:16" x14ac:dyDescent="0.2">
      <c r="A45" s="344" t="s">
        <v>133</v>
      </c>
      <c r="B45" s="387"/>
      <c r="C45" s="387"/>
      <c r="D45" s="416">
        <f>$N$32</f>
        <v>21</v>
      </c>
      <c r="E45" s="404" t="s">
        <v>115</v>
      </c>
      <c r="F45" s="405" t="s">
        <v>8</v>
      </c>
      <c r="G45" s="87"/>
      <c r="H45" s="414"/>
      <c r="I45" s="417">
        <f>'Rider Rates'!$F$43</f>
        <v>2.95915E-2</v>
      </c>
      <c r="J45" s="417">
        <f>SUM(H45:I45)</f>
        <v>2.95915E-2</v>
      </c>
      <c r="K45" s="406"/>
      <c r="L45" s="82"/>
      <c r="M45" s="82"/>
      <c r="N45" s="82">
        <f>ROUND(N$32*I45,2)</f>
        <v>0.62</v>
      </c>
      <c r="O45" s="82">
        <f t="shared" si="1"/>
        <v>0.62</v>
      </c>
      <c r="P45" s="339">
        <f>'Rider Rates'!$O$43</f>
        <v>46122</v>
      </c>
    </row>
    <row r="46" spans="1:16" x14ac:dyDescent="0.2">
      <c r="A46" s="344" t="s">
        <v>78</v>
      </c>
      <c r="B46" s="387"/>
      <c r="C46" s="387"/>
      <c r="D46" s="416">
        <f>$N$32</f>
        <v>21</v>
      </c>
      <c r="E46" s="404" t="s">
        <v>115</v>
      </c>
      <c r="F46" s="405" t="s">
        <v>8</v>
      </c>
      <c r="G46" s="86"/>
      <c r="H46" s="401"/>
      <c r="I46" s="417">
        <f>'Rider Rates'!$F$44</f>
        <v>1.8019E-2</v>
      </c>
      <c r="J46" s="417">
        <f>SUM(H46:I46)</f>
        <v>1.8019E-2</v>
      </c>
      <c r="K46" s="406"/>
      <c r="L46" s="82"/>
      <c r="M46" s="82"/>
      <c r="N46" s="82">
        <f>ROUND(N$32*I46,2)</f>
        <v>0.38</v>
      </c>
      <c r="O46" s="162">
        <f t="shared" si="1"/>
        <v>0.38</v>
      </c>
      <c r="P46" s="339">
        <f>'Rider Rates'!$O$44</f>
        <v>46122</v>
      </c>
    </row>
    <row r="47" spans="1:16" x14ac:dyDescent="0.2">
      <c r="A47" s="344" t="s">
        <v>79</v>
      </c>
      <c r="B47" s="387"/>
      <c r="C47" s="387"/>
      <c r="D47" s="416">
        <f>$N$32</f>
        <v>21</v>
      </c>
      <c r="E47" s="404" t="s">
        <v>115</v>
      </c>
      <c r="F47" s="405" t="s">
        <v>8</v>
      </c>
      <c r="G47" s="87"/>
      <c r="H47" s="414"/>
      <c r="I47" s="417">
        <f>'Rider Rates'!$F$45</f>
        <v>5.8023605956771022E-2</v>
      </c>
      <c r="J47" s="417">
        <f>SUM(H47:I47)</f>
        <v>5.8023605956771022E-2</v>
      </c>
      <c r="K47" s="406"/>
      <c r="L47" s="82"/>
      <c r="M47" s="82"/>
      <c r="N47" s="82">
        <f>ROUND(N$32*I47,2)</f>
        <v>1.22</v>
      </c>
      <c r="O47" s="162">
        <f t="shared" si="1"/>
        <v>1.22</v>
      </c>
      <c r="P47" s="339">
        <f>'Rider Rates'!$O$45</f>
        <v>46122</v>
      </c>
    </row>
    <row r="48" spans="1:16" x14ac:dyDescent="0.2">
      <c r="A48" s="344" t="s">
        <v>173</v>
      </c>
      <c r="B48" s="387"/>
      <c r="C48" s="387"/>
      <c r="D48" s="416">
        <f>$N$32</f>
        <v>21</v>
      </c>
      <c r="E48" s="404" t="s">
        <v>115</v>
      </c>
      <c r="F48" s="405" t="s">
        <v>8</v>
      </c>
      <c r="G48" s="80"/>
      <c r="H48" s="80"/>
      <c r="I48" s="417">
        <f>'Rider Rates'!$F$46</f>
        <v>0</v>
      </c>
      <c r="J48" s="417">
        <f>SUM(H48:I48)</f>
        <v>0</v>
      </c>
      <c r="K48" s="406"/>
      <c r="L48" s="82"/>
      <c r="M48" s="82"/>
      <c r="N48" s="82">
        <f>ROUND(D48*I48,2)</f>
        <v>0</v>
      </c>
      <c r="O48" s="82">
        <f t="shared" si="1"/>
        <v>0</v>
      </c>
      <c r="P48" s="339">
        <f>'Rider Rates'!$O$46</f>
        <v>44713</v>
      </c>
    </row>
    <row r="49" spans="1:16" x14ac:dyDescent="0.2">
      <c r="A49" s="344" t="s">
        <v>160</v>
      </c>
      <c r="B49" s="387"/>
      <c r="C49" s="387"/>
      <c r="D49" s="403">
        <f>IF($C$18&lt;0,0,IF($C$18&gt;833000,833000,$C$18))</f>
        <v>0</v>
      </c>
      <c r="E49" s="404" t="s">
        <v>41</v>
      </c>
      <c r="F49" s="405" t="s">
        <v>8</v>
      </c>
      <c r="G49" s="80"/>
      <c r="H49" s="80"/>
      <c r="I49" s="80">
        <f>'Rider Rates'!$I$47</f>
        <v>0</v>
      </c>
      <c r="J49" s="80">
        <f t="shared" ref="J49:J55" si="2">SUM(G49:I49)</f>
        <v>0</v>
      </c>
      <c r="K49" s="406" t="s">
        <v>42</v>
      </c>
      <c r="L49" s="82"/>
      <c r="M49" s="82"/>
      <c r="N49" s="66">
        <f>ROUND(D49*I49,2)</f>
        <v>0</v>
      </c>
      <c r="O49" s="82">
        <f t="shared" si="1"/>
        <v>0</v>
      </c>
      <c r="P49" s="339">
        <f>'Rider Rates'!$O$47</f>
        <v>45883</v>
      </c>
    </row>
    <row r="50" spans="1:16" x14ac:dyDescent="0.2">
      <c r="A50" s="344" t="s">
        <v>343</v>
      </c>
      <c r="B50" s="387"/>
      <c r="C50" s="387"/>
      <c r="D50" s="418">
        <f>IF(C18&lt;0,0,IF(C18&gt;833000,833000,C18))</f>
        <v>0</v>
      </c>
      <c r="E50" s="404" t="s">
        <v>41</v>
      </c>
      <c r="F50" s="405" t="s">
        <v>8</v>
      </c>
      <c r="G50" s="225"/>
      <c r="H50" s="225"/>
      <c r="I50" s="80">
        <f>'Rider Rates'!$I$48</f>
        <v>0</v>
      </c>
      <c r="J50" s="225">
        <f t="shared" si="2"/>
        <v>0</v>
      </c>
      <c r="K50" s="406" t="s">
        <v>42</v>
      </c>
      <c r="L50" s="224"/>
      <c r="M50" s="224"/>
      <c r="N50" s="224">
        <f>IF(D50*I50&gt;242,242,D50*I50)</f>
        <v>0</v>
      </c>
      <c r="O50" s="224">
        <f t="shared" si="1"/>
        <v>0</v>
      </c>
      <c r="P50" s="339">
        <f>'Rider Rates'!$O$48</f>
        <v>45883</v>
      </c>
    </row>
    <row r="51" spans="1:16" x14ac:dyDescent="0.2">
      <c r="A51" s="344" t="s">
        <v>176</v>
      </c>
      <c r="B51" s="387"/>
      <c r="C51" s="387"/>
      <c r="D51" s="418">
        <f>D18</f>
        <v>0</v>
      </c>
      <c r="E51" s="404" t="s">
        <v>41</v>
      </c>
      <c r="F51" s="405" t="s">
        <v>8</v>
      </c>
      <c r="G51" s="80"/>
      <c r="H51" s="80"/>
      <c r="I51" s="80">
        <f>'Rider Rates'!$K$49</f>
        <v>0</v>
      </c>
      <c r="J51" s="80">
        <f t="shared" si="2"/>
        <v>0</v>
      </c>
      <c r="K51" s="406" t="s">
        <v>42</v>
      </c>
      <c r="L51" s="82"/>
      <c r="M51" s="82"/>
      <c r="N51" s="66">
        <f>ROUND($D51*I51,2)</f>
        <v>0</v>
      </c>
      <c r="O51" s="82">
        <f t="shared" si="1"/>
        <v>0</v>
      </c>
      <c r="P51" s="339">
        <f>'Rider Rates'!$O$49</f>
        <v>45444</v>
      </c>
    </row>
    <row r="52" spans="1:16" x14ac:dyDescent="0.2">
      <c r="A52" s="344" t="s">
        <v>175</v>
      </c>
      <c r="B52" s="387"/>
      <c r="C52" s="387"/>
      <c r="D52" s="418"/>
      <c r="E52" s="404" t="s">
        <v>109</v>
      </c>
      <c r="F52" s="405" t="s">
        <v>8</v>
      </c>
      <c r="G52" s="203"/>
      <c r="H52" s="203"/>
      <c r="I52" s="80">
        <f>'Rider Rates'!$C$50</f>
        <v>0</v>
      </c>
      <c r="J52" s="80">
        <f t="shared" si="2"/>
        <v>0</v>
      </c>
      <c r="K52" s="406"/>
      <c r="L52" s="162"/>
      <c r="M52" s="162"/>
      <c r="N52" s="162">
        <f>I52</f>
        <v>0</v>
      </c>
      <c r="O52" s="162">
        <f t="shared" si="1"/>
        <v>0</v>
      </c>
      <c r="P52" s="339">
        <f>'Rider Rates'!$O$50</f>
        <v>45444</v>
      </c>
    </row>
    <row r="53" spans="1:16" x14ac:dyDescent="0.2">
      <c r="A53" s="344" t="s">
        <v>344</v>
      </c>
      <c r="B53" s="387"/>
      <c r="C53" s="387"/>
      <c r="D53" s="403">
        <f>$D$37</f>
        <v>0</v>
      </c>
      <c r="E53" s="404" t="s">
        <v>41</v>
      </c>
      <c r="F53" s="405" t="s">
        <v>8</v>
      </c>
      <c r="G53" s="80"/>
      <c r="H53" s="80"/>
      <c r="I53" s="80">
        <f>'Rider Rates'!$I$51</f>
        <v>0</v>
      </c>
      <c r="J53" s="80">
        <f t="shared" si="2"/>
        <v>0</v>
      </c>
      <c r="K53" s="406" t="s">
        <v>42</v>
      </c>
      <c r="L53" s="82"/>
      <c r="M53" s="82"/>
      <c r="N53" s="66">
        <f>ROUND($D53*I53,2)</f>
        <v>0</v>
      </c>
      <c r="O53" s="162">
        <f t="shared" si="1"/>
        <v>0</v>
      </c>
      <c r="P53" s="339">
        <f>'Rider Rates'!$O$51</f>
        <v>45444</v>
      </c>
    </row>
    <row r="54" spans="1:16" x14ac:dyDescent="0.2">
      <c r="A54" s="344" t="s">
        <v>80</v>
      </c>
      <c r="B54" s="387"/>
      <c r="C54" s="387"/>
      <c r="D54" s="403">
        <f>IF('Customer Info'!C33=TRUE,0,IF($C$18&lt;0,0,$C$18))</f>
        <v>0</v>
      </c>
      <c r="E54" s="404" t="s">
        <v>41</v>
      </c>
      <c r="F54" s="405" t="s">
        <v>8</v>
      </c>
      <c r="G54" s="80"/>
      <c r="H54" s="80"/>
      <c r="I54" s="80">
        <f>'Rider Rates'!$K$55</f>
        <v>0</v>
      </c>
      <c r="J54" s="80">
        <f t="shared" si="2"/>
        <v>0</v>
      </c>
      <c r="K54" s="406" t="s">
        <v>42</v>
      </c>
      <c r="L54" s="82"/>
      <c r="M54" s="82"/>
      <c r="N54" s="66">
        <f>ROUND($D54*I54,2)</f>
        <v>0</v>
      </c>
      <c r="O54" s="162">
        <f>SUM(L54:N54)</f>
        <v>0</v>
      </c>
      <c r="P54" s="339">
        <f>'Rider Rates'!$O$55</f>
        <v>45444</v>
      </c>
    </row>
    <row r="55" spans="1:16" x14ac:dyDescent="0.2">
      <c r="A55" s="344" t="s">
        <v>80</v>
      </c>
      <c r="B55" s="387"/>
      <c r="C55" s="387"/>
      <c r="D55" s="407">
        <f>IF('Customer Info'!C33=TRUE,0,$D$30)</f>
        <v>0</v>
      </c>
      <c r="E55" s="404" t="s">
        <v>45</v>
      </c>
      <c r="F55" s="405" t="s">
        <v>8</v>
      </c>
      <c r="G55" s="80"/>
      <c r="H55" s="80"/>
      <c r="I55" s="80">
        <f>'Rider Rates'!$K$57</f>
        <v>0</v>
      </c>
      <c r="J55" s="80">
        <f t="shared" si="2"/>
        <v>0</v>
      </c>
      <c r="K55" s="406" t="s">
        <v>42</v>
      </c>
      <c r="L55" s="82"/>
      <c r="M55" s="82"/>
      <c r="N55" s="66">
        <f>I55</f>
        <v>0</v>
      </c>
      <c r="O55" s="162">
        <f>SUM(L55:N55)</f>
        <v>0</v>
      </c>
      <c r="P55" s="339">
        <f>'Rider Rates'!$O$57</f>
        <v>45444</v>
      </c>
    </row>
    <row r="56" spans="1:16" x14ac:dyDescent="0.2">
      <c r="A56" s="344" t="s">
        <v>177</v>
      </c>
      <c r="B56" s="387"/>
      <c r="C56" s="387"/>
      <c r="D56" s="418"/>
      <c r="E56" s="404"/>
      <c r="F56" s="405"/>
      <c r="G56" s="203"/>
      <c r="H56" s="203"/>
      <c r="I56" s="80"/>
      <c r="J56" s="80"/>
      <c r="K56" s="406"/>
      <c r="L56" s="162"/>
      <c r="M56" s="162"/>
      <c r="N56" s="162"/>
      <c r="O56" s="162"/>
      <c r="P56" s="330"/>
    </row>
    <row r="57" spans="1:16" x14ac:dyDescent="0.2">
      <c r="A57" s="344"/>
      <c r="B57" s="387"/>
      <c r="C57" s="387"/>
      <c r="D57" s="418"/>
      <c r="E57" s="404"/>
      <c r="F57" s="405"/>
      <c r="G57" s="405"/>
      <c r="H57" s="405"/>
      <c r="I57" s="405"/>
      <c r="J57" s="405"/>
      <c r="K57" s="405"/>
      <c r="L57" s="405"/>
      <c r="M57" s="405"/>
      <c r="N57" s="405"/>
      <c r="O57" s="405"/>
      <c r="P57" s="330"/>
    </row>
    <row r="58" spans="1:16" x14ac:dyDescent="0.2">
      <c r="A58" s="411" t="s">
        <v>293</v>
      </c>
      <c r="B58" s="387"/>
      <c r="C58" s="387"/>
      <c r="D58" s="418"/>
      <c r="E58" s="404"/>
      <c r="F58" s="405"/>
      <c r="G58" s="405"/>
      <c r="H58" s="405"/>
      <c r="I58" s="405"/>
      <c r="J58" s="405"/>
      <c r="K58" s="405"/>
      <c r="L58" s="405"/>
      <c r="M58" s="405"/>
      <c r="N58" s="405"/>
      <c r="O58" s="405"/>
      <c r="P58" s="330"/>
    </row>
    <row r="59" spans="1:16" x14ac:dyDescent="0.2">
      <c r="A59" s="344" t="s">
        <v>155</v>
      </c>
      <c r="B59" s="387"/>
      <c r="C59" s="387"/>
      <c r="D59" s="403">
        <f>IF($C$18&lt;0,0,$C$18)</f>
        <v>0</v>
      </c>
      <c r="E59" s="404" t="s">
        <v>41</v>
      </c>
      <c r="F59" s="405" t="s">
        <v>8</v>
      </c>
      <c r="G59" s="80"/>
      <c r="H59" s="80">
        <f>'Rider Rates'!$D$64</f>
        <v>4.4440000000000001E-4</v>
      </c>
      <c r="I59" s="80"/>
      <c r="J59" s="80">
        <f>SUM(G59:I59)</f>
        <v>4.4440000000000001E-4</v>
      </c>
      <c r="K59" s="406" t="s">
        <v>42</v>
      </c>
      <c r="L59" s="82"/>
      <c r="M59" s="82">
        <f>ROUND(D59*H59,2)</f>
        <v>0</v>
      </c>
      <c r="N59" s="160"/>
      <c r="O59" s="82">
        <f>SUM(L59:N59)</f>
        <v>0</v>
      </c>
      <c r="P59" s="339">
        <f>'Rider Rates'!$L$64</f>
        <v>46112</v>
      </c>
    </row>
    <row r="60" spans="1:16" x14ac:dyDescent="0.2">
      <c r="A60" s="344" t="s">
        <v>155</v>
      </c>
      <c r="B60" s="387"/>
      <c r="C60" s="387"/>
      <c r="D60" s="407">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60" s="412" t="s">
        <v>63</v>
      </c>
      <c r="F60" s="408" t="s">
        <v>8</v>
      </c>
      <c r="G60" s="80"/>
      <c r="H60" s="187">
        <f>'Rider Rates'!$I$64</f>
        <v>10.28</v>
      </c>
      <c r="I60" s="80"/>
      <c r="J60" s="187">
        <f>SUM(G60:I60)</f>
        <v>10.28</v>
      </c>
      <c r="K60" s="406" t="s">
        <v>44</v>
      </c>
      <c r="L60" s="82"/>
      <c r="M60" s="82">
        <f>ROUND(D60*H60,2)</f>
        <v>0</v>
      </c>
      <c r="N60" s="160"/>
      <c r="O60" s="82">
        <f>SUM(L60:N60)</f>
        <v>0</v>
      </c>
      <c r="P60" s="339">
        <f>'Rider Rates'!$L$64</f>
        <v>46112</v>
      </c>
    </row>
    <row r="61" spans="1:16" x14ac:dyDescent="0.2">
      <c r="A61" s="344"/>
      <c r="B61" s="387"/>
      <c r="C61" s="387"/>
      <c r="D61" s="407"/>
      <c r="E61" s="412"/>
      <c r="F61" s="408"/>
      <c r="G61" s="408"/>
      <c r="H61" s="408"/>
      <c r="I61" s="408"/>
      <c r="J61" s="408"/>
      <c r="K61" s="408"/>
      <c r="L61" s="408"/>
      <c r="M61" s="408"/>
      <c r="N61" s="408"/>
      <c r="O61" s="408"/>
      <c r="P61" s="339"/>
    </row>
    <row r="62" spans="1:16" x14ac:dyDescent="0.2">
      <c r="A62" s="411" t="s">
        <v>294</v>
      </c>
      <c r="B62" s="387"/>
      <c r="C62" s="387"/>
      <c r="D62" s="407"/>
      <c r="E62" s="412"/>
      <c r="F62" s="408"/>
      <c r="G62" s="408"/>
      <c r="H62" s="408"/>
      <c r="I62" s="408"/>
      <c r="J62" s="408"/>
      <c r="K62" s="408"/>
      <c r="L62" s="408"/>
      <c r="M62" s="408"/>
      <c r="N62" s="408"/>
      <c r="O62" s="408"/>
      <c r="P62" s="339"/>
    </row>
    <row r="63" spans="1:16" x14ac:dyDescent="0.2">
      <c r="A63" s="344" t="s">
        <v>153</v>
      </c>
      <c r="B63" s="387"/>
      <c r="C63" s="387"/>
      <c r="D63" s="418">
        <f>IF($C$11="Yes",0,'Customer Info'!$B$21+'Customer Info'!$B$22-'Customer Info'!$B$23)</f>
        <v>0</v>
      </c>
      <c r="E63" s="404" t="s">
        <v>41</v>
      </c>
      <c r="F63" s="405" t="s">
        <v>8</v>
      </c>
      <c r="G63" s="80">
        <f>IF($C$11="Yes",0,'Rider Rates'!$D$70)</f>
        <v>7.6880000000000004E-2</v>
      </c>
      <c r="H63" s="80"/>
      <c r="I63" s="80"/>
      <c r="J63" s="419">
        <f>SUM(G63:H63)</f>
        <v>7.6880000000000004E-2</v>
      </c>
      <c r="K63" s="406" t="s">
        <v>42</v>
      </c>
      <c r="L63" s="82">
        <f>ROUND(D63*G63,2)</f>
        <v>0</v>
      </c>
      <c r="M63" s="82"/>
      <c r="N63" s="82"/>
      <c r="O63" s="82">
        <f t="shared" si="1"/>
        <v>0</v>
      </c>
      <c r="P63" s="339">
        <f>'Rider Rates'!$G$70</f>
        <v>45809</v>
      </c>
    </row>
    <row r="64" spans="1:16" x14ac:dyDescent="0.2">
      <c r="A64" s="344" t="s">
        <v>136</v>
      </c>
      <c r="B64" s="387"/>
      <c r="C64" s="387"/>
      <c r="D64" s="418">
        <f>IF($C$11="Yes",0,'Customer Info'!$B$21+'Customer Info'!$B$22-'Customer Info'!$B$23)</f>
        <v>0</v>
      </c>
      <c r="E64" s="404" t="s">
        <v>41</v>
      </c>
      <c r="F64" s="405" t="s">
        <v>8</v>
      </c>
      <c r="G64" s="80">
        <f>IF($C$11="Yes",0,'Rider Rates'!$D$74)</f>
        <v>1.8180000000000002E-2</v>
      </c>
      <c r="H64" s="80"/>
      <c r="I64" s="80"/>
      <c r="J64" s="419">
        <f>SUM(G64:H64)</f>
        <v>1.8180000000000002E-2</v>
      </c>
      <c r="K64" s="406" t="s">
        <v>42</v>
      </c>
      <c r="L64" s="82">
        <f>ROUND(D64*G64,2)</f>
        <v>0</v>
      </c>
      <c r="M64" s="82"/>
      <c r="N64" s="82"/>
      <c r="O64" s="82">
        <f t="shared" si="1"/>
        <v>0</v>
      </c>
      <c r="P64" s="339">
        <f>'Rider Rates'!$R$74</f>
        <v>45809</v>
      </c>
    </row>
    <row r="65" spans="1:221" x14ac:dyDescent="0.2">
      <c r="A65" s="344" t="s">
        <v>158</v>
      </c>
      <c r="B65" s="387"/>
      <c r="C65" s="387"/>
      <c r="D65" s="418">
        <f>IF($C$11="Yes",0,'Customer Info'!$B$21+'Customer Info'!$B$22-'Customer Info'!$B$23)</f>
        <v>0</v>
      </c>
      <c r="E65" s="404" t="s">
        <v>41</v>
      </c>
      <c r="F65" s="405" t="s">
        <v>8</v>
      </c>
      <c r="G65" s="80">
        <f>IF($C$11="Yes",0,'Rider Rates'!B$79)</f>
        <v>-4.3956000000000004E-3</v>
      </c>
      <c r="H65" s="80"/>
      <c r="I65" s="80"/>
      <c r="J65" s="419">
        <f>SUM(G65:H65)</f>
        <v>-4.3956000000000004E-3</v>
      </c>
      <c r="K65" s="406" t="s">
        <v>42</v>
      </c>
      <c r="L65" s="82">
        <f>ROUND(D65*G65,2)</f>
        <v>0</v>
      </c>
      <c r="M65" s="82"/>
      <c r="N65" s="82"/>
      <c r="O65" s="82">
        <f t="shared" si="1"/>
        <v>0</v>
      </c>
      <c r="P65" s="339">
        <f>'Rider Rates'!$C$79</f>
        <v>46112</v>
      </c>
    </row>
    <row r="66" spans="1:221" x14ac:dyDescent="0.2">
      <c r="A66" s="344" t="s">
        <v>134</v>
      </c>
      <c r="B66" s="387"/>
      <c r="C66" s="387"/>
      <c r="D66" s="418">
        <f>IF($C$11="Yes",0,IF('Customer Info'!$C$31=TRUE,0,'Customer Info'!$B$21+'Customer Info'!$B$22-'Customer Info'!$B$23))</f>
        <v>0</v>
      </c>
      <c r="E66" s="404" t="s">
        <v>41</v>
      </c>
      <c r="F66" s="405" t="s">
        <v>8</v>
      </c>
      <c r="G66" s="80">
        <f>IF($C$11="Yes",0,'Rider Rates'!$B$82)</f>
        <v>3.8972999999999998E-3</v>
      </c>
      <c r="H66" s="80"/>
      <c r="I66" s="417"/>
      <c r="J66" s="419">
        <f>SUM(G66:H66)</f>
        <v>3.8972999999999998E-3</v>
      </c>
      <c r="K66" s="406" t="s">
        <v>42</v>
      </c>
      <c r="L66" s="82">
        <f>ROUND(D66*G66,2)</f>
        <v>0</v>
      </c>
      <c r="M66" s="82"/>
      <c r="N66" s="82"/>
      <c r="O66" s="82">
        <f t="shared" si="1"/>
        <v>0</v>
      </c>
      <c r="P66" s="339">
        <f>'Rider Rates'!$E$82</f>
        <v>45444</v>
      </c>
      <c r="Q66" s="405"/>
      <c r="R66" s="83"/>
      <c r="S66" s="406"/>
      <c r="T66" s="84"/>
      <c r="U66" s="387"/>
      <c r="V66" s="223"/>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row>
    <row r="67" spans="1:221" x14ac:dyDescent="0.2">
      <c r="A67" s="344"/>
      <c r="B67" s="387"/>
      <c r="C67" s="387"/>
      <c r="D67" s="418"/>
      <c r="E67" s="404"/>
      <c r="F67" s="405"/>
      <c r="G67" s="368"/>
      <c r="H67" s="368"/>
      <c r="I67" s="420"/>
      <c r="J67" s="421"/>
      <c r="K67" s="406"/>
      <c r="L67" s="370"/>
      <c r="M67" s="370"/>
      <c r="N67" s="370"/>
      <c r="O67" s="370"/>
      <c r="P67" s="339"/>
      <c r="Q67" s="405"/>
      <c r="R67" s="83"/>
      <c r="S67" s="406"/>
      <c r="T67" s="84"/>
      <c r="U67" s="387"/>
      <c r="V67" s="223"/>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row>
    <row r="68" spans="1:221" x14ac:dyDescent="0.2">
      <c r="A68" s="346" t="s">
        <v>70</v>
      </c>
      <c r="B68" s="422"/>
      <c r="C68" s="422"/>
      <c r="D68" s="423"/>
      <c r="E68" s="424"/>
      <c r="F68" s="425"/>
      <c r="G68" s="425"/>
      <c r="H68" s="425"/>
      <c r="I68" s="425"/>
      <c r="J68" s="425"/>
      <c r="K68" s="426"/>
      <c r="L68" s="427">
        <f>SUM(L37:L66)</f>
        <v>0</v>
      </c>
      <c r="M68" s="427">
        <f>SUM(M37:M66)</f>
        <v>0</v>
      </c>
      <c r="N68" s="427">
        <f>SUM(N37:N66)</f>
        <v>26.93</v>
      </c>
      <c r="O68" s="427">
        <f>SUM(O37:O66)</f>
        <v>26.93</v>
      </c>
      <c r="P68" s="347"/>
    </row>
    <row r="69" spans="1:221" x14ac:dyDescent="0.2">
      <c r="A69" s="340"/>
      <c r="D69" s="403"/>
      <c r="E69" s="412"/>
      <c r="F69" s="408"/>
      <c r="G69" s="321"/>
      <c r="H69" s="321"/>
      <c r="I69" s="321"/>
      <c r="J69" s="321"/>
      <c r="K69" s="220"/>
      <c r="L69" s="220"/>
      <c r="M69" s="220"/>
      <c r="N69" s="220"/>
      <c r="O69" s="245"/>
      <c r="P69" s="348"/>
    </row>
    <row r="70" spans="1:221" x14ac:dyDescent="0.2">
      <c r="A70" s="375" t="s">
        <v>71</v>
      </c>
      <c r="B70" s="222"/>
      <c r="C70" s="222"/>
      <c r="D70" s="222"/>
      <c r="E70" s="222"/>
      <c r="F70" s="222"/>
      <c r="G70" s="222"/>
      <c r="H70" s="222"/>
      <c r="I70" s="222"/>
      <c r="J70" s="222"/>
      <c r="K70" s="222"/>
      <c r="L70" s="75">
        <f>L32+L68</f>
        <v>0</v>
      </c>
      <c r="M70" s="75">
        <f>M32+M68</f>
        <v>0</v>
      </c>
      <c r="N70" s="75">
        <f>N32+N68</f>
        <v>47.93</v>
      </c>
      <c r="O70" s="75">
        <f>O32+O68</f>
        <v>47.93</v>
      </c>
      <c r="P70" s="323"/>
    </row>
    <row r="71" spans="1:221" x14ac:dyDescent="0.2">
      <c r="A71" s="340"/>
      <c r="B71" s="217"/>
      <c r="C71" s="217"/>
      <c r="D71" s="217"/>
      <c r="E71" s="217"/>
      <c r="F71" s="217"/>
      <c r="G71" s="217"/>
      <c r="H71" s="217"/>
      <c r="I71" s="217"/>
      <c r="J71" s="217"/>
      <c r="K71" s="217"/>
      <c r="L71" s="217"/>
      <c r="M71" s="217"/>
      <c r="N71" s="217"/>
      <c r="O71" s="210"/>
      <c r="P71" s="324"/>
    </row>
    <row r="72" spans="1:221" x14ac:dyDescent="0.2">
      <c r="A72" s="340" t="s">
        <v>37</v>
      </c>
      <c r="B72" s="217"/>
      <c r="C72" s="217"/>
      <c r="D72" s="217"/>
      <c r="E72" s="217"/>
      <c r="F72" s="217"/>
      <c r="G72" s="217"/>
      <c r="H72" s="217"/>
      <c r="I72" s="217"/>
      <c r="J72" s="217"/>
      <c r="K72" s="217"/>
      <c r="L72" s="217"/>
      <c r="M72" s="217"/>
      <c r="N72" s="217"/>
      <c r="O72" s="210">
        <f>O28+O30+O68</f>
        <v>47.93</v>
      </c>
      <c r="P72" s="339"/>
    </row>
    <row r="73" spans="1:221" x14ac:dyDescent="0.2">
      <c r="A73" s="340"/>
      <c r="B73" s="217"/>
      <c r="C73" s="217"/>
      <c r="D73" s="217"/>
      <c r="E73" s="217"/>
      <c r="F73" s="217"/>
      <c r="G73" s="349"/>
      <c r="H73" s="349"/>
      <c r="I73" s="349"/>
      <c r="J73" s="349"/>
      <c r="K73" s="220"/>
      <c r="L73" s="220"/>
      <c r="M73" s="220"/>
      <c r="N73" s="220"/>
      <c r="O73" s="210"/>
      <c r="P73" s="330"/>
    </row>
    <row r="74" spans="1:221" x14ac:dyDescent="0.2">
      <c r="A74" s="343" t="s">
        <v>110</v>
      </c>
      <c r="B74" s="217"/>
      <c r="C74" s="217"/>
      <c r="D74" s="217"/>
      <c r="E74" s="217"/>
      <c r="F74" s="217"/>
      <c r="G74" s="349"/>
      <c r="H74" s="349"/>
      <c r="I74" s="349"/>
      <c r="J74" s="349"/>
      <c r="K74" s="220"/>
      <c r="L74" s="220"/>
      <c r="M74" s="220"/>
      <c r="N74" s="220"/>
      <c r="O74" s="280">
        <f>MAX($O$70,$O$72)</f>
        <v>47.93</v>
      </c>
      <c r="P74" s="330"/>
    </row>
    <row r="75" spans="1:221" x14ac:dyDescent="0.2">
      <c r="A75" s="340"/>
      <c r="B75" s="217"/>
      <c r="C75" s="217"/>
      <c r="D75" s="217"/>
      <c r="E75" s="217"/>
      <c r="F75" s="217"/>
      <c r="G75" s="349"/>
      <c r="H75" s="349"/>
      <c r="I75" s="349"/>
      <c r="J75" s="349"/>
      <c r="K75" s="220"/>
      <c r="L75" s="220"/>
      <c r="M75" s="220"/>
      <c r="N75" s="220"/>
      <c r="O75" s="210"/>
      <c r="P75" s="330"/>
    </row>
    <row r="76" spans="1:221" x14ac:dyDescent="0.2">
      <c r="A76" s="340"/>
      <c r="B76" s="217"/>
      <c r="C76" s="217"/>
      <c r="D76" s="217"/>
      <c r="E76" s="217"/>
      <c r="F76" s="217"/>
      <c r="G76" s="219" t="s">
        <v>82</v>
      </c>
      <c r="H76" s="349"/>
      <c r="I76" s="217"/>
      <c r="J76" s="349"/>
      <c r="K76" s="220"/>
      <c r="L76" s="428"/>
      <c r="M76" s="428"/>
      <c r="N76" s="428"/>
      <c r="O76" s="428">
        <f>ROUND(IF($C$18&lt;1,0,$O$74/($C$18*100)*10000),2)</f>
        <v>0</v>
      </c>
      <c r="P76" s="350" t="s">
        <v>83</v>
      </c>
    </row>
    <row r="77" spans="1:221" x14ac:dyDescent="0.2">
      <c r="A77" s="351"/>
      <c r="B77" s="222"/>
      <c r="C77" s="222"/>
      <c r="D77" s="222"/>
      <c r="E77" s="222"/>
      <c r="F77" s="222"/>
      <c r="G77" s="352"/>
      <c r="H77" s="326"/>
      <c r="I77" s="353"/>
      <c r="J77" s="326"/>
      <c r="K77" s="354"/>
      <c r="L77" s="355"/>
      <c r="M77" s="355"/>
      <c r="N77" s="355"/>
      <c r="O77" s="429"/>
      <c r="P77" s="356"/>
      <c r="AE77" s="430"/>
      <c r="AF77" s="430"/>
    </row>
    <row r="78" spans="1:221" x14ac:dyDescent="0.2">
      <c r="A78" s="217"/>
      <c r="B78" s="217"/>
      <c r="C78" s="217"/>
      <c r="D78" s="217"/>
      <c r="E78" s="217"/>
      <c r="F78" s="217"/>
      <c r="G78" s="219"/>
      <c r="H78" s="221"/>
      <c r="I78" s="219"/>
      <c r="J78" s="221"/>
      <c r="K78" s="220"/>
      <c r="L78" s="220"/>
      <c r="M78" s="220"/>
      <c r="N78" s="220"/>
      <c r="O78" s="99"/>
      <c r="P78" s="217"/>
    </row>
    <row r="79" spans="1:221" x14ac:dyDescent="0.2">
      <c r="B79" s="217"/>
      <c r="C79" s="217"/>
      <c r="D79" s="217"/>
      <c r="E79" s="217"/>
      <c r="F79" s="217"/>
      <c r="G79" s="219"/>
      <c r="H79" s="217"/>
      <c r="I79" s="217"/>
      <c r="J79" s="217"/>
      <c r="K79" s="217"/>
      <c r="L79" s="218"/>
      <c r="M79" s="218"/>
      <c r="N79" s="218"/>
      <c r="O79" s="99"/>
      <c r="P79" s="217"/>
    </row>
    <row r="80" spans="1:221" x14ac:dyDescent="0.2">
      <c r="G80" s="216"/>
      <c r="H80" s="215"/>
      <c r="I80" s="216"/>
      <c r="J80" s="215"/>
      <c r="K80" s="215"/>
      <c r="L80" s="102"/>
      <c r="M80" s="102"/>
      <c r="N80" s="102"/>
      <c r="O80" s="103"/>
      <c r="P80" s="214"/>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row r="95" spans="1:1" x14ac:dyDescent="0.2">
      <c r="A95" s="550"/>
    </row>
    <row r="96" spans="1:1" x14ac:dyDescent="0.2">
      <c r="A96" s="550"/>
    </row>
  </sheetData>
  <sheetProtection algorithmName="SHA-512" hashValue="ZuOsaC9gwRC1HKGp9Y85Gq2WCznfaKVps4oWl2v3Y/K3DqUopKRoC5l9zfperUyr6cnwz1QfC7HEVgpC66saIg==" saltValue="4HJXjID3DX9FWzWH3Nvngg==" spinCount="100000" sheet="1" objects="1" scenarios="1"/>
  <mergeCells count="11">
    <mergeCell ref="A13:I13"/>
    <mergeCell ref="A1:P1"/>
    <mergeCell ref="A2:P2"/>
    <mergeCell ref="A4:P4"/>
    <mergeCell ref="A5:P5"/>
    <mergeCell ref="A7:P7"/>
    <mergeCell ref="D23:H23"/>
    <mergeCell ref="D24:H24"/>
    <mergeCell ref="G26:J26"/>
    <mergeCell ref="L26:O26"/>
    <mergeCell ref="A82:A96"/>
  </mergeCells>
  <printOptions horizontalCentered="1"/>
  <pageMargins left="0.5" right="0.5" top="0.25" bottom="0.25" header="0.25" footer="0.26"/>
  <pageSetup scale="58" orientation="landscape" r:id="rId1"/>
  <headerFooter alignWithMargins="0"/>
  <rowBreaks count="1" manualBreakCount="1">
    <brk id="8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1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1186" r:id="rId5" name="Button 2">
              <controlPr defaultSize="0" print="0" autoFill="0" autoPict="0" macro="[0]!Info">
                <anchor moveWithCells="1">
                  <from>
                    <xdr:col>15</xdr:col>
                    <xdr:colOff>276225</xdr:colOff>
                    <xdr:row>90</xdr:row>
                    <xdr:rowOff>47625</xdr:rowOff>
                  </from>
                  <to>
                    <xdr:col>16</xdr:col>
                    <xdr:colOff>28575</xdr:colOff>
                    <xdr:row>91</xdr:row>
                    <xdr:rowOff>95250</xdr:rowOff>
                  </to>
                </anchor>
              </controlPr>
            </control>
          </mc:Choice>
        </mc:AlternateContent>
        <mc:AlternateContent xmlns:mc="http://schemas.openxmlformats.org/markup-compatibility/2006">
          <mc:Choice Requires="x14">
            <control shapeId="221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1195"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6"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7"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8"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1199"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0"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1"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2"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1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1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1211"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2"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3"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4"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1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1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1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1227"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8"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29"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0"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1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1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1239"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0"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1"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2"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1243"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21244"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5"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6"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7"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1248"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49"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1250"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21DB-C85C-4E48-ACBF-CB82FEA7E2AD}">
  <sheetPr>
    <pageSetUpPr fitToPage="1"/>
  </sheetPr>
  <dimension ref="A1:HM94"/>
  <sheetViews>
    <sheetView showGridLines="0" topLeftCell="A6" zoomScale="80" zoomScaleNormal="80" workbookViewId="0">
      <selection activeCell="D30" sqref="D3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358</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355</v>
      </c>
      <c r="B5" s="540"/>
      <c r="C5" s="540"/>
      <c r="D5" s="540"/>
      <c r="E5" s="540"/>
      <c r="F5" s="540"/>
      <c r="G5" s="540"/>
      <c r="H5" s="540"/>
      <c r="I5" s="540"/>
      <c r="J5" s="540"/>
      <c r="K5" s="540"/>
      <c r="L5" s="540"/>
      <c r="M5" s="540"/>
      <c r="N5" s="540"/>
      <c r="O5" s="540"/>
      <c r="P5" s="541"/>
    </row>
    <row r="6" spans="1:32" x14ac:dyDescent="0.2">
      <c r="A6" s="254">
        <f ca="1">TODAY()</f>
        <v>46126</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5</v>
      </c>
      <c r="C10" s="150" t="str">
        <f>LOOKUP(B10,R10:AD10,R13:AD13)</f>
        <v>May</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150" t="str">
        <f>'Customer Info'!$B$9</f>
        <v>No</v>
      </c>
      <c r="D11" s="101"/>
      <c r="P11" s="250"/>
    </row>
    <row r="12" spans="1:32" s="213" customFormat="1" x14ac:dyDescent="0.2">
      <c r="A12" s="332" t="s">
        <v>370</v>
      </c>
      <c r="B12" s="391"/>
      <c r="C12" s="494" t="str">
        <f>'Customer Info'!$B$34</f>
        <v>Yes</v>
      </c>
      <c r="D12" s="216"/>
      <c r="P12" s="330"/>
    </row>
    <row r="13" spans="1:32" ht="15" customHeight="1" x14ac:dyDescent="0.2">
      <c r="A13" s="538"/>
      <c r="B13" s="539"/>
      <c r="C13" s="539"/>
      <c r="D13" s="539"/>
      <c r="E13" s="539"/>
      <c r="F13" s="539"/>
      <c r="G13" s="539"/>
      <c r="H13" s="539"/>
      <c r="I13" s="539"/>
      <c r="P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1" t="s">
        <v>27</v>
      </c>
      <c r="B14" s="20"/>
      <c r="C14" s="20"/>
      <c r="D14" s="20"/>
      <c r="E14" s="20"/>
      <c r="F14" s="20"/>
      <c r="G14" s="20"/>
      <c r="H14" s="20"/>
      <c r="I14" s="20"/>
      <c r="J14" s="20"/>
      <c r="K14" s="20"/>
      <c r="L14" s="20"/>
      <c r="M14" s="20"/>
      <c r="N14" s="20"/>
      <c r="O14" s="20"/>
      <c r="P14" s="249"/>
      <c r="R14" s="3" t="s">
        <v>154</v>
      </c>
      <c r="S14" s="161">
        <f>'Rider Rates'!$E$71</f>
        <v>7.4289999999999995E-2</v>
      </c>
      <c r="T14" s="161">
        <f>'Rider Rates'!$E$71</f>
        <v>7.4289999999999995E-2</v>
      </c>
      <c r="U14" s="161">
        <f>'Rider Rates'!$E$71</f>
        <v>7.4289999999999995E-2</v>
      </c>
      <c r="V14" s="161">
        <f>'Rider Rates'!$E$71</f>
        <v>7.4289999999999995E-2</v>
      </c>
      <c r="W14" s="161">
        <f>'Rider Rates'!$E$71</f>
        <v>7.4289999999999995E-2</v>
      </c>
      <c r="X14" s="161">
        <f>'Rider Rates'!$E$70</f>
        <v>7.4289999999999995E-2</v>
      </c>
      <c r="Y14" s="161">
        <f>'Rider Rates'!$E$70</f>
        <v>7.4289999999999995E-2</v>
      </c>
      <c r="Z14" s="161">
        <f>'Rider Rates'!$E$70</f>
        <v>7.4289999999999995E-2</v>
      </c>
      <c r="AA14" s="161">
        <f>'Rider Rates'!$E$70</f>
        <v>7.4289999999999995E-2</v>
      </c>
      <c r="AB14" s="161">
        <f>'Rider Rates'!$E$71</f>
        <v>7.4289999999999995E-2</v>
      </c>
      <c r="AC14" s="161">
        <f>'Rider Rates'!$E$71</f>
        <v>7.4289999999999995E-2</v>
      </c>
      <c r="AD14" s="161">
        <f>'Rider Rates'!$E$71</f>
        <v>7.4289999999999995E-2</v>
      </c>
      <c r="AE14" s="161"/>
      <c r="AF14" s="161"/>
    </row>
    <row r="15" spans="1:32" x14ac:dyDescent="0.2">
      <c r="A15" s="255"/>
      <c r="C15" s="45" t="s">
        <v>54</v>
      </c>
      <c r="D15" s="45" t="s">
        <v>55</v>
      </c>
      <c r="P15" s="250"/>
    </row>
    <row r="16" spans="1:32" x14ac:dyDescent="0.2">
      <c r="A16" s="260" t="s">
        <v>28</v>
      </c>
      <c r="B16" s="27"/>
      <c r="C16" s="38">
        <f>'Customer Info'!B18</f>
        <v>0</v>
      </c>
      <c r="D16" s="38">
        <f>ROUND(C16*C22,1)</f>
        <v>0</v>
      </c>
      <c r="E16" s="27" t="s">
        <v>45</v>
      </c>
      <c r="F16" s="28"/>
      <c r="G16" s="27" t="s">
        <v>15</v>
      </c>
      <c r="I16" s="42" t="s">
        <v>15</v>
      </c>
      <c r="J16" s="27"/>
      <c r="K16" s="27"/>
      <c r="L16" s="27"/>
      <c r="M16" s="27"/>
      <c r="N16" s="27"/>
      <c r="P16" s="250"/>
    </row>
    <row r="17" spans="1:30" x14ac:dyDescent="0.2">
      <c r="A17" s="260" t="s">
        <v>29</v>
      </c>
      <c r="B17" s="27"/>
      <c r="C17" s="38">
        <f>'Customer Info'!B19</f>
        <v>0</v>
      </c>
      <c r="D17" s="38">
        <f>C17*C22</f>
        <v>0</v>
      </c>
      <c r="E17" s="27" t="s">
        <v>45</v>
      </c>
      <c r="F17" s="28"/>
      <c r="G17" s="27" t="s">
        <v>30</v>
      </c>
      <c r="I17" s="316" t="str">
        <f>IF(MAX(C16,C17)&gt;0,C18/(MAX(C16,C17)*730), " ")</f>
        <v xml:space="preserve"> </v>
      </c>
      <c r="J17" s="27"/>
      <c r="K17" s="27"/>
      <c r="L17" s="27"/>
      <c r="M17" s="27"/>
      <c r="N17" s="27"/>
      <c r="P17" s="250"/>
      <c r="X17" s="161"/>
      <c r="Y17" s="161"/>
      <c r="Z17" s="161"/>
      <c r="AA17" s="161"/>
    </row>
    <row r="18" spans="1:30" x14ac:dyDescent="0.2">
      <c r="A18" s="260" t="s">
        <v>43</v>
      </c>
      <c r="B18" s="27"/>
      <c r="C18" s="29">
        <f>IF('Customer Info'!B21+'Customer Info'!B22-'Customer Info'!B23&lt;0,0,'Customer Info'!B21+'Customer Info'!B22-'Customer Info'!B23)</f>
        <v>0</v>
      </c>
      <c r="D18" s="29">
        <f>C18*C22</f>
        <v>0</v>
      </c>
      <c r="E18" s="27" t="s">
        <v>41</v>
      </c>
      <c r="F18" s="28"/>
      <c r="G18" s="27"/>
      <c r="H18" s="27"/>
      <c r="I18" s="27"/>
      <c r="J18" s="27"/>
      <c r="K18" s="27"/>
      <c r="L18" s="27"/>
      <c r="M18" s="27"/>
      <c r="N18" s="27"/>
      <c r="O18" s="27"/>
      <c r="P18" s="250"/>
    </row>
    <row r="19" spans="1:30" x14ac:dyDescent="0.2">
      <c r="A19" s="260" t="s">
        <v>195</v>
      </c>
      <c r="B19" s="27"/>
      <c r="C19" s="29">
        <f>'Customer Info'!$B$27</f>
        <v>0</v>
      </c>
      <c r="D19" s="29">
        <f>$C$19</f>
        <v>0</v>
      </c>
      <c r="E19" s="27" t="s">
        <v>198</v>
      </c>
      <c r="F19" s="28"/>
      <c r="G19" s="27"/>
      <c r="H19" s="27"/>
      <c r="I19" s="27"/>
      <c r="J19" s="27"/>
      <c r="K19" s="27"/>
      <c r="L19" s="27"/>
      <c r="M19" s="27"/>
      <c r="N19" s="27"/>
      <c r="O19" s="27"/>
      <c r="P19" s="250"/>
    </row>
    <row r="20" spans="1:30" x14ac:dyDescent="0.2">
      <c r="A20" s="260" t="s">
        <v>196</v>
      </c>
      <c r="B20" s="27"/>
      <c r="C20" s="338">
        <f>IF('Customer Info'!$B$18=0,0,ROUND(MAX(ROUND('Customer Info'!$B$18*'GS DCT PRI'!C22,1),ROUND('Customer Info'!$B$19*'GS DCT PRI'!C22,1))/'Customer Info'!$D$29,1))</f>
        <v>0</v>
      </c>
      <c r="D20" s="38">
        <f>$C$20</f>
        <v>0</v>
      </c>
      <c r="E20" s="27" t="s">
        <v>199</v>
      </c>
      <c r="F20" s="28"/>
      <c r="G20" s="27"/>
      <c r="H20" s="27"/>
      <c r="I20" s="27"/>
      <c r="J20" s="27"/>
      <c r="K20" s="27"/>
      <c r="L20" s="27"/>
      <c r="M20" s="27"/>
      <c r="N20" s="27"/>
      <c r="O20" s="27"/>
      <c r="P20" s="250"/>
    </row>
    <row r="21" spans="1:30" x14ac:dyDescent="0.2">
      <c r="A21" s="260" t="s">
        <v>197</v>
      </c>
      <c r="B21" s="27"/>
      <c r="C21" s="29"/>
      <c r="D21" s="338">
        <f>MAX(100,ROUND(1.15*(MAX('Customer Info'!$B$18*'GS DCT PRI'!C22,'Customer Info'!$B$19*'GS DCT PRI'!C22)),1))</f>
        <v>100</v>
      </c>
      <c r="E21" s="27" t="s">
        <v>199</v>
      </c>
      <c r="F21" s="28"/>
      <c r="K21" s="27"/>
      <c r="L21" s="27"/>
      <c r="M21" s="27"/>
      <c r="N21" s="27"/>
      <c r="P21" s="250"/>
    </row>
    <row r="22" spans="1:30" x14ac:dyDescent="0.2">
      <c r="A22" s="260" t="s">
        <v>53</v>
      </c>
      <c r="B22" s="27"/>
      <c r="C22" s="317">
        <f>+'Customer Info'!E18</f>
        <v>1</v>
      </c>
      <c r="D22" s="27"/>
      <c r="E22" s="27"/>
      <c r="F22" s="28"/>
      <c r="G22" s="21"/>
      <c r="H22" s="21"/>
      <c r="I22" s="21"/>
      <c r="J22" s="21"/>
      <c r="K22" s="27"/>
      <c r="L22" s="27"/>
      <c r="M22" s="27"/>
      <c r="N22" s="27"/>
      <c r="P22" s="250"/>
      <c r="S22" s="161"/>
      <c r="T22" s="161"/>
      <c r="U22" s="161"/>
      <c r="V22" s="161"/>
      <c r="W22" s="161"/>
      <c r="X22" s="161"/>
      <c r="Y22" s="161"/>
      <c r="Z22" s="161"/>
      <c r="AA22" s="161"/>
      <c r="AB22" s="161"/>
      <c r="AC22" s="161"/>
      <c r="AD22" s="161"/>
    </row>
    <row r="23" spans="1:30" x14ac:dyDescent="0.2">
      <c r="A23" s="260" t="s">
        <v>15</v>
      </c>
      <c r="B23" s="27"/>
      <c r="C23" s="318" t="s">
        <v>15</v>
      </c>
      <c r="D23" s="562" t="s">
        <v>15</v>
      </c>
      <c r="E23" s="562"/>
      <c r="F23" s="562"/>
      <c r="G23" s="562"/>
      <c r="H23" s="562"/>
      <c r="K23" s="27"/>
      <c r="L23" s="27"/>
      <c r="M23" s="27"/>
      <c r="N23" s="27"/>
      <c r="O23" s="301"/>
      <c r="P23" s="250"/>
    </row>
    <row r="24" spans="1:30" x14ac:dyDescent="0.2">
      <c r="A24" s="260" t="s">
        <v>15</v>
      </c>
      <c r="B24" s="27"/>
      <c r="C24" s="318" t="s">
        <v>15</v>
      </c>
      <c r="D24" s="562" t="s">
        <v>15</v>
      </c>
      <c r="E24" s="562"/>
      <c r="F24" s="562"/>
      <c r="G24" s="562"/>
      <c r="H24" s="562"/>
      <c r="I24" s="21"/>
      <c r="J24" s="21"/>
      <c r="K24" s="27"/>
      <c r="L24" s="27"/>
      <c r="M24" s="27"/>
      <c r="N24" s="27"/>
      <c r="O24" s="301"/>
      <c r="P24" s="250"/>
    </row>
    <row r="25" spans="1:30" x14ac:dyDescent="0.2">
      <c r="A25" s="260"/>
      <c r="B25" s="27"/>
      <c r="C25" s="28"/>
      <c r="D25" s="28"/>
      <c r="E25" s="28"/>
      <c r="F25" s="28"/>
      <c r="G25" s="21"/>
      <c r="H25" s="21"/>
      <c r="I25" s="21"/>
      <c r="J25" s="21"/>
      <c r="K25" s="27"/>
      <c r="L25" s="27"/>
      <c r="M25" s="27"/>
      <c r="N25" s="27"/>
      <c r="O25" s="27"/>
      <c r="P25" s="250"/>
    </row>
    <row r="26" spans="1:30" x14ac:dyDescent="0.2">
      <c r="A26" s="261" t="s">
        <v>31</v>
      </c>
      <c r="B26" s="20"/>
      <c r="C26" s="20"/>
      <c r="D26" s="20"/>
      <c r="E26" s="20"/>
      <c r="F26" s="20"/>
      <c r="G26" s="563" t="s">
        <v>67</v>
      </c>
      <c r="H26" s="564"/>
      <c r="I26" s="564"/>
      <c r="J26" s="565"/>
      <c r="K26" s="20"/>
      <c r="L26" s="534" t="s">
        <v>68</v>
      </c>
      <c r="M26" s="534"/>
      <c r="N26" s="534"/>
      <c r="O26" s="534"/>
      <c r="P26" s="250"/>
    </row>
    <row r="27" spans="1:30" x14ac:dyDescent="0.2">
      <c r="A27" s="255"/>
      <c r="G27" s="248" t="s">
        <v>64</v>
      </c>
      <c r="H27" s="248" t="s">
        <v>65</v>
      </c>
      <c r="I27" s="248" t="s">
        <v>66</v>
      </c>
      <c r="J27" s="100" t="s">
        <v>34</v>
      </c>
      <c r="L27" s="100" t="s">
        <v>64</v>
      </c>
      <c r="M27" s="100" t="s">
        <v>65</v>
      </c>
      <c r="N27" s="100" t="s">
        <v>66</v>
      </c>
      <c r="O27" s="100" t="s">
        <v>34</v>
      </c>
      <c r="P27" s="262" t="s">
        <v>56</v>
      </c>
    </row>
    <row r="28" spans="1:30" x14ac:dyDescent="0.2">
      <c r="A28" s="255" t="s">
        <v>32</v>
      </c>
      <c r="G28" s="66"/>
      <c r="H28" s="66"/>
      <c r="I28" s="66">
        <f>'Rider Rates'!$B$25</f>
        <v>186.3</v>
      </c>
      <c r="J28" s="66">
        <f>SUM(G28:I28)</f>
        <v>186.3</v>
      </c>
      <c r="L28" s="67"/>
      <c r="M28" s="67"/>
      <c r="N28" s="67">
        <f>I28</f>
        <v>186.3</v>
      </c>
      <c r="O28" s="162">
        <f>SUM(L28:N28)</f>
        <v>186.3</v>
      </c>
      <c r="P28" s="263">
        <f>'Rider Rates'!$K$25</f>
        <v>46122</v>
      </c>
    </row>
    <row r="29" spans="1:30" x14ac:dyDescent="0.2">
      <c r="A29" s="255" t="s">
        <v>126</v>
      </c>
      <c r="D29" s="1">
        <f>D18</f>
        <v>0</v>
      </c>
      <c r="E29" s="78" t="s">
        <v>41</v>
      </c>
      <c r="F29" s="79" t="s">
        <v>8</v>
      </c>
      <c r="G29" s="64"/>
      <c r="H29" s="66"/>
      <c r="I29" s="66"/>
      <c r="J29" s="64"/>
      <c r="K29" s="81" t="s">
        <v>42</v>
      </c>
      <c r="L29" s="66"/>
      <c r="M29" s="67"/>
      <c r="N29" s="66"/>
      <c r="O29" s="162"/>
      <c r="P29" s="263"/>
    </row>
    <row r="30" spans="1:30" x14ac:dyDescent="0.2">
      <c r="A30" s="255" t="s">
        <v>33</v>
      </c>
      <c r="D30" s="407">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30" s="27" t="s">
        <v>45</v>
      </c>
      <c r="F30" s="4" t="s">
        <v>8</v>
      </c>
      <c r="G30" s="65"/>
      <c r="H30" s="65"/>
      <c r="I30" s="66">
        <f>'Rider Rates'!$G$25</f>
        <v>8.08</v>
      </c>
      <c r="J30" s="65">
        <f>SUM(G30:I30)</f>
        <v>8.08</v>
      </c>
      <c r="K30" s="31" t="s">
        <v>44</v>
      </c>
      <c r="L30" s="66"/>
      <c r="M30" s="66"/>
      <c r="N30" s="66">
        <f>ROUND($D30*I30,2)</f>
        <v>0</v>
      </c>
      <c r="O30" s="162">
        <f>SUM(L30:N30)</f>
        <v>0</v>
      </c>
      <c r="P30" s="263">
        <f>'Rider Rates'!$K$25</f>
        <v>46122</v>
      </c>
    </row>
    <row r="31" spans="1:30" x14ac:dyDescent="0.2">
      <c r="A31" s="255" t="s">
        <v>185</v>
      </c>
      <c r="D31" s="345">
        <f>IF(D20&lt;=100,0,ROUND(IF(D20-D21&gt;0,D20-D21),1))</f>
        <v>0</v>
      </c>
      <c r="E31" s="27" t="s">
        <v>183</v>
      </c>
      <c r="F31" s="4" t="s">
        <v>8</v>
      </c>
      <c r="G31" s="89"/>
      <c r="H31" s="65"/>
      <c r="I31" s="66">
        <f>'Rider Rates'!$H$25</f>
        <v>1.62</v>
      </c>
      <c r="J31" s="89">
        <f>SUM(G31:I31)</f>
        <v>1.62</v>
      </c>
      <c r="K31" s="31" t="s">
        <v>44</v>
      </c>
      <c r="L31" s="66"/>
      <c r="M31" s="66"/>
      <c r="N31" s="66">
        <f>ROUND($D31*I31,2)</f>
        <v>0</v>
      </c>
      <c r="O31" s="66">
        <f>SUM(L31:N31)</f>
        <v>0</v>
      </c>
      <c r="P31" s="263">
        <f>'Rider Rates'!$K$25</f>
        <v>46122</v>
      </c>
    </row>
    <row r="32" spans="1:30" x14ac:dyDescent="0.2">
      <c r="A32" s="302" t="s">
        <v>50</v>
      </c>
      <c r="B32" s="32"/>
      <c r="C32" s="32"/>
      <c r="D32" s="33"/>
      <c r="E32" s="33"/>
      <c r="F32" s="32"/>
      <c r="G32" s="32"/>
      <c r="H32" s="32"/>
      <c r="I32" s="32"/>
      <c r="J32" s="32"/>
      <c r="K32" s="34"/>
      <c r="L32" s="210"/>
      <c r="M32" s="210"/>
      <c r="N32" s="210">
        <f>SUM(N28:N31)</f>
        <v>186.3</v>
      </c>
      <c r="O32" s="210">
        <f>SUM(O28:O31)</f>
        <v>186.3</v>
      </c>
      <c r="P32" s="250"/>
    </row>
    <row r="33" spans="1:16" x14ac:dyDescent="0.2">
      <c r="A33" s="303"/>
      <c r="B33" s="68"/>
      <c r="C33" s="69"/>
      <c r="D33" s="69"/>
      <c r="E33" s="69"/>
      <c r="F33" s="69"/>
      <c r="G33" s="70"/>
      <c r="H33" s="70"/>
      <c r="I33" s="70"/>
      <c r="J33" s="70"/>
      <c r="K33" s="68"/>
      <c r="L33" s="68"/>
      <c r="M33" s="68"/>
      <c r="N33" s="68"/>
      <c r="O33" s="68"/>
      <c r="P33" s="304"/>
    </row>
    <row r="34" spans="1:16" x14ac:dyDescent="0.2">
      <c r="A34" s="259" t="s">
        <v>69</v>
      </c>
      <c r="D34" s="1"/>
      <c r="E34" s="1"/>
      <c r="K34" s="31"/>
      <c r="L34" s="31"/>
      <c r="M34" s="31"/>
      <c r="N34" s="31"/>
      <c r="O34" s="245"/>
      <c r="P34" s="319"/>
    </row>
    <row r="35" spans="1:16" x14ac:dyDescent="0.2">
      <c r="A35" s="302"/>
      <c r="D35" s="1"/>
      <c r="E35" s="1"/>
      <c r="K35" s="31"/>
      <c r="L35" s="31"/>
      <c r="M35" s="31"/>
      <c r="N35" s="31"/>
      <c r="O35" s="245"/>
      <c r="P35" s="250"/>
    </row>
    <row r="36" spans="1:16" x14ac:dyDescent="0.2">
      <c r="A36" s="270" t="s">
        <v>372</v>
      </c>
      <c r="D36" s="1">
        <f>IF($C$18&lt;0,0,IF($C$18&gt;833000,833000,$C$18))</f>
        <v>0</v>
      </c>
      <c r="E36" s="30" t="s">
        <v>41</v>
      </c>
      <c r="F36" s="4" t="s">
        <v>8</v>
      </c>
      <c r="G36" s="63"/>
      <c r="H36" s="64"/>
      <c r="I36" s="80">
        <f>'Rider Rates'!$G$35</f>
        <v>5.5215000000000004E-3</v>
      </c>
      <c r="J36" s="6">
        <f t="shared" ref="J36:J43" si="0">SUM(G36:I36)</f>
        <v>5.5215000000000004E-3</v>
      </c>
      <c r="K36" s="31" t="s">
        <v>42</v>
      </c>
      <c r="L36" s="66"/>
      <c r="M36" s="66"/>
      <c r="N36" s="66">
        <f>ROUND($D36*I36,2)</f>
        <v>0</v>
      </c>
      <c r="O36" s="66">
        <f t="shared" ref="O36:O54" si="1">SUM(L36:N36)</f>
        <v>0</v>
      </c>
      <c r="P36" s="263">
        <f>'Rider Rates'!$O$35</f>
        <v>46022</v>
      </c>
    </row>
    <row r="37" spans="1:16" x14ac:dyDescent="0.2">
      <c r="A37" s="270" t="s">
        <v>373</v>
      </c>
      <c r="D37" s="1">
        <f>IF($C$18-833000&gt;0,$C$18-D36,0)</f>
        <v>0</v>
      </c>
      <c r="E37" s="30" t="s">
        <v>41</v>
      </c>
      <c r="F37" s="4" t="s">
        <v>8</v>
      </c>
      <c r="G37" s="63"/>
      <c r="H37" s="64"/>
      <c r="I37" s="80">
        <f>'Rider Rates'!$G$36</f>
        <v>1.7560000000000001E-4</v>
      </c>
      <c r="J37" s="6">
        <f t="shared" si="0"/>
        <v>1.7560000000000001E-4</v>
      </c>
      <c r="K37" s="31" t="s">
        <v>42</v>
      </c>
      <c r="L37" s="66"/>
      <c r="M37" s="66"/>
      <c r="N37" s="66">
        <f>ROUND($D37*I37,2)</f>
        <v>0</v>
      </c>
      <c r="O37" s="66">
        <f t="shared" si="1"/>
        <v>0</v>
      </c>
      <c r="P37" s="263">
        <f>'Rider Rates'!$O$36</f>
        <v>45293</v>
      </c>
    </row>
    <row r="38" spans="1:16" x14ac:dyDescent="0.2">
      <c r="A38" s="270" t="s">
        <v>47</v>
      </c>
      <c r="B38" t="s">
        <v>15</v>
      </c>
      <c r="D38" s="1">
        <f>IF('Customer Info'!$C$31=TRUE,0,IF(C18&lt;0,0,IF(C18&gt;2000,2000,C18)))</f>
        <v>0</v>
      </c>
      <c r="E38" s="30" t="s">
        <v>41</v>
      </c>
      <c r="F38" s="4" t="s">
        <v>8</v>
      </c>
      <c r="G38" s="63"/>
      <c r="H38" s="64"/>
      <c r="I38" s="80">
        <f>'Rider Rates'!$G$37</f>
        <v>4.6499999999999996E-3</v>
      </c>
      <c r="J38" s="6">
        <f t="shared" si="0"/>
        <v>4.6499999999999996E-3</v>
      </c>
      <c r="K38" s="31" t="s">
        <v>42</v>
      </c>
      <c r="L38" s="66"/>
      <c r="M38" s="66"/>
      <c r="N38" s="66">
        <f>ROUND($D38*I38,2)</f>
        <v>0</v>
      </c>
      <c r="O38" s="66">
        <f t="shared" si="1"/>
        <v>0</v>
      </c>
      <c r="P38" s="263">
        <f>'Rider Rates'!$O$37</f>
        <v>44531</v>
      </c>
    </row>
    <row r="39" spans="1:16" x14ac:dyDescent="0.2">
      <c r="A39" s="270" t="s">
        <v>48</v>
      </c>
      <c r="B39" t="s">
        <v>15</v>
      </c>
      <c r="D39" s="1">
        <f>IF('Customer Info'!$C$31=TRUE,0,IF(C18&gt;15000,13000,IF(C18&gt;2000,C18-2000,0)))</f>
        <v>0</v>
      </c>
      <c r="E39" s="30" t="s">
        <v>41</v>
      </c>
      <c r="F39" s="4" t="s">
        <v>8</v>
      </c>
      <c r="G39" s="63"/>
      <c r="H39" s="64"/>
      <c r="I39" s="80">
        <f>'Rider Rates'!$G$38</f>
        <v>4.1900000000000001E-3</v>
      </c>
      <c r="J39" s="6">
        <f t="shared" si="0"/>
        <v>4.1900000000000001E-3</v>
      </c>
      <c r="K39" s="31" t="s">
        <v>42</v>
      </c>
      <c r="L39" s="66"/>
      <c r="M39" s="66"/>
      <c r="N39" s="66">
        <f>ROUND($D39*I39,2)</f>
        <v>0</v>
      </c>
      <c r="O39" s="66">
        <f t="shared" si="1"/>
        <v>0</v>
      </c>
      <c r="P39" s="263">
        <f>'Rider Rates'!$O$38</f>
        <v>44531</v>
      </c>
    </row>
    <row r="40" spans="1:16" x14ac:dyDescent="0.2">
      <c r="A40" s="270" t="s">
        <v>49</v>
      </c>
      <c r="B40" t="s">
        <v>15</v>
      </c>
      <c r="D40" s="1">
        <f>IF('Customer Info'!$C$31=TRUE,0,IF(C18-D38-D39&gt;0,C18-D38-D39,0))</f>
        <v>0</v>
      </c>
      <c r="E40" s="30" t="s">
        <v>41</v>
      </c>
      <c r="F40" s="4" t="s">
        <v>8</v>
      </c>
      <c r="G40" s="63"/>
      <c r="H40" s="64"/>
      <c r="I40" s="80">
        <f>'Rider Rates'!$G$39</f>
        <v>3.63E-3</v>
      </c>
      <c r="J40" s="6">
        <f t="shared" si="0"/>
        <v>3.63E-3</v>
      </c>
      <c r="K40" s="31" t="s">
        <v>42</v>
      </c>
      <c r="L40" s="66"/>
      <c r="M40" s="66"/>
      <c r="N40" s="66">
        <f>ROUND($D40*I40,2)</f>
        <v>0</v>
      </c>
      <c r="O40" s="66">
        <f t="shared" si="1"/>
        <v>0</v>
      </c>
      <c r="P40" s="263">
        <f>'Rider Rates'!$O$39</f>
        <v>44531</v>
      </c>
    </row>
    <row r="41" spans="1:16" x14ac:dyDescent="0.2">
      <c r="A41" s="273" t="s">
        <v>159</v>
      </c>
      <c r="B41" s="61"/>
      <c r="C41" s="61"/>
      <c r="D41" s="1">
        <f>IF($C$18&lt;1,0,$C$18)</f>
        <v>0</v>
      </c>
      <c r="E41" s="78" t="s">
        <v>41</v>
      </c>
      <c r="F41" s="196" t="s">
        <v>8</v>
      </c>
      <c r="G41" s="124"/>
      <c r="H41" s="124"/>
      <c r="I41" s="80">
        <f>'Rider Rates'!$I$40</f>
        <v>-1.06E-3</v>
      </c>
      <c r="J41" s="6">
        <f t="shared" si="0"/>
        <v>-1.06E-3</v>
      </c>
      <c r="K41" s="81" t="s">
        <v>42</v>
      </c>
      <c r="L41" s="82"/>
      <c r="M41" s="82"/>
      <c r="N41" s="82">
        <f>ROUND(D41*I41,2)</f>
        <v>0</v>
      </c>
      <c r="O41" s="82">
        <f t="shared" si="1"/>
        <v>0</v>
      </c>
      <c r="P41" s="263">
        <f>'Rider Rates'!$O$40</f>
        <v>46122</v>
      </c>
    </row>
    <row r="42" spans="1:16" x14ac:dyDescent="0.2">
      <c r="A42" s="273" t="s">
        <v>162</v>
      </c>
      <c r="B42" s="61"/>
      <c r="C42" s="61"/>
      <c r="D42" s="151"/>
      <c r="E42" s="78" t="s">
        <v>109</v>
      </c>
      <c r="F42" s="79"/>
      <c r="G42" s="87"/>
      <c r="H42" s="88"/>
      <c r="I42" s="152">
        <f>'Rider Rates'!$C$41</f>
        <v>1.02</v>
      </c>
      <c r="J42" s="152">
        <f t="shared" si="0"/>
        <v>1.02</v>
      </c>
      <c r="K42" s="81"/>
      <c r="L42" s="82"/>
      <c r="M42" s="82"/>
      <c r="N42" s="82">
        <f>I42</f>
        <v>1.02</v>
      </c>
      <c r="O42" s="82">
        <f t="shared" si="1"/>
        <v>1.02</v>
      </c>
      <c r="P42" s="263">
        <f>'Rider Rates'!$O$41</f>
        <v>46122</v>
      </c>
    </row>
    <row r="43" spans="1:16" x14ac:dyDescent="0.2">
      <c r="A43" s="272" t="s">
        <v>352</v>
      </c>
      <c r="B43" s="61"/>
      <c r="C43" s="61"/>
      <c r="D43" s="151"/>
      <c r="E43" s="78" t="s">
        <v>109</v>
      </c>
      <c r="F43" s="79"/>
      <c r="G43" s="87"/>
      <c r="H43" s="88"/>
      <c r="I43" s="152">
        <f>'Rider Rates'!$C$42</f>
        <v>23.69</v>
      </c>
      <c r="J43" s="152">
        <f t="shared" si="0"/>
        <v>23.69</v>
      </c>
      <c r="K43" s="81"/>
      <c r="L43" s="82"/>
      <c r="M43" s="82"/>
      <c r="N43" s="82">
        <f>I43</f>
        <v>23.69</v>
      </c>
      <c r="O43" s="82">
        <f t="shared" si="1"/>
        <v>23.69</v>
      </c>
      <c r="P43" s="263">
        <f>'Rider Rates'!$O$42</f>
        <v>46122</v>
      </c>
    </row>
    <row r="44" spans="1:16" x14ac:dyDescent="0.2">
      <c r="A44" s="272" t="s">
        <v>133</v>
      </c>
      <c r="B44" s="61"/>
      <c r="C44" s="61"/>
      <c r="D44" s="320">
        <f>$N$32</f>
        <v>186.3</v>
      </c>
      <c r="E44" s="78" t="s">
        <v>115</v>
      </c>
      <c r="F44" s="79" t="s">
        <v>8</v>
      </c>
      <c r="G44" s="87"/>
      <c r="H44" s="88"/>
      <c r="I44" s="93">
        <f>'Rider Rates'!$F$43</f>
        <v>2.95915E-2</v>
      </c>
      <c r="J44" s="93">
        <f>SUM(H44:I44)</f>
        <v>2.95915E-2</v>
      </c>
      <c r="K44" s="81"/>
      <c r="L44" s="82"/>
      <c r="M44" s="82"/>
      <c r="N44" s="82">
        <f>ROUND(N$32*I44,2)</f>
        <v>5.51</v>
      </c>
      <c r="O44" s="82">
        <f t="shared" si="1"/>
        <v>5.51</v>
      </c>
      <c r="P44" s="263">
        <f>'Rider Rates'!$O$43</f>
        <v>46122</v>
      </c>
    </row>
    <row r="45" spans="1:16" x14ac:dyDescent="0.2">
      <c r="A45" s="272" t="s">
        <v>78</v>
      </c>
      <c r="B45" s="61"/>
      <c r="C45" s="61"/>
      <c r="D45" s="320">
        <f>$N$32</f>
        <v>186.3</v>
      </c>
      <c r="E45" s="78" t="s">
        <v>115</v>
      </c>
      <c r="F45" s="79" t="s">
        <v>8</v>
      </c>
      <c r="G45" s="86"/>
      <c r="H45" s="5"/>
      <c r="I45" s="93">
        <f>'Rider Rates'!$F$44</f>
        <v>1.8019E-2</v>
      </c>
      <c r="J45" s="93">
        <f>SUM(H45:I45)</f>
        <v>1.8019E-2</v>
      </c>
      <c r="K45" s="81"/>
      <c r="L45" s="82"/>
      <c r="M45" s="82"/>
      <c r="N45" s="82">
        <f>ROUND(N$32*I45,2)</f>
        <v>3.36</v>
      </c>
      <c r="O45" s="162">
        <f t="shared" si="1"/>
        <v>3.36</v>
      </c>
      <c r="P45" s="263">
        <f>'Rider Rates'!$O$44</f>
        <v>46122</v>
      </c>
    </row>
    <row r="46" spans="1:16" x14ac:dyDescent="0.2">
      <c r="A46" s="272" t="s">
        <v>79</v>
      </c>
      <c r="B46" s="61"/>
      <c r="C46" s="61"/>
      <c r="D46" s="320">
        <f>$N$32</f>
        <v>186.3</v>
      </c>
      <c r="E46" s="78" t="s">
        <v>115</v>
      </c>
      <c r="F46" s="79" t="s">
        <v>8</v>
      </c>
      <c r="G46" s="87"/>
      <c r="H46" s="88"/>
      <c r="I46" s="93">
        <f>'Rider Rates'!$F$45</f>
        <v>5.8023605956771022E-2</v>
      </c>
      <c r="J46" s="93">
        <f>SUM(H46:I46)</f>
        <v>5.8023605956771022E-2</v>
      </c>
      <c r="K46" s="81"/>
      <c r="L46" s="82"/>
      <c r="M46" s="82"/>
      <c r="N46" s="82">
        <f>ROUND(N$32*I46,2)</f>
        <v>10.81</v>
      </c>
      <c r="O46" s="162">
        <f t="shared" si="1"/>
        <v>10.81</v>
      </c>
      <c r="P46" s="263">
        <f>'Rider Rates'!$O$45</f>
        <v>46122</v>
      </c>
    </row>
    <row r="47" spans="1:16" x14ac:dyDescent="0.2">
      <c r="A47" s="270" t="s">
        <v>173</v>
      </c>
      <c r="B47" s="61"/>
      <c r="C47" s="61"/>
      <c r="D47" s="320">
        <f>$N$32</f>
        <v>186.3</v>
      </c>
      <c r="E47" s="78" t="s">
        <v>115</v>
      </c>
      <c r="F47" s="79" t="s">
        <v>8</v>
      </c>
      <c r="G47" s="80"/>
      <c r="H47" s="80"/>
      <c r="I47" s="93">
        <f>'Rider Rates'!$F$46</f>
        <v>0</v>
      </c>
      <c r="J47" s="93">
        <f>SUM(H47:I47)</f>
        <v>0</v>
      </c>
      <c r="K47" s="81"/>
      <c r="L47" s="82"/>
      <c r="M47" s="82"/>
      <c r="N47" s="82">
        <f>ROUND(N$32*I47,2)</f>
        <v>0</v>
      </c>
      <c r="O47" s="82">
        <f t="shared" si="1"/>
        <v>0</v>
      </c>
      <c r="P47" s="263">
        <f>'Rider Rates'!$O$46</f>
        <v>44713</v>
      </c>
    </row>
    <row r="48" spans="1:16" x14ac:dyDescent="0.2">
      <c r="A48" s="270" t="s">
        <v>160</v>
      </c>
      <c r="B48" s="61"/>
      <c r="C48" s="61"/>
      <c r="D48" s="1">
        <f>IF($C$18&lt;0,0,IF($C$18&gt;833000,833000,$C$18))</f>
        <v>0</v>
      </c>
      <c r="E48" s="78" t="s">
        <v>41</v>
      </c>
      <c r="F48" s="79" t="s">
        <v>8</v>
      </c>
      <c r="G48" s="80"/>
      <c r="H48" s="80"/>
      <c r="I48" s="80">
        <f>'Rider Rates'!$I$47</f>
        <v>0</v>
      </c>
      <c r="J48" s="80">
        <f t="shared" ref="J48:J54" si="2">SUM(G48:I48)</f>
        <v>0</v>
      </c>
      <c r="K48" s="81" t="s">
        <v>42</v>
      </c>
      <c r="L48" s="82"/>
      <c r="M48" s="82"/>
      <c r="N48" s="66">
        <f>ROUND(D48*I48,2)</f>
        <v>0</v>
      </c>
      <c r="O48" s="82">
        <f t="shared" si="1"/>
        <v>0</v>
      </c>
      <c r="P48" s="263">
        <f>'Rider Rates'!$O$47</f>
        <v>45883</v>
      </c>
    </row>
    <row r="49" spans="1:16" x14ac:dyDescent="0.2">
      <c r="A49" s="270" t="s">
        <v>172</v>
      </c>
      <c r="B49" s="61"/>
      <c r="C49" s="61"/>
      <c r="D49" s="77">
        <f>IF(C18&lt;0,0,IF(C18&gt;833000,833000,C18))</f>
        <v>0</v>
      </c>
      <c r="E49" s="78" t="s">
        <v>41</v>
      </c>
      <c r="F49" s="79" t="s">
        <v>8</v>
      </c>
      <c r="G49" s="205"/>
      <c r="H49" s="205"/>
      <c r="I49" s="205">
        <f>'Rider Rates'!$I$48</f>
        <v>0</v>
      </c>
      <c r="J49" s="205">
        <f t="shared" si="2"/>
        <v>0</v>
      </c>
      <c r="K49" s="81" t="s">
        <v>42</v>
      </c>
      <c r="L49" s="206"/>
      <c r="M49" s="206"/>
      <c r="N49" s="206">
        <f>IF(D49*I49&gt;242,242,D49*I49)</f>
        <v>0</v>
      </c>
      <c r="O49" s="206">
        <f t="shared" si="1"/>
        <v>0</v>
      </c>
      <c r="P49" s="263">
        <f>'Rider Rates'!$O$48</f>
        <v>45883</v>
      </c>
    </row>
    <row r="50" spans="1:16" x14ac:dyDescent="0.2">
      <c r="A50" s="270" t="s">
        <v>176</v>
      </c>
      <c r="B50" s="61"/>
      <c r="C50" s="61"/>
      <c r="D50" s="77">
        <f>D18</f>
        <v>0</v>
      </c>
      <c r="E50" s="78" t="s">
        <v>41</v>
      </c>
      <c r="F50" s="196" t="s">
        <v>8</v>
      </c>
      <c r="G50" s="80"/>
      <c r="H50" s="80"/>
      <c r="I50" s="80">
        <f>'Rider Rates'!$L$49</f>
        <v>0</v>
      </c>
      <c r="J50" s="80">
        <f t="shared" si="2"/>
        <v>0</v>
      </c>
      <c r="K50" s="81" t="s">
        <v>42</v>
      </c>
      <c r="L50" s="82"/>
      <c r="M50" s="82"/>
      <c r="N50" s="82">
        <f>ROUND(D50*I50,2)</f>
        <v>0</v>
      </c>
      <c r="O50" s="82">
        <f t="shared" si="1"/>
        <v>0</v>
      </c>
      <c r="P50" s="263">
        <f>'Rider Rates'!$O$49</f>
        <v>45444</v>
      </c>
    </row>
    <row r="51" spans="1:16" x14ac:dyDescent="0.2">
      <c r="A51" s="270" t="s">
        <v>175</v>
      </c>
      <c r="B51" s="61"/>
      <c r="C51" s="61"/>
      <c r="D51" s="77"/>
      <c r="E51" s="78" t="s">
        <v>109</v>
      </c>
      <c r="F51" s="79" t="s">
        <v>8</v>
      </c>
      <c r="G51" s="203"/>
      <c r="H51" s="203"/>
      <c r="I51" s="80">
        <f>'Rider Rates'!$C$50</f>
        <v>0</v>
      </c>
      <c r="J51" s="80">
        <f t="shared" si="2"/>
        <v>0</v>
      </c>
      <c r="K51" s="81"/>
      <c r="L51" s="162"/>
      <c r="M51" s="162"/>
      <c r="N51" s="162">
        <f>J51</f>
        <v>0</v>
      </c>
      <c r="O51" s="162">
        <f t="shared" si="1"/>
        <v>0</v>
      </c>
      <c r="P51" s="263">
        <f>'Rider Rates'!$O$50</f>
        <v>45444</v>
      </c>
    </row>
    <row r="52" spans="1:16" x14ac:dyDescent="0.2">
      <c r="A52" s="270" t="s">
        <v>345</v>
      </c>
      <c r="B52" s="61"/>
      <c r="C52" s="61"/>
      <c r="D52" s="1">
        <f>$D$36</f>
        <v>0</v>
      </c>
      <c r="E52" s="78" t="s">
        <v>41</v>
      </c>
      <c r="F52" s="79" t="s">
        <v>8</v>
      </c>
      <c r="G52" s="80"/>
      <c r="H52" s="80"/>
      <c r="I52" s="80">
        <f>'Rider Rates'!$I$51</f>
        <v>0</v>
      </c>
      <c r="J52" s="80">
        <f t="shared" si="2"/>
        <v>0</v>
      </c>
      <c r="K52" s="81" t="s">
        <v>42</v>
      </c>
      <c r="L52" s="82"/>
      <c r="M52" s="82"/>
      <c r="N52" s="66">
        <f>ROUND(I52*D52,2)</f>
        <v>0</v>
      </c>
      <c r="O52" s="162">
        <f t="shared" si="1"/>
        <v>0</v>
      </c>
      <c r="P52" s="263">
        <f>'Rider Rates'!$O$51</f>
        <v>45444</v>
      </c>
    </row>
    <row r="53" spans="1:16" x14ac:dyDescent="0.2">
      <c r="A53" s="272" t="s">
        <v>80</v>
      </c>
      <c r="B53" s="61"/>
      <c r="C53" s="61"/>
      <c r="D53" s="1">
        <f>IF('Customer Info'!C33=TRUE,0,IF($C$18&lt;0,0,$C$18))</f>
        <v>0</v>
      </c>
      <c r="E53" s="78" t="s">
        <v>41</v>
      </c>
      <c r="F53" s="79" t="s">
        <v>8</v>
      </c>
      <c r="G53" s="80"/>
      <c r="H53" s="80"/>
      <c r="I53" s="80">
        <f>'Rider Rates'!$L$55</f>
        <v>0</v>
      </c>
      <c r="J53" s="80">
        <f t="shared" si="2"/>
        <v>0</v>
      </c>
      <c r="K53" s="81" t="s">
        <v>42</v>
      </c>
      <c r="L53" s="82"/>
      <c r="M53" s="82"/>
      <c r="N53" s="66">
        <f>ROUND(I53*D53,2)</f>
        <v>0</v>
      </c>
      <c r="O53" s="162">
        <f t="shared" si="1"/>
        <v>0</v>
      </c>
      <c r="P53" s="263">
        <f>'Rider Rates'!$O$55</f>
        <v>45444</v>
      </c>
    </row>
    <row r="54" spans="1:16" x14ac:dyDescent="0.2">
      <c r="A54" s="272" t="s">
        <v>80</v>
      </c>
      <c r="B54" s="61"/>
      <c r="C54" s="61"/>
      <c r="D54" s="345">
        <f>IF('Customer Info'!C33=TRUE,0,$D$30)</f>
        <v>0</v>
      </c>
      <c r="E54" s="78" t="s">
        <v>45</v>
      </c>
      <c r="F54" s="79" t="s">
        <v>8</v>
      </c>
      <c r="G54" s="80"/>
      <c r="H54" s="80"/>
      <c r="I54" s="80">
        <f>'Rider Rates'!$L$57</f>
        <v>0</v>
      </c>
      <c r="J54" s="80">
        <f t="shared" si="2"/>
        <v>0</v>
      </c>
      <c r="K54" s="81" t="s">
        <v>42</v>
      </c>
      <c r="L54" s="82"/>
      <c r="M54" s="82"/>
      <c r="N54" s="66">
        <f>I54</f>
        <v>0</v>
      </c>
      <c r="O54" s="162">
        <f t="shared" si="1"/>
        <v>0</v>
      </c>
      <c r="P54" s="263">
        <f>'Rider Rates'!$O$57</f>
        <v>45444</v>
      </c>
    </row>
    <row r="55" spans="1:16" x14ac:dyDescent="0.2">
      <c r="A55" s="270" t="s">
        <v>177</v>
      </c>
      <c r="B55" s="61"/>
      <c r="C55" s="61"/>
      <c r="D55" s="77"/>
      <c r="E55" s="78"/>
      <c r="F55" s="79"/>
      <c r="G55" s="203"/>
      <c r="H55" s="203"/>
      <c r="I55" s="203"/>
      <c r="J55" s="203"/>
      <c r="K55" s="81"/>
      <c r="L55" s="162"/>
      <c r="M55" s="162"/>
      <c r="N55" s="162"/>
      <c r="O55" s="162"/>
      <c r="P55" s="296"/>
    </row>
    <row r="56" spans="1:16" s="213" customFormat="1" x14ac:dyDescent="0.2">
      <c r="A56" s="344"/>
      <c r="B56" s="387"/>
      <c r="C56" s="387"/>
      <c r="D56" s="418"/>
      <c r="E56" s="404"/>
      <c r="F56" s="405"/>
      <c r="G56" s="405"/>
      <c r="H56" s="405"/>
      <c r="I56" s="405"/>
      <c r="J56" s="405"/>
      <c r="K56" s="405"/>
      <c r="L56" s="405"/>
      <c r="M56" s="405"/>
      <c r="N56" s="405"/>
      <c r="O56" s="405"/>
      <c r="P56" s="330"/>
    </row>
    <row r="57" spans="1:16" s="213" customFormat="1" x14ac:dyDescent="0.2">
      <c r="A57" s="411" t="s">
        <v>293</v>
      </c>
      <c r="B57" s="387"/>
      <c r="C57" s="387"/>
      <c r="D57" s="418"/>
      <c r="E57" s="404"/>
      <c r="F57" s="405"/>
      <c r="G57" s="405"/>
      <c r="H57" s="405"/>
      <c r="I57" s="405"/>
      <c r="J57" s="405"/>
      <c r="K57" s="405"/>
      <c r="L57" s="405"/>
      <c r="M57" s="405"/>
      <c r="N57" s="405"/>
      <c r="O57" s="405"/>
      <c r="P57" s="330"/>
    </row>
    <row r="58" spans="1:16" x14ac:dyDescent="0.2">
      <c r="A58" s="273" t="s">
        <v>155</v>
      </c>
      <c r="B58" s="61"/>
      <c r="C58" s="61"/>
      <c r="D58" s="1">
        <f>IF($C$18&lt;0,0,$C$18)</f>
        <v>0</v>
      </c>
      <c r="E58" s="78" t="s">
        <v>41</v>
      </c>
      <c r="F58" s="79" t="s">
        <v>8</v>
      </c>
      <c r="G58" s="80"/>
      <c r="H58" s="80">
        <f>'Rider Rates'!$E$64</f>
        <v>4.2949999999999998E-4</v>
      </c>
      <c r="I58" s="80"/>
      <c r="J58" s="80">
        <f>SUM(G58:I58)</f>
        <v>4.2949999999999998E-4</v>
      </c>
      <c r="K58" s="81" t="s">
        <v>42</v>
      </c>
      <c r="L58" s="82"/>
      <c r="M58" s="82">
        <f>ROUND(D58*H58,2)</f>
        <v>0</v>
      </c>
      <c r="N58" s="160"/>
      <c r="O58" s="82">
        <f>SUM(L58:N58)</f>
        <v>0</v>
      </c>
      <c r="P58" s="263">
        <f>'Rider Rates'!$L$64</f>
        <v>46112</v>
      </c>
    </row>
    <row r="59" spans="1:16" x14ac:dyDescent="0.2">
      <c r="A59" s="273" t="s">
        <v>155</v>
      </c>
      <c r="B59" s="61"/>
      <c r="C59" s="61"/>
      <c r="D59" s="345">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Rates'!$J$64</f>
        <v>10.79</v>
      </c>
      <c r="I59" s="80"/>
      <c r="J59" s="187">
        <f>SUM(G59:I59)</f>
        <v>10.79</v>
      </c>
      <c r="K59" s="81" t="s">
        <v>44</v>
      </c>
      <c r="L59" s="82"/>
      <c r="M59" s="82">
        <f>ROUND(D59*H59,2)</f>
        <v>0</v>
      </c>
      <c r="N59" s="160"/>
      <c r="O59" s="82">
        <f>SUM(L59:N59)</f>
        <v>0</v>
      </c>
      <c r="P59" s="263">
        <f>'Rider Rates'!$L$64</f>
        <v>46112</v>
      </c>
    </row>
    <row r="60" spans="1:16" s="213" customFormat="1" x14ac:dyDescent="0.2">
      <c r="A60" s="344"/>
      <c r="B60" s="387"/>
      <c r="C60" s="387"/>
      <c r="D60" s="407"/>
      <c r="E60" s="412"/>
      <c r="F60" s="408"/>
      <c r="G60" s="408"/>
      <c r="H60" s="408"/>
      <c r="I60" s="408"/>
      <c r="J60" s="408"/>
      <c r="K60" s="408"/>
      <c r="L60" s="408"/>
      <c r="M60" s="408"/>
      <c r="N60" s="408"/>
      <c r="O60" s="408"/>
      <c r="P60" s="339"/>
    </row>
    <row r="61" spans="1:16" s="213" customFormat="1" x14ac:dyDescent="0.2">
      <c r="A61" s="411" t="s">
        <v>294</v>
      </c>
      <c r="B61" s="387"/>
      <c r="C61" s="387"/>
      <c r="D61" s="407"/>
      <c r="E61" s="412"/>
      <c r="F61" s="408"/>
      <c r="G61" s="408"/>
      <c r="H61" s="408"/>
      <c r="I61" s="408"/>
      <c r="J61" s="408"/>
      <c r="K61" s="408"/>
      <c r="L61" s="408"/>
      <c r="M61" s="408"/>
      <c r="N61" s="408"/>
      <c r="O61" s="408"/>
      <c r="P61" s="339"/>
    </row>
    <row r="62" spans="1:16" x14ac:dyDescent="0.2">
      <c r="A62" s="273" t="s">
        <v>153</v>
      </c>
      <c r="B62" s="61"/>
      <c r="C62" s="61"/>
      <c r="D62" s="77">
        <f>IF($C$11="Yes",0,'Customer Info'!$B$21+'Customer Info'!$B$22-'Customer Info'!$B$23)</f>
        <v>0</v>
      </c>
      <c r="E62" s="78" t="s">
        <v>41</v>
      </c>
      <c r="F62" s="79" t="s">
        <v>8</v>
      </c>
      <c r="G62" s="80">
        <f>IF($C$11="Yes",0,'Rider Rates'!$E$70)</f>
        <v>7.4289999999999995E-2</v>
      </c>
      <c r="H62" s="80"/>
      <c r="I62" s="80"/>
      <c r="J62" s="185">
        <f>SUM(G62:H62)</f>
        <v>7.4289999999999995E-2</v>
      </c>
      <c r="K62" s="81" t="s">
        <v>42</v>
      </c>
      <c r="L62" s="82">
        <f>ROUND(D62*G62,2)</f>
        <v>0</v>
      </c>
      <c r="M62" s="82"/>
      <c r="N62" s="82"/>
      <c r="O62" s="82">
        <f t="shared" ref="O62:O65" si="3">SUM(L62:N62)</f>
        <v>0</v>
      </c>
      <c r="P62" s="263">
        <f>'Rider Rates'!$G$70</f>
        <v>45809</v>
      </c>
    </row>
    <row r="63" spans="1:16" x14ac:dyDescent="0.2">
      <c r="A63" s="270" t="s">
        <v>136</v>
      </c>
      <c r="B63" s="61"/>
      <c r="C63" s="61"/>
      <c r="D63" s="77">
        <f>IF($C$11="Yes",0,'Customer Info'!$B$21+'Customer Info'!$B$22-'Customer Info'!$B$23)</f>
        <v>0</v>
      </c>
      <c r="E63" s="78" t="s">
        <v>41</v>
      </c>
      <c r="F63" s="79" t="s">
        <v>8</v>
      </c>
      <c r="G63" s="80">
        <f>IF($C$11="Yes",0,'Rider Rates'!$E$74)</f>
        <v>1.3849999999999999E-2</v>
      </c>
      <c r="H63" s="80"/>
      <c r="I63" s="80"/>
      <c r="J63" s="185">
        <f>SUM(G63:H63)</f>
        <v>1.3849999999999999E-2</v>
      </c>
      <c r="K63" s="81" t="s">
        <v>42</v>
      </c>
      <c r="L63" s="82">
        <f>ROUND(D63*G63,2)</f>
        <v>0</v>
      </c>
      <c r="M63" s="82"/>
      <c r="N63" s="82"/>
      <c r="O63" s="82">
        <f t="shared" si="3"/>
        <v>0</v>
      </c>
      <c r="P63" s="263">
        <f>'Rider Rates'!$R$74</f>
        <v>45809</v>
      </c>
    </row>
    <row r="64" spans="1:16" x14ac:dyDescent="0.2">
      <c r="A64" s="273" t="s">
        <v>158</v>
      </c>
      <c r="B64" s="61"/>
      <c r="C64" s="61"/>
      <c r="D64" s="77">
        <f>IF($C$11="Yes",0,'Customer Info'!$B$21+'Customer Info'!$B$22-'Customer Info'!$B$23)</f>
        <v>0</v>
      </c>
      <c r="E64" s="78" t="s">
        <v>41</v>
      </c>
      <c r="F64" s="79" t="s">
        <v>8</v>
      </c>
      <c r="G64" s="80">
        <f>IF($C$11="Yes",0,'Rider Rates'!$B$79)</f>
        <v>-4.3956000000000004E-3</v>
      </c>
      <c r="H64" s="80"/>
      <c r="I64" s="80"/>
      <c r="J64" s="185">
        <f>SUM(G64:H64)</f>
        <v>-4.3956000000000004E-3</v>
      </c>
      <c r="K64" s="81" t="s">
        <v>42</v>
      </c>
      <c r="L64" s="82">
        <f>ROUND(D64*G64,2)</f>
        <v>0</v>
      </c>
      <c r="M64" s="82"/>
      <c r="N64" s="82"/>
      <c r="O64" s="82">
        <f t="shared" si="3"/>
        <v>0</v>
      </c>
      <c r="P64" s="263">
        <f>'Rider Rates'!$C$79</f>
        <v>46112</v>
      </c>
    </row>
    <row r="65" spans="1:221" x14ac:dyDescent="0.2">
      <c r="A65" s="272" t="s">
        <v>134</v>
      </c>
      <c r="B65" s="61"/>
      <c r="C65" s="61"/>
      <c r="D65" s="77">
        <f>IF($C$11="Yes",0,IF('Customer Info'!$C$31=TRUE,0,'Customer Info'!$B$21+'Customer Info'!$B$22-'Customer Info'!$B$23))</f>
        <v>0</v>
      </c>
      <c r="E65" s="78" t="s">
        <v>41</v>
      </c>
      <c r="F65" s="79" t="s">
        <v>8</v>
      </c>
      <c r="G65" s="80">
        <f>IF($C$11="Yes",0,'Rider Rates'!$C$82)</f>
        <v>3.7618E-3</v>
      </c>
      <c r="H65" s="80"/>
      <c r="I65" s="93"/>
      <c r="J65" s="185">
        <f>SUM(G65:H65)</f>
        <v>3.7618E-3</v>
      </c>
      <c r="K65" s="81" t="s">
        <v>42</v>
      </c>
      <c r="L65" s="82">
        <f>ROUND(D65*G65,2)</f>
        <v>0</v>
      </c>
      <c r="M65" s="82"/>
      <c r="N65" s="82"/>
      <c r="O65" s="82">
        <f t="shared" si="3"/>
        <v>0</v>
      </c>
      <c r="P65" s="263">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4" t="s">
        <v>70</v>
      </c>
      <c r="B66" s="112"/>
      <c r="C66" s="112"/>
      <c r="D66" s="137"/>
      <c r="E66" s="138"/>
      <c r="F66" s="139"/>
      <c r="G66" s="139"/>
      <c r="H66" s="139"/>
      <c r="I66" s="139"/>
      <c r="J66" s="139"/>
      <c r="K66" s="140"/>
      <c r="L66" s="128">
        <f>SUM(L36:L65)</f>
        <v>0</v>
      </c>
      <c r="M66" s="128">
        <f>SUM(M36:M65)</f>
        <v>0</v>
      </c>
      <c r="N66" s="128">
        <f>SUM(N36:N65)</f>
        <v>44.39</v>
      </c>
      <c r="O66" s="128">
        <f>SUM(O36:O65)</f>
        <v>44.39</v>
      </c>
      <c r="P66" s="275"/>
    </row>
    <row r="67" spans="1:221" x14ac:dyDescent="0.2">
      <c r="A67" s="302"/>
      <c r="D67" s="1"/>
      <c r="E67" s="30"/>
      <c r="F67" s="4"/>
      <c r="G67" s="321"/>
      <c r="H67" s="321"/>
      <c r="I67" s="321"/>
      <c r="J67" s="321"/>
      <c r="K67" s="31"/>
      <c r="L67" s="31"/>
      <c r="M67" s="31"/>
      <c r="N67" s="31"/>
      <c r="O67" s="245"/>
      <c r="P67" s="322"/>
    </row>
    <row r="68" spans="1:221" x14ac:dyDescent="0.2">
      <c r="A68" s="308" t="s">
        <v>71</v>
      </c>
      <c r="B68" s="71"/>
      <c r="C68" s="71"/>
      <c r="D68" s="71"/>
      <c r="E68" s="71"/>
      <c r="F68" s="71"/>
      <c r="G68" s="71"/>
      <c r="H68" s="71"/>
      <c r="I68" s="71"/>
      <c r="J68" s="71"/>
      <c r="K68" s="71"/>
      <c r="L68" s="75">
        <f>L32+L66</f>
        <v>0</v>
      </c>
      <c r="M68" s="75">
        <f>M32+M66</f>
        <v>0</v>
      </c>
      <c r="N68" s="75">
        <f>N32+N66</f>
        <v>230.69</v>
      </c>
      <c r="O68" s="75">
        <f>O32+O66</f>
        <v>230.69</v>
      </c>
      <c r="P68" s="323"/>
    </row>
    <row r="69" spans="1:221" x14ac:dyDescent="0.2">
      <c r="A69" s="302"/>
      <c r="B69" s="32"/>
      <c r="C69" s="32"/>
      <c r="D69" s="32"/>
      <c r="E69" s="32"/>
      <c r="F69" s="32"/>
      <c r="G69" s="32"/>
      <c r="H69" s="32"/>
      <c r="I69" s="32"/>
      <c r="J69" s="32"/>
      <c r="K69" s="32"/>
      <c r="L69" s="32"/>
      <c r="M69" s="32"/>
      <c r="N69" s="32"/>
      <c r="O69" s="210"/>
      <c r="P69" s="324"/>
    </row>
    <row r="70" spans="1:221" x14ac:dyDescent="0.2">
      <c r="A70" s="302" t="s">
        <v>37</v>
      </c>
      <c r="B70" s="32"/>
      <c r="C70" s="32"/>
      <c r="D70" s="32"/>
      <c r="E70" s="32"/>
      <c r="F70" s="32"/>
      <c r="G70" s="32"/>
      <c r="H70" s="32"/>
      <c r="I70" s="32"/>
      <c r="J70" s="32"/>
      <c r="K70" s="32"/>
      <c r="L70" s="32"/>
      <c r="M70" s="32"/>
      <c r="N70" s="32"/>
      <c r="O70" s="210">
        <f>O28+O30+O66</f>
        <v>230.69</v>
      </c>
      <c r="P70" s="263"/>
    </row>
    <row r="71" spans="1:221" x14ac:dyDescent="0.2">
      <c r="A71" s="302"/>
      <c r="B71" s="32"/>
      <c r="C71" s="32"/>
      <c r="D71" s="32"/>
      <c r="E71" s="32"/>
      <c r="F71" s="32"/>
      <c r="G71" s="325"/>
      <c r="H71" s="325"/>
      <c r="I71" s="325"/>
      <c r="J71" s="325"/>
      <c r="K71" s="31"/>
      <c r="L71" s="31"/>
      <c r="M71" s="31"/>
      <c r="N71" s="31"/>
      <c r="O71" s="210"/>
      <c r="P71" s="250"/>
    </row>
    <row r="72" spans="1:221" x14ac:dyDescent="0.2">
      <c r="A72" s="259" t="s">
        <v>110</v>
      </c>
      <c r="B72" s="32"/>
      <c r="C72" s="32"/>
      <c r="D72" s="32"/>
      <c r="E72" s="32"/>
      <c r="F72" s="32"/>
      <c r="G72" s="325"/>
      <c r="H72" s="325"/>
      <c r="I72" s="325"/>
      <c r="J72" s="325"/>
      <c r="K72" s="31"/>
      <c r="L72" s="31"/>
      <c r="M72" s="31"/>
      <c r="N72" s="31"/>
      <c r="O72" s="280">
        <f>MAX($O$68,$O$70)</f>
        <v>230.69</v>
      </c>
      <c r="P72" s="250"/>
    </row>
    <row r="73" spans="1:221" x14ac:dyDescent="0.2">
      <c r="A73" s="302"/>
      <c r="B73" s="32"/>
      <c r="C73" s="32"/>
      <c r="D73" s="32"/>
      <c r="E73" s="32"/>
      <c r="F73" s="32"/>
      <c r="G73" s="325"/>
      <c r="H73" s="325"/>
      <c r="I73" s="325"/>
      <c r="J73" s="325"/>
      <c r="K73" s="31"/>
      <c r="L73" s="31"/>
      <c r="M73" s="31"/>
      <c r="N73" s="31"/>
      <c r="O73" s="210"/>
      <c r="P73" s="250"/>
    </row>
    <row r="74" spans="1:221" x14ac:dyDescent="0.2">
      <c r="A74" s="302"/>
      <c r="B74" s="32"/>
      <c r="C74" s="32"/>
      <c r="D74" s="32"/>
      <c r="E74" s="32"/>
      <c r="F74" s="32"/>
      <c r="G74" s="74" t="s">
        <v>82</v>
      </c>
      <c r="H74" s="325"/>
      <c r="I74" s="32"/>
      <c r="J74" s="325"/>
      <c r="K74" s="31"/>
      <c r="L74" s="147"/>
      <c r="M74" s="147"/>
      <c r="N74" s="147"/>
      <c r="O74" s="147">
        <f>ROUND(IF($C$18&lt;1,0,$O$72/($C$18*100)*10000),2)</f>
        <v>0</v>
      </c>
      <c r="P74" s="281" t="s">
        <v>83</v>
      </c>
    </row>
    <row r="75" spans="1:221" x14ac:dyDescent="0.2">
      <c r="A75" s="298"/>
      <c r="B75" s="71"/>
      <c r="C75" s="71"/>
      <c r="D75" s="71"/>
      <c r="E75" s="71"/>
      <c r="F75" s="71"/>
      <c r="G75" s="284"/>
      <c r="H75" s="326"/>
      <c r="I75" s="327"/>
      <c r="J75" s="326"/>
      <c r="K75" s="328"/>
      <c r="L75" s="109"/>
      <c r="M75" s="109"/>
      <c r="N75" s="109"/>
      <c r="O75" s="360"/>
      <c r="P75" s="286"/>
      <c r="AF75" s="363"/>
      <c r="AG75" s="363"/>
    </row>
    <row r="76" spans="1:221" x14ac:dyDescent="0.2">
      <c r="A76" s="32"/>
      <c r="B76" s="32"/>
      <c r="C76" s="32"/>
      <c r="D76" s="32"/>
      <c r="E76" s="32"/>
      <c r="F76" s="32"/>
      <c r="G76" s="74"/>
      <c r="H76" s="39"/>
      <c r="I76" s="74"/>
      <c r="J76" s="39"/>
      <c r="K76" s="31"/>
      <c r="L76" s="31"/>
      <c r="M76" s="31"/>
      <c r="N76" s="31"/>
      <c r="O76" s="99"/>
      <c r="P76" s="32"/>
    </row>
    <row r="77" spans="1:221" x14ac:dyDescent="0.2">
      <c r="B77" s="32"/>
      <c r="C77" s="32"/>
      <c r="D77" s="32"/>
      <c r="E77" s="32"/>
      <c r="F77" s="32"/>
      <c r="G77" s="74"/>
      <c r="H77" s="32"/>
      <c r="I77" s="32"/>
      <c r="J77" s="32"/>
      <c r="K77" s="32"/>
      <c r="L77" s="46"/>
      <c r="M77" s="46"/>
      <c r="N77" s="46"/>
      <c r="O77" s="99"/>
      <c r="P77" s="32"/>
    </row>
    <row r="78" spans="1:221" x14ac:dyDescent="0.2">
      <c r="G78" s="101"/>
      <c r="H78" s="41"/>
      <c r="I78" s="101"/>
      <c r="J78" s="41"/>
      <c r="K78" s="41"/>
      <c r="L78" s="102"/>
      <c r="M78" s="102"/>
      <c r="N78" s="102"/>
      <c r="O78" s="103"/>
      <c r="P78" s="23"/>
    </row>
    <row r="80" spans="1:221"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row r="94" spans="1:1" x14ac:dyDescent="0.2">
      <c r="A94" s="507"/>
    </row>
  </sheetData>
  <sheetProtection algorithmName="SHA-512" hashValue="P7qaumew+r94s04H07dBqs9gKN2I7HMS2ZZICaGWMJJcNnIyxdYVtaHZKTdZI6M4GDnaBM0kaMnsXTh3p0I7pQ==" saltValue="RASZrWSenI/r+/WMO8F9NA==" spinCount="100000" sheet="1" objects="1" scenarios="1"/>
  <mergeCells count="11">
    <mergeCell ref="A13:I13"/>
    <mergeCell ref="A1:P1"/>
    <mergeCell ref="A2:P2"/>
    <mergeCell ref="A4:P4"/>
    <mergeCell ref="A5:P5"/>
    <mergeCell ref="A7:P7"/>
    <mergeCell ref="D23:H23"/>
    <mergeCell ref="D24:H24"/>
    <mergeCell ref="G26:J26"/>
    <mergeCell ref="L26:O26"/>
    <mergeCell ref="A80:A94"/>
  </mergeCells>
  <printOptions horizontalCentered="1"/>
  <pageMargins left="0.5" right="0.5" top="0.25" bottom="0.25" header="0.25" footer="0.26"/>
  <pageSetup scale="58"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10"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222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2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2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2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2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2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2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2276"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7"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8"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79"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2280"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1"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2"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3"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2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2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2292"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3"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4"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5"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2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2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2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2308"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09"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0"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1"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2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2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2320"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1"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2"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3"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2324"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2325"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6"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7"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8"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2329"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0"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2331"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4E3D-4732-44EA-AB09-F09E6F0F0906}">
  <sheetPr>
    <pageSetUpPr fitToPage="1"/>
  </sheetPr>
  <dimension ref="A1:HM95"/>
  <sheetViews>
    <sheetView showGridLines="0" zoomScale="80" zoomScaleNormal="80" workbookViewId="0">
      <selection activeCell="D60" sqref="D6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360</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356</v>
      </c>
      <c r="B5" s="540"/>
      <c r="C5" s="540"/>
      <c r="D5" s="540"/>
      <c r="E5" s="540"/>
      <c r="F5" s="540"/>
      <c r="G5" s="540"/>
      <c r="H5" s="540"/>
      <c r="I5" s="540"/>
      <c r="J5" s="540"/>
      <c r="K5" s="540"/>
      <c r="L5" s="540"/>
      <c r="M5" s="540"/>
      <c r="N5" s="540"/>
      <c r="O5" s="540"/>
      <c r="P5" s="541"/>
    </row>
    <row r="6" spans="1:32" x14ac:dyDescent="0.2">
      <c r="A6" s="254">
        <f ca="1">TODAY()</f>
        <v>46126</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5</v>
      </c>
      <c r="C10" s="150" t="str">
        <f>LOOKUP(B10,R10:AD10,R13:AD13)</f>
        <v>May</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150" t="str">
        <f>'Customer Info'!$B$9</f>
        <v>No</v>
      </c>
      <c r="D11" s="101"/>
      <c r="P11" s="250"/>
    </row>
    <row r="12" spans="1:32" x14ac:dyDescent="0.2">
      <c r="A12" s="332" t="s">
        <v>370</v>
      </c>
      <c r="B12" s="391"/>
      <c r="C12" s="494" t="str">
        <f>'Customer Info'!$B$34</f>
        <v>Yes</v>
      </c>
      <c r="D12" s="101"/>
      <c r="P12" s="250"/>
    </row>
    <row r="13" spans="1:32" ht="15" customHeight="1" x14ac:dyDescent="0.2">
      <c r="A13" s="538"/>
      <c r="B13" s="539"/>
      <c r="C13" s="539"/>
      <c r="D13" s="539"/>
      <c r="E13" s="539"/>
      <c r="F13" s="539"/>
      <c r="G13" s="539"/>
      <c r="H13" s="539"/>
      <c r="I13" s="539"/>
      <c r="P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2" x14ac:dyDescent="0.2">
      <c r="A14" s="261" t="s">
        <v>27</v>
      </c>
      <c r="B14" s="20"/>
      <c r="C14" s="20"/>
      <c r="D14" s="20"/>
      <c r="E14" s="20"/>
      <c r="F14" s="20"/>
      <c r="G14" s="20"/>
      <c r="H14" s="20"/>
      <c r="I14" s="20"/>
      <c r="J14" s="20"/>
      <c r="K14" s="20"/>
      <c r="L14" s="20"/>
      <c r="M14" s="20"/>
      <c r="N14" s="20"/>
      <c r="O14" s="20"/>
      <c r="P14" s="249"/>
      <c r="R14" s="3" t="s">
        <v>154</v>
      </c>
      <c r="S14" s="161">
        <f>'Rider Rates'!$F$71</f>
        <v>7.2950000000000001E-2</v>
      </c>
      <c r="T14" s="161">
        <f>'Rider Rates'!$F$71</f>
        <v>7.2950000000000001E-2</v>
      </c>
      <c r="U14" s="161">
        <f>'Rider Rates'!$F$71</f>
        <v>7.2950000000000001E-2</v>
      </c>
      <c r="V14" s="161">
        <f>'Rider Rates'!$F$71</f>
        <v>7.2950000000000001E-2</v>
      </c>
      <c r="W14" s="161">
        <f>'Rider Rates'!$F$71</f>
        <v>7.2950000000000001E-2</v>
      </c>
      <c r="X14" s="161">
        <f>'Rider Rates'!$F$71</f>
        <v>7.2950000000000001E-2</v>
      </c>
      <c r="Y14" s="161">
        <f>'Rider Rates'!$F$71</f>
        <v>7.2950000000000001E-2</v>
      </c>
      <c r="Z14" s="161">
        <f>'Rider Rates'!$F$71</f>
        <v>7.2950000000000001E-2</v>
      </c>
      <c r="AA14" s="161">
        <f>'Rider Rates'!$F$71</f>
        <v>7.2950000000000001E-2</v>
      </c>
      <c r="AB14" s="161">
        <f>'Rider Rates'!$F$71</f>
        <v>7.2950000000000001E-2</v>
      </c>
      <c r="AC14" s="161">
        <f>'Rider Rates'!$F$71</f>
        <v>7.2950000000000001E-2</v>
      </c>
      <c r="AD14" s="161">
        <f>'Rider Rates'!$F$71</f>
        <v>7.2950000000000001E-2</v>
      </c>
      <c r="AE14" s="161"/>
      <c r="AF14" s="161"/>
    </row>
    <row r="15" spans="1:32" x14ac:dyDescent="0.2">
      <c r="A15" s="255"/>
      <c r="C15" s="45" t="s">
        <v>54</v>
      </c>
      <c r="D15" s="45" t="s">
        <v>55</v>
      </c>
      <c r="P15" s="250"/>
    </row>
    <row r="16" spans="1:32" x14ac:dyDescent="0.2">
      <c r="A16" s="260" t="s">
        <v>28</v>
      </c>
      <c r="B16" s="27"/>
      <c r="C16" s="38">
        <f>'Customer Info'!B18</f>
        <v>0</v>
      </c>
      <c r="D16" s="38">
        <f>ROUND(C16*C21,1)</f>
        <v>0</v>
      </c>
      <c r="E16" s="27" t="s">
        <v>45</v>
      </c>
      <c r="F16" s="28"/>
      <c r="G16" s="27" t="s">
        <v>15</v>
      </c>
      <c r="I16" s="42" t="s">
        <v>15</v>
      </c>
      <c r="J16" s="27"/>
      <c r="K16" s="27"/>
      <c r="L16" s="27"/>
      <c r="M16" s="27"/>
      <c r="N16" s="27"/>
      <c r="P16" s="250"/>
    </row>
    <row r="17" spans="1:32" x14ac:dyDescent="0.2">
      <c r="A17" s="260" t="s">
        <v>29</v>
      </c>
      <c r="B17" s="27"/>
      <c r="C17" s="38">
        <f>'Customer Info'!B19</f>
        <v>0</v>
      </c>
      <c r="D17" s="38">
        <f>C17*C21</f>
        <v>0</v>
      </c>
      <c r="E17" s="27" t="s">
        <v>45</v>
      </c>
      <c r="F17" s="28"/>
      <c r="G17" s="27" t="s">
        <v>30</v>
      </c>
      <c r="I17" s="316" t="str">
        <f>IF(MAX(C16,C17)&gt;0,C18/(MAX(C16,C17)*730), " ")</f>
        <v xml:space="preserve"> </v>
      </c>
      <c r="J17" s="27"/>
      <c r="K17" s="27"/>
      <c r="L17" s="27"/>
      <c r="M17" s="27"/>
      <c r="N17" s="27"/>
      <c r="P17" s="250"/>
      <c r="X17" s="161"/>
      <c r="Y17" s="161"/>
      <c r="Z17" s="161"/>
      <c r="AA17" s="161"/>
    </row>
    <row r="18" spans="1:32" x14ac:dyDescent="0.2">
      <c r="A18" s="260" t="s">
        <v>43</v>
      </c>
      <c r="B18" s="27"/>
      <c r="C18" s="29">
        <f>IF('Customer Info'!B21+'Customer Info'!B22-'Customer Info'!B23&lt;0,0,'Customer Info'!B21+'Customer Info'!B22-'Customer Info'!B23)</f>
        <v>0</v>
      </c>
      <c r="D18" s="29">
        <f>C18*C21</f>
        <v>0</v>
      </c>
      <c r="E18" s="27" t="s">
        <v>41</v>
      </c>
      <c r="F18" s="28"/>
      <c r="G18" s="27"/>
      <c r="H18" s="27"/>
      <c r="I18" s="27"/>
      <c r="J18" s="27"/>
      <c r="K18" s="27"/>
      <c r="L18" s="27"/>
      <c r="M18" s="27"/>
      <c r="N18" s="27"/>
      <c r="O18" s="27"/>
      <c r="P18" s="250"/>
    </row>
    <row r="19" spans="1:32" x14ac:dyDescent="0.2">
      <c r="A19" s="260" t="s">
        <v>123</v>
      </c>
      <c r="B19" s="27"/>
      <c r="C19" s="29">
        <f>'Customer Info'!$B$26</f>
        <v>0</v>
      </c>
      <c r="D19" s="29">
        <f>C19*C21</f>
        <v>0</v>
      </c>
      <c r="E19" s="27" t="s">
        <v>182</v>
      </c>
      <c r="F19" s="28"/>
      <c r="K19" s="27"/>
      <c r="L19" s="27"/>
      <c r="M19" s="27"/>
      <c r="N19" s="27"/>
      <c r="P19" s="250"/>
    </row>
    <row r="20" spans="1:32" x14ac:dyDescent="0.2">
      <c r="A20" s="260" t="s">
        <v>181</v>
      </c>
      <c r="B20" s="27"/>
      <c r="C20" s="29"/>
      <c r="D20" s="29">
        <f>IF((D19-(ROUND(MAX(D16,D17)*0.5,1)))&lt;0,0,(D19-(ROUND(MAX(D16,D17)*0.5,1))))</f>
        <v>0</v>
      </c>
      <c r="E20" s="27" t="s">
        <v>184</v>
      </c>
      <c r="F20" s="28"/>
      <c r="K20" s="27"/>
      <c r="L20" s="27"/>
      <c r="M20" s="27"/>
      <c r="N20" s="27"/>
      <c r="P20" s="250"/>
    </row>
    <row r="21" spans="1:32" x14ac:dyDescent="0.2">
      <c r="A21" s="260" t="s">
        <v>53</v>
      </c>
      <c r="B21" s="27"/>
      <c r="C21" s="317">
        <f>+'Customer Info'!E18</f>
        <v>1</v>
      </c>
      <c r="D21" s="27"/>
      <c r="E21" s="27"/>
      <c r="F21" s="28"/>
      <c r="G21" s="21"/>
      <c r="H21" s="21"/>
      <c r="I21" s="21"/>
      <c r="J21" s="21"/>
      <c r="K21" s="27"/>
      <c r="L21" s="27"/>
      <c r="M21" s="27"/>
      <c r="N21" s="27"/>
      <c r="P21" s="250"/>
      <c r="S21" s="161"/>
      <c r="T21" s="161"/>
      <c r="U21" s="161"/>
      <c r="V21" s="161"/>
      <c r="W21" s="161"/>
      <c r="X21" s="161"/>
      <c r="Y21" s="161"/>
      <c r="Z21" s="161"/>
      <c r="AA21" s="161"/>
      <c r="AB21" s="161"/>
      <c r="AC21" s="161"/>
      <c r="AD21" s="161"/>
    </row>
    <row r="22" spans="1:32" x14ac:dyDescent="0.2">
      <c r="A22" s="260" t="s">
        <v>15</v>
      </c>
      <c r="B22" s="27"/>
      <c r="C22" s="318" t="s">
        <v>15</v>
      </c>
      <c r="D22" s="562" t="s">
        <v>15</v>
      </c>
      <c r="E22" s="562"/>
      <c r="F22" s="562"/>
      <c r="G22" s="562"/>
      <c r="H22" s="562"/>
      <c r="K22" s="27"/>
      <c r="L22" s="27"/>
      <c r="M22" s="27"/>
      <c r="N22" s="27"/>
      <c r="O22" s="301"/>
      <c r="P22" s="250"/>
    </row>
    <row r="23" spans="1:32" x14ac:dyDescent="0.2">
      <c r="A23" s="260" t="s">
        <v>15</v>
      </c>
      <c r="B23" s="27"/>
      <c r="C23" s="318" t="s">
        <v>15</v>
      </c>
      <c r="D23" s="562" t="s">
        <v>15</v>
      </c>
      <c r="E23" s="562"/>
      <c r="F23" s="562"/>
      <c r="G23" s="562"/>
      <c r="H23" s="562"/>
      <c r="I23" s="21"/>
      <c r="J23" s="21"/>
      <c r="K23" s="27"/>
      <c r="L23" s="27"/>
      <c r="M23" s="27"/>
      <c r="N23" s="27"/>
      <c r="O23" s="301"/>
      <c r="P23" s="250"/>
    </row>
    <row r="24" spans="1:32" x14ac:dyDescent="0.2">
      <c r="A24" s="260"/>
      <c r="B24" s="27"/>
      <c r="C24" s="28"/>
      <c r="D24" s="28"/>
      <c r="E24" s="28"/>
      <c r="F24" s="28"/>
      <c r="G24" s="21"/>
      <c r="H24" s="21"/>
      <c r="I24" s="21"/>
      <c r="J24" s="21"/>
      <c r="K24" s="27"/>
      <c r="L24" s="27"/>
      <c r="M24" s="27"/>
      <c r="N24" s="27"/>
      <c r="O24" s="27"/>
      <c r="P24" s="250"/>
    </row>
    <row r="25" spans="1:32" x14ac:dyDescent="0.2">
      <c r="A25" s="261" t="s">
        <v>31</v>
      </c>
      <c r="B25" s="20"/>
      <c r="C25" s="20"/>
      <c r="D25" s="20"/>
      <c r="E25" s="20"/>
      <c r="F25" s="20"/>
      <c r="G25" s="531" t="s">
        <v>67</v>
      </c>
      <c r="H25" s="532"/>
      <c r="I25" s="532"/>
      <c r="J25" s="533"/>
      <c r="K25" s="20"/>
      <c r="L25" s="534" t="s">
        <v>68</v>
      </c>
      <c r="M25" s="534"/>
      <c r="N25" s="534"/>
      <c r="O25" s="534"/>
      <c r="P25" s="250"/>
    </row>
    <row r="26" spans="1:32" x14ac:dyDescent="0.2">
      <c r="A26" s="255"/>
      <c r="G26" s="8" t="s">
        <v>64</v>
      </c>
      <c r="H26" s="8" t="s">
        <v>65</v>
      </c>
      <c r="I26" s="8" t="s">
        <v>66</v>
      </c>
      <c r="J26" s="5" t="s">
        <v>34</v>
      </c>
      <c r="L26" s="100" t="s">
        <v>64</v>
      </c>
      <c r="M26" s="100" t="s">
        <v>65</v>
      </c>
      <c r="N26" s="100" t="s">
        <v>66</v>
      </c>
      <c r="O26" s="100" t="s">
        <v>34</v>
      </c>
      <c r="P26" s="262" t="s">
        <v>56</v>
      </c>
    </row>
    <row r="27" spans="1:32" x14ac:dyDescent="0.2">
      <c r="A27" s="255" t="s">
        <v>32</v>
      </c>
      <c r="G27" s="66"/>
      <c r="H27" s="66"/>
      <c r="I27" s="66">
        <f>'Rider Rates'!$B$27</f>
        <v>6800</v>
      </c>
      <c r="J27" s="66">
        <f>SUM(G27:I27)</f>
        <v>6800</v>
      </c>
      <c r="L27" s="67"/>
      <c r="M27" s="67"/>
      <c r="N27" s="67">
        <f>I27</f>
        <v>6800</v>
      </c>
      <c r="O27" s="162">
        <f>SUM(L27:N27)</f>
        <v>6800</v>
      </c>
      <c r="P27" s="263">
        <f>'Rider Rates'!$K$26</f>
        <v>46122</v>
      </c>
    </row>
    <row r="28" spans="1:32" x14ac:dyDescent="0.2">
      <c r="A28" s="255" t="s">
        <v>126</v>
      </c>
      <c r="D28" s="1">
        <f>D18</f>
        <v>0</v>
      </c>
      <c r="E28" s="78" t="s">
        <v>41</v>
      </c>
      <c r="F28" s="79" t="s">
        <v>8</v>
      </c>
      <c r="G28" s="64"/>
      <c r="H28" s="66"/>
      <c r="I28" s="66"/>
      <c r="J28" s="64"/>
      <c r="K28" s="81" t="s">
        <v>42</v>
      </c>
      <c r="L28" s="66"/>
      <c r="M28" s="67"/>
      <c r="N28" s="66"/>
      <c r="O28" s="162"/>
      <c r="P28" s="263"/>
    </row>
    <row r="29" spans="1:32" x14ac:dyDescent="0.2">
      <c r="A29" s="255" t="s">
        <v>33</v>
      </c>
      <c r="D29" s="407">
        <f>IF(C12="No",ROUND(MAX(D16,D17,IF('Customer Info'!B14&lt;25001,0,IF('Customer Info'!B14&lt;75001,15000+(('Customer Info'!B14-25000)*0.85),IF('Customer Info'!B14&lt;75000,0,IF(((57500+('Customer Info'!B14-75000))/'Customer Info'!B14)&gt;85%,'Customer Info'!B14*85%,57500+('Customer Info'!B14-75000))))),('Customer Info'!B16)*0.85),1),ROUND(MAX(D16,D17,('Customer Info'!B14-100)*0.6,('Customer Info'!B16-100)*0.6),1))</f>
        <v>0</v>
      </c>
      <c r="E29" s="27" t="s">
        <v>45</v>
      </c>
      <c r="F29" s="4" t="s">
        <v>8</v>
      </c>
      <c r="G29" s="65"/>
      <c r="H29" s="65"/>
      <c r="I29" s="65">
        <v>0</v>
      </c>
      <c r="J29" s="65">
        <f>SUM(G29:I29)</f>
        <v>0</v>
      </c>
      <c r="K29" s="31" t="s">
        <v>44</v>
      </c>
      <c r="L29" s="66"/>
      <c r="M29" s="66"/>
      <c r="N29" s="66">
        <f>ROUND($D29*I29,2)</f>
        <v>0</v>
      </c>
      <c r="O29" s="162">
        <f>SUM(L29:N29)</f>
        <v>0</v>
      </c>
      <c r="P29" s="263">
        <f>'Rider Rates'!$K$26</f>
        <v>46122</v>
      </c>
      <c r="AF29" s="211"/>
    </row>
    <row r="30" spans="1:32" x14ac:dyDescent="0.2">
      <c r="A30" s="255" t="s">
        <v>185</v>
      </c>
      <c r="D30" s="345">
        <f>D20</f>
        <v>0</v>
      </c>
      <c r="E30" s="27" t="s">
        <v>183</v>
      </c>
      <c r="F30" s="4" t="s">
        <v>8</v>
      </c>
      <c r="G30" s="89"/>
      <c r="H30" s="65"/>
      <c r="I30" s="65">
        <f>'Rider Rates'!$G$26</f>
        <v>0.95</v>
      </c>
      <c r="J30" s="89">
        <f>SUM(G30:I30)</f>
        <v>0.95</v>
      </c>
      <c r="K30" s="31" t="s">
        <v>44</v>
      </c>
      <c r="L30" s="66"/>
      <c r="M30" s="66"/>
      <c r="N30" s="66">
        <f>ROUND($D30*I30,2)</f>
        <v>0</v>
      </c>
      <c r="O30" s="66">
        <f>SUM(L30:N30)</f>
        <v>0</v>
      </c>
      <c r="P30" s="263">
        <f>'Rider Rates'!$K$26</f>
        <v>46122</v>
      </c>
      <c r="AF30" s="211"/>
    </row>
    <row r="31" spans="1:32" x14ac:dyDescent="0.2">
      <c r="A31" s="302" t="s">
        <v>50</v>
      </c>
      <c r="B31" s="32"/>
      <c r="C31" s="32"/>
      <c r="D31" s="33"/>
      <c r="E31" s="33"/>
      <c r="F31" s="32"/>
      <c r="G31" s="32"/>
      <c r="H31" s="32"/>
      <c r="I31" s="32"/>
      <c r="J31" s="32"/>
      <c r="K31" s="34"/>
      <c r="L31" s="210"/>
      <c r="M31" s="210"/>
      <c r="N31" s="210">
        <f>SUM(N27:N30)</f>
        <v>6800</v>
      </c>
      <c r="O31" s="210">
        <f>SUM(O27:O30)</f>
        <v>6800</v>
      </c>
      <c r="P31" s="250"/>
    </row>
    <row r="32" spans="1:32" x14ac:dyDescent="0.2">
      <c r="A32" s="303"/>
      <c r="B32" s="68"/>
      <c r="C32" s="69"/>
      <c r="D32" s="69"/>
      <c r="E32" s="69"/>
      <c r="F32" s="69"/>
      <c r="G32" s="70"/>
      <c r="H32" s="70"/>
      <c r="I32" s="70"/>
      <c r="J32" s="70"/>
      <c r="K32" s="68"/>
      <c r="L32" s="68"/>
      <c r="M32" s="68"/>
      <c r="N32" s="68"/>
      <c r="O32" s="68"/>
      <c r="P32" s="304"/>
    </row>
    <row r="33" spans="1:16" x14ac:dyDescent="0.2">
      <c r="A33" s="259" t="s">
        <v>69</v>
      </c>
      <c r="D33" s="1"/>
      <c r="E33" s="1"/>
      <c r="K33" s="31"/>
      <c r="L33" s="31"/>
      <c r="M33" s="31"/>
      <c r="N33" s="31"/>
      <c r="O33" s="245"/>
      <c r="P33" s="319"/>
    </row>
    <row r="34" spans="1:16" x14ac:dyDescent="0.2">
      <c r="A34" s="302"/>
      <c r="D34" s="1"/>
      <c r="E34" s="1"/>
      <c r="K34" s="31"/>
      <c r="L34" s="31"/>
      <c r="M34" s="31"/>
      <c r="N34" s="31"/>
      <c r="O34" s="245"/>
      <c r="P34" s="250"/>
    </row>
    <row r="35" spans="1:16" x14ac:dyDescent="0.2">
      <c r="A35" s="270" t="s">
        <v>372</v>
      </c>
      <c r="D35" s="1">
        <f>IF($C$18&lt;0,0,IF($C$18&gt;833000,833000,$C$18))</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1" si="1">SUM(L35:N35)</f>
        <v>0</v>
      </c>
      <c r="P35" s="263">
        <f>'Rider Rates'!$O$35</f>
        <v>46022</v>
      </c>
    </row>
    <row r="36" spans="1:16" x14ac:dyDescent="0.2">
      <c r="A36" s="270" t="s">
        <v>373</v>
      </c>
      <c r="D36" s="1">
        <f>IF($C$18-833000&gt;0,$C$18-D35,0)</f>
        <v>0</v>
      </c>
      <c r="E36" s="30" t="s">
        <v>41</v>
      </c>
      <c r="F36" s="4" t="s">
        <v>8</v>
      </c>
      <c r="G36" s="63"/>
      <c r="H36" s="64"/>
      <c r="I36" s="80">
        <f>'Rider Rates'!$G$36</f>
        <v>1.7560000000000001E-4</v>
      </c>
      <c r="J36" s="91">
        <f t="shared" si="0"/>
        <v>1.7560000000000001E-4</v>
      </c>
      <c r="K36" s="31" t="s">
        <v>42</v>
      </c>
      <c r="L36" s="66"/>
      <c r="M36" s="66"/>
      <c r="N36" s="66">
        <f>ROUND($D36*I36,2)</f>
        <v>0</v>
      </c>
      <c r="O36" s="66">
        <f t="shared" si="1"/>
        <v>0</v>
      </c>
      <c r="P36" s="263">
        <f>'Rider Rates'!$O$36</f>
        <v>45293</v>
      </c>
    </row>
    <row r="37" spans="1:16" x14ac:dyDescent="0.2">
      <c r="A37" s="270" t="s">
        <v>47</v>
      </c>
      <c r="B37" t="s">
        <v>15</v>
      </c>
      <c r="D37" s="1">
        <f>IF('Customer Info'!$C$31=TRUE,0,IF(C18&lt;0,0,IF(C18&gt;2000,2000,C18)))</f>
        <v>0</v>
      </c>
      <c r="E37" s="30" t="s">
        <v>41</v>
      </c>
      <c r="F37" s="4" t="s">
        <v>8</v>
      </c>
      <c r="G37" s="63"/>
      <c r="H37" s="64"/>
      <c r="I37" s="80">
        <f>'Rider Rates'!$G$37</f>
        <v>4.6499999999999996E-3</v>
      </c>
      <c r="J37" s="80">
        <f t="shared" si="0"/>
        <v>4.6499999999999996E-3</v>
      </c>
      <c r="K37" s="31" t="s">
        <v>42</v>
      </c>
      <c r="L37" s="66"/>
      <c r="M37" s="66"/>
      <c r="N37" s="66">
        <f>ROUND($D37*I37,2)</f>
        <v>0</v>
      </c>
      <c r="O37" s="66">
        <f t="shared" si="1"/>
        <v>0</v>
      </c>
      <c r="P37" s="263">
        <f>'Rider Rates'!$O$37</f>
        <v>44531</v>
      </c>
    </row>
    <row r="38" spans="1:16" x14ac:dyDescent="0.2">
      <c r="A38" s="270" t="s">
        <v>48</v>
      </c>
      <c r="B38" t="s">
        <v>15</v>
      </c>
      <c r="D38" s="1">
        <f>IF('Customer Info'!$C$31=TRUE,0,IF(C18&gt;15000,13000,IF(C18&gt;2000,C18-2000,0)))</f>
        <v>0</v>
      </c>
      <c r="E38" s="30" t="s">
        <v>41</v>
      </c>
      <c r="F38" s="4" t="s">
        <v>8</v>
      </c>
      <c r="G38" s="63"/>
      <c r="H38" s="64"/>
      <c r="I38" s="80">
        <f>'Rider Rates'!$G$38</f>
        <v>4.1900000000000001E-3</v>
      </c>
      <c r="J38" s="80">
        <f t="shared" si="0"/>
        <v>4.1900000000000001E-3</v>
      </c>
      <c r="K38" s="31" t="s">
        <v>42</v>
      </c>
      <c r="L38" s="66"/>
      <c r="M38" s="66"/>
      <c r="N38" s="66">
        <f>ROUND($D38*I38,2)</f>
        <v>0</v>
      </c>
      <c r="O38" s="66">
        <f t="shared" si="1"/>
        <v>0</v>
      </c>
      <c r="P38" s="263">
        <f>'Rider Rates'!$O$38</f>
        <v>44531</v>
      </c>
    </row>
    <row r="39" spans="1:16" x14ac:dyDescent="0.2">
      <c r="A39" s="270" t="s">
        <v>49</v>
      </c>
      <c r="B39" t="s">
        <v>15</v>
      </c>
      <c r="D39" s="1">
        <f>IF('Customer Info'!$C$31=TRUE,0,IF(C18-D37-D38&gt;0,C18-D37-D38,0))</f>
        <v>0</v>
      </c>
      <c r="E39" s="30" t="s">
        <v>41</v>
      </c>
      <c r="F39" s="4" t="s">
        <v>8</v>
      </c>
      <c r="G39" s="63"/>
      <c r="H39" s="64"/>
      <c r="I39" s="80">
        <f>'Rider Rates'!$G$39</f>
        <v>3.63E-3</v>
      </c>
      <c r="J39" s="80">
        <f t="shared" si="0"/>
        <v>3.63E-3</v>
      </c>
      <c r="K39" s="31" t="s">
        <v>42</v>
      </c>
      <c r="L39" s="66"/>
      <c r="M39" s="66"/>
      <c r="N39" s="66">
        <f>ROUND($D39*I39,2)</f>
        <v>0</v>
      </c>
      <c r="O39" s="66">
        <f t="shared" si="1"/>
        <v>0</v>
      </c>
      <c r="P39" s="263">
        <f>'Rider Rates'!$O$39</f>
        <v>44531</v>
      </c>
    </row>
    <row r="40" spans="1:16" x14ac:dyDescent="0.2">
      <c r="A40" s="273" t="s">
        <v>159</v>
      </c>
      <c r="B40" s="61"/>
      <c r="C40" s="61"/>
      <c r="D40" s="1">
        <f>IF($C$18&lt;1,0,$C$18)</f>
        <v>0</v>
      </c>
      <c r="E40" s="78" t="s">
        <v>41</v>
      </c>
      <c r="F40" s="196" t="s">
        <v>8</v>
      </c>
      <c r="G40" s="124"/>
      <c r="H40" s="124"/>
      <c r="I40" s="80">
        <f>'Rider Rates'!$I$40</f>
        <v>-1.06E-3</v>
      </c>
      <c r="J40" s="80">
        <f t="shared" si="0"/>
        <v>-1.06E-3</v>
      </c>
      <c r="K40" s="81" t="s">
        <v>42</v>
      </c>
      <c r="L40" s="82"/>
      <c r="M40" s="82"/>
      <c r="N40" s="82">
        <f>ROUND(D40*I40,2)</f>
        <v>0</v>
      </c>
      <c r="O40" s="82">
        <f t="shared" si="1"/>
        <v>0</v>
      </c>
      <c r="P40" s="263">
        <f>'Rider Rates'!$O$40</f>
        <v>46122</v>
      </c>
    </row>
    <row r="41" spans="1:16" x14ac:dyDescent="0.2">
      <c r="A41" s="273" t="s">
        <v>162</v>
      </c>
      <c r="B41" s="61"/>
      <c r="C41" s="61"/>
      <c r="D41" s="151"/>
      <c r="E41" s="78" t="s">
        <v>109</v>
      </c>
      <c r="F41" s="79"/>
      <c r="G41" s="87"/>
      <c r="H41" s="88"/>
      <c r="I41" s="152">
        <f>'Rider Rates'!$C$41</f>
        <v>1.02</v>
      </c>
      <c r="J41" s="152">
        <f t="shared" si="0"/>
        <v>1.02</v>
      </c>
      <c r="K41" s="81"/>
      <c r="L41" s="82"/>
      <c r="M41" s="82"/>
      <c r="N41" s="82">
        <f>I41</f>
        <v>1.02</v>
      </c>
      <c r="O41" s="82">
        <f t="shared" si="1"/>
        <v>1.02</v>
      </c>
      <c r="P41" s="263">
        <f>'Rider Rates'!$O$41</f>
        <v>46122</v>
      </c>
    </row>
    <row r="42" spans="1:16" x14ac:dyDescent="0.2">
      <c r="A42" s="272" t="s">
        <v>352</v>
      </c>
      <c r="B42" s="61"/>
      <c r="C42" s="61"/>
      <c r="D42" s="212"/>
      <c r="E42" s="78" t="s">
        <v>109</v>
      </c>
      <c r="F42" s="79"/>
      <c r="G42" s="87"/>
      <c r="H42" s="88"/>
      <c r="I42" s="152">
        <f>'Rider Rates'!$C$42</f>
        <v>23.69</v>
      </c>
      <c r="J42" s="152">
        <f t="shared" si="0"/>
        <v>23.69</v>
      </c>
      <c r="K42" s="81"/>
      <c r="L42" s="82"/>
      <c r="M42" s="82"/>
      <c r="N42" s="82">
        <f>I42</f>
        <v>23.69</v>
      </c>
      <c r="O42" s="82">
        <f t="shared" si="1"/>
        <v>23.69</v>
      </c>
      <c r="P42" s="263">
        <f>'Rider Rates'!$O$42</f>
        <v>46122</v>
      </c>
    </row>
    <row r="43" spans="1:16" x14ac:dyDescent="0.2">
      <c r="A43" s="272" t="s">
        <v>133</v>
      </c>
      <c r="B43" s="61"/>
      <c r="C43" s="61"/>
      <c r="D43" s="320">
        <f>$N$31</f>
        <v>6800</v>
      </c>
      <c r="E43" s="78" t="s">
        <v>115</v>
      </c>
      <c r="F43" s="79" t="s">
        <v>8</v>
      </c>
      <c r="G43" s="87"/>
      <c r="H43" s="88"/>
      <c r="I43" s="93">
        <f>'Rider Rates'!$F$43</f>
        <v>2.95915E-2</v>
      </c>
      <c r="J43" s="93">
        <f>SUM(H43:I43)</f>
        <v>2.95915E-2</v>
      </c>
      <c r="K43" s="81"/>
      <c r="L43" s="82"/>
      <c r="M43" s="82"/>
      <c r="N43" s="82">
        <f>ROUND(N$31*I43,2)</f>
        <v>201.22</v>
      </c>
      <c r="O43" s="82">
        <f t="shared" si="1"/>
        <v>201.22</v>
      </c>
      <c r="P43" s="263">
        <f>'Rider Rates'!$O$43</f>
        <v>46122</v>
      </c>
    </row>
    <row r="44" spans="1:16" x14ac:dyDescent="0.2">
      <c r="A44" s="272" t="s">
        <v>78</v>
      </c>
      <c r="B44" s="61"/>
      <c r="C44" s="61"/>
      <c r="D44" s="320">
        <f>$N$31</f>
        <v>6800</v>
      </c>
      <c r="E44" s="78" t="s">
        <v>115</v>
      </c>
      <c r="F44" s="79" t="s">
        <v>8</v>
      </c>
      <c r="G44" s="86"/>
      <c r="H44" s="5"/>
      <c r="I44" s="93">
        <f>'Rider Rates'!$F$44</f>
        <v>1.8019E-2</v>
      </c>
      <c r="J44" s="93">
        <f>SUM(H44:I44)</f>
        <v>1.8019E-2</v>
      </c>
      <c r="K44" s="81"/>
      <c r="L44" s="82"/>
      <c r="M44" s="82"/>
      <c r="N44" s="82">
        <f>ROUND(N$31*I44,2)</f>
        <v>122.53</v>
      </c>
      <c r="O44" s="162">
        <f t="shared" si="1"/>
        <v>122.53</v>
      </c>
      <c r="P44" s="263">
        <f>'Rider Rates'!$O$44</f>
        <v>46122</v>
      </c>
    </row>
    <row r="45" spans="1:16" x14ac:dyDescent="0.2">
      <c r="A45" s="272" t="s">
        <v>79</v>
      </c>
      <c r="B45" s="61"/>
      <c r="C45" s="61"/>
      <c r="D45" s="320">
        <f>$N$31</f>
        <v>6800</v>
      </c>
      <c r="E45" s="78" t="s">
        <v>115</v>
      </c>
      <c r="F45" s="79" t="s">
        <v>8</v>
      </c>
      <c r="G45" s="87"/>
      <c r="H45" s="88"/>
      <c r="I45" s="93">
        <f>'Rider Rates'!$F$45</f>
        <v>5.8023605956771022E-2</v>
      </c>
      <c r="J45" s="93">
        <f>SUM(H45:I45)</f>
        <v>5.8023605956771022E-2</v>
      </c>
      <c r="K45" s="81"/>
      <c r="L45" s="82"/>
      <c r="M45" s="82"/>
      <c r="N45" s="82">
        <f>ROUND(N$31*I45,2)</f>
        <v>394.56</v>
      </c>
      <c r="O45" s="162">
        <f t="shared" si="1"/>
        <v>394.56</v>
      </c>
      <c r="P45" s="263">
        <f>'Rider Rates'!$O$45</f>
        <v>46122</v>
      </c>
    </row>
    <row r="46" spans="1:16" x14ac:dyDescent="0.2">
      <c r="A46" s="270" t="s">
        <v>173</v>
      </c>
      <c r="B46" s="61"/>
      <c r="C46" s="61"/>
      <c r="D46" s="320">
        <f>$N$31</f>
        <v>6800</v>
      </c>
      <c r="E46" s="78" t="s">
        <v>115</v>
      </c>
      <c r="F46" s="79" t="s">
        <v>8</v>
      </c>
      <c r="G46" s="80"/>
      <c r="H46" s="80"/>
      <c r="I46" s="93">
        <f>'Rider Rates'!$F$46</f>
        <v>0</v>
      </c>
      <c r="J46" s="93">
        <f>SUM(H46:I46)</f>
        <v>0</v>
      </c>
      <c r="K46" s="81"/>
      <c r="L46" s="82"/>
      <c r="M46" s="82"/>
      <c r="N46" s="82">
        <f>ROUND($D$46*I46,2)</f>
        <v>0</v>
      </c>
      <c r="O46" s="82">
        <f t="shared" si="1"/>
        <v>0</v>
      </c>
      <c r="P46" s="263">
        <f>'Rider Rates'!$O$46</f>
        <v>44713</v>
      </c>
    </row>
    <row r="47" spans="1:16" x14ac:dyDescent="0.2">
      <c r="A47" s="270" t="s">
        <v>160</v>
      </c>
      <c r="B47" s="61"/>
      <c r="C47" s="61"/>
      <c r="D47" s="1">
        <f>IF($C$18&lt;0,0,IF($C$18&gt;833000,833000,$C$18))</f>
        <v>0</v>
      </c>
      <c r="E47" s="78" t="s">
        <v>41</v>
      </c>
      <c r="F47" s="79" t="s">
        <v>8</v>
      </c>
      <c r="G47" s="80"/>
      <c r="H47" s="80"/>
      <c r="I47" s="80">
        <f>'Rider Rates'!$I$47</f>
        <v>0</v>
      </c>
      <c r="J47" s="80">
        <f t="shared" ref="J47:J54" si="2">SUM(G47:I47)</f>
        <v>0</v>
      </c>
      <c r="K47" s="81" t="s">
        <v>42</v>
      </c>
      <c r="L47" s="82"/>
      <c r="M47" s="82"/>
      <c r="N47" s="66">
        <f>ROUND(D47*I47,2)</f>
        <v>0</v>
      </c>
      <c r="O47" s="82">
        <f t="shared" si="1"/>
        <v>0</v>
      </c>
      <c r="P47" s="263">
        <f>'Rider Rates'!$O$47</f>
        <v>45883</v>
      </c>
    </row>
    <row r="48" spans="1:16" x14ac:dyDescent="0.2">
      <c r="A48" s="272" t="s">
        <v>343</v>
      </c>
      <c r="B48" s="61"/>
      <c r="C48" s="61"/>
      <c r="D48" s="77">
        <f>IF(C18&lt;0,0,IF(C18&gt;833000,833000,C18))</f>
        <v>0</v>
      </c>
      <c r="E48" s="78" t="s">
        <v>41</v>
      </c>
      <c r="F48" s="79" t="s">
        <v>8</v>
      </c>
      <c r="G48" s="205"/>
      <c r="H48" s="205"/>
      <c r="I48" s="205">
        <f>'Rider Rates'!$I$48</f>
        <v>0</v>
      </c>
      <c r="J48" s="205">
        <f t="shared" si="2"/>
        <v>0</v>
      </c>
      <c r="K48" s="81" t="s">
        <v>42</v>
      </c>
      <c r="L48" s="206"/>
      <c r="M48" s="206"/>
      <c r="N48" s="206">
        <f>IF(D48*I48&gt;242,242,D48*I48)</f>
        <v>0</v>
      </c>
      <c r="O48" s="206">
        <f t="shared" si="1"/>
        <v>0</v>
      </c>
      <c r="P48" s="263">
        <f>'Rider Rates'!$O$48</f>
        <v>45883</v>
      </c>
    </row>
    <row r="49" spans="1:16" x14ac:dyDescent="0.2">
      <c r="A49" s="270" t="s">
        <v>176</v>
      </c>
      <c r="B49" s="61"/>
      <c r="C49" s="61"/>
      <c r="D49" s="77">
        <f>D18</f>
        <v>0</v>
      </c>
      <c r="E49" s="78" t="s">
        <v>41</v>
      </c>
      <c r="F49" s="196" t="s">
        <v>8</v>
      </c>
      <c r="G49" s="80"/>
      <c r="H49" s="80"/>
      <c r="I49" s="205">
        <f>'Rider Rates'!$M$49</f>
        <v>0</v>
      </c>
      <c r="J49" s="205">
        <f t="shared" si="2"/>
        <v>0</v>
      </c>
      <c r="K49" s="81" t="s">
        <v>42</v>
      </c>
      <c r="L49" s="82"/>
      <c r="M49" s="82"/>
      <c r="N49" s="82">
        <f>ROUND(D49*I49,2)</f>
        <v>0</v>
      </c>
      <c r="O49" s="82">
        <f t="shared" si="1"/>
        <v>0</v>
      </c>
      <c r="P49" s="263">
        <f>'Rider Rates'!$O$49</f>
        <v>45444</v>
      </c>
    </row>
    <row r="50" spans="1:16" x14ac:dyDescent="0.2">
      <c r="A50" s="270" t="s">
        <v>175</v>
      </c>
      <c r="B50" s="61"/>
      <c r="C50" s="61"/>
      <c r="D50" s="77"/>
      <c r="E50" s="78" t="s">
        <v>109</v>
      </c>
      <c r="F50" s="79" t="s">
        <v>8</v>
      </c>
      <c r="G50" s="203"/>
      <c r="H50" s="203"/>
      <c r="I50" s="205">
        <f>'Rider Rates'!$C$50</f>
        <v>0</v>
      </c>
      <c r="J50" s="205">
        <f t="shared" si="2"/>
        <v>0</v>
      </c>
      <c r="K50" s="81"/>
      <c r="L50" s="162"/>
      <c r="M50" s="162"/>
      <c r="N50" s="82">
        <f t="shared" ref="N50:N53" si="3">ROUND(D50*I50,2)</f>
        <v>0</v>
      </c>
      <c r="O50" s="162">
        <f t="shared" si="1"/>
        <v>0</v>
      </c>
      <c r="P50" s="263">
        <f>'Rider Rates'!$O$50</f>
        <v>45444</v>
      </c>
    </row>
    <row r="51" spans="1:16" x14ac:dyDescent="0.2">
      <c r="A51" s="272" t="s">
        <v>344</v>
      </c>
      <c r="B51" s="61"/>
      <c r="C51" s="61"/>
      <c r="D51" s="1">
        <f>$D$35</f>
        <v>0</v>
      </c>
      <c r="E51" s="78" t="s">
        <v>41</v>
      </c>
      <c r="F51" s="79" t="s">
        <v>8</v>
      </c>
      <c r="G51" s="80"/>
      <c r="H51" s="80"/>
      <c r="I51" s="205">
        <f>'Rider Rates'!$I$51</f>
        <v>0</v>
      </c>
      <c r="J51" s="205">
        <f t="shared" si="2"/>
        <v>0</v>
      </c>
      <c r="K51" s="81" t="s">
        <v>42</v>
      </c>
      <c r="L51" s="82"/>
      <c r="M51" s="82"/>
      <c r="N51" s="82">
        <f t="shared" si="3"/>
        <v>0</v>
      </c>
      <c r="O51" s="162">
        <f t="shared" si="1"/>
        <v>0</v>
      </c>
      <c r="P51" s="263">
        <f>'Rider Rates'!$O$51</f>
        <v>45444</v>
      </c>
    </row>
    <row r="52" spans="1:16" x14ac:dyDescent="0.2">
      <c r="A52" s="272" t="s">
        <v>80</v>
      </c>
      <c r="B52" s="61"/>
      <c r="C52" s="61"/>
      <c r="D52" s="1">
        <f>IF('Customer Info'!C33=TRUE,0,IF($C$18&lt;0,0,$C$18))</f>
        <v>0</v>
      </c>
      <c r="E52" s="78" t="s">
        <v>41</v>
      </c>
      <c r="F52" s="79" t="s">
        <v>8</v>
      </c>
      <c r="G52" s="80"/>
      <c r="H52" s="80"/>
      <c r="I52" s="205">
        <f>'Rider Rates'!$M$55</f>
        <v>0</v>
      </c>
      <c r="J52" s="205">
        <f t="shared" si="2"/>
        <v>0</v>
      </c>
      <c r="K52" s="81" t="s">
        <v>42</v>
      </c>
      <c r="L52" s="82"/>
      <c r="M52" s="82"/>
      <c r="N52" s="82">
        <f t="shared" si="3"/>
        <v>0</v>
      </c>
      <c r="O52" s="162">
        <f t="shared" ref="O52" si="4">SUM(L52:N52)</f>
        <v>0</v>
      </c>
      <c r="P52" s="263">
        <f>'Rider Rates'!$O$55</f>
        <v>45444</v>
      </c>
    </row>
    <row r="53" spans="1:16" x14ac:dyDescent="0.2">
      <c r="A53" s="272" t="s">
        <v>80</v>
      </c>
      <c r="B53" s="61"/>
      <c r="C53" s="61"/>
      <c r="D53" s="345">
        <f>IF('Customer Info'!C33=TRUE,0,$D$29)</f>
        <v>0</v>
      </c>
      <c r="E53" s="78" t="s">
        <v>45</v>
      </c>
      <c r="F53" s="79" t="s">
        <v>8</v>
      </c>
      <c r="G53" s="80"/>
      <c r="H53" s="80"/>
      <c r="I53" s="205">
        <f>'Rider Rates'!$M$57</f>
        <v>0</v>
      </c>
      <c r="J53" s="205">
        <f t="shared" si="2"/>
        <v>0</v>
      </c>
      <c r="K53" s="81" t="s">
        <v>42</v>
      </c>
      <c r="L53" s="82"/>
      <c r="M53" s="82"/>
      <c r="N53" s="82">
        <f t="shared" si="3"/>
        <v>0</v>
      </c>
      <c r="O53" s="162">
        <f>SUM(L53:N53)</f>
        <v>0</v>
      </c>
      <c r="P53" s="263">
        <f>'Rider Rates'!$O$57</f>
        <v>45444</v>
      </c>
    </row>
    <row r="54" spans="1:16" x14ac:dyDescent="0.2">
      <c r="A54" s="272" t="s">
        <v>378</v>
      </c>
      <c r="B54" s="61"/>
      <c r="C54" s="61"/>
      <c r="D54" s="345"/>
      <c r="E54" s="78" t="s">
        <v>109</v>
      </c>
      <c r="F54" s="79"/>
      <c r="G54" s="80"/>
      <c r="H54" s="80"/>
      <c r="I54" s="152">
        <f>IF(C12="No",20000,0)</f>
        <v>0</v>
      </c>
      <c r="J54" s="152">
        <f t="shared" si="2"/>
        <v>0</v>
      </c>
      <c r="K54" s="81"/>
      <c r="L54" s="82"/>
      <c r="M54" s="82"/>
      <c r="N54" s="82">
        <f>I54</f>
        <v>0</v>
      </c>
      <c r="O54" s="82">
        <f t="shared" ref="O54" si="5">SUM(L54:N54)</f>
        <v>0</v>
      </c>
      <c r="P54" s="263">
        <v>46122</v>
      </c>
    </row>
    <row r="55" spans="1:16" x14ac:dyDescent="0.2">
      <c r="A55" s="270" t="s">
        <v>177</v>
      </c>
      <c r="B55" s="61"/>
      <c r="C55" s="61"/>
      <c r="D55" s="77"/>
      <c r="E55" s="78"/>
      <c r="F55" s="79"/>
      <c r="G55" s="203"/>
      <c r="H55" s="203"/>
      <c r="I55" s="203"/>
      <c r="J55" s="203"/>
      <c r="K55" s="81"/>
      <c r="L55" s="162"/>
      <c r="M55" s="162"/>
      <c r="N55" s="162"/>
      <c r="O55" s="162"/>
      <c r="P55" s="296"/>
    </row>
    <row r="56" spans="1:16" s="213" customFormat="1" x14ac:dyDescent="0.2">
      <c r="A56" s="344"/>
      <c r="B56" s="387"/>
      <c r="C56" s="387"/>
      <c r="D56" s="418"/>
      <c r="E56" s="404"/>
      <c r="F56" s="405"/>
      <c r="G56" s="405"/>
      <c r="H56" s="405"/>
      <c r="I56" s="405"/>
      <c r="J56" s="405"/>
      <c r="K56" s="405"/>
      <c r="L56" s="405"/>
      <c r="M56" s="405"/>
      <c r="N56" s="405"/>
      <c r="O56" s="405"/>
      <c r="P56" s="330"/>
    </row>
    <row r="57" spans="1:16" s="213" customFormat="1" x14ac:dyDescent="0.2">
      <c r="A57" s="411" t="s">
        <v>293</v>
      </c>
      <c r="B57" s="387"/>
      <c r="C57" s="387"/>
      <c r="D57" s="418"/>
      <c r="E57" s="404"/>
      <c r="F57" s="405"/>
      <c r="G57" s="405"/>
      <c r="H57" s="405"/>
      <c r="I57" s="405"/>
      <c r="J57" s="405"/>
      <c r="K57" s="405"/>
      <c r="L57" s="405"/>
      <c r="M57" s="405"/>
      <c r="N57" s="405"/>
      <c r="O57" s="405"/>
      <c r="P57" s="330"/>
    </row>
    <row r="58" spans="1:16" x14ac:dyDescent="0.2">
      <c r="A58" s="273" t="s">
        <v>155</v>
      </c>
      <c r="B58" s="61"/>
      <c r="C58" s="61"/>
      <c r="D58" s="1">
        <f>IF($C$18&lt;0,0,$C$18)</f>
        <v>0</v>
      </c>
      <c r="E58" s="78" t="s">
        <v>41</v>
      </c>
      <c r="F58" s="79" t="s">
        <v>8</v>
      </c>
      <c r="G58" s="80"/>
      <c r="H58" s="80">
        <f>'Rider Rates'!$F$64</f>
        <v>4.2180000000000001E-4</v>
      </c>
      <c r="I58" s="80"/>
      <c r="J58" s="80">
        <f>SUM(G58:I58)</f>
        <v>4.2180000000000001E-4</v>
      </c>
      <c r="K58" s="81" t="s">
        <v>42</v>
      </c>
      <c r="L58" s="82"/>
      <c r="M58" s="82">
        <f>ROUND(D58*H58,2)</f>
        <v>0</v>
      </c>
      <c r="N58" s="160"/>
      <c r="O58" s="82">
        <f>SUM(L58:N58)</f>
        <v>0</v>
      </c>
      <c r="P58" s="263">
        <f>'Rider Rates'!$L$64</f>
        <v>46112</v>
      </c>
    </row>
    <row r="59" spans="1:16" x14ac:dyDescent="0.2">
      <c r="A59" s="273" t="s">
        <v>155</v>
      </c>
      <c r="B59" s="61"/>
      <c r="C59" s="61"/>
      <c r="D59" s="211">
        <f>IF(C12="No",ROUND(MAX(D16,IF('Customer Info'!B14&lt;25001,0,IF('Customer Info'!B14&lt;75001,15000+(('Customer Info'!B14-25000)*0.85),IF('Customer Info'!B14&lt;75000,0,IF(((57500+('Customer Info'!B14-75000))/'Customer Info'!B14)&gt;85%,'Customer Info'!B14*85%,57500+('Customer Info'!B14-75000))))),('Customer Info'!B16)*0.85),1),ROUND(MAX(D16,('Customer Info'!$B$14-100)*60%,('Customer Info'!$B$16-100)*60%),1))</f>
        <v>0</v>
      </c>
      <c r="E59" s="30" t="s">
        <v>63</v>
      </c>
      <c r="F59" s="4" t="s">
        <v>8</v>
      </c>
      <c r="G59" s="80"/>
      <c r="H59" s="187">
        <f>'Rider Rates'!$K$64</f>
        <v>6.74</v>
      </c>
      <c r="I59" s="80"/>
      <c r="J59" s="187">
        <f>SUM(G59:I59)</f>
        <v>6.74</v>
      </c>
      <c r="K59" s="81" t="s">
        <v>44</v>
      </c>
      <c r="L59" s="82"/>
      <c r="M59" s="82">
        <f>ROUND(D59*H59,2)</f>
        <v>0</v>
      </c>
      <c r="N59" s="160"/>
      <c r="O59" s="82">
        <f>SUM(L59:N59)</f>
        <v>0</v>
      </c>
      <c r="P59" s="263">
        <f>'Rider Rates'!$L$64</f>
        <v>46112</v>
      </c>
    </row>
    <row r="60" spans="1:16" s="213" customFormat="1" x14ac:dyDescent="0.2">
      <c r="A60" s="344"/>
      <c r="B60" s="387"/>
      <c r="C60" s="387"/>
      <c r="D60" s="407"/>
      <c r="E60" s="412"/>
      <c r="F60" s="408"/>
      <c r="G60" s="408"/>
      <c r="H60" s="408"/>
      <c r="I60" s="408"/>
      <c r="J60" s="408"/>
      <c r="K60" s="408"/>
      <c r="L60" s="408"/>
      <c r="M60" s="408"/>
      <c r="N60" s="408"/>
      <c r="O60" s="408"/>
      <c r="P60" s="339"/>
    </row>
    <row r="61" spans="1:16" s="213" customFormat="1" x14ac:dyDescent="0.2">
      <c r="A61" s="411" t="s">
        <v>294</v>
      </c>
      <c r="B61" s="387"/>
      <c r="C61" s="387"/>
      <c r="D61" s="407"/>
      <c r="E61" s="412"/>
      <c r="F61" s="408"/>
      <c r="G61" s="408"/>
      <c r="H61" s="408"/>
      <c r="I61" s="408"/>
      <c r="J61" s="408"/>
      <c r="K61" s="408"/>
      <c r="L61" s="408"/>
      <c r="M61" s="408"/>
      <c r="N61" s="408"/>
      <c r="O61" s="408"/>
      <c r="P61" s="339"/>
    </row>
    <row r="62" spans="1:16" x14ac:dyDescent="0.2">
      <c r="A62" s="273" t="s">
        <v>153</v>
      </c>
      <c r="B62" s="61"/>
      <c r="C62" s="61"/>
      <c r="D62" s="1">
        <f>IF($C$11="Yes",0,'Customer Info'!$B$21+'Customer Info'!$B$22-'Customer Info'!$B$23)</f>
        <v>0</v>
      </c>
      <c r="E62" s="78" t="s">
        <v>41</v>
      </c>
      <c r="F62" s="79" t="s">
        <v>8</v>
      </c>
      <c r="G62" s="80">
        <f>IF($C$11="Yes",0,'Rider Rates'!$F$70)</f>
        <v>7.2950000000000001E-2</v>
      </c>
      <c r="H62" s="80"/>
      <c r="I62" s="80"/>
      <c r="J62" s="185">
        <f>SUM(G62:H62)</f>
        <v>7.2950000000000001E-2</v>
      </c>
      <c r="K62" s="81" t="s">
        <v>42</v>
      </c>
      <c r="L62" s="82">
        <f>ROUND(D62*G62,2)</f>
        <v>0</v>
      </c>
      <c r="M62" s="82"/>
      <c r="N62" s="82"/>
      <c r="O62" s="82">
        <f t="shared" ref="O62:O65" si="6">SUM(L62:N62)</f>
        <v>0</v>
      </c>
      <c r="P62" s="263">
        <f>'Rider Rates'!$G$70</f>
        <v>45809</v>
      </c>
    </row>
    <row r="63" spans="1:16" x14ac:dyDescent="0.2">
      <c r="A63" s="270" t="s">
        <v>136</v>
      </c>
      <c r="B63" s="61"/>
      <c r="C63" s="61"/>
      <c r="D63" s="1">
        <f>IF($C$11="Yes",0,'Customer Info'!$B$21+'Customer Info'!$B$22-'Customer Info'!$B$23)</f>
        <v>0</v>
      </c>
      <c r="E63" s="78" t="s">
        <v>41</v>
      </c>
      <c r="F63" s="79" t="s">
        <v>8</v>
      </c>
      <c r="G63" s="80">
        <f>IF($C$11="Yes",0,'Rider Rates'!$F$74)</f>
        <v>1.6299999999999999E-2</v>
      </c>
      <c r="H63" s="80"/>
      <c r="I63" s="80"/>
      <c r="J63" s="185">
        <f>SUM(G63:H63)</f>
        <v>1.6299999999999999E-2</v>
      </c>
      <c r="K63" s="81" t="s">
        <v>42</v>
      </c>
      <c r="L63" s="82">
        <f>ROUND(D63*G63,2)</f>
        <v>0</v>
      </c>
      <c r="M63" s="82"/>
      <c r="N63" s="82"/>
      <c r="O63" s="82">
        <f t="shared" si="6"/>
        <v>0</v>
      </c>
      <c r="P63" s="263">
        <f>'Rider Rates'!$R$74</f>
        <v>45809</v>
      </c>
    </row>
    <row r="64" spans="1:16" x14ac:dyDescent="0.2">
      <c r="A64" s="273" t="s">
        <v>158</v>
      </c>
      <c r="B64" s="61"/>
      <c r="C64" s="61"/>
      <c r="D64" s="1">
        <f>IF($C$11="Yes",0,'Customer Info'!$B$21+'Customer Info'!$B$22-'Customer Info'!$B$23)</f>
        <v>0</v>
      </c>
      <c r="E64" s="78" t="s">
        <v>41</v>
      </c>
      <c r="F64" s="79" t="s">
        <v>8</v>
      </c>
      <c r="G64" s="80">
        <f>IF($C$11="Yes",0,'Rider Rates'!$B$79)</f>
        <v>-4.3956000000000004E-3</v>
      </c>
      <c r="H64" s="80"/>
      <c r="I64" s="80"/>
      <c r="J64" s="185">
        <f>SUM(G64:H64)</f>
        <v>-4.3956000000000004E-3</v>
      </c>
      <c r="K64" s="81" t="s">
        <v>42</v>
      </c>
      <c r="L64" s="82">
        <f>ROUND(D64*G64,2)</f>
        <v>0</v>
      </c>
      <c r="M64" s="82"/>
      <c r="N64" s="82"/>
      <c r="O64" s="82">
        <f t="shared" si="6"/>
        <v>0</v>
      </c>
      <c r="P64" s="263">
        <f>'Rider Rates'!$C$79</f>
        <v>46112</v>
      </c>
    </row>
    <row r="65" spans="1:221" x14ac:dyDescent="0.2">
      <c r="A65" s="272" t="s">
        <v>134</v>
      </c>
      <c r="B65" s="61"/>
      <c r="C65" s="61"/>
      <c r="D65" s="77">
        <f>IF($C$11="Yes",0,IF('Customer Info'!$C$31=TRUE,0,'Customer Info'!$B$21+'Customer Info'!$B$22-'Customer Info'!$B$23))</f>
        <v>0</v>
      </c>
      <c r="E65" s="78" t="s">
        <v>41</v>
      </c>
      <c r="F65" s="79" t="s">
        <v>8</v>
      </c>
      <c r="G65" s="80">
        <f>IF($C$11="Yes",0,'Rider Rates'!$D$82)</f>
        <v>3.6865999999999999E-3</v>
      </c>
      <c r="H65" s="80"/>
      <c r="I65" s="93"/>
      <c r="J65" s="185">
        <f>SUM(G65:H65)</f>
        <v>3.6865999999999999E-3</v>
      </c>
      <c r="K65" s="81" t="s">
        <v>42</v>
      </c>
      <c r="L65" s="82">
        <f>ROUND(D65*G65,2)</f>
        <v>0</v>
      </c>
      <c r="M65" s="82"/>
      <c r="N65" s="82"/>
      <c r="O65" s="82">
        <f t="shared" si="6"/>
        <v>0</v>
      </c>
      <c r="P65" s="263">
        <f>'Rider Rates'!$E$82</f>
        <v>45444</v>
      </c>
      <c r="Q65" s="79"/>
      <c r="R65" s="83"/>
      <c r="S65" s="81"/>
      <c r="T65" s="84"/>
      <c r="U65" s="61"/>
      <c r="V65" s="85"/>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274" t="s">
        <v>70</v>
      </c>
      <c r="B66" s="112"/>
      <c r="C66" s="112"/>
      <c r="D66" s="137"/>
      <c r="E66" s="138"/>
      <c r="F66" s="139"/>
      <c r="G66" s="139"/>
      <c r="H66" s="139"/>
      <c r="I66" s="139"/>
      <c r="J66" s="139"/>
      <c r="K66" s="140"/>
      <c r="L66" s="128">
        <f>SUM(L35:L65)</f>
        <v>0</v>
      </c>
      <c r="M66" s="128">
        <f>SUM(M35:M65)</f>
        <v>0</v>
      </c>
      <c r="N66" s="128">
        <f>SUM(N35:N65)</f>
        <v>743.02</v>
      </c>
      <c r="O66" s="128">
        <f>SUM(O35:O65)</f>
        <v>743.02</v>
      </c>
      <c r="P66" s="275"/>
    </row>
    <row r="67" spans="1:221" x14ac:dyDescent="0.2">
      <c r="A67" s="302"/>
      <c r="D67" s="1"/>
      <c r="E67" s="30"/>
      <c r="F67" s="4"/>
      <c r="G67" s="321"/>
      <c r="H67" s="321"/>
      <c r="I67" s="321"/>
      <c r="J67" s="321"/>
      <c r="K67" s="31"/>
      <c r="L67" s="31"/>
      <c r="M67" s="31"/>
      <c r="N67" s="31"/>
      <c r="O67" s="245"/>
      <c r="P67" s="322"/>
    </row>
    <row r="68" spans="1:221" x14ac:dyDescent="0.2">
      <c r="A68" s="308" t="s">
        <v>71</v>
      </c>
      <c r="B68" s="71"/>
      <c r="C68" s="71"/>
      <c r="D68" s="71"/>
      <c r="E68" s="71"/>
      <c r="F68" s="71"/>
      <c r="G68" s="71"/>
      <c r="H68" s="71"/>
      <c r="I68" s="71"/>
      <c r="J68" s="71"/>
      <c r="K68" s="71"/>
      <c r="L68" s="75">
        <f>L31+L66</f>
        <v>0</v>
      </c>
      <c r="M68" s="75">
        <f>M31+M66</f>
        <v>0</v>
      </c>
      <c r="N68" s="75">
        <f>N31+N66</f>
        <v>7543.02</v>
      </c>
      <c r="O68" s="75">
        <f>O31+O66</f>
        <v>7543.02</v>
      </c>
      <c r="P68" s="323"/>
    </row>
    <row r="69" spans="1:221" x14ac:dyDescent="0.2">
      <c r="A69" s="302"/>
      <c r="B69" s="32"/>
      <c r="C69" s="32"/>
      <c r="D69" s="32"/>
      <c r="E69" s="32"/>
      <c r="F69" s="32"/>
      <c r="G69" s="32"/>
      <c r="H69" s="32"/>
      <c r="I69" s="32"/>
      <c r="J69" s="32"/>
      <c r="K69" s="32"/>
      <c r="L69" s="32"/>
      <c r="M69" s="32"/>
      <c r="N69" s="32"/>
      <c r="O69" s="210"/>
      <c r="P69" s="324"/>
    </row>
    <row r="70" spans="1:221" x14ac:dyDescent="0.2">
      <c r="A70" s="302" t="s">
        <v>37</v>
      </c>
      <c r="B70" s="32"/>
      <c r="C70" s="32"/>
      <c r="D70" s="32"/>
      <c r="E70" s="32"/>
      <c r="F70" s="32"/>
      <c r="G70" s="32"/>
      <c r="H70" s="32"/>
      <c r="I70" s="32"/>
      <c r="J70" s="32"/>
      <c r="K70" s="32"/>
      <c r="L70" s="32"/>
      <c r="M70" s="32"/>
      <c r="N70" s="32"/>
      <c r="O70" s="210">
        <f>O27+O29+O66</f>
        <v>7543.02</v>
      </c>
      <c r="P70" s="263">
        <v>40967</v>
      </c>
    </row>
    <row r="71" spans="1:221" x14ac:dyDescent="0.2">
      <c r="A71" s="302"/>
      <c r="B71" s="32"/>
      <c r="C71" s="32"/>
      <c r="D71" s="32"/>
      <c r="E71" s="32"/>
      <c r="F71" s="32"/>
      <c r="G71" s="325"/>
      <c r="H71" s="325"/>
      <c r="I71" s="325"/>
      <c r="J71" s="325"/>
      <c r="K71" s="31"/>
      <c r="L71" s="31"/>
      <c r="M71" s="31"/>
      <c r="N71" s="31"/>
      <c r="O71" s="210"/>
      <c r="P71" s="250"/>
    </row>
    <row r="72" spans="1:221" x14ac:dyDescent="0.2">
      <c r="A72" s="259" t="s">
        <v>110</v>
      </c>
      <c r="B72" s="32"/>
      <c r="C72" s="32"/>
      <c r="D72" s="32"/>
      <c r="E72" s="32"/>
      <c r="F72" s="32"/>
      <c r="G72" s="325"/>
      <c r="H72" s="325"/>
      <c r="I72" s="325"/>
      <c r="J72" s="325"/>
      <c r="K72" s="31"/>
      <c r="L72" s="31"/>
      <c r="M72" s="31"/>
      <c r="N72" s="31"/>
      <c r="O72" s="280">
        <f>MAX($O$68,$O$70)</f>
        <v>7543.02</v>
      </c>
      <c r="P72" s="250"/>
    </row>
    <row r="73" spans="1:221" x14ac:dyDescent="0.2">
      <c r="A73" s="302"/>
      <c r="B73" s="32"/>
      <c r="C73" s="32"/>
      <c r="D73" s="32"/>
      <c r="E73" s="32"/>
      <c r="F73" s="32"/>
      <c r="G73" s="325"/>
      <c r="H73" s="325"/>
      <c r="I73" s="325"/>
      <c r="J73" s="325"/>
      <c r="K73" s="31"/>
      <c r="L73" s="31"/>
      <c r="M73" s="31"/>
      <c r="N73" s="31"/>
      <c r="O73" s="210"/>
      <c r="P73" s="250"/>
    </row>
    <row r="74" spans="1:221" x14ac:dyDescent="0.2">
      <c r="A74" s="302"/>
      <c r="B74" s="32"/>
      <c r="C74" s="32"/>
      <c r="D74" s="32"/>
      <c r="E74" s="32"/>
      <c r="F74" s="32"/>
      <c r="G74" s="74" t="s">
        <v>82</v>
      </c>
      <c r="H74" s="325"/>
      <c r="I74" s="32"/>
      <c r="J74" s="325"/>
      <c r="K74" s="31"/>
      <c r="L74" s="147"/>
      <c r="M74" s="147"/>
      <c r="N74" s="147"/>
      <c r="O74" s="147">
        <f>ROUND(IF($C$18&lt;1,0,$O$72/($C$18*100)*10000),2)</f>
        <v>0</v>
      </c>
      <c r="P74" s="281" t="s">
        <v>83</v>
      </c>
    </row>
    <row r="75" spans="1:221" x14ac:dyDescent="0.2">
      <c r="A75" s="298"/>
      <c r="B75" s="71"/>
      <c r="C75" s="71"/>
      <c r="D75" s="71"/>
      <c r="E75" s="71"/>
      <c r="F75" s="71"/>
      <c r="G75" s="284"/>
      <c r="H75" s="326"/>
      <c r="I75" s="327"/>
      <c r="J75" s="326"/>
      <c r="K75" s="328"/>
      <c r="L75" s="109"/>
      <c r="M75" s="109"/>
      <c r="N75" s="109"/>
      <c r="O75" s="360"/>
      <c r="P75" s="286"/>
      <c r="AF75" s="363"/>
      <c r="AG75" s="363"/>
    </row>
    <row r="76" spans="1:221" x14ac:dyDescent="0.2">
      <c r="A76" s="32"/>
      <c r="B76" s="32"/>
      <c r="C76" s="32"/>
      <c r="D76" s="32"/>
      <c r="E76" s="32"/>
      <c r="F76" s="32"/>
      <c r="G76" s="74"/>
      <c r="H76" s="39"/>
      <c r="I76" s="74"/>
      <c r="J76" s="39"/>
      <c r="K76" s="31"/>
      <c r="L76" s="31"/>
      <c r="M76" s="31"/>
      <c r="N76" s="31"/>
      <c r="O76" s="99"/>
      <c r="P76" s="32"/>
    </row>
    <row r="77" spans="1:221" x14ac:dyDescent="0.2">
      <c r="A77" s="36"/>
      <c r="B77" s="32"/>
      <c r="C77" s="32"/>
      <c r="D77" s="32"/>
      <c r="E77" s="32"/>
      <c r="F77" s="32"/>
      <c r="G77" s="32"/>
      <c r="H77" s="32"/>
      <c r="J77" s="32"/>
      <c r="K77" s="32"/>
      <c r="L77" s="35"/>
      <c r="M77" s="35"/>
      <c r="N77" s="35"/>
      <c r="O77" s="104"/>
    </row>
    <row r="78" spans="1:221" x14ac:dyDescent="0.2">
      <c r="B78" s="32"/>
      <c r="C78" s="32"/>
      <c r="D78" s="32"/>
      <c r="E78" s="32"/>
      <c r="F78" s="32"/>
      <c r="G78" s="74"/>
      <c r="H78" s="32"/>
      <c r="I78" s="32"/>
      <c r="J78" s="32"/>
      <c r="K78" s="32"/>
      <c r="L78" s="46"/>
      <c r="M78" s="46"/>
      <c r="N78" s="46"/>
      <c r="O78" s="99"/>
      <c r="P78" s="32"/>
    </row>
    <row r="79" spans="1:221" x14ac:dyDescent="0.2">
      <c r="G79" s="101"/>
      <c r="H79" s="41"/>
      <c r="I79" s="101"/>
      <c r="J79" s="41"/>
      <c r="K79" s="41"/>
      <c r="L79" s="102"/>
      <c r="M79" s="102"/>
      <c r="N79" s="102"/>
      <c r="O79" s="103"/>
      <c r="P79" s="23"/>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row r="94" spans="1:1" x14ac:dyDescent="0.2">
      <c r="A94" s="507"/>
    </row>
    <row r="95" spans="1:1" x14ac:dyDescent="0.2">
      <c r="A95" s="507"/>
    </row>
  </sheetData>
  <sheetProtection algorithmName="SHA-512" hashValue="jhb9/7s5LvigNo/hdf6tLXh/B3t0Q0SQlaxcBWGyi+2UMWVkGARYkotgVRcwYZse8toLBf2kNg9wXaTEJAlHMA==" saltValue="97AQAWOhN+HO8a9vdSnvvQ==" spinCount="100000" sheet="1" objects="1" scenarios="1"/>
  <mergeCells count="11">
    <mergeCell ref="A13:I13"/>
    <mergeCell ref="A1:P1"/>
    <mergeCell ref="A2:P2"/>
    <mergeCell ref="A4:P4"/>
    <mergeCell ref="A5:P5"/>
    <mergeCell ref="A7:P7"/>
    <mergeCell ref="D22:H22"/>
    <mergeCell ref="D23:H23"/>
    <mergeCell ref="G25:J25"/>
    <mergeCell ref="L25:O25"/>
    <mergeCell ref="A81:A95"/>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34" r:id="rId5" name="Button 2">
              <controlPr defaultSize="0" print="0" autoFill="0" autoPict="0" macro="[0]!Info">
                <anchor moveWithCells="1">
                  <from>
                    <xdr:col>15</xdr:col>
                    <xdr:colOff>276225</xdr:colOff>
                    <xdr:row>89</xdr:row>
                    <xdr:rowOff>47625</xdr:rowOff>
                  </from>
                  <to>
                    <xdr:col>16</xdr:col>
                    <xdr:colOff>28575</xdr:colOff>
                    <xdr:row>90</xdr:row>
                    <xdr:rowOff>85725</xdr:rowOff>
                  </to>
                </anchor>
              </controlPr>
            </control>
          </mc:Choice>
        </mc:AlternateContent>
        <mc:AlternateContent xmlns:mc="http://schemas.openxmlformats.org/markup-compatibility/2006">
          <mc:Choice Requires="x14">
            <control shapeId="2232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39"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0"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1"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2"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43"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4"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5"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6"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2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2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255"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6"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7"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8"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2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2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2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271"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2"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3"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4"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2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2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283"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4"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5"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6"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287"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8"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89"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0"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291"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292"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3"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4"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5"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296"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7"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8"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299"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00"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1"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2"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3"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23304"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5"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6"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7"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23308"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09"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0"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1"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12"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3"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4"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5"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16"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7"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8"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19"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23320"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1"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2"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3"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24"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5"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6"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7"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28"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29"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0"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1"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32"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3"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4"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5"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23336"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7"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8"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39"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40"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1"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2"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3"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44"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5"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6"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7"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23348"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23349"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0"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1"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2"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353"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4"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5"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6"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23357"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8"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59"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0"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23361"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2"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3"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4"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23365"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6"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7"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8"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23369"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0"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1"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2"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23373"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4"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5"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6"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23377"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8"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79"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0"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23381"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2"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3"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4"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23385"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6"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7"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8"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23389"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0"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1"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2"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23393"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4"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5"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6"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23397"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8"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399"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0"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23401"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2"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3"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4"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23405"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23406"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7"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8"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09"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3410"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1"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23412"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70"/>
  <sheetViews>
    <sheetView showGridLines="0" zoomScale="80" zoomScaleNormal="80" workbookViewId="0">
      <selection activeCell="AG37" sqref="AG37"/>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510" t="s">
        <v>346</v>
      </c>
      <c r="B1" s="511"/>
      <c r="C1" s="511"/>
      <c r="D1" s="511"/>
      <c r="E1" s="511"/>
      <c r="F1" s="511"/>
      <c r="G1" s="511"/>
      <c r="H1" s="511"/>
      <c r="I1" s="511"/>
      <c r="J1" s="511"/>
      <c r="K1" s="511"/>
      <c r="L1" s="511"/>
      <c r="M1" s="511"/>
      <c r="N1" s="511"/>
      <c r="O1" s="511"/>
      <c r="P1" s="512"/>
    </row>
    <row r="2" spans="1:30" ht="18" x14ac:dyDescent="0.25">
      <c r="A2" s="535" t="s">
        <v>272</v>
      </c>
      <c r="B2" s="536"/>
      <c r="C2" s="536"/>
      <c r="D2" s="536"/>
      <c r="E2" s="536"/>
      <c r="F2" s="536"/>
      <c r="G2" s="536"/>
      <c r="H2" s="536"/>
      <c r="I2" s="536"/>
      <c r="J2" s="536"/>
      <c r="K2" s="536"/>
      <c r="L2" s="536"/>
      <c r="M2" s="536"/>
      <c r="N2" s="536"/>
      <c r="O2" s="536"/>
      <c r="P2" s="537"/>
    </row>
    <row r="3" spans="1:30" ht="7.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72" t="s">
        <v>169</v>
      </c>
      <c r="B5" s="573"/>
      <c r="C5" s="573"/>
      <c r="D5" s="573"/>
      <c r="E5" s="573"/>
      <c r="F5" s="573"/>
      <c r="G5" s="573"/>
      <c r="H5" s="573"/>
      <c r="I5" s="573"/>
      <c r="J5" s="573"/>
      <c r="K5" s="573"/>
      <c r="L5" s="573"/>
      <c r="M5" s="573"/>
      <c r="N5" s="573"/>
      <c r="O5" s="573"/>
      <c r="P5" s="574"/>
    </row>
    <row r="6" spans="1:30" x14ac:dyDescent="0.2">
      <c r="A6" s="254">
        <f ca="1">TODAY()</f>
        <v>46126</v>
      </c>
      <c r="B6" s="163"/>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5</v>
      </c>
      <c r="C11" s="359" t="str">
        <f>LOOKUP(B11,R11:AD11,R13:AD13)</f>
        <v>May</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8" t="s">
        <v>259</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Rates'!$B$14</f>
        <v>21</v>
      </c>
      <c r="J22" s="66">
        <f>SUM(G22:I22)</f>
        <v>21</v>
      </c>
      <c r="L22" s="67"/>
      <c r="M22" s="67"/>
      <c r="N22" s="67">
        <f>I22</f>
        <v>21</v>
      </c>
      <c r="O22" s="162">
        <f>SUM(L22:N22)</f>
        <v>21</v>
      </c>
      <c r="P22" s="263">
        <f>'Rider Rates'!$K$14</f>
        <v>46122</v>
      </c>
    </row>
    <row r="23" spans="1:221" x14ac:dyDescent="0.2">
      <c r="A23" s="315"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3">
        <f>'Rider Rates'!$K$14</f>
        <v>46122</v>
      </c>
    </row>
    <row r="24" spans="1:221" x14ac:dyDescent="0.2">
      <c r="A24" s="302" t="s">
        <v>50</v>
      </c>
      <c r="B24" s="32"/>
      <c r="C24" s="32"/>
      <c r="D24" s="33"/>
      <c r="E24" s="33"/>
      <c r="F24" s="32"/>
      <c r="G24" s="32"/>
      <c r="H24" s="32"/>
      <c r="I24" s="32"/>
      <c r="J24" s="32"/>
      <c r="K24" s="34"/>
      <c r="L24" s="210"/>
      <c r="M24" s="210"/>
      <c r="N24" s="210">
        <f>SUM(N22:N23)</f>
        <v>21</v>
      </c>
      <c r="O24" s="210">
        <f>SUM(O22:O23)</f>
        <v>21</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ref="O30:O58" si="2">SUM(L30:N30)</f>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80">
        <f t="shared" ref="J34:J45" si="3">SUM(G34:I34)</f>
        <v>-1.06E-3</v>
      </c>
      <c r="K34" s="81" t="s">
        <v>42</v>
      </c>
      <c r="L34" s="82"/>
      <c r="M34" s="82"/>
      <c r="N34" s="82">
        <f t="shared" si="1"/>
        <v>0</v>
      </c>
      <c r="O34" s="82">
        <f t="shared" ref="O34:O45"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3"/>
        <v>1.02</v>
      </c>
      <c r="K35" s="81"/>
      <c r="L35" s="82"/>
      <c r="M35" s="82"/>
      <c r="N35" s="82">
        <f>I35</f>
        <v>1.02</v>
      </c>
      <c r="O35" s="82">
        <f t="shared" si="4"/>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3"/>
        <v>23.69</v>
      </c>
      <c r="K36" s="81"/>
      <c r="L36" s="82"/>
      <c r="M36" s="82"/>
      <c r="N36" s="82">
        <f>I36</f>
        <v>23.69</v>
      </c>
      <c r="O36" s="82">
        <f t="shared" si="4"/>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21</v>
      </c>
      <c r="E37" s="78" t="s">
        <v>115</v>
      </c>
      <c r="F37" s="79" t="s">
        <v>8</v>
      </c>
      <c r="G37" s="87"/>
      <c r="H37" s="88"/>
      <c r="I37" s="93">
        <f>'Rider Rates'!$F$43</f>
        <v>2.95915E-2</v>
      </c>
      <c r="J37" s="93">
        <f t="shared" si="3"/>
        <v>2.95915E-2</v>
      </c>
      <c r="K37" s="81"/>
      <c r="L37" s="82"/>
      <c r="M37" s="82"/>
      <c r="N37" s="82">
        <f>ROUND($N$24*I37,2)</f>
        <v>0.62</v>
      </c>
      <c r="O37" s="82">
        <f t="shared" si="4"/>
        <v>0.62</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21</v>
      </c>
      <c r="E38" s="78" t="s">
        <v>115</v>
      </c>
      <c r="F38" s="79" t="s">
        <v>8</v>
      </c>
      <c r="G38" s="86"/>
      <c r="H38" s="5"/>
      <c r="I38" s="93">
        <f>'Rider Rates'!$F$44</f>
        <v>1.8019E-2</v>
      </c>
      <c r="J38" s="93">
        <f t="shared" si="3"/>
        <v>1.8019E-2</v>
      </c>
      <c r="K38" s="81"/>
      <c r="L38" s="82"/>
      <c r="M38" s="82"/>
      <c r="N38" s="82">
        <f>ROUND($N$24*I38,2)</f>
        <v>0.38</v>
      </c>
      <c r="O38" s="82">
        <f t="shared" si="4"/>
        <v>0.38</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21</v>
      </c>
      <c r="E39" s="78" t="s">
        <v>115</v>
      </c>
      <c r="F39" s="79" t="s">
        <v>8</v>
      </c>
      <c r="G39" s="87"/>
      <c r="H39" s="88"/>
      <c r="I39" s="93">
        <f>'Rider Rates'!$F$45</f>
        <v>5.8023605956771022E-2</v>
      </c>
      <c r="J39" s="93">
        <f t="shared" si="3"/>
        <v>5.8023605956771022E-2</v>
      </c>
      <c r="K39" s="81"/>
      <c r="L39" s="82"/>
      <c r="M39" s="82"/>
      <c r="N39" s="82">
        <f>ROUND($N$24*I39,2)</f>
        <v>1.22</v>
      </c>
      <c r="O39" s="82">
        <f t="shared" si="4"/>
        <v>1.22</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21</v>
      </c>
      <c r="E40" s="78" t="s">
        <v>115</v>
      </c>
      <c r="F40" s="79" t="s">
        <v>8</v>
      </c>
      <c r="G40" s="80"/>
      <c r="H40" s="80"/>
      <c r="I40" s="93">
        <f>'Rider Rates'!$F$46</f>
        <v>0</v>
      </c>
      <c r="J40" s="93">
        <f t="shared" si="3"/>
        <v>0</v>
      </c>
      <c r="K40" s="81"/>
      <c r="L40" s="82"/>
      <c r="M40" s="82"/>
      <c r="N40" s="82">
        <f>ROUND($N$24*I40,2)</f>
        <v>0</v>
      </c>
      <c r="O40" s="82">
        <f t="shared" si="4"/>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2" t="s">
        <v>343</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Rates'!$J$49</f>
        <v>0</v>
      </c>
      <c r="J43" s="205">
        <f t="shared" si="3"/>
        <v>0</v>
      </c>
      <c r="K43" s="81" t="s">
        <v>42</v>
      </c>
      <c r="L43" s="82"/>
      <c r="M43" s="82"/>
      <c r="N43" s="82">
        <f>ROUND(D43*I43,2)</f>
        <v>0</v>
      </c>
      <c r="O43" s="82">
        <f t="shared" si="4"/>
        <v>0</v>
      </c>
      <c r="P43" s="263">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3"/>
        <v>0</v>
      </c>
      <c r="K44" s="81"/>
      <c r="L44" s="162"/>
      <c r="M44" s="162"/>
      <c r="N44" s="162">
        <f>I44</f>
        <v>0</v>
      </c>
      <c r="O44" s="162">
        <f t="shared" si="4"/>
        <v>0</v>
      </c>
      <c r="P44" s="263">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 t="shared" si="3"/>
        <v>0</v>
      </c>
      <c r="K45" s="81" t="s">
        <v>42</v>
      </c>
      <c r="L45" s="82"/>
      <c r="M45" s="82"/>
      <c r="N45" s="82">
        <f>ROUND(I45*D45,2)</f>
        <v>0</v>
      </c>
      <c r="O45" s="162">
        <f t="shared" si="4"/>
        <v>0</v>
      </c>
      <c r="P45" s="263">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205">
        <f>'Rider Rates'!$J$55</f>
        <v>0</v>
      </c>
      <c r="J46" s="205">
        <f>SUM(G46:I46)</f>
        <v>0</v>
      </c>
      <c r="K46" s="81" t="s">
        <v>42</v>
      </c>
      <c r="L46" s="82"/>
      <c r="M46" s="82"/>
      <c r="N46" s="82">
        <f>ROUND(I46*D46,2)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c r="E47" s="78" t="s">
        <v>109</v>
      </c>
      <c r="F47" s="79"/>
      <c r="G47" s="80"/>
      <c r="H47" s="80"/>
      <c r="I47" s="205">
        <f>'Rider Rates'!$D$55</f>
        <v>0</v>
      </c>
      <c r="J47" s="205">
        <f>SUM(G47:I47)</f>
        <v>0</v>
      </c>
      <c r="K47" s="81"/>
      <c r="L47" s="82"/>
      <c r="M47" s="82"/>
      <c r="N47" s="82">
        <f>I47</f>
        <v>0</v>
      </c>
      <c r="O47" s="82">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203"/>
      <c r="J48" s="203"/>
      <c r="K48" s="81"/>
      <c r="L48" s="162"/>
      <c r="M48" s="162"/>
      <c r="N48" s="162"/>
      <c r="O48" s="162"/>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s="213" customFormat="1" x14ac:dyDescent="0.2">
      <c r="A49" s="344"/>
      <c r="B49" s="387"/>
      <c r="C49" s="387"/>
      <c r="D49" s="418"/>
      <c r="E49" s="404"/>
      <c r="F49" s="405"/>
      <c r="G49" s="405"/>
      <c r="H49" s="405"/>
      <c r="I49" s="405"/>
      <c r="J49" s="405"/>
      <c r="K49" s="405"/>
      <c r="L49" s="405"/>
      <c r="M49" s="405"/>
      <c r="N49" s="405"/>
      <c r="O49" s="405"/>
      <c r="P49" s="330"/>
    </row>
    <row r="50" spans="1:221" s="213" customFormat="1" x14ac:dyDescent="0.2">
      <c r="A50" s="411" t="s">
        <v>293</v>
      </c>
      <c r="B50" s="387"/>
      <c r="C50" s="387"/>
      <c r="D50" s="418"/>
      <c r="E50" s="404"/>
      <c r="F50" s="405"/>
      <c r="G50" s="405"/>
      <c r="H50" s="405"/>
      <c r="I50" s="405"/>
      <c r="J50" s="405"/>
      <c r="K50" s="405"/>
      <c r="L50" s="405"/>
      <c r="M50" s="405"/>
      <c r="N50" s="405"/>
      <c r="O50" s="405"/>
      <c r="P50" s="330"/>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s="213" customFormat="1" x14ac:dyDescent="0.2">
      <c r="A52" s="344"/>
      <c r="B52" s="387"/>
      <c r="C52" s="387"/>
      <c r="D52" s="407"/>
      <c r="E52" s="412"/>
      <c r="F52" s="408"/>
      <c r="G52" s="408"/>
      <c r="H52" s="408"/>
      <c r="I52" s="408"/>
      <c r="J52" s="408"/>
      <c r="K52" s="408"/>
      <c r="L52" s="408"/>
      <c r="M52" s="408"/>
      <c r="N52" s="408"/>
      <c r="O52" s="408"/>
      <c r="P52" s="339"/>
    </row>
    <row r="53" spans="1:221" s="213" customFormat="1" x14ac:dyDescent="0.2">
      <c r="A53" s="411" t="s">
        <v>294</v>
      </c>
      <c r="B53" s="387"/>
      <c r="C53" s="387"/>
      <c r="D53" s="407"/>
      <c r="E53" s="412"/>
      <c r="F53" s="408"/>
      <c r="G53" s="408"/>
      <c r="H53" s="408"/>
      <c r="I53" s="408"/>
      <c r="J53" s="408"/>
      <c r="K53" s="408"/>
      <c r="L53" s="408"/>
      <c r="M53" s="408"/>
      <c r="N53" s="408"/>
      <c r="O53" s="408"/>
      <c r="P53" s="339"/>
    </row>
    <row r="54" spans="1:221" x14ac:dyDescent="0.2">
      <c r="A54" s="273" t="s">
        <v>153</v>
      </c>
      <c r="B54" s="61"/>
      <c r="C54" s="61"/>
      <c r="D54" s="77">
        <f>C17+C18</f>
        <v>0</v>
      </c>
      <c r="E54" s="78" t="s">
        <v>41</v>
      </c>
      <c r="F54" s="79" t="s">
        <v>8</v>
      </c>
      <c r="G54" s="80">
        <f>'Rider Rates'!$C$70</f>
        <v>7.6880000000000004E-2</v>
      </c>
      <c r="H54" s="80"/>
      <c r="I54" s="80"/>
      <c r="J54" s="185">
        <f>SUM(G54:H54)</f>
        <v>7.6880000000000004E-2</v>
      </c>
      <c r="K54" s="81" t="s">
        <v>42</v>
      </c>
      <c r="L54" s="82">
        <f>ROUND(D54*G54,2)</f>
        <v>0</v>
      </c>
      <c r="M54" s="82"/>
      <c r="N54" s="82"/>
      <c r="O54" s="82">
        <f t="shared" si="2"/>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C17</f>
        <v>0</v>
      </c>
      <c r="E55" s="78" t="s">
        <v>41</v>
      </c>
      <c r="F55" s="79" t="s">
        <v>8</v>
      </c>
      <c r="G55" s="80">
        <f>'Rider Rates'!$L$75</f>
        <v>0.15807350000000001</v>
      </c>
      <c r="H55" s="80"/>
      <c r="I55" s="80"/>
      <c r="J55" s="185">
        <f>SUM(G55:H55)</f>
        <v>0.15807350000000001</v>
      </c>
      <c r="K55" s="81" t="s">
        <v>42</v>
      </c>
      <c r="L55" s="82">
        <f>ROUND(D55*G55,2)</f>
        <v>0</v>
      </c>
      <c r="M55" s="82"/>
      <c r="N55" s="82"/>
      <c r="O55" s="82">
        <f t="shared" si="2"/>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C18</f>
        <v>0</v>
      </c>
      <c r="E56" s="78" t="s">
        <v>41</v>
      </c>
      <c r="F56" s="196" t="s">
        <v>8</v>
      </c>
      <c r="G56" s="80">
        <f>'Rider Rates'!$L$76</f>
        <v>0</v>
      </c>
      <c r="H56" s="80"/>
      <c r="I56" s="80"/>
      <c r="J56" s="185">
        <f>SUM(G56:H56)</f>
        <v>0</v>
      </c>
      <c r="K56" s="81" t="s">
        <v>42</v>
      </c>
      <c r="L56" s="82">
        <f>ROUND(D56*G56,2)</f>
        <v>0</v>
      </c>
      <c r="M56" s="82"/>
      <c r="N56" s="82"/>
      <c r="O56" s="82">
        <f t="shared" si="2"/>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C17+C18</f>
        <v>0</v>
      </c>
      <c r="E57" s="78" t="s">
        <v>41</v>
      </c>
      <c r="F57" s="79" t="s">
        <v>8</v>
      </c>
      <c r="G57" s="80">
        <f>'Rider Rates'!$B$79</f>
        <v>-4.3956000000000004E-3</v>
      </c>
      <c r="H57" s="80"/>
      <c r="I57" s="80"/>
      <c r="J57" s="185">
        <f>SUM(G57:H57)</f>
        <v>-4.3956000000000004E-3</v>
      </c>
      <c r="K57" s="81" t="s">
        <v>42</v>
      </c>
      <c r="L57" s="82">
        <f>ROUND(D57*G57,2)</f>
        <v>0</v>
      </c>
      <c r="M57" s="82"/>
      <c r="N57" s="82"/>
      <c r="O57" s="82">
        <f t="shared" si="2"/>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C17+C18</f>
        <v>0</v>
      </c>
      <c r="E58" s="78" t="s">
        <v>41</v>
      </c>
      <c r="F58" s="79" t="s">
        <v>8</v>
      </c>
      <c r="G58" s="80">
        <f>'Rider Rates'!$B$82</f>
        <v>3.8972999999999998E-3</v>
      </c>
      <c r="H58" s="80"/>
      <c r="I58" s="93"/>
      <c r="J58" s="185">
        <f>SUM(G58:H58)</f>
        <v>3.8972999999999998E-3</v>
      </c>
      <c r="K58" s="81" t="s">
        <v>42</v>
      </c>
      <c r="L58" s="82">
        <f>ROUND(D58*G58,2)</f>
        <v>0</v>
      </c>
      <c r="M58" s="82"/>
      <c r="N58" s="82"/>
      <c r="O58" s="82">
        <f t="shared" si="2"/>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2"/>
      <c r="B59" s="61"/>
      <c r="C59" s="61"/>
      <c r="D59" s="77"/>
      <c r="E59" s="78"/>
      <c r="F59" s="79"/>
      <c r="G59" s="368"/>
      <c r="H59" s="368"/>
      <c r="I59" s="371"/>
      <c r="J59" s="369"/>
      <c r="K59" s="81"/>
      <c r="L59" s="370"/>
      <c r="M59" s="370"/>
      <c r="N59" s="370"/>
      <c r="O59" s="370"/>
      <c r="P59" s="263"/>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4" t="s">
        <v>70</v>
      </c>
      <c r="B60" s="112"/>
      <c r="C60" s="112"/>
      <c r="D60" s="137"/>
      <c r="E60" s="138"/>
      <c r="F60" s="139"/>
      <c r="G60" s="139"/>
      <c r="H60" s="139"/>
      <c r="I60" s="139"/>
      <c r="J60" s="139"/>
      <c r="K60" s="140"/>
      <c r="L60" s="128">
        <f>SUM(L29:L58)</f>
        <v>0</v>
      </c>
      <c r="M60" s="128">
        <f>SUM(M29:M58)</f>
        <v>0</v>
      </c>
      <c r="N60" s="128">
        <f>SUM(N29:N58)</f>
        <v>26.93</v>
      </c>
      <c r="O60" s="128">
        <f>SUM(O29:O58)</f>
        <v>26.93</v>
      </c>
      <c r="P60" s="275"/>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77"/>
      <c r="E61" s="78"/>
      <c r="F61" s="79"/>
      <c r="G61" s="79"/>
      <c r="H61" s="79"/>
      <c r="I61" s="79"/>
      <c r="J61" s="83"/>
      <c r="K61" s="81"/>
      <c r="L61" s="79"/>
      <c r="M61" s="79"/>
      <c r="N61" s="79"/>
      <c r="O61" s="79"/>
      <c r="P61" s="276"/>
      <c r="Q61" s="79"/>
      <c r="R61" s="83"/>
      <c r="S61" s="81"/>
      <c r="T61" s="84"/>
      <c r="U61" s="61"/>
      <c r="V61" s="85"/>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97" t="s">
        <v>89</v>
      </c>
      <c r="B62" s="129"/>
      <c r="C62" s="129"/>
      <c r="D62" s="129"/>
      <c r="E62" s="129"/>
      <c r="F62" s="129"/>
      <c r="G62" s="129"/>
      <c r="H62" s="129"/>
      <c r="I62" s="129"/>
      <c r="J62" s="129"/>
      <c r="K62" s="129"/>
      <c r="L62" s="142">
        <f>L24+L60</f>
        <v>0</v>
      </c>
      <c r="M62" s="142">
        <f>M24+M60</f>
        <v>0</v>
      </c>
      <c r="N62" s="142">
        <f>N24+N60</f>
        <v>47.93</v>
      </c>
      <c r="O62" s="143">
        <f>O24+O60</f>
        <v>47.93</v>
      </c>
      <c r="P62" s="277"/>
      <c r="Q62" s="79"/>
      <c r="R62" s="144"/>
      <c r="S62" s="81"/>
      <c r="T62" s="84"/>
      <c r="U62" s="61"/>
      <c r="V62" s="8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0"/>
      <c r="B64" s="61"/>
      <c r="C64" s="61"/>
      <c r="D64" s="61"/>
      <c r="E64" s="61"/>
      <c r="F64" s="61"/>
      <c r="G64" s="61"/>
      <c r="H64" s="61"/>
      <c r="I64" s="61"/>
      <c r="J64" s="61"/>
      <c r="K64" s="61"/>
      <c r="L64" s="61"/>
      <c r="M64" s="61"/>
      <c r="N64" s="61"/>
      <c r="O64" s="61"/>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88</v>
      </c>
      <c r="B65" s="61"/>
      <c r="C65" s="61"/>
      <c r="D65" s="61"/>
      <c r="E65" s="61"/>
      <c r="F65" s="61"/>
      <c r="G65" s="61"/>
      <c r="H65" s="61"/>
      <c r="I65" s="61"/>
      <c r="J65" s="61"/>
      <c r="K65" s="61"/>
      <c r="L65" s="61"/>
      <c r="M65" s="61"/>
      <c r="N65" s="61"/>
      <c r="O65" s="84">
        <f>O22+O60</f>
        <v>47.93</v>
      </c>
      <c r="P65" s="278"/>
      <c r="Q65" s="125"/>
      <c r="R65" s="125"/>
      <c r="S65" s="125"/>
      <c r="T65" s="145"/>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9" t="s">
        <v>15</v>
      </c>
      <c r="B66" s="125"/>
      <c r="C66" s="125"/>
      <c r="D66" s="125"/>
      <c r="E66" s="125"/>
      <c r="F66" s="125"/>
      <c r="G66" s="125"/>
      <c r="H66" s="125"/>
      <c r="I66" s="61"/>
      <c r="J66" s="61"/>
      <c r="K66" s="61"/>
      <c r="L66" s="61"/>
      <c r="M66" s="61"/>
      <c r="N66" s="61"/>
      <c r="O66" s="61"/>
      <c r="P66" s="278"/>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268" t="s">
        <v>110</v>
      </c>
      <c r="B67" s="61"/>
      <c r="C67" s="61"/>
      <c r="D67" s="61"/>
      <c r="E67" s="61"/>
      <c r="F67" s="61"/>
      <c r="G67" s="61"/>
      <c r="H67" s="61"/>
      <c r="I67" s="61"/>
      <c r="J67" s="61"/>
      <c r="K67" s="61"/>
      <c r="L67" s="61"/>
      <c r="M67" s="61"/>
      <c r="N67" s="61"/>
      <c r="O67" s="146">
        <f>IF($D$18&lt;0,O62,IF(O62&gt;O65,O62,O65))</f>
        <v>47.93</v>
      </c>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ht="15" customHeight="1" x14ac:dyDescent="0.2">
      <c r="A68" s="268"/>
      <c r="B68" s="61"/>
      <c r="C68" s="61"/>
      <c r="D68" s="61"/>
      <c r="E68" s="61"/>
      <c r="F68" s="61"/>
      <c r="G68" s="61"/>
      <c r="H68" s="61"/>
      <c r="I68" s="61"/>
      <c r="J68" s="61"/>
      <c r="K68" s="61"/>
      <c r="L68" s="61"/>
      <c r="M68" s="61"/>
      <c r="N68" s="61"/>
      <c r="O68" s="146"/>
      <c r="P68" s="27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268"/>
      <c r="B69" s="125"/>
      <c r="C69" s="125"/>
      <c r="D69" s="125"/>
      <c r="E69" s="125"/>
      <c r="F69" s="125"/>
      <c r="G69" s="125"/>
      <c r="H69" s="125"/>
      <c r="I69" s="125" t="s">
        <v>114</v>
      </c>
      <c r="J69" s="125"/>
      <c r="K69" s="125"/>
      <c r="L69" s="147"/>
      <c r="M69" s="147"/>
      <c r="N69" s="147"/>
      <c r="O69" s="147">
        <f>ROUND(IF($C$16&lt;1,0,O62/($C$16*100)*10000),2)</f>
        <v>0</v>
      </c>
      <c r="P69" s="281" t="s">
        <v>83</v>
      </c>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305"/>
      <c r="B70" s="72"/>
      <c r="C70" s="72"/>
      <c r="D70" s="72"/>
      <c r="E70" s="72"/>
      <c r="F70" s="72"/>
      <c r="G70" s="72"/>
      <c r="H70" s="72"/>
      <c r="I70" s="284"/>
      <c r="J70" s="109"/>
      <c r="K70" s="109"/>
      <c r="L70" s="109"/>
      <c r="M70" s="109"/>
      <c r="N70" s="109"/>
      <c r="O70" s="285"/>
      <c r="P70" s="286"/>
      <c r="AE70" s="363"/>
      <c r="AF70" s="363"/>
    </row>
  </sheetData>
  <sheetProtection algorithmName="SHA-512" hashValue="Vnkw0SRp1xU4rcW/yYd7RypqKaD8X2zHXvo7jRri8o5OIAJ0g/zQ6IaiwAH5PqgNFA0y7ZsLm4Slz9Ne8BdalQ==" saltValue="PZ57eZV17IF/r5wciH16LA==" spinCount="100000" sheet="1" objects="1" scenarios="1"/>
  <mergeCells count="8">
    <mergeCell ref="G20:J20"/>
    <mergeCell ref="L20:O20"/>
    <mergeCell ref="A1:P1"/>
    <mergeCell ref="A2:P2"/>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8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76</xdr:row>
                    <xdr:rowOff>47625</xdr:rowOff>
                  </from>
                  <to>
                    <xdr:col>15</xdr:col>
                    <xdr:colOff>542925</xdr:colOff>
                    <xdr:row>77</xdr:row>
                    <xdr:rowOff>104775</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3"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784"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5"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6"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7"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788"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89"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0"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1"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792"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3"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4"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5"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796"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7"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8"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799"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00"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1"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2"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3"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04"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5"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6"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7"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08"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09"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0"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1"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12"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3"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4"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5"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16"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7"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8"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19"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20"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1"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2"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3"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24"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5"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6"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7"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28"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29"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0"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1"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32"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3"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4"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5"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36"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7"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8"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39"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40"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4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3"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4"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45"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6"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7"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8"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849"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0"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1"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2"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5853"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4"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5"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6"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5857"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8"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59"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0"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861"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2"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3"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4"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865"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6"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7"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8"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5869"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0"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1"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2"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873"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4"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5"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6"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877"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8"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79"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0"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881"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2"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3"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4"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5885"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6"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7"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8"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889"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0"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1"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2"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893"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4"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5"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6"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5897" r:id="rId124" name="Button 12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5898"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899"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0"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1" r:id="rId128" name="Button 1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02" r:id="rId129" name="Button 12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3" r:id="rId130" name="Button 12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4" r:id="rId131" name="Button 12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5" r:id="rId132" name="Button 12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5906" r:id="rId133" name="Button 13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7" r:id="rId134" name="Button 13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8" r:id="rId135" name="Button 13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09" r:id="rId136" name="Button 13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5910" r:id="rId137" name="Button 13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1" r:id="rId138" name="Button 13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2" r:id="rId139" name="Button 13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3" r:id="rId140" name="Button 13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5914" r:id="rId141" name="Button 13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5" r:id="rId142" name="Button 13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6" r:id="rId143" name="Button 14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7" r:id="rId144" name="Button 14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5918" r:id="rId145" name="Button 14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19" r:id="rId146" name="Button 14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0" r:id="rId147" name="Button 14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1" r:id="rId148" name="Button 14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5922" r:id="rId149" name="Button 14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3" r:id="rId150" name="Button 14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4" r:id="rId151" name="Button 14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5" r:id="rId152" name="Button 14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5926" r:id="rId153" name="Button 15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7" r:id="rId154" name="Button 15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8" r:id="rId155" name="Button 15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29" r:id="rId156" name="Button 15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5930" r:id="rId157" name="Button 15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1" r:id="rId158" name="Button 15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2" r:id="rId159" name="Button 15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3" r:id="rId160" name="Button 15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5934" r:id="rId161" name="Button 15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5" r:id="rId162" name="Button 15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6" r:id="rId163" name="Button 16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7" r:id="rId164" name="Button 16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5938" r:id="rId165" name="Button 16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39" r:id="rId166" name="Button 16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0" r:id="rId167" name="Button 16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1" r:id="rId168" name="Button 16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5942" r:id="rId169" name="Button 16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3" r:id="rId170" name="Button 16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4" r:id="rId171" name="Button 16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5" r:id="rId172" name="Button 16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5946" r:id="rId173" name="Button 17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7" r:id="rId174" name="Button 17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8" r:id="rId175" name="Button 17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49" r:id="rId176" name="Button 17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5950" r:id="rId177" name="Button 17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1" r:id="rId178" name="Button 17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2" r:id="rId179" name="Button 17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3" r:id="rId180" name="Button 17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5954" r:id="rId181" name="Button 178">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5955" r:id="rId182" name="Button 17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6" r:id="rId183" name="Button 18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7" r:id="rId184" name="Button 18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8" r:id="rId185" name="Button 18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959"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0"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5961"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2"/>
  <sheetViews>
    <sheetView showGridLines="0" zoomScale="80" zoomScaleNormal="80" workbookViewId="0">
      <selection activeCell="A40" sqref="A40"/>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510" t="s">
        <v>346</v>
      </c>
      <c r="B1" s="511"/>
      <c r="C1" s="511"/>
      <c r="D1" s="511"/>
      <c r="E1" s="511"/>
      <c r="F1" s="511"/>
      <c r="G1" s="511"/>
      <c r="H1" s="511"/>
      <c r="I1" s="511"/>
      <c r="J1" s="511"/>
      <c r="K1" s="511"/>
      <c r="L1" s="511"/>
      <c r="M1" s="511"/>
      <c r="N1" s="511"/>
      <c r="O1" s="511"/>
      <c r="P1" s="512"/>
    </row>
    <row r="2" spans="1:35" ht="18" x14ac:dyDescent="0.25">
      <c r="A2" s="535" t="s">
        <v>279</v>
      </c>
      <c r="B2" s="536"/>
      <c r="C2" s="536"/>
      <c r="D2" s="536"/>
      <c r="E2" s="536"/>
      <c r="F2" s="536"/>
      <c r="G2" s="536"/>
      <c r="H2" s="536"/>
      <c r="I2" s="536"/>
      <c r="J2" s="536"/>
      <c r="K2" s="536"/>
      <c r="L2" s="536"/>
      <c r="M2" s="536"/>
      <c r="N2" s="536"/>
      <c r="O2" s="536"/>
      <c r="P2" s="536"/>
      <c r="Q2" s="250"/>
    </row>
    <row r="3" spans="1:35" ht="8.25" customHeight="1" x14ac:dyDescent="0.25">
      <c r="A3" s="432"/>
      <c r="B3" s="431"/>
      <c r="C3" s="431"/>
      <c r="D3" s="431"/>
      <c r="E3" s="431"/>
      <c r="F3" s="431"/>
      <c r="G3" s="431"/>
      <c r="H3" s="431"/>
      <c r="I3" s="431"/>
      <c r="J3" s="431"/>
      <c r="K3" s="431"/>
      <c r="L3" s="431"/>
      <c r="M3" s="431"/>
      <c r="N3" s="431"/>
      <c r="O3" s="431"/>
      <c r="P3" s="431"/>
      <c r="Q3" s="250"/>
    </row>
    <row r="4" spans="1:35" ht="15.75" x14ac:dyDescent="0.25">
      <c r="A4" s="513" t="str">
        <f>'Customer Info'!B11</f>
        <v>Breakdown of Charges Based on Entered Information</v>
      </c>
      <c r="B4" s="514"/>
      <c r="C4" s="514"/>
      <c r="D4" s="514"/>
      <c r="E4" s="514"/>
      <c r="F4" s="514"/>
      <c r="G4" s="514"/>
      <c r="H4" s="514"/>
      <c r="I4" s="514"/>
      <c r="J4" s="514"/>
      <c r="K4" s="514"/>
      <c r="L4" s="514"/>
      <c r="M4" s="514"/>
      <c r="N4" s="514"/>
      <c r="O4" s="514"/>
      <c r="P4" s="514"/>
      <c r="Q4" s="250"/>
    </row>
    <row r="5" spans="1:35" ht="15.6" customHeight="1" x14ac:dyDescent="0.2">
      <c r="A5" s="522" t="s">
        <v>271</v>
      </c>
      <c r="B5" s="523"/>
      <c r="C5" s="523"/>
      <c r="D5" s="523"/>
      <c r="E5" s="523"/>
      <c r="F5" s="523"/>
      <c r="G5" s="523"/>
      <c r="H5" s="523"/>
      <c r="I5" s="523"/>
      <c r="J5" s="523"/>
      <c r="K5" s="523"/>
      <c r="L5" s="523"/>
      <c r="M5" s="523"/>
      <c r="N5" s="523"/>
      <c r="O5" s="523"/>
      <c r="P5" s="523"/>
      <c r="Q5" s="524"/>
    </row>
    <row r="6" spans="1:35" x14ac:dyDescent="0.2">
      <c r="A6" s="254">
        <f ca="1">TODAY()</f>
        <v>46126</v>
      </c>
      <c r="B6" s="364"/>
      <c r="C6" s="364"/>
      <c r="D6" s="364"/>
      <c r="E6" s="364"/>
      <c r="F6" s="364"/>
      <c r="G6" s="364"/>
      <c r="H6" s="364"/>
      <c r="I6" s="364"/>
      <c r="J6" s="364"/>
      <c r="K6" s="364"/>
      <c r="L6" s="364"/>
      <c r="M6" s="364"/>
      <c r="N6" s="364"/>
      <c r="O6" s="364"/>
      <c r="P6" s="364"/>
      <c r="Q6" s="365"/>
    </row>
    <row r="7" spans="1:35" x14ac:dyDescent="0.2">
      <c r="A7" s="508" t="s">
        <v>15</v>
      </c>
      <c r="B7" s="509"/>
      <c r="C7" s="509"/>
      <c r="D7" s="509"/>
      <c r="E7" s="509"/>
      <c r="F7" s="509"/>
      <c r="G7" s="509"/>
      <c r="H7" s="509"/>
      <c r="I7" s="509"/>
      <c r="J7" s="509"/>
      <c r="K7" s="509"/>
      <c r="Q7" s="250"/>
    </row>
    <row r="8" spans="1:35" x14ac:dyDescent="0.2">
      <c r="A8" s="255"/>
      <c r="Q8" s="250"/>
    </row>
    <row r="9" spans="1:35" ht="15" x14ac:dyDescent="0.2">
      <c r="A9" s="256" t="s">
        <v>2</v>
      </c>
      <c r="B9" s="22"/>
      <c r="C9" s="23">
        <f>'Customer Info'!B6</f>
        <v>0</v>
      </c>
      <c r="I9" s="24"/>
      <c r="Q9" s="250"/>
      <c r="AI9" s="364"/>
    </row>
    <row r="10" spans="1:35" ht="15" x14ac:dyDescent="0.2">
      <c r="A10" s="257" t="s">
        <v>26</v>
      </c>
      <c r="B10" s="22"/>
      <c r="C10" s="23">
        <f>'Customer Info'!B7</f>
        <v>0</v>
      </c>
      <c r="Q10" s="250"/>
    </row>
    <row r="11" spans="1:35" x14ac:dyDescent="0.2">
      <c r="A11" s="256" t="s">
        <v>3</v>
      </c>
      <c r="B11" s="156">
        <f>'Customer Info'!B8</f>
        <v>5</v>
      </c>
      <c r="C11" s="359" t="str">
        <f>LOOKUP(B11,R11:AD11,R13:AD13)</f>
        <v>May</v>
      </c>
      <c r="D11" s="101">
        <f>'Customer Info'!C8</f>
        <v>2026</v>
      </c>
      <c r="Q11" s="250"/>
      <c r="S11">
        <v>1</v>
      </c>
      <c r="T11">
        <v>2</v>
      </c>
      <c r="U11">
        <v>3</v>
      </c>
      <c r="V11">
        <v>4</v>
      </c>
      <c r="W11">
        <v>5</v>
      </c>
      <c r="X11">
        <v>6</v>
      </c>
      <c r="Y11">
        <v>7</v>
      </c>
      <c r="Z11">
        <v>8</v>
      </c>
      <c r="AA11">
        <v>9</v>
      </c>
      <c r="AB11">
        <v>10</v>
      </c>
      <c r="AC11">
        <v>11</v>
      </c>
      <c r="AD11">
        <v>12</v>
      </c>
    </row>
    <row r="12" spans="1:35" x14ac:dyDescent="0.2">
      <c r="A12" s="256" t="s">
        <v>250</v>
      </c>
      <c r="B12" s="156"/>
      <c r="C12" s="358" t="s">
        <v>259</v>
      </c>
      <c r="D12" s="101"/>
      <c r="Q12" s="250"/>
    </row>
    <row r="13" spans="1:35" x14ac:dyDescent="0.2">
      <c r="A13" s="538"/>
      <c r="B13" s="539"/>
      <c r="C13" s="539"/>
      <c r="D13" s="539"/>
      <c r="E13" s="539"/>
      <c r="F13" s="539"/>
      <c r="G13" s="539"/>
      <c r="H13" s="539"/>
      <c r="I13" s="539"/>
      <c r="J13" s="72"/>
      <c r="K13" s="72"/>
      <c r="L13" s="72"/>
      <c r="M13" s="72"/>
      <c r="N13" s="72"/>
      <c r="O13" s="72"/>
      <c r="P13" s="72"/>
      <c r="Q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9" t="s">
        <v>27</v>
      </c>
      <c r="Q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5" x14ac:dyDescent="0.2">
      <c r="A15" s="255"/>
      <c r="Q15" s="250"/>
      <c r="R15" s="61"/>
      <c r="S15" s="172"/>
      <c r="T15" s="172"/>
      <c r="U15" s="172"/>
      <c r="V15" s="172"/>
      <c r="W15" s="172"/>
      <c r="X15" s="171"/>
      <c r="Y15" s="171"/>
      <c r="Z15" s="171"/>
      <c r="AA15" s="171"/>
      <c r="AB15" s="172"/>
      <c r="AC15" s="172"/>
      <c r="AD15" s="172"/>
    </row>
    <row r="16" spans="1:35" x14ac:dyDescent="0.2">
      <c r="A16" s="260" t="s">
        <v>43</v>
      </c>
      <c r="B16" s="27"/>
      <c r="C16" s="29">
        <f>IF('Customer Info'!B21+'Customer Info'!B22-'Customer Info'!B23&lt;0,0,'Customer Info'!B21+'Customer Info'!B22-'Customer Info'!B23)</f>
        <v>0</v>
      </c>
      <c r="D16" s="27" t="s">
        <v>41</v>
      </c>
      <c r="E16" s="27"/>
      <c r="F16" s="28"/>
      <c r="G16" s="27"/>
      <c r="H16" s="27"/>
      <c r="I16" s="27"/>
      <c r="Q16" s="250"/>
      <c r="R16" s="61"/>
      <c r="S16" s="149"/>
      <c r="T16" s="149"/>
      <c r="U16" s="149"/>
      <c r="V16" s="149"/>
      <c r="W16" s="149"/>
      <c r="X16" s="158"/>
      <c r="Y16" s="158"/>
      <c r="Z16" s="158"/>
      <c r="AA16" s="158"/>
      <c r="AB16" s="149"/>
      <c r="AC16" s="149"/>
      <c r="AD16" s="149"/>
    </row>
    <row r="17" spans="1:221" x14ac:dyDescent="0.2">
      <c r="A17" s="260" t="s">
        <v>167</v>
      </c>
      <c r="B17" s="27"/>
      <c r="C17" s="29">
        <f>'Customer Info'!$B$21</f>
        <v>0</v>
      </c>
      <c r="D17" s="27" t="s">
        <v>41</v>
      </c>
      <c r="E17" s="27"/>
      <c r="F17" s="28"/>
      <c r="G17" s="27"/>
      <c r="H17" s="27"/>
      <c r="I17" s="27"/>
      <c r="Q17" s="250"/>
      <c r="R17" s="61"/>
      <c r="S17" s="149"/>
      <c r="T17" s="149"/>
      <c r="U17" s="149"/>
      <c r="V17" s="149"/>
      <c r="W17" s="149"/>
      <c r="X17" s="158"/>
      <c r="Y17" s="158"/>
      <c r="Z17" s="158"/>
      <c r="AA17" s="158"/>
      <c r="AB17" s="149"/>
      <c r="AC17" s="149"/>
      <c r="AD17" s="149"/>
    </row>
    <row r="18" spans="1:221" x14ac:dyDescent="0.2">
      <c r="A18" s="260" t="s">
        <v>168</v>
      </c>
      <c r="B18" s="27"/>
      <c r="C18" s="29">
        <f>'Customer Info'!$B$22</f>
        <v>0</v>
      </c>
      <c r="D18" s="314" t="s">
        <v>41</v>
      </c>
      <c r="E18" s="27"/>
      <c r="F18" s="28"/>
      <c r="G18" s="27"/>
      <c r="H18" s="27"/>
      <c r="I18" s="27"/>
      <c r="Q18" s="250"/>
      <c r="R18" s="61"/>
      <c r="S18" s="149"/>
      <c r="T18" s="149"/>
      <c r="U18" s="149"/>
      <c r="V18" s="149"/>
      <c r="W18" s="149"/>
      <c r="X18" s="158"/>
      <c r="Y18" s="158"/>
      <c r="Z18" s="158"/>
      <c r="AA18" s="158"/>
      <c r="AB18" s="149"/>
      <c r="AC18" s="149"/>
      <c r="AD18" s="149"/>
    </row>
    <row r="19" spans="1:221" x14ac:dyDescent="0.2">
      <c r="A19" s="260"/>
      <c r="B19" s="27"/>
      <c r="C19" s="28"/>
      <c r="D19" s="28"/>
      <c r="E19" s="28"/>
      <c r="F19" s="28"/>
      <c r="G19" s="21"/>
      <c r="H19" s="27"/>
      <c r="I19" s="27"/>
      <c r="Q19" s="250"/>
      <c r="R19" s="61"/>
      <c r="S19" s="149"/>
      <c r="T19" s="149"/>
      <c r="U19" s="149"/>
      <c r="V19" s="149"/>
      <c r="W19" s="149"/>
      <c r="X19" s="149"/>
      <c r="Y19" s="149"/>
      <c r="Z19" s="149"/>
      <c r="AA19" s="149"/>
      <c r="AB19" s="149"/>
      <c r="AC19" s="149"/>
      <c r="AD19" s="149"/>
    </row>
    <row r="20" spans="1:221" x14ac:dyDescent="0.2">
      <c r="A20" s="261" t="s">
        <v>73</v>
      </c>
      <c r="B20" s="20"/>
      <c r="C20" s="20"/>
      <c r="D20" s="20"/>
      <c r="E20" s="20"/>
      <c r="F20" s="20"/>
      <c r="G20" s="563" t="s">
        <v>67</v>
      </c>
      <c r="H20" s="564"/>
      <c r="I20" s="564"/>
      <c r="J20" s="565"/>
      <c r="K20" s="20"/>
      <c r="L20" s="534" t="s">
        <v>68</v>
      </c>
      <c r="M20" s="534"/>
      <c r="N20" s="534"/>
      <c r="O20" s="534"/>
      <c r="Q20" s="250"/>
    </row>
    <row r="21" spans="1:221" x14ac:dyDescent="0.2">
      <c r="A21" s="255"/>
      <c r="G21" s="248" t="s">
        <v>64</v>
      </c>
      <c r="H21" s="248" t="s">
        <v>65</v>
      </c>
      <c r="I21" s="248" t="s">
        <v>66</v>
      </c>
      <c r="J21" s="100" t="s">
        <v>34</v>
      </c>
      <c r="L21" s="100" t="s">
        <v>64</v>
      </c>
      <c r="M21" s="100" t="s">
        <v>65</v>
      </c>
      <c r="N21" s="100" t="s">
        <v>66</v>
      </c>
      <c r="O21" s="100" t="s">
        <v>34</v>
      </c>
      <c r="P21" s="37" t="s">
        <v>56</v>
      </c>
      <c r="Q21" s="250"/>
    </row>
    <row r="22" spans="1:221" x14ac:dyDescent="0.2">
      <c r="A22" s="255" t="s">
        <v>32</v>
      </c>
      <c r="G22" s="63"/>
      <c r="H22" s="63"/>
      <c r="I22" s="94">
        <f>'Rider Rates'!$B$15</f>
        <v>21</v>
      </c>
      <c r="J22" s="94">
        <f>SUM(G22:I22)</f>
        <v>21</v>
      </c>
      <c r="L22" s="94"/>
      <c r="M22" s="94"/>
      <c r="N22" s="94">
        <f>I22</f>
        <v>21</v>
      </c>
      <c r="O22" s="82">
        <f>+SUM(L22:N22)</f>
        <v>21</v>
      </c>
      <c r="P22" s="192">
        <f>'Rider Rates'!$K$15</f>
        <v>46122</v>
      </c>
      <c r="Q22" s="250"/>
    </row>
    <row r="23" spans="1:221" x14ac:dyDescent="0.2">
      <c r="A23" s="255"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50"/>
    </row>
    <row r="24" spans="1:221" x14ac:dyDescent="0.2">
      <c r="A24" s="265" t="s">
        <v>72</v>
      </c>
      <c r="B24" s="32"/>
      <c r="C24" s="32"/>
      <c r="D24" s="33"/>
      <c r="E24" s="33"/>
      <c r="F24" s="32"/>
      <c r="G24" s="32"/>
      <c r="I24" s="210"/>
      <c r="K24" s="34"/>
      <c r="L24" s="73"/>
      <c r="M24" s="43"/>
      <c r="N24" s="73">
        <f>SUM(N22:N23)</f>
        <v>21</v>
      </c>
      <c r="O24" s="73">
        <f>SUM(O22:O23)</f>
        <v>21</v>
      </c>
      <c r="Q24" s="250"/>
    </row>
    <row r="25" spans="1:221" x14ac:dyDescent="0.2">
      <c r="A25" s="266"/>
      <c r="B25" s="129"/>
      <c r="C25" s="129"/>
      <c r="D25" s="130"/>
      <c r="E25" s="130"/>
      <c r="F25" s="129"/>
      <c r="G25" s="130"/>
      <c r="H25" s="130"/>
      <c r="I25" s="130"/>
      <c r="J25" s="130"/>
      <c r="K25" s="131"/>
      <c r="L25" s="130"/>
      <c r="M25" s="130"/>
      <c r="N25" s="130"/>
      <c r="O25" s="130"/>
      <c r="P25" s="130"/>
      <c r="Q25" s="250"/>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61"/>
      <c r="Q26" s="250"/>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79"/>
      <c r="Q27" s="306"/>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6"/>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6"/>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6"/>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6"/>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6"/>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6"/>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6"/>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Rates'!$C$42</f>
        <v>23.69</v>
      </c>
      <c r="J35" s="152">
        <f t="shared" si="3"/>
        <v>23.69</v>
      </c>
      <c r="K35" s="81"/>
      <c r="L35" s="82"/>
      <c r="M35" s="82"/>
      <c r="N35" s="82">
        <f>I35</f>
        <v>23.69</v>
      </c>
      <c r="O35" s="82">
        <f t="shared" si="1"/>
        <v>23.69</v>
      </c>
      <c r="P35" s="192">
        <f>'Rider Rates'!$O$42</f>
        <v>46122</v>
      </c>
      <c r="Q35" s="306"/>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$N$24</f>
        <v>21</v>
      </c>
      <c r="E36" s="78" t="s">
        <v>115</v>
      </c>
      <c r="F36" s="79" t="s">
        <v>8</v>
      </c>
      <c r="G36" s="87"/>
      <c r="H36" s="88"/>
      <c r="I36" s="93">
        <f>'Rider Rates'!$F$43</f>
        <v>2.95915E-2</v>
      </c>
      <c r="J36" s="93">
        <f t="shared" si="3"/>
        <v>2.95915E-2</v>
      </c>
      <c r="K36" s="81"/>
      <c r="L36" s="82"/>
      <c r="M36" s="82"/>
      <c r="N36" s="82">
        <f>ROUND($N$24*I36,2)</f>
        <v>0.62</v>
      </c>
      <c r="O36" s="82">
        <f t="shared" si="1"/>
        <v>0.62</v>
      </c>
      <c r="P36" s="192">
        <f>'Rider Rates'!$O$43</f>
        <v>46122</v>
      </c>
      <c r="Q36" s="306"/>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6"/>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6"/>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3"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6"/>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6"/>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6"/>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6"/>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6"/>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6"/>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6"/>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6"/>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203"/>
      <c r="J47" s="203"/>
      <c r="K47" s="81"/>
      <c r="L47" s="162"/>
      <c r="M47" s="162"/>
      <c r="N47" s="162"/>
      <c r="O47" s="162"/>
      <c r="P47" s="204"/>
      <c r="Q47" s="306"/>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4"/>
      <c r="B48" s="387"/>
      <c r="C48" s="387"/>
      <c r="D48" s="418"/>
      <c r="E48" s="404"/>
      <c r="F48" s="405"/>
      <c r="G48" s="405"/>
      <c r="H48" s="405"/>
      <c r="I48" s="405"/>
      <c r="J48" s="405"/>
      <c r="K48" s="405"/>
      <c r="L48" s="405"/>
      <c r="M48" s="405"/>
      <c r="N48" s="405"/>
      <c r="O48" s="405"/>
      <c r="Q48" s="330"/>
    </row>
    <row r="49" spans="1:221" s="213" customFormat="1" x14ac:dyDescent="0.2">
      <c r="A49" s="411" t="s">
        <v>293</v>
      </c>
      <c r="B49" s="387"/>
      <c r="C49" s="387"/>
      <c r="D49" s="418"/>
      <c r="E49" s="404"/>
      <c r="F49" s="405"/>
      <c r="G49" s="405"/>
      <c r="H49" s="405"/>
      <c r="I49" s="405"/>
      <c r="J49" s="405"/>
      <c r="K49" s="405"/>
      <c r="L49" s="405"/>
      <c r="M49" s="405"/>
      <c r="N49" s="405"/>
      <c r="O49" s="405"/>
      <c r="Q49" s="330"/>
    </row>
    <row r="50" spans="1:221" x14ac:dyDescent="0.2">
      <c r="A50" s="273"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6"/>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4"/>
      <c r="B51" s="387"/>
      <c r="C51" s="387"/>
      <c r="D51" s="407"/>
      <c r="E51" s="412"/>
      <c r="F51" s="408"/>
      <c r="G51" s="408"/>
      <c r="H51" s="408"/>
      <c r="I51" s="408"/>
      <c r="J51" s="408"/>
      <c r="K51" s="408"/>
      <c r="L51" s="408"/>
      <c r="M51" s="408"/>
      <c r="N51" s="408"/>
      <c r="O51" s="408"/>
      <c r="Q51" s="339"/>
    </row>
    <row r="52" spans="1:221" s="213" customFormat="1" x14ac:dyDescent="0.2">
      <c r="A52" s="411" t="s">
        <v>294</v>
      </c>
      <c r="B52" s="387"/>
      <c r="C52" s="387"/>
      <c r="D52" s="407"/>
      <c r="E52" s="412"/>
      <c r="F52" s="408"/>
      <c r="G52" s="408"/>
      <c r="H52" s="408"/>
      <c r="I52" s="408"/>
      <c r="J52" s="408"/>
      <c r="K52" s="408"/>
      <c r="L52" s="408"/>
      <c r="M52" s="408"/>
      <c r="N52" s="408"/>
      <c r="O52" s="408"/>
      <c r="Q52" s="339"/>
    </row>
    <row r="53" spans="1:221" x14ac:dyDescent="0.2">
      <c r="A53" s="273" t="s">
        <v>153</v>
      </c>
      <c r="B53" s="61"/>
      <c r="C53" s="61"/>
      <c r="D53" s="77">
        <f>'Customer Info'!$B$21+'Customer Info'!$B$22</f>
        <v>0</v>
      </c>
      <c r="E53" s="78" t="s">
        <v>41</v>
      </c>
      <c r="F53" s="79" t="s">
        <v>8</v>
      </c>
      <c r="G53" s="80">
        <f>'Rider Rates'!$C$70</f>
        <v>7.6880000000000004E-2</v>
      </c>
      <c r="H53" s="80"/>
      <c r="I53" s="80"/>
      <c r="J53" s="185">
        <f>SUM(G53:H53)</f>
        <v>7.6880000000000004E-2</v>
      </c>
      <c r="K53" s="81" t="s">
        <v>42</v>
      </c>
      <c r="L53" s="82">
        <f>ROUND(D53*G53,2)</f>
        <v>0</v>
      </c>
      <c r="M53" s="82"/>
      <c r="N53" s="82"/>
      <c r="O53" s="82">
        <f t="shared" ref="O53:O56" si="4">SUM(L53:N53)</f>
        <v>0</v>
      </c>
      <c r="P53" s="192">
        <f>'Rider Rates'!$G$70</f>
        <v>45809</v>
      </c>
      <c r="Q53" s="306"/>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0" t="s">
        <v>137</v>
      </c>
      <c r="B54" s="61"/>
      <c r="C54" s="61"/>
      <c r="D54" s="1">
        <f>'Customer Info'!B21</f>
        <v>0</v>
      </c>
      <c r="E54" s="78" t="s">
        <v>41</v>
      </c>
      <c r="F54" s="79" t="s">
        <v>8</v>
      </c>
      <c r="G54" s="80">
        <f>'Rider Rates'!$M$75</f>
        <v>3.0884399999999999E-2</v>
      </c>
      <c r="H54" s="80"/>
      <c r="I54" s="80"/>
      <c r="J54" s="185">
        <f>SUM(G54:H54)</f>
        <v>3.0884399999999999E-2</v>
      </c>
      <c r="K54" s="81" t="s">
        <v>42</v>
      </c>
      <c r="L54" s="82">
        <f>ROUND(D54*G54,2)</f>
        <v>0</v>
      </c>
      <c r="M54" s="82"/>
      <c r="N54" s="82"/>
      <c r="O54" s="82">
        <f t="shared" si="4"/>
        <v>0</v>
      </c>
      <c r="P54" s="192">
        <f>'Rider Rates'!$R$75</f>
        <v>45809</v>
      </c>
      <c r="Q54" s="306"/>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0" t="s">
        <v>164</v>
      </c>
      <c r="B55" s="61"/>
      <c r="C55" s="61"/>
      <c r="D55" s="1">
        <f>'Customer Info'!B22</f>
        <v>0</v>
      </c>
      <c r="E55" s="78" t="s">
        <v>41</v>
      </c>
      <c r="F55" s="79" t="s">
        <v>8</v>
      </c>
      <c r="G55" s="80">
        <f>'Rider Rates'!$M$76</f>
        <v>1.06385E-2</v>
      </c>
      <c r="H55" s="80"/>
      <c r="I55" s="80"/>
      <c r="J55" s="185">
        <f>SUM(G55:H55)</f>
        <v>1.06385E-2</v>
      </c>
      <c r="K55" s="81" t="s">
        <v>42</v>
      </c>
      <c r="L55" s="82">
        <f>ROUND(D55*G55,2)</f>
        <v>0</v>
      </c>
      <c r="M55" s="82"/>
      <c r="N55" s="82"/>
      <c r="O55" s="82">
        <f t="shared" si="4"/>
        <v>0</v>
      </c>
      <c r="P55" s="192">
        <f>'Rider Rates'!$R$76</f>
        <v>45809</v>
      </c>
      <c r="Q55" s="306"/>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'Customer Info'!$B$21+'Customer Info'!$B$22</f>
        <v>0</v>
      </c>
      <c r="E56" s="78" t="s">
        <v>41</v>
      </c>
      <c r="F56" s="79" t="s">
        <v>8</v>
      </c>
      <c r="G56" s="80">
        <f>'Rider Rates'!$B$79</f>
        <v>-4.3956000000000004E-3</v>
      </c>
      <c r="H56" s="80"/>
      <c r="I56" s="80"/>
      <c r="J56" s="185">
        <f>SUM(G56:H56)</f>
        <v>-4.3956000000000004E-3</v>
      </c>
      <c r="K56" s="81" t="s">
        <v>42</v>
      </c>
      <c r="L56" s="82">
        <f>ROUND(D56*G56,2)</f>
        <v>0</v>
      </c>
      <c r="M56" s="82"/>
      <c r="N56" s="82"/>
      <c r="O56" s="82">
        <f t="shared" si="4"/>
        <v>0</v>
      </c>
      <c r="P56" s="192">
        <f>'Rider Rates'!$C$79</f>
        <v>46112</v>
      </c>
      <c r="Q56" s="306"/>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ref="O57" si="5">SUM(L57:N57)</f>
        <v>0</v>
      </c>
      <c r="P57" s="192">
        <f>'Rider Rates'!$E$82</f>
        <v>45444</v>
      </c>
      <c r="Q57" s="307"/>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SUM(L28:L57)</f>
        <v>0</v>
      </c>
      <c r="M58" s="128">
        <f>SUM(M28:M57)</f>
        <v>0</v>
      </c>
      <c r="N58" s="128">
        <f>SUM(N28:N57)</f>
        <v>26.93</v>
      </c>
      <c r="O58" s="128">
        <f>SUM(O28:O57)</f>
        <v>26.93</v>
      </c>
      <c r="P58" s="141"/>
      <c r="Q58" s="271"/>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128"/>
      <c r="N59" s="79"/>
      <c r="O59" s="79"/>
      <c r="P59" s="123"/>
      <c r="Q59" s="271"/>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8" t="s">
        <v>71</v>
      </c>
      <c r="B60" s="129"/>
      <c r="C60" s="129"/>
      <c r="D60" s="129"/>
      <c r="E60" s="129"/>
      <c r="F60" s="129"/>
      <c r="G60" s="129"/>
      <c r="H60" s="129"/>
      <c r="I60" s="129"/>
      <c r="J60" s="129"/>
      <c r="K60" s="129"/>
      <c r="L60" s="142">
        <f>L24+L58</f>
        <v>0</v>
      </c>
      <c r="M60" s="142">
        <f>M24+M58</f>
        <v>0</v>
      </c>
      <c r="N60" s="142">
        <f>N24+N58</f>
        <v>47.93</v>
      </c>
      <c r="O60" s="143">
        <f>O24+O58</f>
        <v>47.93</v>
      </c>
      <c r="P60" s="143"/>
      <c r="Q60" s="271"/>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9"/>
      <c r="B61" s="61"/>
      <c r="C61" s="61"/>
      <c r="D61" s="61"/>
      <c r="E61" s="61"/>
      <c r="F61" s="61"/>
      <c r="G61" s="61"/>
      <c r="H61" s="61"/>
      <c r="I61" s="61"/>
      <c r="J61" s="61"/>
      <c r="K61" s="61"/>
      <c r="L61" s="61"/>
      <c r="M61" s="61"/>
      <c r="N61" s="61"/>
      <c r="O61" s="61"/>
      <c r="P61" s="61"/>
      <c r="Q61" s="310"/>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1"/>
      <c r="B62" s="61"/>
      <c r="C62" s="61"/>
      <c r="D62" s="61"/>
      <c r="E62" s="61"/>
      <c r="F62" s="61"/>
      <c r="G62" s="61"/>
      <c r="H62" s="61"/>
      <c r="I62" s="61"/>
      <c r="J62" s="61"/>
      <c r="K62" s="61"/>
      <c r="L62" s="61"/>
      <c r="M62" s="61"/>
      <c r="N62" s="61"/>
      <c r="O62" s="61"/>
      <c r="P62" s="61"/>
      <c r="Q62" s="310"/>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88</v>
      </c>
      <c r="B63" s="61"/>
      <c r="C63" s="61"/>
      <c r="D63" s="125"/>
      <c r="E63" s="61"/>
      <c r="F63" s="61"/>
      <c r="G63" s="61"/>
      <c r="H63" s="61"/>
      <c r="I63" s="61"/>
      <c r="J63" s="61"/>
      <c r="K63" s="61"/>
      <c r="L63" s="61"/>
      <c r="M63" s="61"/>
      <c r="N63" s="61"/>
      <c r="O63" s="84">
        <f>O22+O58</f>
        <v>47.93</v>
      </c>
      <c r="P63" s="61"/>
      <c r="Q63" s="310"/>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1"/>
      <c r="B64" s="125"/>
      <c r="C64" s="125"/>
      <c r="D64" s="125"/>
      <c r="E64" s="125"/>
      <c r="F64" s="125"/>
      <c r="G64" s="125"/>
      <c r="H64" s="125"/>
      <c r="I64" s="61"/>
      <c r="J64" s="61"/>
      <c r="K64" s="61"/>
      <c r="L64" s="61"/>
      <c r="M64" s="61"/>
      <c r="N64" s="61"/>
      <c r="O64" s="61"/>
      <c r="P64" s="61"/>
      <c r="Q64" s="278"/>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8" t="s">
        <v>110</v>
      </c>
      <c r="B65" s="61"/>
      <c r="C65" s="61"/>
      <c r="D65" s="61"/>
      <c r="E65" s="61"/>
      <c r="F65" s="61"/>
      <c r="G65" s="61"/>
      <c r="H65" s="61"/>
      <c r="I65" s="61"/>
      <c r="J65" s="61"/>
      <c r="K65" s="61"/>
      <c r="L65" s="61"/>
      <c r="M65" s="61"/>
      <c r="N65" s="61"/>
      <c r="O65" s="146">
        <f>IF($C$16&lt;0,O60,IF(O60&gt;O63,O60,O63))</f>
        <v>47.93</v>
      </c>
      <c r="P65" s="79"/>
      <c r="Q65" s="278"/>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1"/>
      <c r="Q66" s="250"/>
    </row>
    <row r="67" spans="1:221" x14ac:dyDescent="0.2">
      <c r="A67" s="312"/>
      <c r="B67" s="72"/>
      <c r="C67" s="72"/>
      <c r="D67" s="72"/>
      <c r="E67" s="72"/>
      <c r="F67" s="72"/>
      <c r="G67" s="72"/>
      <c r="H67" s="72"/>
      <c r="I67" s="129" t="s">
        <v>114</v>
      </c>
      <c r="J67" s="129"/>
      <c r="K67" s="129"/>
      <c r="L67" s="313"/>
      <c r="M67" s="313"/>
      <c r="N67" s="313"/>
      <c r="O67" s="313">
        <f>ROUND(IF($C$16&lt;1,0,O60/($C$16*100)*10000),2)</f>
        <v>0</v>
      </c>
      <c r="P67" s="71" t="s">
        <v>83</v>
      </c>
      <c r="Q67" s="258"/>
      <c r="AF67" s="363"/>
      <c r="AG67" s="363"/>
    </row>
    <row r="68" spans="1:221" x14ac:dyDescent="0.2">
      <c r="A68" s="111"/>
      <c r="I68" s="189"/>
      <c r="J68" s="61"/>
      <c r="K68" s="61"/>
      <c r="L68" s="61"/>
      <c r="M68" s="61"/>
      <c r="N68" s="61"/>
      <c r="O68" s="190"/>
      <c r="P68" s="23"/>
    </row>
    <row r="69" spans="1:221" x14ac:dyDescent="0.2">
      <c r="A69" s="111"/>
    </row>
    <row r="70" spans="1:221" x14ac:dyDescent="0.2">
      <c r="A70" s="111"/>
      <c r="O70" s="361"/>
    </row>
    <row r="71" spans="1:221" x14ac:dyDescent="0.2">
      <c r="A71" s="111"/>
    </row>
    <row r="72" spans="1:221" x14ac:dyDescent="0.2">
      <c r="A72" s="111"/>
    </row>
  </sheetData>
  <sheetProtection algorithmName="SHA-512" hashValue="wjGxmemP3CgOIzJj5QA5mPMbDxkNu1tSv/0ODaXHRyZS0ZobLTA053qE/KiUE7exARvCJvlvEuMxVqE5liq5MA==" saltValue="0mE+ME7BqK/wW3j46UW/ug==" spinCount="100000" sheet="1" objects="1" scenarios="1"/>
  <mergeCells count="8">
    <mergeCell ref="A1:P1"/>
    <mergeCell ref="G20:J20"/>
    <mergeCell ref="L20:O20"/>
    <mergeCell ref="A13:I13"/>
    <mergeCell ref="A7:K7"/>
    <mergeCell ref="A2:P2"/>
    <mergeCell ref="A4:P4"/>
    <mergeCell ref="A5:Q5"/>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64518"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519"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0"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1"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2"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523"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24"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5"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6"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7"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28"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29"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0"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1"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32"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3"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4"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5"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36"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7"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8"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39"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40"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1"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2"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3"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44"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5"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6"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7"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548"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49"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0"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1"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552"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3"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4"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5"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556"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7"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8"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59"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560"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1"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2"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3"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564"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5"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6"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7"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568"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69"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0"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1"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572"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3"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4"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5"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576"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7"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8"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79"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580"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581"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2"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3"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4"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85"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6"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7"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8"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589"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0"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1"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2"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64593"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4"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5"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6"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64597"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8"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599"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0"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01"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2"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3"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4"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05"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6"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7"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8"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64609"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0"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1"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2"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13"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4"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5"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6"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17"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8"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19"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0"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21"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2"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3"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4"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64625"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6"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7"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8"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29"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0"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1"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2"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33"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4"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5"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6"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64637"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64638"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39"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0"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1"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642"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3"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4"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5"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64646"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7"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8"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49"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64650"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1"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2"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3"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64654"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5"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6"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7"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64658"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59"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0"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1"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64662"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3"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4"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5"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64666"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7"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8"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69"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64670"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1"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2"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3"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64674"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5"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6"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7"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64678"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79"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0"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1"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64682"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3"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4"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5"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64686"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7"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8"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89"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64690"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1"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2"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3"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64694"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64695"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6"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7"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8"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4699"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70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FDDA-9B70-4865-B2D1-CEE1FF346039}">
  <dimension ref="A1:HM72"/>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24.85546875" customWidth="1"/>
    <col min="4" max="4" width="16.28515625" bestFit="1" customWidth="1"/>
    <col min="5" max="5" width="9.85546875" customWidth="1"/>
    <col min="6" max="6" width="5.5703125" customWidth="1"/>
    <col min="7" max="8" width="13.28515625" customWidth="1"/>
    <col min="9" max="9" width="14.5703125" customWidth="1"/>
    <col min="10" max="10" width="13.28515625" customWidth="1"/>
    <col min="11" max="11" width="7" customWidth="1"/>
    <col min="12" max="12" width="15" customWidth="1"/>
    <col min="13" max="13" width="16" customWidth="1"/>
    <col min="14" max="14" width="15.140625" bestFit="1" customWidth="1"/>
    <col min="15" max="15" width="17.28515625" bestFit="1" customWidth="1"/>
    <col min="16" max="16" width="12.85546875" bestFit="1" customWidth="1"/>
    <col min="18" max="18" width="13" hidden="1" customWidth="1"/>
    <col min="19" max="26" width="10.28515625" hidden="1" customWidth="1"/>
    <col min="27" max="27" width="10.5703125" hidden="1" customWidth="1"/>
    <col min="28" max="30" width="10.28515625" hidden="1" customWidth="1"/>
  </cols>
  <sheetData>
    <row r="1" spans="1:35" s="213" customFormat="1" ht="20.25" x14ac:dyDescent="0.3">
      <c r="A1" s="510" t="s">
        <v>346</v>
      </c>
      <c r="B1" s="511"/>
      <c r="C1" s="511"/>
      <c r="D1" s="511"/>
      <c r="E1" s="511"/>
      <c r="F1" s="511"/>
      <c r="G1" s="511"/>
      <c r="H1" s="511"/>
      <c r="I1" s="511"/>
      <c r="J1" s="511"/>
      <c r="K1" s="511"/>
      <c r="L1" s="511"/>
      <c r="M1" s="511"/>
      <c r="N1" s="511"/>
      <c r="O1" s="511"/>
      <c r="P1" s="512"/>
    </row>
    <row r="2" spans="1:35" ht="18" x14ac:dyDescent="0.25">
      <c r="A2" s="535" t="s">
        <v>279</v>
      </c>
      <c r="B2" s="536"/>
      <c r="C2" s="536"/>
      <c r="D2" s="536"/>
      <c r="E2" s="536"/>
      <c r="F2" s="536"/>
      <c r="G2" s="536"/>
      <c r="H2" s="536"/>
      <c r="I2" s="536"/>
      <c r="J2" s="536"/>
      <c r="K2" s="536"/>
      <c r="L2" s="536"/>
      <c r="M2" s="536"/>
      <c r="N2" s="536"/>
      <c r="O2" s="536"/>
      <c r="P2" s="536"/>
      <c r="Q2" s="250"/>
    </row>
    <row r="3" spans="1:35" ht="8.25" customHeight="1" x14ac:dyDescent="0.25">
      <c r="A3" s="432"/>
      <c r="B3" s="431"/>
      <c r="C3" s="431"/>
      <c r="D3" s="431"/>
      <c r="E3" s="431"/>
      <c r="F3" s="431"/>
      <c r="G3" s="431"/>
      <c r="H3" s="431"/>
      <c r="I3" s="431"/>
      <c r="J3" s="431"/>
      <c r="K3" s="431"/>
      <c r="L3" s="431"/>
      <c r="M3" s="431"/>
      <c r="N3" s="431"/>
      <c r="O3" s="431"/>
      <c r="P3" s="431"/>
      <c r="Q3" s="250"/>
    </row>
    <row r="4" spans="1:35" ht="15.75" x14ac:dyDescent="0.25">
      <c r="A4" s="513" t="str">
        <f>'Customer Info'!B11</f>
        <v>Breakdown of Charges Based on Entered Information</v>
      </c>
      <c r="B4" s="514"/>
      <c r="C4" s="514"/>
      <c r="D4" s="514"/>
      <c r="E4" s="514"/>
      <c r="F4" s="514"/>
      <c r="G4" s="514"/>
      <c r="H4" s="514"/>
      <c r="I4" s="514"/>
      <c r="J4" s="514"/>
      <c r="K4" s="514"/>
      <c r="L4" s="514"/>
      <c r="M4" s="514"/>
      <c r="N4" s="514"/>
      <c r="O4" s="514"/>
      <c r="P4" s="514"/>
      <c r="Q4" s="250"/>
    </row>
    <row r="5" spans="1:35" ht="15.6" customHeight="1" x14ac:dyDescent="0.2">
      <c r="A5" s="522" t="s">
        <v>271</v>
      </c>
      <c r="B5" s="523"/>
      <c r="C5" s="523"/>
      <c r="D5" s="523"/>
      <c r="E5" s="523"/>
      <c r="F5" s="523"/>
      <c r="G5" s="523"/>
      <c r="H5" s="523"/>
      <c r="I5" s="523"/>
      <c r="J5" s="523"/>
      <c r="K5" s="523"/>
      <c r="L5" s="523"/>
      <c r="M5" s="523"/>
      <c r="N5" s="523"/>
      <c r="O5" s="523"/>
      <c r="P5" s="523"/>
      <c r="Q5" s="524"/>
    </row>
    <row r="6" spans="1:35" x14ac:dyDescent="0.2">
      <c r="A6" s="254">
        <f ca="1">TODAY()</f>
        <v>46126</v>
      </c>
      <c r="B6" s="364"/>
      <c r="C6" s="364"/>
      <c r="D6" s="364"/>
      <c r="E6" s="364"/>
      <c r="F6" s="364"/>
      <c r="G6" s="364"/>
      <c r="H6" s="364"/>
      <c r="I6" s="364"/>
      <c r="J6" s="364"/>
      <c r="K6" s="364"/>
      <c r="L6" s="364"/>
      <c r="M6" s="364"/>
      <c r="N6" s="364"/>
      <c r="O6" s="364"/>
      <c r="P6" s="364"/>
      <c r="Q6" s="365"/>
    </row>
    <row r="7" spans="1:35" x14ac:dyDescent="0.2">
      <c r="A7" s="508" t="s">
        <v>15</v>
      </c>
      <c r="B7" s="509"/>
      <c r="C7" s="509"/>
      <c r="D7" s="509"/>
      <c r="E7" s="509"/>
      <c r="F7" s="509"/>
      <c r="G7" s="509"/>
      <c r="H7" s="509"/>
      <c r="I7" s="509"/>
      <c r="J7" s="509"/>
      <c r="K7" s="509"/>
      <c r="Q7" s="250"/>
    </row>
    <row r="8" spans="1:35" x14ac:dyDescent="0.2">
      <c r="A8" s="255"/>
      <c r="Q8" s="250"/>
    </row>
    <row r="9" spans="1:35" ht="15" x14ac:dyDescent="0.2">
      <c r="A9" s="256" t="s">
        <v>2</v>
      </c>
      <c r="B9" s="22"/>
      <c r="C9" s="23">
        <f>'Customer Info'!B6</f>
        <v>0</v>
      </c>
      <c r="I9" s="24"/>
      <c r="Q9" s="250"/>
      <c r="AI9" s="364"/>
    </row>
    <row r="10" spans="1:35" ht="15" x14ac:dyDescent="0.2">
      <c r="A10" s="257" t="s">
        <v>26</v>
      </c>
      <c r="B10" s="22"/>
      <c r="C10" s="23">
        <f>'Customer Info'!B7</f>
        <v>0</v>
      </c>
      <c r="Q10" s="250"/>
    </row>
    <row r="11" spans="1:35" x14ac:dyDescent="0.2">
      <c r="A11" s="256" t="s">
        <v>3</v>
      </c>
      <c r="B11" s="156">
        <f>'Customer Info'!B8</f>
        <v>5</v>
      </c>
      <c r="C11" s="359" t="str">
        <f>LOOKUP(B11,R11:AD11,R13:AD13)</f>
        <v>May</v>
      </c>
      <c r="D11" s="101">
        <f>'Customer Info'!C8</f>
        <v>2026</v>
      </c>
      <c r="Q11" s="250"/>
      <c r="S11">
        <v>1</v>
      </c>
      <c r="T11">
        <v>2</v>
      </c>
      <c r="U11">
        <v>3</v>
      </c>
      <c r="V11">
        <v>4</v>
      </c>
      <c r="W11">
        <v>5</v>
      </c>
      <c r="X11">
        <v>6</v>
      </c>
      <c r="Y11">
        <v>7</v>
      </c>
      <c r="Z11">
        <v>8</v>
      </c>
      <c r="AA11">
        <v>9</v>
      </c>
      <c r="AB11">
        <v>10</v>
      </c>
      <c r="AC11">
        <v>11</v>
      </c>
      <c r="AD11">
        <v>12</v>
      </c>
    </row>
    <row r="12" spans="1:35" x14ac:dyDescent="0.2">
      <c r="A12" s="256" t="s">
        <v>250</v>
      </c>
      <c r="B12" s="156"/>
      <c r="C12" s="358" t="s">
        <v>259</v>
      </c>
      <c r="D12" s="101"/>
      <c r="Q12" s="250"/>
    </row>
    <row r="13" spans="1:35" x14ac:dyDescent="0.2">
      <c r="A13" s="538"/>
      <c r="B13" s="539"/>
      <c r="C13" s="539"/>
      <c r="D13" s="539"/>
      <c r="E13" s="539"/>
      <c r="F13" s="539"/>
      <c r="G13" s="539"/>
      <c r="H13" s="539"/>
      <c r="I13" s="539"/>
      <c r="J13" s="72"/>
      <c r="K13" s="72"/>
      <c r="L13" s="72"/>
      <c r="M13" s="72"/>
      <c r="N13" s="72"/>
      <c r="O13" s="72"/>
      <c r="P13" s="72"/>
      <c r="Q13" s="25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5" x14ac:dyDescent="0.2">
      <c r="A14" s="259" t="s">
        <v>27</v>
      </c>
      <c r="Q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5" x14ac:dyDescent="0.2">
      <c r="A15" s="255"/>
      <c r="Q15" s="250"/>
      <c r="R15" s="61"/>
      <c r="S15" s="172"/>
      <c r="T15" s="172"/>
      <c r="U15" s="172"/>
      <c r="V15" s="172"/>
      <c r="W15" s="172"/>
      <c r="X15" s="171"/>
      <c r="Y15" s="171"/>
      <c r="Z15" s="171"/>
      <c r="AA15" s="171"/>
      <c r="AB15" s="172"/>
      <c r="AC15" s="172"/>
      <c r="AD15" s="172"/>
    </row>
    <row r="16" spans="1:35" x14ac:dyDescent="0.2">
      <c r="A16" s="260" t="s">
        <v>43</v>
      </c>
      <c r="B16" s="27"/>
      <c r="C16" s="29">
        <f>IF('Customer Info'!B21+'Customer Info'!B22-'Customer Info'!B23&lt;0,0,'Customer Info'!B21+'Customer Info'!B22-'Customer Info'!B23)</f>
        <v>0</v>
      </c>
      <c r="D16" s="27" t="s">
        <v>41</v>
      </c>
      <c r="E16" s="27"/>
      <c r="F16" s="28"/>
      <c r="G16" s="27"/>
      <c r="H16" s="27"/>
      <c r="I16" s="27"/>
      <c r="Q16" s="250"/>
      <c r="R16" s="61"/>
      <c r="S16" s="149"/>
      <c r="T16" s="149"/>
      <c r="U16" s="149"/>
      <c r="V16" s="149"/>
      <c r="W16" s="149"/>
      <c r="X16" s="158"/>
      <c r="Y16" s="158"/>
      <c r="Z16" s="158"/>
      <c r="AA16" s="158"/>
      <c r="AB16" s="149"/>
      <c r="AC16" s="149"/>
      <c r="AD16" s="149"/>
    </row>
    <row r="17" spans="1:221" x14ac:dyDescent="0.2">
      <c r="A17" s="260" t="s">
        <v>167</v>
      </c>
      <c r="B17" s="27"/>
      <c r="C17" s="29">
        <f>'Customer Info'!$B$21</f>
        <v>0</v>
      </c>
      <c r="D17" s="27" t="s">
        <v>41</v>
      </c>
      <c r="E17" s="27"/>
      <c r="F17" s="28"/>
      <c r="G17" s="27"/>
      <c r="H17" s="27"/>
      <c r="I17" s="27"/>
      <c r="Q17" s="250"/>
      <c r="R17" s="61"/>
      <c r="S17" s="149"/>
      <c r="T17" s="149"/>
      <c r="U17" s="149"/>
      <c r="V17" s="149"/>
      <c r="W17" s="149"/>
      <c r="X17" s="158"/>
      <c r="Y17" s="158"/>
      <c r="Z17" s="158"/>
      <c r="AA17" s="158"/>
      <c r="AB17" s="149"/>
      <c r="AC17" s="149"/>
      <c r="AD17" s="149"/>
    </row>
    <row r="18" spans="1:221" x14ac:dyDescent="0.2">
      <c r="A18" s="260" t="s">
        <v>168</v>
      </c>
      <c r="B18" s="27"/>
      <c r="C18" s="29">
        <f>'Customer Info'!$B$22</f>
        <v>0</v>
      </c>
      <c r="D18" s="314" t="s">
        <v>41</v>
      </c>
      <c r="E18" s="27"/>
      <c r="F18" s="28"/>
      <c r="G18" s="27"/>
      <c r="H18" s="27"/>
      <c r="I18" s="27"/>
      <c r="Q18" s="250"/>
      <c r="R18" s="61"/>
      <c r="S18" s="149"/>
      <c r="T18" s="149"/>
      <c r="U18" s="149"/>
      <c r="V18" s="149"/>
      <c r="W18" s="149"/>
      <c r="X18" s="158"/>
      <c r="Y18" s="158"/>
      <c r="Z18" s="158"/>
      <c r="AA18" s="158"/>
      <c r="AB18" s="149"/>
      <c r="AC18" s="149"/>
      <c r="AD18" s="149"/>
    </row>
    <row r="19" spans="1:221" x14ac:dyDescent="0.2">
      <c r="A19" s="260"/>
      <c r="B19" s="27"/>
      <c r="C19" s="28"/>
      <c r="D19" s="28"/>
      <c r="E19" s="28"/>
      <c r="F19" s="28"/>
      <c r="G19" s="21"/>
      <c r="H19" s="27"/>
      <c r="I19" s="27"/>
      <c r="Q19" s="250"/>
      <c r="R19" s="61"/>
      <c r="S19" s="149"/>
      <c r="T19" s="149"/>
      <c r="U19" s="149"/>
      <c r="V19" s="149"/>
      <c r="W19" s="149"/>
      <c r="X19" s="149"/>
      <c r="Y19" s="149"/>
      <c r="Z19" s="149"/>
      <c r="AA19" s="149"/>
      <c r="AB19" s="149"/>
      <c r="AC19" s="149"/>
      <c r="AD19" s="149"/>
    </row>
    <row r="20" spans="1:221" x14ac:dyDescent="0.2">
      <c r="A20" s="261" t="s">
        <v>73</v>
      </c>
      <c r="B20" s="20"/>
      <c r="C20" s="20"/>
      <c r="D20" s="20"/>
      <c r="E20" s="20"/>
      <c r="F20" s="20"/>
      <c r="G20" s="563" t="s">
        <v>67</v>
      </c>
      <c r="H20" s="564"/>
      <c r="I20" s="564"/>
      <c r="J20" s="565"/>
      <c r="K20" s="20"/>
      <c r="L20" s="534" t="s">
        <v>68</v>
      </c>
      <c r="M20" s="534"/>
      <c r="N20" s="534"/>
      <c r="O20" s="534"/>
      <c r="Q20" s="250"/>
    </row>
    <row r="21" spans="1:221" x14ac:dyDescent="0.2">
      <c r="A21" s="255"/>
      <c r="G21" s="248" t="s">
        <v>64</v>
      </c>
      <c r="H21" s="248" t="s">
        <v>65</v>
      </c>
      <c r="I21" s="248" t="s">
        <v>66</v>
      </c>
      <c r="J21" s="100" t="s">
        <v>34</v>
      </c>
      <c r="L21" s="100" t="s">
        <v>64</v>
      </c>
      <c r="M21" s="100" t="s">
        <v>65</v>
      </c>
      <c r="N21" s="100" t="s">
        <v>66</v>
      </c>
      <c r="O21" s="100" t="s">
        <v>34</v>
      </c>
      <c r="P21" s="37" t="s">
        <v>56</v>
      </c>
      <c r="Q21" s="250"/>
    </row>
    <row r="22" spans="1:221" x14ac:dyDescent="0.2">
      <c r="A22" s="255" t="s">
        <v>32</v>
      </c>
      <c r="G22" s="63"/>
      <c r="H22" s="63"/>
      <c r="I22" s="94">
        <f>'Rider Rates'!$B$15</f>
        <v>21</v>
      </c>
      <c r="J22" s="94">
        <f>SUM(G22:I22)</f>
        <v>21</v>
      </c>
      <c r="L22" s="94"/>
      <c r="M22" s="94"/>
      <c r="N22" s="94">
        <f>I22</f>
        <v>21</v>
      </c>
      <c r="O22" s="82">
        <f>+SUM(L22:N22)</f>
        <v>21</v>
      </c>
      <c r="P22" s="192">
        <f>'Rider Rates'!$K$15</f>
        <v>46122</v>
      </c>
      <c r="Q22" s="250"/>
    </row>
    <row r="23" spans="1:221" x14ac:dyDescent="0.2">
      <c r="A23" s="255" t="s">
        <v>201</v>
      </c>
      <c r="D23" s="1">
        <f>C16</f>
        <v>0</v>
      </c>
      <c r="E23" s="30" t="s">
        <v>41</v>
      </c>
      <c r="F23" s="4" t="s">
        <v>8</v>
      </c>
      <c r="G23" s="95"/>
      <c r="H23" s="96"/>
      <c r="I23" s="96">
        <f>'Rider Rates'!$C$15</f>
        <v>2.7151999999999999E-2</v>
      </c>
      <c r="J23" s="96">
        <f>SUM(G23:I23)</f>
        <v>2.7151999999999999E-2</v>
      </c>
      <c r="K23" s="31" t="s">
        <v>42</v>
      </c>
      <c r="L23" s="98"/>
      <c r="M23" s="98"/>
      <c r="N23" s="98">
        <f>ROUND($D23*I23,2)</f>
        <v>0</v>
      </c>
      <c r="O23" s="82">
        <f>+SUM(L23:N23)</f>
        <v>0</v>
      </c>
      <c r="P23" s="192">
        <f>'Rider Rates'!$K$15</f>
        <v>46122</v>
      </c>
      <c r="Q23" s="250"/>
    </row>
    <row r="24" spans="1:221" x14ac:dyDescent="0.2">
      <c r="A24" s="265" t="s">
        <v>72</v>
      </c>
      <c r="B24" s="32"/>
      <c r="C24" s="32"/>
      <c r="D24" s="33"/>
      <c r="E24" s="33"/>
      <c r="F24" s="32"/>
      <c r="G24" s="32"/>
      <c r="I24" s="210"/>
      <c r="K24" s="34"/>
      <c r="L24" s="73"/>
      <c r="M24" s="43"/>
      <c r="N24" s="73">
        <f>SUM(N22:N23)</f>
        <v>21</v>
      </c>
      <c r="O24" s="73">
        <f>SUM(O22:O23)</f>
        <v>21</v>
      </c>
      <c r="Q24" s="250"/>
    </row>
    <row r="25" spans="1:221" x14ac:dyDescent="0.2">
      <c r="A25" s="266"/>
      <c r="B25" s="129"/>
      <c r="C25" s="129"/>
      <c r="D25" s="130"/>
      <c r="E25" s="130"/>
      <c r="F25" s="129"/>
      <c r="G25" s="130"/>
      <c r="H25" s="130"/>
      <c r="I25" s="130"/>
      <c r="J25" s="130"/>
      <c r="K25" s="131"/>
      <c r="L25" s="130"/>
      <c r="M25" s="130"/>
      <c r="N25" s="130"/>
      <c r="O25" s="130"/>
      <c r="P25" s="130"/>
      <c r="Q25" s="250"/>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row>
    <row r="26" spans="1:221" x14ac:dyDescent="0.2">
      <c r="A26" s="268" t="s">
        <v>69</v>
      </c>
      <c r="B26" s="125"/>
      <c r="C26" s="125"/>
      <c r="D26" s="126"/>
      <c r="E26" s="126"/>
      <c r="F26" s="125"/>
      <c r="G26" s="126"/>
      <c r="H26" s="126"/>
      <c r="I26" s="126"/>
      <c r="J26" s="126"/>
      <c r="K26" s="126"/>
      <c r="L26" s="126"/>
      <c r="M26" s="126"/>
      <c r="N26" s="126"/>
      <c r="O26" s="126"/>
      <c r="P26" s="61"/>
      <c r="Q26" s="250"/>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79"/>
      <c r="Q27" s="306"/>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80">
        <f>SUM(G28:I28)</f>
        <v>5.5215000000000004E-3</v>
      </c>
      <c r="K28" s="81" t="s">
        <v>42</v>
      </c>
      <c r="L28" s="82"/>
      <c r="M28" s="82"/>
      <c r="N28" s="82">
        <f t="shared" ref="N28:N33" si="0">ROUND(D28*I28,2)</f>
        <v>0</v>
      </c>
      <c r="O28" s="82">
        <f t="shared" ref="O28:O43" si="1">SUM(L28:N28)</f>
        <v>0</v>
      </c>
      <c r="P28" s="192">
        <f>'Rider Rates'!$O$35</f>
        <v>46022</v>
      </c>
      <c r="Q28" s="306"/>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80">
        <f t="shared" ref="J29:J32" si="2">SUM(G29:I29)</f>
        <v>1.7560000000000001E-4</v>
      </c>
      <c r="K29" s="81" t="s">
        <v>42</v>
      </c>
      <c r="L29" s="82"/>
      <c r="M29" s="82"/>
      <c r="N29" s="82">
        <f t="shared" si="0"/>
        <v>0</v>
      </c>
      <c r="O29" s="82">
        <f t="shared" si="1"/>
        <v>0</v>
      </c>
      <c r="P29" s="192">
        <f>'Rider Rates'!$O$36</f>
        <v>45293</v>
      </c>
      <c r="Q29" s="306"/>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1">
        <f>IF('Customer Info'!$C$31=TRUE,0,IF(C16&lt;0,0,IF(C16&gt;2000,2000,C16)))</f>
        <v>0</v>
      </c>
      <c r="E30" s="78" t="s">
        <v>41</v>
      </c>
      <c r="F30" s="79" t="s">
        <v>8</v>
      </c>
      <c r="G30" s="80"/>
      <c r="H30" s="80"/>
      <c r="I30" s="80">
        <f>'Rider Rates'!$G$37</f>
        <v>4.6499999999999996E-3</v>
      </c>
      <c r="J30" s="80">
        <f t="shared" si="2"/>
        <v>4.6499999999999996E-3</v>
      </c>
      <c r="K30" s="81" t="s">
        <v>42</v>
      </c>
      <c r="L30" s="82"/>
      <c r="M30" s="82"/>
      <c r="N30" s="82">
        <f t="shared" si="0"/>
        <v>0</v>
      </c>
      <c r="O30" s="82">
        <f t="shared" si="1"/>
        <v>0</v>
      </c>
      <c r="P30" s="192">
        <f>'Rider Rates'!$O$37</f>
        <v>44531</v>
      </c>
      <c r="Q30" s="306"/>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1">
        <f>IF('Customer Info'!$C$31=TRUE,0,IF(C16&gt;15000,13000,IF(C16&gt;2000,C16-2000,0)))</f>
        <v>0</v>
      </c>
      <c r="E31" s="78" t="s">
        <v>41</v>
      </c>
      <c r="F31" s="79" t="s">
        <v>8</v>
      </c>
      <c r="G31" s="80"/>
      <c r="H31" s="80"/>
      <c r="I31" s="80">
        <f>'Rider Rates'!$G$38</f>
        <v>4.1900000000000001E-3</v>
      </c>
      <c r="J31" s="80">
        <f t="shared" si="2"/>
        <v>4.1900000000000001E-3</v>
      </c>
      <c r="K31" s="81" t="s">
        <v>42</v>
      </c>
      <c r="L31" s="82"/>
      <c r="M31" s="82"/>
      <c r="N31" s="82">
        <f t="shared" si="0"/>
        <v>0</v>
      </c>
      <c r="O31" s="82">
        <f t="shared" si="1"/>
        <v>0</v>
      </c>
      <c r="P31" s="192">
        <f>'Rider Rates'!$O$38</f>
        <v>44531</v>
      </c>
      <c r="Q31" s="306"/>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1">
        <f>IF('Customer Info'!$C$31=TRUE,0,IF(C16-D30-D31&gt;0,C16-D30-D31,0))</f>
        <v>0</v>
      </c>
      <c r="E32" s="78" t="s">
        <v>41</v>
      </c>
      <c r="F32" s="79" t="s">
        <v>8</v>
      </c>
      <c r="G32" s="80"/>
      <c r="H32" s="80"/>
      <c r="I32" s="80">
        <f>'Rider Rates'!$G$39</f>
        <v>3.63E-3</v>
      </c>
      <c r="J32" s="80">
        <f t="shared" si="2"/>
        <v>3.63E-3</v>
      </c>
      <c r="K32" s="81" t="s">
        <v>42</v>
      </c>
      <c r="L32" s="82"/>
      <c r="M32" s="82"/>
      <c r="N32" s="82">
        <f t="shared" si="0"/>
        <v>0</v>
      </c>
      <c r="O32" s="82">
        <f t="shared" si="1"/>
        <v>0</v>
      </c>
      <c r="P32" s="192">
        <f>'Rider Rates'!$O$39</f>
        <v>44531</v>
      </c>
      <c r="Q32" s="306"/>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0"/>
        <v>0</v>
      </c>
      <c r="O33" s="82">
        <f t="shared" si="1"/>
        <v>0</v>
      </c>
      <c r="P33" s="192">
        <f>'Rider Rates'!$O$40</f>
        <v>46122</v>
      </c>
      <c r="Q33" s="306"/>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163</v>
      </c>
      <c r="B34" s="61"/>
      <c r="C34" s="61"/>
      <c r="D34" s="151"/>
      <c r="E34" s="78" t="s">
        <v>109</v>
      </c>
      <c r="F34" s="79"/>
      <c r="G34" s="87"/>
      <c r="H34" s="88"/>
      <c r="I34" s="152">
        <f>'Rider Rates'!$C$41</f>
        <v>1.02</v>
      </c>
      <c r="J34" s="152">
        <f t="shared" si="3"/>
        <v>1.02</v>
      </c>
      <c r="K34" s="81"/>
      <c r="L34" s="82"/>
      <c r="M34" s="82"/>
      <c r="N34" s="82">
        <f>I34</f>
        <v>1.02</v>
      </c>
      <c r="O34" s="82">
        <f t="shared" si="1"/>
        <v>1.02</v>
      </c>
      <c r="P34" s="192">
        <f>'Rider Rates'!$O$41</f>
        <v>46122</v>
      </c>
      <c r="Q34" s="306"/>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Rates'!$C$42</f>
        <v>23.69</v>
      </c>
      <c r="J35" s="152">
        <f t="shared" si="3"/>
        <v>23.69</v>
      </c>
      <c r="K35" s="81"/>
      <c r="L35" s="82"/>
      <c r="M35" s="82"/>
      <c r="N35" s="82">
        <f>I35</f>
        <v>23.69</v>
      </c>
      <c r="O35" s="82">
        <f t="shared" si="1"/>
        <v>23.69</v>
      </c>
      <c r="P35" s="192">
        <f>'Rider Rates'!$O$42</f>
        <v>46122</v>
      </c>
      <c r="Q35" s="306"/>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$N$24</f>
        <v>21</v>
      </c>
      <c r="E36" s="78" t="s">
        <v>115</v>
      </c>
      <c r="F36" s="79" t="s">
        <v>8</v>
      </c>
      <c r="G36" s="87"/>
      <c r="H36" s="88"/>
      <c r="I36" s="93">
        <f>'Rider Rates'!$F$43</f>
        <v>2.95915E-2</v>
      </c>
      <c r="J36" s="93">
        <f t="shared" si="3"/>
        <v>2.95915E-2</v>
      </c>
      <c r="K36" s="81"/>
      <c r="L36" s="82"/>
      <c r="M36" s="82"/>
      <c r="N36" s="82">
        <f>ROUND($N$24*I36,2)</f>
        <v>0.62</v>
      </c>
      <c r="O36" s="82">
        <f t="shared" si="1"/>
        <v>0.62</v>
      </c>
      <c r="P36" s="192">
        <f>'Rider Rates'!$O$43</f>
        <v>46122</v>
      </c>
      <c r="Q36" s="306"/>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$N$24</f>
        <v>21</v>
      </c>
      <c r="E37" s="78" t="s">
        <v>115</v>
      </c>
      <c r="F37" s="79" t="s">
        <v>8</v>
      </c>
      <c r="G37" s="86"/>
      <c r="H37" s="5"/>
      <c r="I37" s="93">
        <f>'Rider Rates'!$F$44</f>
        <v>1.8019E-2</v>
      </c>
      <c r="J37" s="93">
        <f t="shared" si="3"/>
        <v>1.8019E-2</v>
      </c>
      <c r="K37" s="81"/>
      <c r="L37" s="82"/>
      <c r="M37" s="82"/>
      <c r="N37" s="82">
        <f>ROUND($N$24*I37,2)</f>
        <v>0.38</v>
      </c>
      <c r="O37" s="82">
        <f t="shared" si="1"/>
        <v>0.38</v>
      </c>
      <c r="P37" s="192">
        <f>'Rider Rates'!$O$44</f>
        <v>46122</v>
      </c>
      <c r="Q37" s="306"/>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$N$24</f>
        <v>21</v>
      </c>
      <c r="E38" s="78" t="s">
        <v>115</v>
      </c>
      <c r="F38" s="79" t="s">
        <v>8</v>
      </c>
      <c r="G38" s="87"/>
      <c r="H38" s="88"/>
      <c r="I38" s="93">
        <f>'Rider Rates'!$F$45</f>
        <v>5.8023605956771022E-2</v>
      </c>
      <c r="J38" s="93">
        <f t="shared" si="3"/>
        <v>5.8023605956771022E-2</v>
      </c>
      <c r="K38" s="81"/>
      <c r="L38" s="82"/>
      <c r="M38" s="82"/>
      <c r="N38" s="82">
        <f>ROUND($N$24*I38,2)</f>
        <v>1.22</v>
      </c>
      <c r="O38" s="82">
        <f t="shared" si="1"/>
        <v>1.22</v>
      </c>
      <c r="P38" s="192">
        <f>'Rider Rates'!$O$45</f>
        <v>46122</v>
      </c>
      <c r="Q38" s="306"/>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3" t="s">
        <v>173</v>
      </c>
      <c r="B39" s="61"/>
      <c r="C39" s="61"/>
      <c r="D39" s="151">
        <f>$N$24</f>
        <v>21</v>
      </c>
      <c r="E39" s="78" t="s">
        <v>115</v>
      </c>
      <c r="F39" s="79" t="s">
        <v>8</v>
      </c>
      <c r="G39" s="80"/>
      <c r="H39" s="80"/>
      <c r="I39" s="93">
        <f>'Rider Rates'!$F$46</f>
        <v>0</v>
      </c>
      <c r="J39" s="93">
        <f t="shared" si="3"/>
        <v>0</v>
      </c>
      <c r="K39" s="81"/>
      <c r="L39" s="82"/>
      <c r="M39" s="82"/>
      <c r="N39" s="82">
        <f>ROUND($N$24*I39,2)</f>
        <v>0</v>
      </c>
      <c r="O39" s="82">
        <f t="shared" si="1"/>
        <v>0</v>
      </c>
      <c r="P39" s="192">
        <f>'Rider Rates'!$O$46</f>
        <v>44713</v>
      </c>
      <c r="Q39" s="306"/>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1"/>
        <v>0</v>
      </c>
      <c r="P40" s="192">
        <f>'Rider Rates'!$O$47</f>
        <v>45883</v>
      </c>
      <c r="Q40" s="306"/>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342</v>
      </c>
      <c r="B41" s="61"/>
      <c r="C41" s="61"/>
      <c r="D41" s="77">
        <f>IF(C16&lt;0,0,IF(C16&gt;833000,833000,C16))</f>
        <v>0</v>
      </c>
      <c r="E41" s="78" t="s">
        <v>41</v>
      </c>
      <c r="F41" s="79" t="s">
        <v>8</v>
      </c>
      <c r="G41" s="205"/>
      <c r="H41" s="205"/>
      <c r="I41" s="80">
        <f>'Rider Rates'!$I$48</f>
        <v>0</v>
      </c>
      <c r="J41" s="80">
        <f t="shared" si="3"/>
        <v>0</v>
      </c>
      <c r="K41" s="81" t="s">
        <v>42</v>
      </c>
      <c r="L41" s="206"/>
      <c r="M41" s="206"/>
      <c r="N41" s="206">
        <f>IF(D41*I41&gt;242,242,D41*I41)</f>
        <v>0</v>
      </c>
      <c r="O41" s="206">
        <f t="shared" si="1"/>
        <v>0</v>
      </c>
      <c r="P41" s="192">
        <f>'Rider Rates'!$O$47</f>
        <v>45883</v>
      </c>
      <c r="Q41" s="306"/>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C15</f>
        <v>0</v>
      </c>
      <c r="E42" s="78" t="s">
        <v>41</v>
      </c>
      <c r="F42" s="196" t="s">
        <v>8</v>
      </c>
      <c r="G42" s="80"/>
      <c r="H42" s="80"/>
      <c r="I42" s="80">
        <f>'Rider Rates'!$J$49</f>
        <v>0</v>
      </c>
      <c r="J42" s="80">
        <f t="shared" si="3"/>
        <v>0</v>
      </c>
      <c r="K42" s="81" t="s">
        <v>42</v>
      </c>
      <c r="L42" s="82"/>
      <c r="M42" s="82"/>
      <c r="N42" s="82">
        <f>ROUND(D42*I42,2)</f>
        <v>0</v>
      </c>
      <c r="O42" s="82">
        <f t="shared" si="1"/>
        <v>0</v>
      </c>
      <c r="P42" s="192">
        <f>'Rider Rates'!$O$49</f>
        <v>45444</v>
      </c>
      <c r="Q42" s="306"/>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80">
        <f>'Rider Rates'!$C$50</f>
        <v>0</v>
      </c>
      <c r="J43" s="80">
        <f t="shared" si="3"/>
        <v>0</v>
      </c>
      <c r="K43" s="81"/>
      <c r="L43" s="162"/>
      <c r="M43" s="162"/>
      <c r="N43" s="162">
        <f>I43</f>
        <v>0</v>
      </c>
      <c r="O43" s="162">
        <f t="shared" si="1"/>
        <v>0</v>
      </c>
      <c r="P43" s="192">
        <f>'Rider Rates'!$O$50</f>
        <v>45444</v>
      </c>
      <c r="Q43" s="306"/>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344</v>
      </c>
      <c r="B44" s="61"/>
      <c r="C44" s="61"/>
      <c r="D44" s="77">
        <f>$D$28</f>
        <v>0</v>
      </c>
      <c r="E44" s="78" t="s">
        <v>41</v>
      </c>
      <c r="F44" s="79" t="s">
        <v>8</v>
      </c>
      <c r="G44" s="80"/>
      <c r="H44" s="80"/>
      <c r="I44" s="80">
        <f>'Rider Rates'!$I$51</f>
        <v>0</v>
      </c>
      <c r="J44" s="80">
        <f t="shared" si="3"/>
        <v>0</v>
      </c>
      <c r="K44" s="81" t="s">
        <v>42</v>
      </c>
      <c r="L44" s="82"/>
      <c r="M44" s="82"/>
      <c r="N44" s="82">
        <f>ROUND(I44*D44,2)</f>
        <v>0</v>
      </c>
      <c r="O44" s="162">
        <f>SUM(L44:N44)</f>
        <v>0</v>
      </c>
      <c r="P44" s="192">
        <f>'Rider Rates'!$O$51</f>
        <v>45444</v>
      </c>
      <c r="Q44" s="306"/>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Info'!C33=TRUE,0,IF($C$16&lt;0,0,$C$16))</f>
        <v>0</v>
      </c>
      <c r="E45" s="78" t="s">
        <v>41</v>
      </c>
      <c r="F45" s="79" t="s">
        <v>8</v>
      </c>
      <c r="G45" s="80"/>
      <c r="H45" s="80"/>
      <c r="I45" s="80">
        <f>'Rider Rates'!$J$55</f>
        <v>0</v>
      </c>
      <c r="J45" s="80">
        <f>SUM(G45:I45)</f>
        <v>0</v>
      </c>
      <c r="K45" s="81" t="s">
        <v>42</v>
      </c>
      <c r="L45" s="82"/>
      <c r="M45" s="82"/>
      <c r="N45" s="82">
        <f>ROUND(I45*D45,2)</f>
        <v>0</v>
      </c>
      <c r="O45" s="82">
        <f>SUM(L45:N45)</f>
        <v>0</v>
      </c>
      <c r="P45" s="192">
        <f>'Rider Rates'!$O$55</f>
        <v>45444</v>
      </c>
      <c r="Q45" s="306"/>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c r="E46" s="78" t="s">
        <v>109</v>
      </c>
      <c r="F46" s="79"/>
      <c r="G46" s="80"/>
      <c r="H46" s="80"/>
      <c r="I46" s="80">
        <f>'Rider Rates'!$E$55</f>
        <v>0</v>
      </c>
      <c r="J46" s="80">
        <f>SUM(G46:I46)</f>
        <v>0</v>
      </c>
      <c r="K46" s="81"/>
      <c r="L46" s="82"/>
      <c r="M46" s="82"/>
      <c r="N46" s="82">
        <f>I46</f>
        <v>0</v>
      </c>
      <c r="O46" s="82">
        <f>SUM(L46:N46)</f>
        <v>0</v>
      </c>
      <c r="P46" s="192">
        <f>'Rider Rates'!$O$55</f>
        <v>45444</v>
      </c>
      <c r="Q46" s="306"/>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203"/>
      <c r="J47" s="203"/>
      <c r="K47" s="81"/>
      <c r="L47" s="162"/>
      <c r="M47" s="162"/>
      <c r="N47" s="162"/>
      <c r="O47" s="162"/>
      <c r="P47" s="204"/>
      <c r="Q47" s="306"/>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4"/>
      <c r="B48" s="387"/>
      <c r="C48" s="387"/>
      <c r="D48" s="418"/>
      <c r="E48" s="404"/>
      <c r="F48" s="405"/>
      <c r="G48" s="405"/>
      <c r="H48" s="405"/>
      <c r="I48" s="405"/>
      <c r="J48" s="405"/>
      <c r="K48" s="405"/>
      <c r="L48" s="405"/>
      <c r="M48" s="405"/>
      <c r="N48" s="405"/>
      <c r="O48" s="405"/>
      <c r="Q48" s="330"/>
    </row>
    <row r="49" spans="1:221" s="213" customFormat="1" x14ac:dyDescent="0.2">
      <c r="A49" s="411" t="s">
        <v>293</v>
      </c>
      <c r="B49" s="387"/>
      <c r="C49" s="387"/>
      <c r="D49" s="418"/>
      <c r="E49" s="404"/>
      <c r="F49" s="405"/>
      <c r="G49" s="405"/>
      <c r="H49" s="405"/>
      <c r="I49" s="405"/>
      <c r="J49" s="405"/>
      <c r="K49" s="405"/>
      <c r="L49" s="405"/>
      <c r="M49" s="405"/>
      <c r="N49" s="405"/>
      <c r="O49" s="405"/>
      <c r="Q49" s="330"/>
    </row>
    <row r="50" spans="1:221" x14ac:dyDescent="0.2">
      <c r="A50" s="273"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192">
        <f>'Rider Rates'!$L$64</f>
        <v>46112</v>
      </c>
      <c r="Q50" s="306"/>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4"/>
      <c r="B51" s="387"/>
      <c r="C51" s="387"/>
      <c r="D51" s="407"/>
      <c r="E51" s="412"/>
      <c r="F51" s="408"/>
      <c r="G51" s="408"/>
      <c r="H51" s="408"/>
      <c r="I51" s="408"/>
      <c r="J51" s="408"/>
      <c r="K51" s="408"/>
      <c r="L51" s="408"/>
      <c r="M51" s="408"/>
      <c r="N51" s="408"/>
      <c r="O51" s="408"/>
      <c r="Q51" s="339"/>
    </row>
    <row r="52" spans="1:221" s="213" customFormat="1" x14ac:dyDescent="0.2">
      <c r="A52" s="411" t="s">
        <v>294</v>
      </c>
      <c r="B52" s="387"/>
      <c r="C52" s="387"/>
      <c r="D52" s="407"/>
      <c r="E52" s="412"/>
      <c r="F52" s="408"/>
      <c r="G52" s="408"/>
      <c r="H52" s="408"/>
      <c r="I52" s="408"/>
      <c r="J52" s="408"/>
      <c r="K52" s="408"/>
      <c r="L52" s="408"/>
      <c r="M52" s="408"/>
      <c r="N52" s="408"/>
      <c r="O52" s="408"/>
      <c r="Q52" s="339"/>
    </row>
    <row r="53" spans="1:221" x14ac:dyDescent="0.2">
      <c r="A53" s="273" t="s">
        <v>153</v>
      </c>
      <c r="B53" s="61"/>
      <c r="C53" s="61"/>
      <c r="D53" s="77">
        <f>'Customer Info'!$B$21+'Customer Info'!$B$22</f>
        <v>0</v>
      </c>
      <c r="E53" s="78" t="s">
        <v>41</v>
      </c>
      <c r="F53" s="79" t="s">
        <v>8</v>
      </c>
      <c r="G53" s="80">
        <f>'Rider Rates'!$C$70</f>
        <v>7.6880000000000004E-2</v>
      </c>
      <c r="H53" s="80"/>
      <c r="I53" s="80"/>
      <c r="J53" s="185">
        <f>SUM(G53:H53)</f>
        <v>7.6880000000000004E-2</v>
      </c>
      <c r="K53" s="81" t="s">
        <v>42</v>
      </c>
      <c r="L53" s="82">
        <f>ROUND(D53*G53,2)</f>
        <v>0</v>
      </c>
      <c r="M53" s="82"/>
      <c r="N53" s="82"/>
      <c r="O53" s="82">
        <f t="shared" ref="O53:O57" si="4">SUM(L53:N53)</f>
        <v>0</v>
      </c>
      <c r="P53" s="192">
        <f>'Rider Rates'!$G$70</f>
        <v>45809</v>
      </c>
      <c r="Q53" s="306"/>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0" t="s">
        <v>137</v>
      </c>
      <c r="B54" s="61"/>
      <c r="C54" s="61"/>
      <c r="D54" s="1">
        <f>'Customer Info'!B21</f>
        <v>0</v>
      </c>
      <c r="E54" s="78" t="s">
        <v>41</v>
      </c>
      <c r="F54" s="79" t="s">
        <v>8</v>
      </c>
      <c r="G54" s="80">
        <f>'Rider Rates'!$N$75</f>
        <v>5.64179E-2</v>
      </c>
      <c r="H54" s="80"/>
      <c r="I54" s="80"/>
      <c r="J54" s="185">
        <f>SUM(G54:H54)</f>
        <v>5.64179E-2</v>
      </c>
      <c r="K54" s="81" t="s">
        <v>42</v>
      </c>
      <c r="L54" s="82">
        <f>ROUND(D54*G54,2)</f>
        <v>0</v>
      </c>
      <c r="M54" s="82"/>
      <c r="N54" s="82"/>
      <c r="O54" s="82">
        <f t="shared" si="4"/>
        <v>0</v>
      </c>
      <c r="P54" s="192">
        <f>'Rider Rates'!$R$75</f>
        <v>45809</v>
      </c>
      <c r="Q54" s="306"/>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0" t="s">
        <v>164</v>
      </c>
      <c r="B55" s="61"/>
      <c r="C55" s="61"/>
      <c r="D55" s="1">
        <f>'Customer Info'!B22</f>
        <v>0</v>
      </c>
      <c r="E55" s="78" t="s">
        <v>41</v>
      </c>
      <c r="F55" s="79" t="s">
        <v>8</v>
      </c>
      <c r="G55" s="80">
        <f>'Rider Rates'!$N$76</f>
        <v>1.928E-4</v>
      </c>
      <c r="H55" s="80"/>
      <c r="I55" s="80"/>
      <c r="J55" s="185">
        <f>SUM(G55:H55)</f>
        <v>1.928E-4</v>
      </c>
      <c r="K55" s="81" t="s">
        <v>42</v>
      </c>
      <c r="L55" s="82">
        <f>ROUND(D55*G55,2)</f>
        <v>0</v>
      </c>
      <c r="M55" s="82"/>
      <c r="N55" s="82"/>
      <c r="O55" s="82">
        <f t="shared" si="4"/>
        <v>0</v>
      </c>
      <c r="P55" s="192">
        <f>'Rider Rates'!$R$76</f>
        <v>45809</v>
      </c>
      <c r="Q55" s="306"/>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'Customer Info'!$B$21+'Customer Info'!$B$22</f>
        <v>0</v>
      </c>
      <c r="E56" s="78" t="s">
        <v>41</v>
      </c>
      <c r="F56" s="79" t="s">
        <v>8</v>
      </c>
      <c r="G56" s="80">
        <f>'Rider Rates'!$B$79</f>
        <v>-4.3956000000000004E-3</v>
      </c>
      <c r="H56" s="80"/>
      <c r="I56" s="80"/>
      <c r="J56" s="185">
        <f>SUM(G56:H56)</f>
        <v>-4.3956000000000004E-3</v>
      </c>
      <c r="K56" s="81" t="s">
        <v>42</v>
      </c>
      <c r="L56" s="82">
        <f>ROUND(D56*G56,2)</f>
        <v>0</v>
      </c>
      <c r="M56" s="82"/>
      <c r="N56" s="82"/>
      <c r="O56" s="82">
        <f t="shared" si="4"/>
        <v>0</v>
      </c>
      <c r="P56" s="192">
        <f>'Rider Rates'!$C$79</f>
        <v>46112</v>
      </c>
      <c r="Q56" s="306"/>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'Customer Info'!$B$21+'Customer Info'!$B$22</f>
        <v>0</v>
      </c>
      <c r="E57" s="78" t="s">
        <v>41</v>
      </c>
      <c r="F57" s="79" t="s">
        <v>8</v>
      </c>
      <c r="G57" s="80">
        <f>'Rider Rates'!$B$82</f>
        <v>3.8972999999999998E-3</v>
      </c>
      <c r="H57" s="80"/>
      <c r="I57" s="93"/>
      <c r="J57" s="185">
        <f>SUM(G57:H57)</f>
        <v>3.8972999999999998E-3</v>
      </c>
      <c r="K57" s="81" t="s">
        <v>42</v>
      </c>
      <c r="L57" s="82">
        <f>ROUND(D57*G57,2)</f>
        <v>0</v>
      </c>
      <c r="M57" s="82"/>
      <c r="N57" s="82"/>
      <c r="O57" s="82">
        <f t="shared" si="4"/>
        <v>0</v>
      </c>
      <c r="P57" s="192">
        <f>'Rider Rates'!$E$82</f>
        <v>45444</v>
      </c>
      <c r="Q57" s="307"/>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SUM(L28:L57)</f>
        <v>0</v>
      </c>
      <c r="M58" s="128">
        <f>SUM(M28:M57)</f>
        <v>0</v>
      </c>
      <c r="N58" s="128">
        <f>SUM(N28:N57)</f>
        <v>26.93</v>
      </c>
      <c r="O58" s="128">
        <f>SUM(O28:O57)</f>
        <v>26.93</v>
      </c>
      <c r="P58" s="141"/>
      <c r="Q58" s="271"/>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128"/>
      <c r="N59" s="79"/>
      <c r="O59" s="79"/>
      <c r="P59" s="123"/>
      <c r="Q59" s="271"/>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308" t="s">
        <v>71</v>
      </c>
      <c r="B60" s="129"/>
      <c r="C60" s="129"/>
      <c r="D60" s="129"/>
      <c r="E60" s="129"/>
      <c r="F60" s="129"/>
      <c r="G60" s="129"/>
      <c r="H60" s="129"/>
      <c r="I60" s="129"/>
      <c r="J60" s="129"/>
      <c r="K60" s="129"/>
      <c r="L60" s="142">
        <f>L24+L58</f>
        <v>0</v>
      </c>
      <c r="M60" s="142">
        <f>M24+M58</f>
        <v>0</v>
      </c>
      <c r="N60" s="142">
        <f>N24+N58</f>
        <v>47.93</v>
      </c>
      <c r="O60" s="143">
        <f>O24+O58</f>
        <v>47.93</v>
      </c>
      <c r="P60" s="143"/>
      <c r="Q60" s="271"/>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309"/>
      <c r="B61" s="61"/>
      <c r="C61" s="61"/>
      <c r="D61" s="61"/>
      <c r="E61" s="61"/>
      <c r="F61" s="61"/>
      <c r="G61" s="61"/>
      <c r="H61" s="61"/>
      <c r="I61" s="61"/>
      <c r="J61" s="61"/>
      <c r="K61" s="61"/>
      <c r="L61" s="61"/>
      <c r="M61" s="61"/>
      <c r="N61" s="61"/>
      <c r="O61" s="61"/>
      <c r="P61" s="61"/>
      <c r="Q61" s="310"/>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311"/>
      <c r="B62" s="61"/>
      <c r="C62" s="61"/>
      <c r="D62" s="61"/>
      <c r="E62" s="61"/>
      <c r="F62" s="61"/>
      <c r="G62" s="61"/>
      <c r="H62" s="61"/>
      <c r="I62" s="61"/>
      <c r="J62" s="61"/>
      <c r="K62" s="61"/>
      <c r="L62" s="61"/>
      <c r="M62" s="61"/>
      <c r="N62" s="61"/>
      <c r="O62" s="61"/>
      <c r="P62" s="61"/>
      <c r="Q62" s="310"/>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88</v>
      </c>
      <c r="B63" s="61"/>
      <c r="C63" s="61"/>
      <c r="D63" s="125"/>
      <c r="E63" s="61"/>
      <c r="F63" s="61"/>
      <c r="G63" s="61"/>
      <c r="H63" s="61"/>
      <c r="I63" s="61"/>
      <c r="J63" s="61"/>
      <c r="K63" s="61"/>
      <c r="L63" s="61"/>
      <c r="M63" s="61"/>
      <c r="N63" s="61"/>
      <c r="O63" s="84">
        <f>O22+O58</f>
        <v>47.93</v>
      </c>
      <c r="P63" s="61"/>
      <c r="Q63" s="310"/>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311"/>
      <c r="B64" s="125"/>
      <c r="C64" s="125"/>
      <c r="D64" s="125"/>
      <c r="E64" s="125"/>
      <c r="F64" s="125"/>
      <c r="G64" s="125"/>
      <c r="H64" s="125"/>
      <c r="I64" s="61"/>
      <c r="J64" s="61"/>
      <c r="K64" s="61"/>
      <c r="L64" s="61"/>
      <c r="M64" s="61"/>
      <c r="N64" s="61"/>
      <c r="O64" s="61"/>
      <c r="P64" s="61"/>
      <c r="Q64" s="278"/>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21" x14ac:dyDescent="0.2">
      <c r="A65" s="268" t="s">
        <v>110</v>
      </c>
      <c r="B65" s="61"/>
      <c r="C65" s="61"/>
      <c r="D65" s="61"/>
      <c r="E65" s="61"/>
      <c r="F65" s="61"/>
      <c r="G65" s="61"/>
      <c r="H65" s="61"/>
      <c r="I65" s="61"/>
      <c r="J65" s="61"/>
      <c r="K65" s="61"/>
      <c r="L65" s="61"/>
      <c r="M65" s="61"/>
      <c r="N65" s="61"/>
      <c r="O65" s="146">
        <f>IF($C$16&lt;0,O60,IF(O60&gt;O63,O60,O63))</f>
        <v>47.93</v>
      </c>
      <c r="P65" s="79"/>
      <c r="Q65" s="278"/>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21" x14ac:dyDescent="0.2">
      <c r="A66" s="311"/>
      <c r="Q66" s="250"/>
    </row>
    <row r="67" spans="1:221" x14ac:dyDescent="0.2">
      <c r="A67" s="312"/>
      <c r="B67" s="72"/>
      <c r="C67" s="72"/>
      <c r="D67" s="72"/>
      <c r="E67" s="72"/>
      <c r="F67" s="72"/>
      <c r="G67" s="72"/>
      <c r="H67" s="72"/>
      <c r="I67" s="129" t="s">
        <v>114</v>
      </c>
      <c r="J67" s="129"/>
      <c r="K67" s="129"/>
      <c r="L67" s="313"/>
      <c r="M67" s="313"/>
      <c r="N67" s="313"/>
      <c r="O67" s="313">
        <f>ROUND(IF($C$16&lt;1,0,O60/($C$16*100)*10000),2)</f>
        <v>0</v>
      </c>
      <c r="P67" s="71" t="s">
        <v>83</v>
      </c>
      <c r="Q67" s="258"/>
      <c r="AF67" s="363"/>
      <c r="AG67" s="363"/>
    </row>
    <row r="68" spans="1:221" x14ac:dyDescent="0.2">
      <c r="A68" s="111"/>
      <c r="I68" s="189"/>
      <c r="J68" s="61"/>
      <c r="K68" s="61"/>
      <c r="L68" s="61"/>
      <c r="M68" s="61"/>
      <c r="N68" s="61"/>
      <c r="O68" s="190"/>
      <c r="P68" s="23"/>
    </row>
    <row r="69" spans="1:221" x14ac:dyDescent="0.2">
      <c r="A69" s="111"/>
    </row>
    <row r="70" spans="1:221" x14ac:dyDescent="0.2">
      <c r="A70" s="111"/>
      <c r="O70" s="361"/>
    </row>
    <row r="71" spans="1:221" x14ac:dyDescent="0.2">
      <c r="A71" s="111"/>
    </row>
    <row r="72" spans="1:221" x14ac:dyDescent="0.2">
      <c r="A72" s="111"/>
    </row>
  </sheetData>
  <sheetProtection algorithmName="SHA-512" hashValue="kBmoom8gNwzMMrGJ5fkhaYIadKb2s9mcP83vxwddoVwHK0gD2AnO68Scb7IPkgdb21HtKQg9MHY6khjF2nQnHA==" saltValue="8+iaMOQEatKfdIc11y/JDA==" spinCount="100000" sheet="1" objects="1" scenarios="1"/>
  <mergeCells count="8">
    <mergeCell ref="G20:J20"/>
    <mergeCell ref="L20:O20"/>
    <mergeCell ref="A1:P1"/>
    <mergeCell ref="A2:P2"/>
    <mergeCell ref="A4:P4"/>
    <mergeCell ref="A5:Q5"/>
    <mergeCell ref="A7:K7"/>
    <mergeCell ref="A13:I1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2"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25" r:id="rId8" name="Button 5">
              <controlPr defaultSize="0" print="0" autoFill="0" autoPict="0" macro="[0]!Info">
                <anchor moveWithCells="1">
                  <from>
                    <xdr:col>14</xdr:col>
                    <xdr:colOff>371475</xdr:colOff>
                    <xdr:row>78</xdr:row>
                    <xdr:rowOff>9525</xdr:rowOff>
                  </from>
                  <to>
                    <xdr:col>14</xdr:col>
                    <xdr:colOff>723900</xdr:colOff>
                    <xdr:row>79</xdr:row>
                    <xdr:rowOff>57150</xdr:rowOff>
                  </to>
                </anchor>
              </controlPr>
            </control>
          </mc:Choice>
        </mc:AlternateContent>
        <mc:AlternateContent xmlns:mc="http://schemas.openxmlformats.org/markup-compatibility/2006">
          <mc:Choice Requires="x14">
            <control shapeId="235526" r:id="rId9" name="Button 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527" r:id="rId10" name="Button 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2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531" r:id="rId14" name="Button 1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32" r:id="rId15" name="Button 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3"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4"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5"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36" r:id="rId19" name="Button 1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7"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8"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39"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40" r:id="rId23" name="Button 2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1"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2"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3"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44" r:id="rId27" name="Button 2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5"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6"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7"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548" r:id="rId31" name="Button 2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49"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0"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1"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552" r:id="rId35" name="Button 3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3"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4"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5"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556" r:id="rId39" name="Button 3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7"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8"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59"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560" r:id="rId43" name="Button 4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1"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2"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3"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564" r:id="rId47" name="Button 4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5"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6"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7"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568" r:id="rId51" name="Button 4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69"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0"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1"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572" r:id="rId55" name="Button 5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3"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4"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5"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576" r:id="rId59" name="Button 5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7"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8"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79"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580" r:id="rId63" name="Button 6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1"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2"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3"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584" r:id="rId67" name="Button 6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5"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6"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7"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588"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589"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0"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1"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2"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93"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4"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5"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6"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597"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8"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599"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0"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35601"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2"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3"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4"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35605"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6"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7"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8"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09"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0"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1"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2"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13"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4"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5"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6"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35617"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8"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19"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0"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21"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2"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3"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4"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25"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6"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7"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8"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29"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0"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1"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2"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35633"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4"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5"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6"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37"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8"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39"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0"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41"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2"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3"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4"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35645"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35646"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7"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8"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49"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650"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1"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2"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3"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35654" r:id="rId137" name="Button 13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5" r:id="rId138" name="Button 13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6" r:id="rId139" name="Button 13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7" r:id="rId140" name="Button 13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35658" r:id="rId141" name="Button 13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59" r:id="rId142" name="Button 13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0" r:id="rId143" name="Button 14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1" r:id="rId144" name="Button 14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35662"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3"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4"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5"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35666"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7"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8"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69"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35670" r:id="rId153" name="Button 15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1" r:id="rId154" name="Button 15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2" r:id="rId155" name="Button 15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3" r:id="rId156" name="Button 15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35674"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5"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6"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7"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35678"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79"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0"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1"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35682"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3"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4"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5"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35686" r:id="rId169" name="Button 16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7" r:id="rId170" name="Button 16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8" r:id="rId171" name="Button 16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89" r:id="rId172" name="Button 16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35690"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1"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2"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3"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35694"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5"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6"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7"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35698" r:id="rId181" name="Button 17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699" r:id="rId182" name="Button 17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0" r:id="rId183" name="Button 18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1" r:id="rId184" name="Button 18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35702" r:id="rId185" name="Button 182">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235703" r:id="rId186" name="Button 18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4" r:id="rId187" name="Button 18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5" r:id="rId188" name="Button 18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6" r:id="rId189" name="Button 18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35707" r:id="rId190" name="Button 18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8"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709"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M86"/>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10.140625" bestFit="1" customWidth="1"/>
  </cols>
  <sheetData>
    <row r="1" spans="1:30" s="213" customFormat="1" ht="20.25" x14ac:dyDescent="0.3">
      <c r="A1" s="510" t="s">
        <v>346</v>
      </c>
      <c r="B1" s="511"/>
      <c r="C1" s="511"/>
      <c r="D1" s="511"/>
      <c r="E1" s="511"/>
      <c r="F1" s="511"/>
      <c r="G1" s="511"/>
      <c r="H1" s="511"/>
      <c r="I1" s="511"/>
      <c r="J1" s="511"/>
      <c r="K1" s="511"/>
      <c r="L1" s="511"/>
      <c r="M1" s="511"/>
      <c r="N1" s="511"/>
      <c r="O1" s="511"/>
      <c r="P1" s="512"/>
    </row>
    <row r="2" spans="1:30" ht="18" x14ac:dyDescent="0.25">
      <c r="A2" s="535" t="s">
        <v>276</v>
      </c>
      <c r="B2" s="536"/>
      <c r="C2" s="536"/>
      <c r="D2" s="536"/>
      <c r="E2" s="536"/>
      <c r="F2" s="536"/>
      <c r="G2" s="536"/>
      <c r="H2" s="536"/>
      <c r="I2" s="536"/>
      <c r="J2" s="536"/>
      <c r="K2" s="536"/>
      <c r="L2" s="536"/>
      <c r="M2" s="536"/>
      <c r="N2" s="536"/>
      <c r="O2" s="536"/>
      <c r="P2" s="537"/>
    </row>
    <row r="3" spans="1:30" ht="11.2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270</v>
      </c>
      <c r="B5" s="540"/>
      <c r="C5" s="540"/>
      <c r="D5" s="540"/>
      <c r="E5" s="540"/>
      <c r="F5" s="540"/>
      <c r="G5" s="540"/>
      <c r="H5" s="540"/>
      <c r="I5" s="540"/>
      <c r="J5" s="540"/>
      <c r="K5" s="540"/>
      <c r="L5" s="540"/>
      <c r="M5" s="540"/>
      <c r="N5" s="540"/>
      <c r="O5" s="540"/>
      <c r="P5" s="541"/>
    </row>
    <row r="6" spans="1:30" x14ac:dyDescent="0.2">
      <c r="A6" s="254">
        <f ca="1">TODAY()</f>
        <v>46126</v>
      </c>
      <c r="B6" s="76"/>
      <c r="C6" s="76"/>
      <c r="D6" s="76"/>
      <c r="E6" s="76"/>
      <c r="F6" s="76"/>
      <c r="G6" s="76"/>
      <c r="H6" s="76"/>
      <c r="I6" s="76"/>
      <c r="J6" s="76"/>
      <c r="K6" s="76"/>
      <c r="L6" s="76"/>
      <c r="M6" s="76"/>
      <c r="P6" s="250"/>
    </row>
    <row r="7" spans="1:30" ht="14.45" customHeight="1" x14ac:dyDescent="0.4">
      <c r="A7" s="528"/>
      <c r="B7" s="529"/>
      <c r="C7" s="529"/>
      <c r="D7" s="529"/>
      <c r="E7" s="529"/>
      <c r="F7" s="529"/>
      <c r="G7" s="529"/>
      <c r="H7" s="529"/>
      <c r="I7" s="529"/>
      <c r="J7" s="529"/>
      <c r="K7" s="529"/>
      <c r="L7" s="529"/>
      <c r="M7" s="529"/>
      <c r="N7" s="529"/>
      <c r="O7" s="529"/>
      <c r="P7" s="530"/>
    </row>
    <row r="8" spans="1:30" ht="15" x14ac:dyDescent="0.2">
      <c r="A8" s="256" t="s">
        <v>2</v>
      </c>
      <c r="B8" s="22"/>
      <c r="C8" s="23">
        <f>'Customer Info'!B6</f>
        <v>0</v>
      </c>
      <c r="I8" s="24"/>
      <c r="P8" s="250"/>
    </row>
    <row r="9" spans="1:30" ht="15" x14ac:dyDescent="0.2">
      <c r="A9" s="257" t="s">
        <v>26</v>
      </c>
      <c r="B9" s="22"/>
      <c r="C9" s="23">
        <f>'Customer Info'!B7</f>
        <v>0</v>
      </c>
      <c r="P9" s="250"/>
    </row>
    <row r="10" spans="1:30" x14ac:dyDescent="0.2">
      <c r="A10" s="256" t="s">
        <v>3</v>
      </c>
      <c r="B10" s="156">
        <f>'Customer Info'!B8</f>
        <v>5</v>
      </c>
      <c r="C10" s="359" t="str">
        <f>LOOKUP(B10,R10:AD10,R12:AD12)</f>
        <v>May</v>
      </c>
      <c r="D10" s="101">
        <f>'Customer Info'!C8</f>
        <v>2026</v>
      </c>
      <c r="P10" s="250"/>
      <c r="S10">
        <v>1</v>
      </c>
      <c r="T10">
        <v>2</v>
      </c>
      <c r="U10">
        <v>3</v>
      </c>
      <c r="V10">
        <v>4</v>
      </c>
      <c r="W10">
        <v>5</v>
      </c>
      <c r="X10">
        <v>6</v>
      </c>
      <c r="Y10">
        <v>7</v>
      </c>
      <c r="Z10">
        <v>8</v>
      </c>
      <c r="AA10">
        <v>9</v>
      </c>
      <c r="AB10">
        <v>10</v>
      </c>
      <c r="AC10">
        <v>11</v>
      </c>
      <c r="AD10">
        <v>12</v>
      </c>
    </row>
    <row r="11" spans="1:30" x14ac:dyDescent="0.2">
      <c r="A11" s="256" t="s">
        <v>250</v>
      </c>
      <c r="B11" s="156"/>
      <c r="C11" s="359" t="str">
        <f>'Customer Info'!$B$9</f>
        <v>No</v>
      </c>
      <c r="D11" s="101"/>
      <c r="P11" s="250"/>
    </row>
    <row r="12" spans="1:30"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0" x14ac:dyDescent="0.2">
      <c r="A13" s="261" t="s">
        <v>27</v>
      </c>
      <c r="B13" s="20"/>
      <c r="C13" s="20"/>
      <c r="D13" s="20"/>
      <c r="E13" s="20"/>
      <c r="F13" s="20"/>
      <c r="G13" s="20"/>
      <c r="H13" s="20"/>
      <c r="I13" s="20"/>
      <c r="J13" s="20"/>
      <c r="K13" s="20"/>
      <c r="L13" s="20"/>
      <c r="M13" s="20"/>
      <c r="N13" s="20"/>
      <c r="O13" s="20"/>
      <c r="P13" s="249"/>
      <c r="R13" s="3" t="s">
        <v>154</v>
      </c>
      <c r="S13" s="161">
        <f>'Rider Rates'!$D$71</f>
        <v>7.6880000000000004E-2</v>
      </c>
      <c r="T13" s="161">
        <f>'Rider Rates'!$D$71</f>
        <v>7.6880000000000004E-2</v>
      </c>
      <c r="U13" s="161">
        <f>'Rider Rates'!$D$71</f>
        <v>7.6880000000000004E-2</v>
      </c>
      <c r="V13" s="161">
        <f>'Rider Rates'!$D$71</f>
        <v>7.6880000000000004E-2</v>
      </c>
      <c r="W13" s="161">
        <f>'Rider Rates'!$D$71</f>
        <v>7.6880000000000004E-2</v>
      </c>
      <c r="X13" s="161">
        <f>'Rider Rates'!$D$70</f>
        <v>7.6880000000000004E-2</v>
      </c>
      <c r="Y13" s="161">
        <f>'Rider Rates'!$D$70</f>
        <v>7.6880000000000004E-2</v>
      </c>
      <c r="Z13" s="161">
        <f>'Rider Rates'!$D$70</f>
        <v>7.6880000000000004E-2</v>
      </c>
      <c r="AA13" s="161">
        <f>'Rider Rates'!$D$70</f>
        <v>7.6880000000000004E-2</v>
      </c>
      <c r="AB13" s="161">
        <f>'Rider Rates'!$D$71</f>
        <v>7.6880000000000004E-2</v>
      </c>
      <c r="AC13" s="161">
        <f>'Rider Rates'!$D$71</f>
        <v>7.6880000000000004E-2</v>
      </c>
      <c r="AD13" s="161">
        <f>'Rider Rates'!$D$71</f>
        <v>7.6880000000000004E-2</v>
      </c>
    </row>
    <row r="14" spans="1:30" x14ac:dyDescent="0.2">
      <c r="A14" s="255"/>
      <c r="C14" s="45" t="s">
        <v>54</v>
      </c>
      <c r="D14" s="45" t="s">
        <v>55</v>
      </c>
      <c r="P14" s="250"/>
    </row>
    <row r="15" spans="1:30" x14ac:dyDescent="0.2">
      <c r="A15" s="260" t="s">
        <v>28</v>
      </c>
      <c r="B15" s="27"/>
      <c r="C15" s="38">
        <f>'Customer Info'!B18</f>
        <v>0</v>
      </c>
      <c r="D15" s="38">
        <f>ROUND(C15*C18,1)</f>
        <v>0</v>
      </c>
      <c r="E15" s="27" t="s">
        <v>45</v>
      </c>
      <c r="F15" s="28"/>
      <c r="G15" s="27" t="s">
        <v>15</v>
      </c>
      <c r="I15" s="42" t="s">
        <v>15</v>
      </c>
      <c r="J15" s="27"/>
      <c r="K15" s="27"/>
      <c r="L15" s="27"/>
      <c r="M15" s="27"/>
      <c r="N15" s="27"/>
      <c r="P15" s="250"/>
    </row>
    <row r="16" spans="1:30" x14ac:dyDescent="0.2">
      <c r="A16" s="260" t="s">
        <v>29</v>
      </c>
      <c r="B16" s="27"/>
      <c r="C16" s="38">
        <f>'Customer Info'!B19</f>
        <v>0</v>
      </c>
      <c r="D16" s="38">
        <f>C16*C18</f>
        <v>0</v>
      </c>
      <c r="E16" s="27" t="s">
        <v>45</v>
      </c>
      <c r="F16" s="28"/>
      <c r="G16" s="27" t="s">
        <v>30</v>
      </c>
      <c r="I16" s="316" t="str">
        <f>IF(MAX(C15,C16)&gt;0,C17/(MAX(C15,C16)*730), " ")</f>
        <v xml:space="preserve"> </v>
      </c>
      <c r="J16" s="27"/>
      <c r="K16" s="27"/>
      <c r="L16" s="27"/>
      <c r="M16" s="27"/>
      <c r="N16" s="27"/>
      <c r="P16" s="250"/>
      <c r="X16" s="161"/>
      <c r="Y16" s="161"/>
      <c r="Z16" s="161"/>
      <c r="AA16" s="161"/>
    </row>
    <row r="17" spans="1:30" x14ac:dyDescent="0.2">
      <c r="A17" s="260"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50"/>
    </row>
    <row r="18" spans="1:30" x14ac:dyDescent="0.2">
      <c r="A18" s="260" t="s">
        <v>53</v>
      </c>
      <c r="B18" s="27"/>
      <c r="C18" s="317">
        <f>+'Customer Info'!E18</f>
        <v>1</v>
      </c>
      <c r="D18" s="27"/>
      <c r="E18" s="27"/>
      <c r="F18" s="28"/>
      <c r="G18" s="21"/>
      <c r="H18" s="21"/>
      <c r="I18" s="21"/>
      <c r="J18" s="21"/>
      <c r="K18" s="27"/>
      <c r="L18" s="27"/>
      <c r="M18" s="27"/>
      <c r="N18" s="27"/>
      <c r="P18" s="250"/>
      <c r="S18" s="161"/>
      <c r="T18" s="161"/>
      <c r="U18" s="161"/>
      <c r="V18" s="161"/>
      <c r="W18" s="161"/>
      <c r="X18" s="161"/>
      <c r="Y18" s="161"/>
      <c r="Z18" s="161"/>
      <c r="AA18" s="161"/>
      <c r="AB18" s="161"/>
      <c r="AC18" s="161"/>
      <c r="AD18" s="161"/>
    </row>
    <row r="19" spans="1:30" x14ac:dyDescent="0.2">
      <c r="A19" s="260" t="s">
        <v>15</v>
      </c>
      <c r="B19" s="27"/>
      <c r="C19" s="318" t="s">
        <v>15</v>
      </c>
      <c r="D19" s="562" t="s">
        <v>15</v>
      </c>
      <c r="E19" s="562"/>
      <c r="F19" s="562"/>
      <c r="G19" s="562"/>
      <c r="H19" s="562"/>
      <c r="K19" s="27"/>
      <c r="L19" s="27"/>
      <c r="M19" s="27"/>
      <c r="N19" s="27"/>
      <c r="O19" s="301"/>
      <c r="P19" s="250"/>
    </row>
    <row r="20" spans="1:30" x14ac:dyDescent="0.2">
      <c r="A20" s="260" t="s">
        <v>15</v>
      </c>
      <c r="B20" s="27"/>
      <c r="C20" s="318" t="s">
        <v>15</v>
      </c>
      <c r="D20" s="562" t="s">
        <v>15</v>
      </c>
      <c r="E20" s="562"/>
      <c r="F20" s="562"/>
      <c r="G20" s="562"/>
      <c r="H20" s="562"/>
      <c r="I20" s="21"/>
      <c r="J20" s="21"/>
      <c r="K20" s="27"/>
      <c r="L20" s="27"/>
      <c r="M20" s="27"/>
      <c r="N20" s="27"/>
      <c r="O20" s="301"/>
      <c r="P20" s="250"/>
    </row>
    <row r="21" spans="1:30" x14ac:dyDescent="0.2">
      <c r="A21" s="260"/>
      <c r="B21" s="27"/>
      <c r="C21" s="28"/>
      <c r="D21" s="28"/>
      <c r="E21" s="28"/>
      <c r="F21" s="28"/>
      <c r="G21" s="21"/>
      <c r="H21" s="21"/>
      <c r="I21" s="21"/>
      <c r="J21" s="21"/>
      <c r="K21" s="27"/>
      <c r="L21" s="27"/>
      <c r="M21" s="27"/>
      <c r="N21" s="27"/>
      <c r="O21" s="27"/>
      <c r="P21" s="250"/>
    </row>
    <row r="22" spans="1:30" x14ac:dyDescent="0.2">
      <c r="A22" s="261" t="s">
        <v>31</v>
      </c>
      <c r="B22" s="20"/>
      <c r="C22" s="20"/>
      <c r="D22" s="20"/>
      <c r="E22" s="20"/>
      <c r="F22" s="20"/>
      <c r="G22" s="531" t="s">
        <v>67</v>
      </c>
      <c r="H22" s="532"/>
      <c r="I22" s="532"/>
      <c r="J22" s="533"/>
      <c r="K22" s="20"/>
      <c r="L22" s="534" t="s">
        <v>68</v>
      </c>
      <c r="M22" s="534"/>
      <c r="N22" s="534"/>
      <c r="O22" s="534"/>
      <c r="P22" s="250"/>
    </row>
    <row r="23" spans="1:30" x14ac:dyDescent="0.2">
      <c r="A23" s="255"/>
      <c r="G23" s="8" t="s">
        <v>64</v>
      </c>
      <c r="H23" s="8" t="s">
        <v>65</v>
      </c>
      <c r="I23" s="8" t="s">
        <v>66</v>
      </c>
      <c r="J23" s="5" t="s">
        <v>34</v>
      </c>
      <c r="L23" s="100" t="s">
        <v>64</v>
      </c>
      <c r="M23" s="100" t="s">
        <v>65</v>
      </c>
      <c r="N23" s="100" t="s">
        <v>66</v>
      </c>
      <c r="O23" s="100" t="s">
        <v>34</v>
      </c>
      <c r="P23" s="262" t="s">
        <v>56</v>
      </c>
    </row>
    <row r="24" spans="1:30" x14ac:dyDescent="0.2">
      <c r="A24" s="255" t="s">
        <v>32</v>
      </c>
      <c r="G24" s="66"/>
      <c r="H24" s="66"/>
      <c r="I24" s="66">
        <f>'Rider Rates'!$B$16</f>
        <v>21</v>
      </c>
      <c r="J24" s="66">
        <f>SUM(G24:I24)</f>
        <v>21</v>
      </c>
      <c r="L24" s="67"/>
      <c r="M24" s="67"/>
      <c r="N24" s="67">
        <f>I24</f>
        <v>21</v>
      </c>
      <c r="O24" s="162">
        <f>SUM(L24:N24)</f>
        <v>21</v>
      </c>
      <c r="P24" s="263">
        <f>'Rider Rates'!$K$16</f>
        <v>46122</v>
      </c>
    </row>
    <row r="25" spans="1:30" x14ac:dyDescent="0.2">
      <c r="A25" s="255" t="s">
        <v>126</v>
      </c>
      <c r="D25" s="1">
        <f>D17</f>
        <v>0</v>
      </c>
      <c r="E25" s="78" t="s">
        <v>41</v>
      </c>
      <c r="F25" s="79" t="s">
        <v>8</v>
      </c>
      <c r="G25" s="64"/>
      <c r="H25" s="66"/>
      <c r="I25" s="64">
        <f>'Rider Rates'!$C$16</f>
        <v>2.7151999999999999E-2</v>
      </c>
      <c r="J25" s="64">
        <f>SUM(G25:I25)</f>
        <v>2.7151999999999999E-2</v>
      </c>
      <c r="K25" s="81" t="s">
        <v>42</v>
      </c>
      <c r="L25" s="66"/>
      <c r="M25" s="67"/>
      <c r="N25" s="162">
        <f>ROUND(D25*J25,2)</f>
        <v>0</v>
      </c>
      <c r="O25" s="162">
        <f>N25</f>
        <v>0</v>
      </c>
      <c r="P25" s="263">
        <f>'Rider Rates'!$K$16</f>
        <v>46122</v>
      </c>
    </row>
    <row r="26" spans="1:30" x14ac:dyDescent="0.2">
      <c r="A26" s="302" t="s">
        <v>50</v>
      </c>
      <c r="B26" s="32"/>
      <c r="C26" s="32"/>
      <c r="D26" s="33"/>
      <c r="E26" s="33"/>
      <c r="F26" s="32"/>
      <c r="G26" s="32"/>
      <c r="H26" s="32"/>
      <c r="I26" s="32"/>
      <c r="J26" s="32"/>
      <c r="K26" s="34"/>
      <c r="L26" s="210"/>
      <c r="M26" s="210"/>
      <c r="N26" s="210">
        <f>SUM(N24:N25)</f>
        <v>21</v>
      </c>
      <c r="O26" s="210">
        <f>SUM(O24:O25)</f>
        <v>21</v>
      </c>
      <c r="P26" s="250"/>
    </row>
    <row r="27" spans="1:30" x14ac:dyDescent="0.2">
      <c r="A27" s="303"/>
      <c r="B27" s="68"/>
      <c r="C27" s="69"/>
      <c r="D27" s="69"/>
      <c r="E27" s="69"/>
      <c r="F27" s="69"/>
      <c r="G27" s="70"/>
      <c r="H27" s="70"/>
      <c r="I27" s="70"/>
      <c r="J27" s="70"/>
      <c r="K27" s="68"/>
      <c r="L27" s="68"/>
      <c r="M27" s="68"/>
      <c r="N27" s="68"/>
      <c r="O27" s="68"/>
      <c r="P27" s="304"/>
    </row>
    <row r="28" spans="1:30" x14ac:dyDescent="0.2">
      <c r="A28" s="259" t="s">
        <v>69</v>
      </c>
      <c r="D28" s="1"/>
      <c r="E28" s="1"/>
      <c r="K28" s="31"/>
      <c r="L28" s="31"/>
      <c r="M28" s="31"/>
      <c r="N28" s="31"/>
      <c r="O28" s="245"/>
      <c r="P28" s="319"/>
    </row>
    <row r="29" spans="1:30" x14ac:dyDescent="0.2">
      <c r="A29" s="302"/>
      <c r="D29" s="1"/>
      <c r="E29" s="1"/>
      <c r="K29" s="31"/>
      <c r="L29" s="31"/>
      <c r="M29" s="31"/>
      <c r="N29" s="31"/>
      <c r="O29" s="245"/>
      <c r="P29" s="250"/>
    </row>
    <row r="30" spans="1:30" x14ac:dyDescent="0.2">
      <c r="A30" s="270"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3">
        <f>'Rider Rates'!$O$35</f>
        <v>46022</v>
      </c>
    </row>
    <row r="31" spans="1:30" x14ac:dyDescent="0.2">
      <c r="A31" s="270"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3">
        <f>'Rider Rates'!$O$36</f>
        <v>45293</v>
      </c>
    </row>
    <row r="32" spans="1:30" x14ac:dyDescent="0.2">
      <c r="A32" s="270"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3">
        <f>'Rider Rates'!$O$37</f>
        <v>44531</v>
      </c>
    </row>
    <row r="33" spans="1:16" x14ac:dyDescent="0.2">
      <c r="A33" s="270"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3">
        <f>'Rider Rates'!$O$38</f>
        <v>44531</v>
      </c>
    </row>
    <row r="34" spans="1:16" x14ac:dyDescent="0.2">
      <c r="A34" s="270"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3">
        <f>'Rider Rates'!$O$39</f>
        <v>44531</v>
      </c>
    </row>
    <row r="35" spans="1:16" x14ac:dyDescent="0.2">
      <c r="A35" s="273"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3">
        <f>'Rider Rates'!$O$40</f>
        <v>46122</v>
      </c>
    </row>
    <row r="36" spans="1:16" x14ac:dyDescent="0.2">
      <c r="A36" s="273" t="s">
        <v>162</v>
      </c>
      <c r="B36" s="61"/>
      <c r="C36" s="61"/>
      <c r="D36" s="151"/>
      <c r="E36" s="78" t="s">
        <v>109</v>
      </c>
      <c r="F36" s="79"/>
      <c r="G36" s="87"/>
      <c r="H36" s="88"/>
      <c r="I36" s="152">
        <f>'Rider Rates'!$C$41</f>
        <v>1.02</v>
      </c>
      <c r="J36" s="152">
        <f t="shared" si="0"/>
        <v>1.02</v>
      </c>
      <c r="K36" s="81"/>
      <c r="L36" s="82"/>
      <c r="M36" s="82"/>
      <c r="N36" s="82">
        <f>I36</f>
        <v>1.02</v>
      </c>
      <c r="O36" s="82">
        <f t="shared" si="1"/>
        <v>1.02</v>
      </c>
      <c r="P36" s="263">
        <f>'Rider Rates'!$O$41</f>
        <v>46122</v>
      </c>
    </row>
    <row r="37" spans="1:16" x14ac:dyDescent="0.2">
      <c r="A37" s="272" t="s">
        <v>352</v>
      </c>
      <c r="B37" s="61"/>
      <c r="C37" s="61"/>
      <c r="D37" s="151"/>
      <c r="E37" s="78" t="s">
        <v>109</v>
      </c>
      <c r="F37" s="79"/>
      <c r="G37" s="87"/>
      <c r="H37" s="88"/>
      <c r="I37" s="152">
        <f>'Rider Rates'!$C$42</f>
        <v>23.69</v>
      </c>
      <c r="J37" s="152">
        <f t="shared" si="0"/>
        <v>23.69</v>
      </c>
      <c r="K37" s="81"/>
      <c r="L37" s="82"/>
      <c r="M37" s="82"/>
      <c r="N37" s="82">
        <f>I37</f>
        <v>23.69</v>
      </c>
      <c r="O37" s="82">
        <f t="shared" si="1"/>
        <v>23.69</v>
      </c>
      <c r="P37" s="263">
        <f>'Rider Rates'!$O$42</f>
        <v>46122</v>
      </c>
    </row>
    <row r="38" spans="1:16" x14ac:dyDescent="0.2">
      <c r="A38" s="272" t="s">
        <v>133</v>
      </c>
      <c r="B38" s="61"/>
      <c r="C38" s="61"/>
      <c r="D38" s="320">
        <f>$N$26</f>
        <v>21</v>
      </c>
      <c r="E38" s="78" t="s">
        <v>115</v>
      </c>
      <c r="F38" s="79" t="s">
        <v>8</v>
      </c>
      <c r="G38" s="87"/>
      <c r="H38" s="88"/>
      <c r="I38" s="93">
        <f>'Rider Rates'!$F$43</f>
        <v>2.95915E-2</v>
      </c>
      <c r="J38" s="93">
        <f>SUM(H38:I38)</f>
        <v>2.95915E-2</v>
      </c>
      <c r="K38" s="81"/>
      <c r="L38" s="82"/>
      <c r="M38" s="82"/>
      <c r="N38" s="82">
        <f>ROUND(N$26*I38,2)</f>
        <v>0.62</v>
      </c>
      <c r="O38" s="82">
        <f t="shared" si="1"/>
        <v>0.62</v>
      </c>
      <c r="P38" s="263">
        <f>'Rider Rates'!$O$43</f>
        <v>46122</v>
      </c>
    </row>
    <row r="39" spans="1:16" x14ac:dyDescent="0.2">
      <c r="A39" s="272" t="s">
        <v>78</v>
      </c>
      <c r="B39" s="61"/>
      <c r="C39" s="61"/>
      <c r="D39" s="320">
        <f>$N$26</f>
        <v>21</v>
      </c>
      <c r="E39" s="78" t="s">
        <v>115</v>
      </c>
      <c r="F39" s="79" t="s">
        <v>8</v>
      </c>
      <c r="G39" s="86"/>
      <c r="H39" s="5"/>
      <c r="I39" s="93">
        <f>'Rider Rates'!$F$44</f>
        <v>1.8019E-2</v>
      </c>
      <c r="J39" s="93">
        <f>SUM(H39:I39)</f>
        <v>1.8019E-2</v>
      </c>
      <c r="K39" s="81"/>
      <c r="L39" s="82"/>
      <c r="M39" s="82"/>
      <c r="N39" s="82">
        <f>ROUND(N$26*I39,2)</f>
        <v>0.38</v>
      </c>
      <c r="O39" s="162">
        <f t="shared" si="1"/>
        <v>0.38</v>
      </c>
      <c r="P39" s="263">
        <f>'Rider Rates'!$O$44</f>
        <v>46122</v>
      </c>
    </row>
    <row r="40" spans="1:16" x14ac:dyDescent="0.2">
      <c r="A40" s="272" t="s">
        <v>79</v>
      </c>
      <c r="B40" s="61"/>
      <c r="C40" s="61"/>
      <c r="D40" s="320">
        <f>$N$26</f>
        <v>21</v>
      </c>
      <c r="E40" s="78" t="s">
        <v>115</v>
      </c>
      <c r="F40" s="79" t="s">
        <v>8</v>
      </c>
      <c r="G40" s="87"/>
      <c r="H40" s="88"/>
      <c r="I40" s="93">
        <f>'Rider Rates'!$F$45</f>
        <v>5.8023605956771022E-2</v>
      </c>
      <c r="J40" s="93">
        <f>SUM(H40:I40)</f>
        <v>5.8023605956771022E-2</v>
      </c>
      <c r="K40" s="81"/>
      <c r="L40" s="82"/>
      <c r="M40" s="82"/>
      <c r="N40" s="82">
        <f>ROUND(N$26*I40,2)</f>
        <v>1.22</v>
      </c>
      <c r="O40" s="162">
        <f t="shared" si="1"/>
        <v>1.22</v>
      </c>
      <c r="P40" s="263">
        <f>'Rider Rates'!$O$45</f>
        <v>46122</v>
      </c>
    </row>
    <row r="41" spans="1:16" x14ac:dyDescent="0.2">
      <c r="A41" s="270" t="s">
        <v>173</v>
      </c>
      <c r="B41" s="61"/>
      <c r="C41" s="61"/>
      <c r="D41" s="320">
        <f>$N$26</f>
        <v>21</v>
      </c>
      <c r="E41" s="78" t="s">
        <v>115</v>
      </c>
      <c r="F41" s="79" t="s">
        <v>8</v>
      </c>
      <c r="G41" s="80"/>
      <c r="H41" s="80"/>
      <c r="I41" s="93">
        <f>'Rider Rates'!$F$46</f>
        <v>0</v>
      </c>
      <c r="J41" s="93">
        <f>SUM(H41:I41)</f>
        <v>0</v>
      </c>
      <c r="K41" s="81"/>
      <c r="L41" s="82"/>
      <c r="M41" s="82"/>
      <c r="N41" s="82">
        <f>ROUND($D$41*I41,2)</f>
        <v>0</v>
      </c>
      <c r="O41" s="82">
        <f t="shared" si="1"/>
        <v>0</v>
      </c>
      <c r="P41" s="263">
        <f>'Rider Rates'!$O$46</f>
        <v>44713</v>
      </c>
    </row>
    <row r="42" spans="1:16" x14ac:dyDescent="0.2">
      <c r="A42" s="270"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3">
        <f>'Rider Rates'!$O$47</f>
        <v>45883</v>
      </c>
    </row>
    <row r="43" spans="1:16" x14ac:dyDescent="0.2">
      <c r="A43" s="270" t="s">
        <v>342</v>
      </c>
      <c r="B43" s="61"/>
      <c r="C43" s="61"/>
      <c r="D43" s="77">
        <f>IF(C17&lt;0,0,IF(C17&gt;833000,833000,C17))</f>
        <v>0</v>
      </c>
      <c r="E43" s="78" t="s">
        <v>41</v>
      </c>
      <c r="F43" s="79" t="s">
        <v>8</v>
      </c>
      <c r="G43" s="205"/>
      <c r="H43" s="205"/>
      <c r="I43" s="205">
        <f>'Rider Rates'!$I$48</f>
        <v>0</v>
      </c>
      <c r="J43" s="205">
        <f t="shared" si="2"/>
        <v>0</v>
      </c>
      <c r="K43" s="81" t="s">
        <v>42</v>
      </c>
      <c r="L43" s="206"/>
      <c r="M43" s="206"/>
      <c r="N43" s="206">
        <f>IF(D43*I43&gt;242,242,D43*I43)</f>
        <v>0</v>
      </c>
      <c r="O43" s="206">
        <f t="shared" si="1"/>
        <v>0</v>
      </c>
      <c r="P43" s="263">
        <f>'Rider Rates'!$O$47</f>
        <v>45883</v>
      </c>
    </row>
    <row r="44" spans="1:16" x14ac:dyDescent="0.2">
      <c r="A44" s="270" t="s">
        <v>176</v>
      </c>
      <c r="B44" s="61"/>
      <c r="C44" s="61"/>
      <c r="D44" s="77">
        <f>D17</f>
        <v>0</v>
      </c>
      <c r="E44" s="78" t="s">
        <v>41</v>
      </c>
      <c r="F44" s="196" t="s">
        <v>8</v>
      </c>
      <c r="G44" s="80"/>
      <c r="H44" s="80"/>
      <c r="I44" s="205">
        <f>'Rider Rates'!$K$49</f>
        <v>0</v>
      </c>
      <c r="J44" s="205">
        <f t="shared" si="2"/>
        <v>0</v>
      </c>
      <c r="K44" s="81" t="s">
        <v>42</v>
      </c>
      <c r="L44" s="82"/>
      <c r="M44" s="82"/>
      <c r="N44" s="82">
        <f>ROUND(D44*I44,2)</f>
        <v>0</v>
      </c>
      <c r="O44" s="82">
        <f t="shared" si="1"/>
        <v>0</v>
      </c>
      <c r="P44" s="263">
        <f>'Rider Rates'!$O$49</f>
        <v>45444</v>
      </c>
    </row>
    <row r="45" spans="1:16" x14ac:dyDescent="0.2">
      <c r="A45" s="270" t="s">
        <v>175</v>
      </c>
      <c r="B45" s="61"/>
      <c r="C45" s="61"/>
      <c r="D45" s="77"/>
      <c r="E45" s="78" t="s">
        <v>109</v>
      </c>
      <c r="F45" s="79" t="s">
        <v>8</v>
      </c>
      <c r="G45" s="203"/>
      <c r="H45" s="203"/>
      <c r="I45" s="205">
        <f>'Rider Rates'!$C$50</f>
        <v>0</v>
      </c>
      <c r="J45" s="205">
        <f t="shared" si="2"/>
        <v>0</v>
      </c>
      <c r="K45" s="81"/>
      <c r="L45" s="162"/>
      <c r="M45" s="162"/>
      <c r="N45" s="162">
        <f>I45</f>
        <v>0</v>
      </c>
      <c r="O45" s="162">
        <f t="shared" si="1"/>
        <v>0</v>
      </c>
      <c r="P45" s="263">
        <f>'Rider Rates'!$O$50</f>
        <v>45444</v>
      </c>
    </row>
    <row r="46" spans="1:16" x14ac:dyDescent="0.2">
      <c r="A46" s="270" t="s">
        <v>180</v>
      </c>
      <c r="B46" s="61"/>
      <c r="C46" s="61"/>
      <c r="D46" s="1">
        <f>$D$30</f>
        <v>0</v>
      </c>
      <c r="E46" s="78" t="s">
        <v>41</v>
      </c>
      <c r="F46" s="79" t="s">
        <v>8</v>
      </c>
      <c r="G46" s="80"/>
      <c r="H46" s="80"/>
      <c r="I46" s="205">
        <f>'Rider Rates'!$I$51</f>
        <v>0</v>
      </c>
      <c r="J46" s="205">
        <f t="shared" si="2"/>
        <v>0</v>
      </c>
      <c r="K46" s="81" t="s">
        <v>42</v>
      </c>
      <c r="L46" s="82"/>
      <c r="M46" s="82"/>
      <c r="N46" s="66">
        <f>ROUND(I46*D46,2)</f>
        <v>0</v>
      </c>
      <c r="O46" s="162">
        <f t="shared" si="1"/>
        <v>0</v>
      </c>
      <c r="P46" s="263">
        <f>'Rider Rates'!$O$51</f>
        <v>45444</v>
      </c>
    </row>
    <row r="47" spans="1:16" x14ac:dyDescent="0.2">
      <c r="A47" s="272" t="s">
        <v>80</v>
      </c>
      <c r="B47" s="61"/>
      <c r="C47" s="61"/>
      <c r="D47" s="1">
        <f>IF('Customer Info'!C33=TRUE,0,IF($C$17&lt;0,0,$C$17))</f>
        <v>0</v>
      </c>
      <c r="E47" s="78" t="s">
        <v>41</v>
      </c>
      <c r="F47" s="79" t="s">
        <v>8</v>
      </c>
      <c r="G47" s="80"/>
      <c r="H47" s="80"/>
      <c r="I47" s="205">
        <f>'Rider Rates'!$K$55</f>
        <v>0</v>
      </c>
      <c r="J47" s="205">
        <f t="shared" si="2"/>
        <v>0</v>
      </c>
      <c r="K47" s="81" t="s">
        <v>42</v>
      </c>
      <c r="L47" s="82"/>
      <c r="M47" s="82"/>
      <c r="N47" s="66">
        <f>ROUND(I47*D47,2)</f>
        <v>0</v>
      </c>
      <c r="O47" s="162">
        <f>SUM(L47:N47)</f>
        <v>0</v>
      </c>
      <c r="P47" s="263">
        <f>'Rider Rates'!$O$55</f>
        <v>45444</v>
      </c>
    </row>
    <row r="48" spans="1:16" x14ac:dyDescent="0.2">
      <c r="A48" s="270" t="s">
        <v>177</v>
      </c>
      <c r="B48" s="61"/>
      <c r="C48" s="61"/>
      <c r="D48" s="77"/>
      <c r="E48" s="78"/>
      <c r="F48" s="79"/>
      <c r="G48" s="203"/>
      <c r="H48" s="203"/>
      <c r="I48" s="203"/>
      <c r="J48" s="203"/>
      <c r="K48" s="81"/>
      <c r="L48" s="162"/>
      <c r="M48" s="162"/>
      <c r="N48" s="162"/>
      <c r="O48" s="162"/>
      <c r="P48" s="296"/>
    </row>
    <row r="49" spans="1:221" s="213" customFormat="1" x14ac:dyDescent="0.2">
      <c r="A49" s="344"/>
      <c r="B49" s="387"/>
      <c r="C49" s="387"/>
      <c r="D49" s="418"/>
      <c r="E49" s="404"/>
      <c r="F49" s="405"/>
      <c r="G49" s="405"/>
      <c r="H49" s="405"/>
      <c r="I49" s="405"/>
      <c r="J49" s="405"/>
      <c r="K49" s="405"/>
      <c r="L49" s="405"/>
      <c r="M49" s="405"/>
      <c r="N49" s="405"/>
      <c r="O49" s="405"/>
      <c r="P49" s="296"/>
    </row>
    <row r="50" spans="1:221" s="213" customFormat="1" x14ac:dyDescent="0.2">
      <c r="A50" s="411" t="s">
        <v>293</v>
      </c>
      <c r="B50" s="387"/>
      <c r="C50" s="387"/>
      <c r="D50" s="418"/>
      <c r="E50" s="404"/>
      <c r="F50" s="405"/>
      <c r="G50" s="405"/>
      <c r="H50" s="405"/>
      <c r="I50" s="405"/>
      <c r="J50" s="405"/>
      <c r="K50" s="405"/>
      <c r="L50" s="405"/>
      <c r="M50" s="405"/>
      <c r="N50" s="405"/>
      <c r="O50" s="405"/>
      <c r="P50" s="296"/>
    </row>
    <row r="51" spans="1:221" x14ac:dyDescent="0.2">
      <c r="A51" s="273" t="s">
        <v>155</v>
      </c>
      <c r="B51" s="61"/>
      <c r="C51" s="61"/>
      <c r="D51" s="1">
        <f>IF($C$17&lt;0,0,$C$17)</f>
        <v>0</v>
      </c>
      <c r="E51" s="78" t="s">
        <v>41</v>
      </c>
      <c r="F51" s="79" t="s">
        <v>8</v>
      </c>
      <c r="G51" s="80"/>
      <c r="H51" s="80">
        <f>'Rider Rates'!$G$64</f>
        <v>3.1686899999999997E-2</v>
      </c>
      <c r="I51" s="80"/>
      <c r="J51" s="80">
        <f>SUM(G51:I51)</f>
        <v>3.1686899999999997E-2</v>
      </c>
      <c r="K51" s="81" t="s">
        <v>42</v>
      </c>
      <c r="L51" s="82"/>
      <c r="M51" s="82">
        <f>ROUND(D51*H51,2)</f>
        <v>0</v>
      </c>
      <c r="N51" s="160"/>
      <c r="O51" s="82">
        <f>SUM(L51:N51)</f>
        <v>0</v>
      </c>
      <c r="P51" s="263">
        <f>'Rider Rates'!$L$64</f>
        <v>46112</v>
      </c>
    </row>
    <row r="52" spans="1:221" s="213" customFormat="1" x14ac:dyDescent="0.2">
      <c r="A52" s="344"/>
      <c r="B52" s="387"/>
      <c r="C52" s="387"/>
      <c r="D52" s="407"/>
      <c r="E52" s="412"/>
      <c r="F52" s="408"/>
      <c r="G52" s="408"/>
      <c r="H52" s="408"/>
      <c r="I52" s="408"/>
      <c r="J52" s="408"/>
      <c r="K52" s="408"/>
      <c r="L52" s="408"/>
      <c r="M52" s="408"/>
      <c r="N52" s="408"/>
      <c r="O52" s="408"/>
      <c r="P52" s="339"/>
    </row>
    <row r="53" spans="1:221" s="213" customFormat="1" x14ac:dyDescent="0.2">
      <c r="A53" s="411" t="s">
        <v>294</v>
      </c>
      <c r="B53" s="387"/>
      <c r="C53" s="387"/>
      <c r="D53" s="407"/>
      <c r="E53" s="412"/>
      <c r="F53" s="408"/>
      <c r="G53" s="408"/>
      <c r="H53" s="408"/>
      <c r="I53" s="408"/>
      <c r="J53" s="408"/>
      <c r="K53" s="408"/>
      <c r="L53" s="408"/>
      <c r="M53" s="408"/>
      <c r="N53" s="408"/>
      <c r="O53" s="408"/>
      <c r="P53" s="339"/>
    </row>
    <row r="54" spans="1:221" x14ac:dyDescent="0.2">
      <c r="A54" s="273" t="s">
        <v>153</v>
      </c>
      <c r="B54" s="61"/>
      <c r="C54" s="61"/>
      <c r="D54" s="77">
        <f>IF(C11="Yes",0,'Customer Info'!$B$21+'Customer Info'!$B$22-'Customer Info'!$B$23)</f>
        <v>0</v>
      </c>
      <c r="E54" s="78" t="s">
        <v>41</v>
      </c>
      <c r="F54" s="79" t="s">
        <v>8</v>
      </c>
      <c r="G54" s="80">
        <f>IF(C11="Yes",0,'Rider Rates'!$D$70)</f>
        <v>7.6880000000000004E-2</v>
      </c>
      <c r="H54" s="80"/>
      <c r="I54" s="80"/>
      <c r="J54" s="185">
        <f>SUM(G54:H54)</f>
        <v>7.6880000000000004E-2</v>
      </c>
      <c r="K54" s="81" t="s">
        <v>42</v>
      </c>
      <c r="L54" s="82">
        <f>ROUND(D54*G54,2)</f>
        <v>0</v>
      </c>
      <c r="M54" s="82"/>
      <c r="N54" s="82"/>
      <c r="O54" s="82">
        <f t="shared" ref="O54:O56" si="3">SUM(L54:N54)</f>
        <v>0</v>
      </c>
      <c r="P54" s="263">
        <f>'Rider Rates'!$G$70</f>
        <v>45809</v>
      </c>
    </row>
    <row r="55" spans="1:221" x14ac:dyDescent="0.2">
      <c r="A55" s="270" t="s">
        <v>136</v>
      </c>
      <c r="B55" s="61"/>
      <c r="C55" s="61"/>
      <c r="D55" s="77">
        <f>IF(C11="Yes",0,'Customer Info'!$B$21+'Customer Info'!$B$22-'Customer Info'!$B$23)</f>
        <v>0</v>
      </c>
      <c r="E55" s="78" t="s">
        <v>41</v>
      </c>
      <c r="F55" s="79" t="s">
        <v>8</v>
      </c>
      <c r="G55" s="80">
        <f>IF(C11="Yes",0,'Rider Rates'!$D$74)</f>
        <v>1.8180000000000002E-2</v>
      </c>
      <c r="H55" s="80"/>
      <c r="I55" s="80"/>
      <c r="J55" s="185">
        <f>SUM(G55:H55)</f>
        <v>1.8180000000000002E-2</v>
      </c>
      <c r="K55" s="81" t="s">
        <v>42</v>
      </c>
      <c r="L55" s="82">
        <f>ROUND(D55*G55,2)</f>
        <v>0</v>
      </c>
      <c r="M55" s="82"/>
      <c r="N55" s="82"/>
      <c r="O55" s="82">
        <f t="shared" si="3"/>
        <v>0</v>
      </c>
      <c r="P55" s="263">
        <f>'Rider Rates'!$R$74</f>
        <v>45809</v>
      </c>
    </row>
    <row r="56" spans="1:221" x14ac:dyDescent="0.2">
      <c r="A56" s="273" t="s">
        <v>158</v>
      </c>
      <c r="B56" s="61"/>
      <c r="C56" s="61"/>
      <c r="D56" s="77">
        <f>IF(C11="Yes",0,'Customer Info'!$B$21+'Customer Info'!$B$22-'Customer Info'!$B$23)</f>
        <v>0</v>
      </c>
      <c r="E56" s="78" t="s">
        <v>41</v>
      </c>
      <c r="F56" s="79" t="s">
        <v>8</v>
      </c>
      <c r="G56" s="80">
        <f>IF(C11="Yes",0,'Rider Rates'!$B$79)</f>
        <v>-4.3956000000000004E-3</v>
      </c>
      <c r="H56" s="80"/>
      <c r="I56" s="80"/>
      <c r="J56" s="185">
        <f>SUM(G56:H56)</f>
        <v>-4.3956000000000004E-3</v>
      </c>
      <c r="K56" s="81" t="s">
        <v>42</v>
      </c>
      <c r="L56" s="82">
        <f>ROUND(D56*G56,2)</f>
        <v>0</v>
      </c>
      <c r="M56" s="82"/>
      <c r="N56" s="82"/>
      <c r="O56" s="82">
        <f t="shared" si="3"/>
        <v>0</v>
      </c>
      <c r="P56" s="263">
        <f>'Rider Rates'!C$79</f>
        <v>46112</v>
      </c>
    </row>
    <row r="57" spans="1:221" x14ac:dyDescent="0.2">
      <c r="A57" s="272" t="s">
        <v>134</v>
      </c>
      <c r="B57" s="61"/>
      <c r="C57" s="61"/>
      <c r="D57" s="77">
        <f>IF(C11="Yes",0,'Customer Info'!$B$21+'Customer Info'!$B$22-'Customer Info'!$B$23)</f>
        <v>0</v>
      </c>
      <c r="E57" s="78" t="s">
        <v>41</v>
      </c>
      <c r="F57" s="79" t="s">
        <v>8</v>
      </c>
      <c r="G57" s="80">
        <f>IF(C11="Yes",0,'Rider Rates'!$B$82)</f>
        <v>3.8972999999999998E-3</v>
      </c>
      <c r="H57" s="80"/>
      <c r="I57" s="93"/>
      <c r="J57" s="185">
        <f>SUM(G57:H57)</f>
        <v>3.8972999999999998E-3</v>
      </c>
      <c r="K57" s="81" t="s">
        <v>42</v>
      </c>
      <c r="L57" s="82">
        <f>ROUND(D57*G57,2)</f>
        <v>0</v>
      </c>
      <c r="M57" s="82"/>
      <c r="N57" s="82"/>
      <c r="O57" s="82">
        <f t="shared" ref="O57" si="4">SUM(L57:N57)</f>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SUM(L30:L57)</f>
        <v>0</v>
      </c>
      <c r="M58" s="128">
        <f>SUM(M30:M57)</f>
        <v>0</v>
      </c>
      <c r="N58" s="128">
        <f>SUM(N30:N57)</f>
        <v>26.93</v>
      </c>
      <c r="O58" s="128">
        <f>SUM(O30:O57)</f>
        <v>26.93</v>
      </c>
      <c r="P58" s="275"/>
    </row>
    <row r="59" spans="1:221" x14ac:dyDescent="0.2">
      <c r="A59" s="302"/>
      <c r="D59" s="1"/>
      <c r="E59" s="30"/>
      <c r="F59" s="4"/>
      <c r="G59" s="321"/>
      <c r="H59" s="321"/>
      <c r="I59" s="321"/>
      <c r="J59" s="321"/>
      <c r="K59" s="31"/>
      <c r="L59" s="31"/>
      <c r="M59" s="31"/>
      <c r="N59" s="31"/>
      <c r="O59" s="245"/>
      <c r="P59" s="322"/>
    </row>
    <row r="60" spans="1:221" x14ac:dyDescent="0.2">
      <c r="A60" s="308" t="s">
        <v>71</v>
      </c>
      <c r="B60" s="71"/>
      <c r="C60" s="71"/>
      <c r="D60" s="71"/>
      <c r="E60" s="71"/>
      <c r="F60" s="71"/>
      <c r="G60" s="71"/>
      <c r="H60" s="71"/>
      <c r="I60" s="71"/>
      <c r="J60" s="71"/>
      <c r="K60" s="71"/>
      <c r="L60" s="75">
        <f>L26+L58</f>
        <v>0</v>
      </c>
      <c r="M60" s="75">
        <f>M26+M58</f>
        <v>0</v>
      </c>
      <c r="N60" s="75">
        <f>N26+N58</f>
        <v>47.93</v>
      </c>
      <c r="O60" s="75">
        <f>O26+O58</f>
        <v>47.93</v>
      </c>
      <c r="P60" s="323"/>
    </row>
    <row r="61" spans="1:221" x14ac:dyDescent="0.2">
      <c r="A61" s="302"/>
      <c r="B61" s="32"/>
      <c r="C61" s="32"/>
      <c r="D61" s="32"/>
      <c r="E61" s="32"/>
      <c r="F61" s="32"/>
      <c r="G61" s="32"/>
      <c r="H61" s="32"/>
      <c r="I61" s="32"/>
      <c r="J61" s="32"/>
      <c r="K61" s="32"/>
      <c r="L61" s="32"/>
      <c r="M61" s="32"/>
      <c r="N61" s="32"/>
      <c r="O61" s="210"/>
      <c r="P61" s="324"/>
    </row>
    <row r="62" spans="1:221" x14ac:dyDescent="0.2">
      <c r="A62" s="302" t="s">
        <v>37</v>
      </c>
      <c r="B62" s="32"/>
      <c r="C62" s="32"/>
      <c r="D62" s="32"/>
      <c r="E62" s="32"/>
      <c r="F62" s="32"/>
      <c r="G62" s="32"/>
      <c r="H62" s="32"/>
      <c r="I62" s="32"/>
      <c r="J62" s="32"/>
      <c r="K62" s="32"/>
      <c r="L62" s="32"/>
      <c r="M62" s="32"/>
      <c r="N62" s="32"/>
      <c r="O62" s="210">
        <f>O24+O58</f>
        <v>47.93</v>
      </c>
      <c r="P62" s="263">
        <v>40967</v>
      </c>
    </row>
    <row r="63" spans="1:221" x14ac:dyDescent="0.2">
      <c r="A63" s="302"/>
      <c r="B63" s="32"/>
      <c r="C63" s="32"/>
      <c r="D63" s="32"/>
      <c r="E63" s="32"/>
      <c r="F63" s="32"/>
      <c r="G63" s="325"/>
      <c r="H63" s="325"/>
      <c r="I63" s="325"/>
      <c r="J63" s="325"/>
      <c r="K63" s="31"/>
      <c r="L63" s="31"/>
      <c r="M63" s="31"/>
      <c r="N63" s="31"/>
      <c r="O63" s="210"/>
      <c r="P63" s="250"/>
    </row>
    <row r="64" spans="1:221" x14ac:dyDescent="0.2">
      <c r="A64" s="259" t="s">
        <v>110</v>
      </c>
      <c r="B64" s="32"/>
      <c r="C64" s="32"/>
      <c r="D64" s="32"/>
      <c r="E64" s="32"/>
      <c r="F64" s="32"/>
      <c r="G64" s="325"/>
      <c r="H64" s="325"/>
      <c r="I64" s="325"/>
      <c r="J64" s="325"/>
      <c r="K64" s="31"/>
      <c r="L64" s="31"/>
      <c r="M64" s="31"/>
      <c r="N64" s="31"/>
      <c r="O64" s="280">
        <f>MAX($O$60,$O$62)</f>
        <v>47.93</v>
      </c>
      <c r="P64" s="250"/>
    </row>
    <row r="65" spans="1:32" x14ac:dyDescent="0.2">
      <c r="A65" s="302"/>
      <c r="B65" s="32"/>
      <c r="C65" s="32"/>
      <c r="D65" s="32"/>
      <c r="E65" s="32"/>
      <c r="F65" s="32"/>
      <c r="G65" s="325"/>
      <c r="H65" s="325"/>
      <c r="I65" s="325"/>
      <c r="J65" s="325"/>
      <c r="K65" s="31"/>
      <c r="L65" s="31"/>
      <c r="M65" s="31"/>
      <c r="N65" s="31"/>
      <c r="O65" s="210"/>
      <c r="P65" s="250"/>
    </row>
    <row r="66" spans="1:32" x14ac:dyDescent="0.2">
      <c r="A66" s="302"/>
      <c r="B66" s="32"/>
      <c r="C66" s="32"/>
      <c r="D66" s="32"/>
      <c r="E66" s="32"/>
      <c r="F66" s="32"/>
      <c r="G66" s="74" t="s">
        <v>82</v>
      </c>
      <c r="H66" s="325"/>
      <c r="I66" s="32"/>
      <c r="J66" s="325"/>
      <c r="K66" s="31"/>
      <c r="L66" s="147"/>
      <c r="M66" s="147"/>
      <c r="N66" s="147"/>
      <c r="O66" s="147">
        <f>ROUND(IF($C$17&lt;1,0,$O$64/($C$17*100)*10000),2)</f>
        <v>0</v>
      </c>
      <c r="P66" s="281" t="s">
        <v>83</v>
      </c>
    </row>
    <row r="67" spans="1:32" x14ac:dyDescent="0.2">
      <c r="A67" s="298"/>
      <c r="B67" s="71"/>
      <c r="C67" s="71"/>
      <c r="D67" s="71"/>
      <c r="E67" s="71"/>
      <c r="F67" s="71"/>
      <c r="G67" s="284"/>
      <c r="H67" s="326"/>
      <c r="I67" s="327"/>
      <c r="J67" s="326"/>
      <c r="K67" s="328"/>
      <c r="L67" s="109"/>
      <c r="M67" s="109"/>
      <c r="N67" s="109"/>
      <c r="O67" s="362"/>
      <c r="P67" s="286"/>
      <c r="AE67" s="363"/>
      <c r="AF67" s="363"/>
    </row>
    <row r="68" spans="1:32" x14ac:dyDescent="0.2">
      <c r="A68" s="32"/>
      <c r="B68" s="32"/>
      <c r="C68" s="32"/>
      <c r="D68" s="32"/>
      <c r="E68" s="32"/>
      <c r="F68" s="32"/>
      <c r="G68" s="74"/>
      <c r="H68" s="39"/>
      <c r="I68" s="74"/>
      <c r="J68" s="39"/>
      <c r="K68" s="31"/>
      <c r="L68" s="31"/>
      <c r="M68" s="31"/>
      <c r="N68" s="31"/>
      <c r="O68" s="99"/>
      <c r="P68" s="32"/>
    </row>
    <row r="69" spans="1:32" x14ac:dyDescent="0.2">
      <c r="B69" s="32"/>
      <c r="C69" s="32"/>
      <c r="D69" s="32"/>
      <c r="E69" s="32"/>
      <c r="F69" s="32"/>
      <c r="G69" s="74"/>
      <c r="H69" s="32"/>
      <c r="I69" s="32"/>
      <c r="J69" s="32"/>
      <c r="K69" s="32"/>
      <c r="L69" s="46"/>
      <c r="M69" s="46"/>
      <c r="N69" s="46"/>
      <c r="O69" s="99"/>
      <c r="P69" s="32"/>
    </row>
    <row r="70" spans="1:32" x14ac:dyDescent="0.2">
      <c r="G70" s="101"/>
      <c r="H70" s="41"/>
      <c r="I70" s="101"/>
      <c r="J70" s="41"/>
      <c r="K70" s="41"/>
      <c r="L70" s="102"/>
      <c r="M70" s="102"/>
      <c r="N70" s="102"/>
      <c r="O70" s="103"/>
      <c r="P70" s="23"/>
    </row>
    <row r="72" spans="1:32" x14ac:dyDescent="0.2">
      <c r="A72" s="507"/>
    </row>
    <row r="73" spans="1:32" x14ac:dyDescent="0.2">
      <c r="A73" s="507"/>
    </row>
    <row r="74" spans="1:32" x14ac:dyDescent="0.2">
      <c r="A74" s="507"/>
    </row>
    <row r="75" spans="1:32" x14ac:dyDescent="0.2">
      <c r="A75" s="507"/>
    </row>
    <row r="76" spans="1:32" x14ac:dyDescent="0.2">
      <c r="A76" s="507"/>
    </row>
    <row r="77" spans="1:32" x14ac:dyDescent="0.2">
      <c r="A77" s="507"/>
    </row>
    <row r="78" spans="1:32" x14ac:dyDescent="0.2">
      <c r="A78" s="507"/>
    </row>
    <row r="79" spans="1:32" x14ac:dyDescent="0.2">
      <c r="A79" s="507"/>
    </row>
    <row r="80" spans="1:32"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sheetData>
  <sheetProtection algorithmName="SHA-512" hashValue="aDSGa7Bm2CxwYXOBpLWsf3OjyCG08dylndGbK/k0q7iHX10uMtr1I/JROU5dGQDCdn3tV16UdtFtGx/Dtl/cHw==" saltValue="8o0jUtpL//B28dEdQQIvxQ==" spinCount="100000" sheet="1" objects="1" scenarios="1"/>
  <mergeCells count="11">
    <mergeCell ref="A2:P2"/>
    <mergeCell ref="A1:P1"/>
    <mergeCell ref="A72:A86"/>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0"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276225</xdr:colOff>
                    <xdr:row>80</xdr:row>
                    <xdr:rowOff>47625</xdr:rowOff>
                  </from>
                  <to>
                    <xdr:col>16</xdr:col>
                    <xdr:colOff>28575</xdr:colOff>
                    <xdr:row>81</xdr:row>
                    <xdr:rowOff>85725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3" r:id="rId62" name="Button 5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47" r:id="rId66" name="Button 6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248" r:id="rId67" name="Button 6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49" r:id="rId68" name="Button 6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0" r:id="rId69" name="Button 6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1" r:id="rId70" name="Button 6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252" r:id="rId71" name="Button 68">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253" r:id="rId72" name="Button 6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4"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5"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6"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257" r:id="rId76" name="Button 7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8"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59"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0"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261" r:id="rId80" name="Button 7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2"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3"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4"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265" r:id="rId84" name="Button 8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6"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7"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8"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69" r:id="rId88" name="Button 8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0"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1"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2"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73" r:id="rId92" name="Button 8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4"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5"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6"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277" r:id="rId96" name="Button 9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8"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79"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0"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81" r:id="rId100" name="Button 9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2"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3"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4"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85" r:id="rId104" name="Button 10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6"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7"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8"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89" r:id="rId108" name="Button 10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0"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1"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2"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293" r:id="rId112" name="Button 10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4"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5"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6"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97" r:id="rId116" name="Button 11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8"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99"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0"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01" r:id="rId120" name="Button 11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2"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3"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4"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05" r:id="rId124" name="Button 12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6"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7"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8"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09"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10"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1"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2"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3"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14"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5"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6"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7"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18"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19"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0"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1"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322"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3"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4"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5"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326"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7"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8"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29"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30"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1"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2"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3"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34"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5"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6"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7"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338"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39"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0"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1"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42"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3"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4"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5"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346"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7"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8"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49"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350"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1"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2"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3"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354"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5"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6"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7"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358"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59"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0"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1"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362"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3"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4"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5"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366"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367"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8"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69"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0"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371"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2"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3"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4"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3375" r:id="rId194" name="Button 19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6" r:id="rId195" name="Button 19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7" r:id="rId196" name="Button 19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8" r:id="rId197" name="Button 19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3379" r:id="rId198" name="Button 19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0" r:id="rId199" name="Button 19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1" r:id="rId200" name="Button 19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2" r:id="rId201" name="Button 19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3383"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4"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5"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6"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387"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8"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89"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0"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3391" r:id="rId210" name="Button 20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2" r:id="rId211" name="Button 20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3" r:id="rId212" name="Button 20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4" r:id="rId213" name="Button 21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3395"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6"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7"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8"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399"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0"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1"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2"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403"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4"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5"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6"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3407" r:id="rId226" name="Button 22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8" r:id="rId227" name="Button 22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09" r:id="rId228" name="Button 22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0" r:id="rId229" name="Button 22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3411"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2"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3"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4"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415"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6"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7"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8"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419" r:id="rId238" name="Button 23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0" r:id="rId239" name="Button 23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1" r:id="rId240" name="Button 23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2" r:id="rId241" name="Button 23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3423" r:id="rId242" name="Button 239">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3424" r:id="rId243" name="Button 24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5" r:id="rId244" name="Button 24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6" r:id="rId245" name="Button 24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7" r:id="rId246" name="Button 24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3428" r:id="rId247" name="Button 2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29"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430"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pageSetUpPr fitToPage="1"/>
  </sheetPr>
  <dimension ref="A1:A32"/>
  <sheetViews>
    <sheetView showGridLines="0" workbookViewId="0"/>
  </sheetViews>
  <sheetFormatPr defaultColWidth="9.140625" defaultRowHeight="9.9499999999999993" customHeight="1" x14ac:dyDescent="0.2"/>
  <cols>
    <col min="1" max="1" width="130.5703125" style="234" customWidth="1"/>
    <col min="2" max="16384" width="9.140625" style="220"/>
  </cols>
  <sheetData>
    <row r="1" spans="1:1" ht="36" x14ac:dyDescent="0.2">
      <c r="A1" s="236" t="s">
        <v>217</v>
      </c>
    </row>
    <row r="2" spans="1:1" ht="24" x14ac:dyDescent="0.2">
      <c r="A2" s="237" t="s">
        <v>216</v>
      </c>
    </row>
    <row r="3" spans="1:1" ht="9.9499999999999993" customHeight="1" x14ac:dyDescent="0.2">
      <c r="A3" s="213"/>
    </row>
    <row r="4" spans="1:1" ht="24" customHeight="1" x14ac:dyDescent="0.2">
      <c r="A4" s="237" t="s">
        <v>215</v>
      </c>
    </row>
    <row r="5" spans="1:1" ht="9.9499999999999993" customHeight="1" x14ac:dyDescent="0.2">
      <c r="A5" s="213"/>
    </row>
    <row r="6" spans="1:1" ht="12" x14ac:dyDescent="0.2">
      <c r="A6" s="236" t="s">
        <v>214</v>
      </c>
    </row>
    <row r="7" spans="1:1" ht="9.9499999999999993" customHeight="1" x14ac:dyDescent="0.2">
      <c r="A7" s="236"/>
    </row>
    <row r="8" spans="1:1" ht="36" x14ac:dyDescent="0.2">
      <c r="A8" s="236" t="s">
        <v>213</v>
      </c>
    </row>
    <row r="9" spans="1:1" ht="9.9499999999999993" customHeight="1" x14ac:dyDescent="0.2">
      <c r="A9" s="237"/>
    </row>
    <row r="10" spans="1:1" ht="27.6" customHeight="1" x14ac:dyDescent="0.2">
      <c r="A10" s="236" t="s">
        <v>252</v>
      </c>
    </row>
    <row r="11" spans="1:1" ht="9.9499999999999993" customHeight="1" x14ac:dyDescent="0.2">
      <c r="A11" s="237"/>
    </row>
    <row r="12" spans="1:1" ht="36" customHeight="1" x14ac:dyDescent="0.2">
      <c r="A12" s="236" t="s">
        <v>212</v>
      </c>
    </row>
    <row r="13" spans="1:1" ht="9.9499999999999993" customHeight="1" x14ac:dyDescent="0.2">
      <c r="A13" s="236"/>
    </row>
    <row r="14" spans="1:1" ht="38.25" customHeight="1" x14ac:dyDescent="0.2">
      <c r="A14" s="236" t="s">
        <v>211</v>
      </c>
    </row>
    <row r="15" spans="1:1" ht="9.9499999999999993" customHeight="1" x14ac:dyDescent="0.2">
      <c r="A15" s="236"/>
    </row>
    <row r="16" spans="1:1" ht="24" x14ac:dyDescent="0.2">
      <c r="A16" s="236" t="s">
        <v>210</v>
      </c>
    </row>
    <row r="17" spans="1:1" ht="9.9499999999999993" customHeight="1" x14ac:dyDescent="0.2">
      <c r="A17" s="236"/>
    </row>
    <row r="18" spans="1:1" ht="24" x14ac:dyDescent="0.2">
      <c r="A18" s="236" t="s">
        <v>209</v>
      </c>
    </row>
    <row r="19" spans="1:1" ht="9.9499999999999993" customHeight="1" x14ac:dyDescent="0.2">
      <c r="A19" s="236"/>
    </row>
    <row r="20" spans="1:1" ht="39.75" customHeight="1" x14ac:dyDescent="0.2">
      <c r="A20" s="236" t="s">
        <v>208</v>
      </c>
    </row>
    <row r="21" spans="1:1" ht="9.9499999999999993" customHeight="1" x14ac:dyDescent="0.2">
      <c r="A21" s="236"/>
    </row>
    <row r="22" spans="1:1" ht="24" x14ac:dyDescent="0.2">
      <c r="A22" s="236" t="s">
        <v>207</v>
      </c>
    </row>
    <row r="23" spans="1:1" ht="9.9499999999999993" customHeight="1" x14ac:dyDescent="0.2">
      <c r="A23" s="236"/>
    </row>
    <row r="24" spans="1:1" ht="24" x14ac:dyDescent="0.2">
      <c r="A24" s="236" t="s">
        <v>206</v>
      </c>
    </row>
    <row r="25" spans="1:1" ht="9.9499999999999993" customHeight="1" x14ac:dyDescent="0.2">
      <c r="A25" s="236"/>
    </row>
    <row r="26" spans="1:1" ht="24" x14ac:dyDescent="0.2">
      <c r="A26" s="235" t="s">
        <v>205</v>
      </c>
    </row>
    <row r="27" spans="1:1" ht="12" x14ac:dyDescent="0.2">
      <c r="A27" s="236"/>
    </row>
    <row r="28" spans="1:1" ht="45" customHeight="1" x14ac:dyDescent="0.2">
      <c r="A28" s="236" t="s">
        <v>374</v>
      </c>
    </row>
    <row r="30" spans="1:1" ht="36" customHeight="1" x14ac:dyDescent="0.2">
      <c r="A30" s="236" t="s">
        <v>204</v>
      </c>
    </row>
    <row r="32" spans="1:1" ht="12" x14ac:dyDescent="0.2">
      <c r="A32" s="235" t="s">
        <v>203</v>
      </c>
    </row>
  </sheetData>
  <sheetProtection algorithmName="SHA-512" hashValue="JUXTUaFcr6KWMHXDkrnhBJD6HuHgzcmSFuGI1haE9tFrLU6m8kE655wptC6JQOhaZOPSFk7j8foGSXyVB8ThVQ==" saltValue="y60L/Zo1AdnFD31vt2c1gg==" spinCount="100000" sheet="1" objects="1" scenarios="1"/>
  <pageMargins left="0.25" right="0.25" top="0.5" bottom="0.5" header="0.3" footer="0.3"/>
  <pageSetup scale="97"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M87"/>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 min="32" max="32" width="10.85546875"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277</v>
      </c>
      <c r="B2" s="536"/>
      <c r="C2" s="536"/>
      <c r="D2" s="536"/>
      <c r="E2" s="536"/>
      <c r="F2" s="536"/>
      <c r="G2" s="536"/>
      <c r="H2" s="536"/>
      <c r="I2" s="536"/>
      <c r="J2" s="536"/>
      <c r="K2" s="536"/>
      <c r="L2" s="536"/>
      <c r="M2" s="536"/>
      <c r="N2" s="536"/>
      <c r="O2" s="536"/>
      <c r="P2" s="537"/>
    </row>
    <row r="3" spans="1:32" ht="7.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266</v>
      </c>
      <c r="B5" s="540"/>
      <c r="C5" s="540"/>
      <c r="D5" s="540"/>
      <c r="E5" s="540"/>
      <c r="F5" s="540"/>
      <c r="G5" s="540"/>
      <c r="H5" s="540"/>
      <c r="I5" s="540"/>
      <c r="J5" s="540"/>
      <c r="K5" s="540"/>
      <c r="L5" s="540"/>
      <c r="M5" s="540"/>
      <c r="N5" s="540"/>
      <c r="O5" s="540"/>
      <c r="P5" s="541"/>
    </row>
    <row r="6" spans="1:32" x14ac:dyDescent="0.2">
      <c r="A6" s="254">
        <f ca="1">TODAY()</f>
        <v>46126</v>
      </c>
      <c r="C6" s="329"/>
      <c r="D6" s="329"/>
      <c r="E6" s="329"/>
      <c r="F6" s="329"/>
      <c r="G6" s="329"/>
      <c r="H6" s="329"/>
      <c r="I6" s="329"/>
      <c r="J6" s="329"/>
      <c r="K6" s="329"/>
      <c r="P6" s="250"/>
    </row>
    <row r="7" spans="1:32" ht="13.5" customHeight="1"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5</v>
      </c>
      <c r="C10" s="359" t="str">
        <f>LOOKUP(B10,R10:AD10,R12:AD12)</f>
        <v>May</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359" t="str">
        <f>'Customer Info'!$B$9</f>
        <v>No</v>
      </c>
      <c r="D11" s="101"/>
      <c r="P11" s="250"/>
    </row>
    <row r="12" spans="1:32"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1" t="s">
        <v>27</v>
      </c>
      <c r="B13" s="20"/>
      <c r="C13" s="20"/>
      <c r="D13" s="20"/>
      <c r="E13" s="20"/>
      <c r="F13" s="20"/>
      <c r="G13" s="20"/>
      <c r="H13" s="20"/>
      <c r="I13" s="20"/>
      <c r="J13" s="20"/>
      <c r="K13" s="20"/>
      <c r="L13" s="20"/>
      <c r="M13" s="20"/>
      <c r="N13" s="20"/>
      <c r="O13" s="20"/>
      <c r="P13" s="249"/>
      <c r="R13" s="3" t="s">
        <v>154</v>
      </c>
      <c r="S13" s="161">
        <f>'Rider Rates'!$E$71</f>
        <v>7.4289999999999995E-2</v>
      </c>
      <c r="T13" s="161">
        <f>'Rider Rates'!$E$71</f>
        <v>7.4289999999999995E-2</v>
      </c>
      <c r="U13" s="161">
        <f>'Rider Rates'!$E$71</f>
        <v>7.4289999999999995E-2</v>
      </c>
      <c r="V13" s="161">
        <f>'Rider Rates'!$E$71</f>
        <v>7.4289999999999995E-2</v>
      </c>
      <c r="W13" s="161">
        <f>'Rider Rates'!$E$71</f>
        <v>7.4289999999999995E-2</v>
      </c>
      <c r="X13" s="161">
        <f>'Rider Rates'!$E$70</f>
        <v>7.4289999999999995E-2</v>
      </c>
      <c r="Y13" s="161">
        <f>'Rider Rates'!$E$70</f>
        <v>7.4289999999999995E-2</v>
      </c>
      <c r="Z13" s="161">
        <f>'Rider Rates'!$E$70</f>
        <v>7.4289999999999995E-2</v>
      </c>
      <c r="AA13" s="161">
        <f>'Rider Rates'!$E$70</f>
        <v>7.4289999999999995E-2</v>
      </c>
      <c r="AB13" s="161">
        <f>'Rider Rates'!$E$71</f>
        <v>7.4289999999999995E-2</v>
      </c>
      <c r="AC13" s="161">
        <f>'Rider Rates'!$E$71</f>
        <v>7.4289999999999995E-2</v>
      </c>
      <c r="AD13" s="161">
        <f>'Rider Rates'!$E$71</f>
        <v>7.4289999999999995E-2</v>
      </c>
      <c r="AE13" s="161"/>
      <c r="AF13" s="161"/>
    </row>
    <row r="14" spans="1:32" x14ac:dyDescent="0.2">
      <c r="A14" s="255"/>
      <c r="C14" s="45" t="s">
        <v>54</v>
      </c>
      <c r="D14" s="45" t="s">
        <v>55</v>
      </c>
      <c r="P14" s="250"/>
    </row>
    <row r="15" spans="1:32" x14ac:dyDescent="0.2">
      <c r="A15" s="260" t="s">
        <v>28</v>
      </c>
      <c r="B15" s="27"/>
      <c r="C15" s="38">
        <f>'Customer Info'!B18</f>
        <v>0</v>
      </c>
      <c r="D15" s="38">
        <f>ROUND(C15*C18,1)</f>
        <v>0</v>
      </c>
      <c r="E15" s="27" t="s">
        <v>45</v>
      </c>
      <c r="F15" s="28"/>
      <c r="G15" s="27" t="s">
        <v>15</v>
      </c>
      <c r="I15" s="42" t="s">
        <v>15</v>
      </c>
      <c r="J15" s="27"/>
      <c r="K15" s="27"/>
      <c r="L15" s="27"/>
      <c r="M15" s="27"/>
      <c r="N15" s="27"/>
      <c r="P15" s="250"/>
    </row>
    <row r="16" spans="1:32" x14ac:dyDescent="0.2">
      <c r="A16" s="260" t="s">
        <v>29</v>
      </c>
      <c r="B16" s="27"/>
      <c r="C16" s="38">
        <f>'Customer Info'!B19</f>
        <v>0</v>
      </c>
      <c r="D16" s="38">
        <f>C16*C18</f>
        <v>0</v>
      </c>
      <c r="E16" s="27" t="s">
        <v>45</v>
      </c>
      <c r="F16" s="28"/>
      <c r="G16" s="27" t="s">
        <v>30</v>
      </c>
      <c r="I16" s="316" t="str">
        <f>IF(MAX(C15,C16)&gt;0,C17/(MAX(C15,C16)*730), " ")</f>
        <v xml:space="preserve"> </v>
      </c>
      <c r="J16" s="27"/>
      <c r="K16" s="27"/>
      <c r="L16" s="27"/>
      <c r="M16" s="27"/>
      <c r="N16" s="27"/>
      <c r="P16" s="250"/>
      <c r="X16" s="161"/>
      <c r="Y16" s="161"/>
      <c r="Z16" s="161"/>
      <c r="AA16" s="161"/>
    </row>
    <row r="17" spans="1:30" x14ac:dyDescent="0.2">
      <c r="A17" s="260" t="s">
        <v>43</v>
      </c>
      <c r="B17" s="27"/>
      <c r="C17" s="29">
        <f>IF('Customer Info'!B21+'Customer Info'!B22-'Customer Info'!B23&lt;0,0,'Customer Info'!B21+'Customer Info'!B22-'Customer Info'!B23)</f>
        <v>0</v>
      </c>
      <c r="D17" s="29">
        <f>C17*C18</f>
        <v>0</v>
      </c>
      <c r="E17" s="27" t="s">
        <v>41</v>
      </c>
      <c r="F17" s="28"/>
      <c r="G17" s="27"/>
      <c r="H17" s="27"/>
      <c r="I17" s="27"/>
      <c r="J17" s="27"/>
      <c r="K17" s="27"/>
      <c r="L17" s="27"/>
      <c r="M17" s="27"/>
      <c r="N17" s="27"/>
      <c r="O17" s="27"/>
      <c r="P17" s="250"/>
    </row>
    <row r="18" spans="1:30" x14ac:dyDescent="0.2">
      <c r="A18" s="260" t="s">
        <v>53</v>
      </c>
      <c r="B18" s="27"/>
      <c r="C18" s="317">
        <f>+'Customer Info'!E18</f>
        <v>1</v>
      </c>
      <c r="D18" s="27"/>
      <c r="E18" s="27"/>
      <c r="F18" s="28"/>
      <c r="G18" s="21"/>
      <c r="H18" s="21"/>
      <c r="I18" s="21"/>
      <c r="J18" s="21"/>
      <c r="K18" s="27"/>
      <c r="L18" s="27"/>
      <c r="M18" s="27"/>
      <c r="N18" s="27"/>
      <c r="P18" s="250"/>
      <c r="S18" s="161"/>
      <c r="T18" s="161"/>
      <c r="U18" s="161"/>
      <c r="V18" s="161"/>
      <c r="W18" s="161"/>
      <c r="X18" s="161"/>
      <c r="Y18" s="161"/>
      <c r="Z18" s="161"/>
      <c r="AA18" s="161"/>
      <c r="AB18" s="161"/>
      <c r="AC18" s="161"/>
      <c r="AD18" s="161"/>
    </row>
    <row r="19" spans="1:30" x14ac:dyDescent="0.2">
      <c r="A19" s="260" t="s">
        <v>15</v>
      </c>
      <c r="B19" s="27"/>
      <c r="C19" s="318" t="s">
        <v>15</v>
      </c>
      <c r="D19" s="562" t="s">
        <v>15</v>
      </c>
      <c r="E19" s="562"/>
      <c r="F19" s="562"/>
      <c r="G19" s="562"/>
      <c r="H19" s="562"/>
      <c r="K19" s="27"/>
      <c r="L19" s="27"/>
      <c r="M19" s="27"/>
      <c r="N19" s="27"/>
      <c r="O19" s="301"/>
      <c r="P19" s="250"/>
    </row>
    <row r="20" spans="1:30" x14ac:dyDescent="0.2">
      <c r="A20" s="260" t="s">
        <v>15</v>
      </c>
      <c r="B20" s="27"/>
      <c r="C20" s="318" t="s">
        <v>15</v>
      </c>
      <c r="D20" s="562" t="s">
        <v>15</v>
      </c>
      <c r="E20" s="562"/>
      <c r="F20" s="562"/>
      <c r="G20" s="562"/>
      <c r="H20" s="562"/>
      <c r="I20" s="21"/>
      <c r="J20" s="21"/>
      <c r="K20" s="27"/>
      <c r="L20" s="27"/>
      <c r="M20" s="27"/>
      <c r="N20" s="27"/>
      <c r="O20" s="301"/>
      <c r="P20" s="250"/>
    </row>
    <row r="21" spans="1:30" x14ac:dyDescent="0.2">
      <c r="A21" s="260"/>
      <c r="B21" s="27"/>
      <c r="C21" s="28"/>
      <c r="D21" s="28"/>
      <c r="E21" s="28"/>
      <c r="F21" s="28"/>
      <c r="G21" s="21"/>
      <c r="H21" s="21"/>
      <c r="I21" s="21"/>
      <c r="J21" s="21"/>
      <c r="K21" s="27"/>
      <c r="L21" s="27"/>
      <c r="M21" s="27"/>
      <c r="N21" s="27"/>
      <c r="O21" s="27"/>
      <c r="P21" s="250"/>
    </row>
    <row r="22" spans="1:30" x14ac:dyDescent="0.2">
      <c r="A22" s="261" t="s">
        <v>31</v>
      </c>
      <c r="B22" s="20"/>
      <c r="C22" s="20"/>
      <c r="D22" s="20"/>
      <c r="E22" s="20"/>
      <c r="F22" s="20"/>
      <c r="G22" s="531" t="s">
        <v>67</v>
      </c>
      <c r="H22" s="532"/>
      <c r="I22" s="532"/>
      <c r="J22" s="533"/>
      <c r="K22" s="20"/>
      <c r="L22" s="534" t="s">
        <v>68</v>
      </c>
      <c r="M22" s="534"/>
      <c r="N22" s="534"/>
      <c r="O22" s="534"/>
      <c r="P22" s="250"/>
    </row>
    <row r="23" spans="1:30" x14ac:dyDescent="0.2">
      <c r="A23" s="255"/>
      <c r="G23" s="8" t="s">
        <v>64</v>
      </c>
      <c r="H23" s="8" t="s">
        <v>65</v>
      </c>
      <c r="I23" s="8" t="s">
        <v>66</v>
      </c>
      <c r="J23" s="5" t="s">
        <v>34</v>
      </c>
      <c r="L23" s="100" t="s">
        <v>64</v>
      </c>
      <c r="M23" s="100" t="s">
        <v>65</v>
      </c>
      <c r="N23" s="100" t="s">
        <v>66</v>
      </c>
      <c r="O23" s="100" t="s">
        <v>34</v>
      </c>
      <c r="P23" s="262" t="s">
        <v>56</v>
      </c>
    </row>
    <row r="24" spans="1:30" x14ac:dyDescent="0.2">
      <c r="A24" s="255" t="s">
        <v>32</v>
      </c>
      <c r="G24" s="66"/>
      <c r="H24" s="66"/>
      <c r="I24" s="66">
        <f>'Rider Rates'!$B$17</f>
        <v>186.3</v>
      </c>
      <c r="J24" s="66">
        <f>SUM(G24:I24)</f>
        <v>186.3</v>
      </c>
      <c r="L24" s="67"/>
      <c r="M24" s="67"/>
      <c r="N24" s="67">
        <f>I24</f>
        <v>186.3</v>
      </c>
      <c r="O24" s="162">
        <f>SUM(L24:N24)</f>
        <v>186.3</v>
      </c>
      <c r="P24" s="263">
        <f>'Rider Rates'!$K$17</f>
        <v>46122</v>
      </c>
    </row>
    <row r="25" spans="1:30" x14ac:dyDescent="0.2">
      <c r="A25" s="255" t="s">
        <v>126</v>
      </c>
      <c r="D25" s="1">
        <f>D17</f>
        <v>0</v>
      </c>
      <c r="E25" s="78" t="s">
        <v>41</v>
      </c>
      <c r="F25" s="79" t="s">
        <v>8</v>
      </c>
      <c r="G25" s="64"/>
      <c r="H25" s="66"/>
      <c r="I25" s="64">
        <f>'Rider Rates'!$C$17</f>
        <v>1.8536199999999999E-2</v>
      </c>
      <c r="J25" s="64">
        <f>I25</f>
        <v>1.8536199999999999E-2</v>
      </c>
      <c r="K25" s="81" t="s">
        <v>42</v>
      </c>
      <c r="L25" s="66"/>
      <c r="M25" s="67"/>
      <c r="N25" s="66">
        <f>ROUND(D25*J25,2)</f>
        <v>0</v>
      </c>
      <c r="O25" s="162">
        <f>SUM(L25:N25)</f>
        <v>0</v>
      </c>
      <c r="P25" s="263">
        <f>'Rider Rates'!$K$17</f>
        <v>46122</v>
      </c>
    </row>
    <row r="26" spans="1:30" x14ac:dyDescent="0.2">
      <c r="A26" s="302" t="s">
        <v>50</v>
      </c>
      <c r="B26" s="32"/>
      <c r="C26" s="32"/>
      <c r="D26" s="33"/>
      <c r="E26" s="33"/>
      <c r="F26" s="32"/>
      <c r="G26" s="32"/>
      <c r="H26" s="32"/>
      <c r="I26" s="32"/>
      <c r="J26" s="32"/>
      <c r="K26" s="34"/>
      <c r="L26" s="210"/>
      <c r="M26" s="210"/>
      <c r="N26" s="210">
        <f>SUM(N24:N25)</f>
        <v>186.3</v>
      </c>
      <c r="O26" s="210">
        <f>SUM(O24:O25)</f>
        <v>186.3</v>
      </c>
      <c r="P26" s="250"/>
    </row>
    <row r="27" spans="1:30" x14ac:dyDescent="0.2">
      <c r="A27" s="303"/>
      <c r="B27" s="68"/>
      <c r="C27" s="69"/>
      <c r="D27" s="69"/>
      <c r="E27" s="69"/>
      <c r="F27" s="69"/>
      <c r="G27" s="70"/>
      <c r="H27" s="70"/>
      <c r="I27" s="70"/>
      <c r="J27" s="70"/>
      <c r="K27" s="68"/>
      <c r="L27" s="68"/>
      <c r="M27" s="68"/>
      <c r="N27" s="68"/>
      <c r="O27" s="68"/>
      <c r="P27" s="304"/>
    </row>
    <row r="28" spans="1:30" x14ac:dyDescent="0.2">
      <c r="A28" s="259" t="s">
        <v>69</v>
      </c>
      <c r="D28" s="1"/>
      <c r="E28" s="1"/>
      <c r="K28" s="31"/>
      <c r="L28" s="31"/>
      <c r="M28" s="31"/>
      <c r="N28" s="31"/>
      <c r="O28" s="245"/>
      <c r="P28" s="319"/>
    </row>
    <row r="29" spans="1:30" x14ac:dyDescent="0.2">
      <c r="A29" s="302"/>
      <c r="D29" s="1"/>
      <c r="E29" s="1"/>
      <c r="K29" s="31"/>
      <c r="L29" s="31"/>
      <c r="M29" s="31"/>
      <c r="N29" s="31"/>
      <c r="O29" s="245"/>
      <c r="P29" s="250"/>
    </row>
    <row r="30" spans="1:30" x14ac:dyDescent="0.2">
      <c r="A30" s="270" t="s">
        <v>372</v>
      </c>
      <c r="D30" s="1">
        <f>IF($C$17&lt;0,0,IF($C$17&gt;833000,833000,$C$17))</f>
        <v>0</v>
      </c>
      <c r="E30" s="30" t="s">
        <v>41</v>
      </c>
      <c r="F30" s="4" t="s">
        <v>8</v>
      </c>
      <c r="G30" s="63"/>
      <c r="H30" s="64"/>
      <c r="I30" s="80">
        <f>'Rider Rates'!$G$35</f>
        <v>5.5215000000000004E-3</v>
      </c>
      <c r="J30" s="6">
        <f t="shared" ref="J30:J37" si="0">SUM(G30:I30)</f>
        <v>5.5215000000000004E-3</v>
      </c>
      <c r="K30" s="31" t="s">
        <v>42</v>
      </c>
      <c r="L30" s="66"/>
      <c r="M30" s="66"/>
      <c r="N30" s="66">
        <f>ROUND($D30*I30,2)</f>
        <v>0</v>
      </c>
      <c r="O30" s="66">
        <f t="shared" ref="O30:O46" si="1">SUM(L30:N30)</f>
        <v>0</v>
      </c>
      <c r="P30" s="263">
        <f>'Rider Rates'!$O$35</f>
        <v>46022</v>
      </c>
    </row>
    <row r="31" spans="1:30" x14ac:dyDescent="0.2">
      <c r="A31" s="270" t="s">
        <v>373</v>
      </c>
      <c r="D31" s="1">
        <f>IF($C$17-833000&gt;0,$C$17-D30,0)</f>
        <v>0</v>
      </c>
      <c r="E31" s="30" t="s">
        <v>41</v>
      </c>
      <c r="F31" s="4" t="s">
        <v>8</v>
      </c>
      <c r="G31" s="63"/>
      <c r="H31" s="64"/>
      <c r="I31" s="80">
        <f>'Rider Rates'!$G$36</f>
        <v>1.7560000000000001E-4</v>
      </c>
      <c r="J31" s="80">
        <f t="shared" si="0"/>
        <v>1.7560000000000001E-4</v>
      </c>
      <c r="K31" s="31" t="s">
        <v>42</v>
      </c>
      <c r="L31" s="66"/>
      <c r="M31" s="66"/>
      <c r="N31" s="66">
        <f>ROUND($D31*I31,2)</f>
        <v>0</v>
      </c>
      <c r="O31" s="66">
        <f t="shared" si="1"/>
        <v>0</v>
      </c>
      <c r="P31" s="263">
        <f>'Rider Rates'!$O$36</f>
        <v>45293</v>
      </c>
    </row>
    <row r="32" spans="1:30" x14ac:dyDescent="0.2">
      <c r="A32" s="270" t="s">
        <v>47</v>
      </c>
      <c r="B32" t="s">
        <v>15</v>
      </c>
      <c r="D32" s="1">
        <f>IF('Customer Info'!$C$31=TRUE,0,IF(C17&lt;0,0,IF(C17&gt;2000,2000,C17)))</f>
        <v>0</v>
      </c>
      <c r="E32" s="30" t="s">
        <v>41</v>
      </c>
      <c r="F32" s="4" t="s">
        <v>8</v>
      </c>
      <c r="G32" s="63"/>
      <c r="H32" s="64"/>
      <c r="I32" s="80">
        <f>'Rider Rates'!$G$37</f>
        <v>4.6499999999999996E-3</v>
      </c>
      <c r="J32" s="80">
        <f t="shared" si="0"/>
        <v>4.6499999999999996E-3</v>
      </c>
      <c r="K32" s="31" t="s">
        <v>42</v>
      </c>
      <c r="L32" s="66"/>
      <c r="M32" s="66"/>
      <c r="N32" s="66">
        <f>ROUND($D32*I32,2)</f>
        <v>0</v>
      </c>
      <c r="O32" s="66">
        <f t="shared" si="1"/>
        <v>0</v>
      </c>
      <c r="P32" s="263">
        <f>'Rider Rates'!$O$37</f>
        <v>44531</v>
      </c>
    </row>
    <row r="33" spans="1:16" x14ac:dyDescent="0.2">
      <c r="A33" s="270" t="s">
        <v>48</v>
      </c>
      <c r="B33" t="s">
        <v>15</v>
      </c>
      <c r="D33" s="1">
        <f>IF('Customer Info'!$C$31=TRUE,0,IF(C17&gt;15000,13000,IF(C17&gt;2000,C17-2000,0)))</f>
        <v>0</v>
      </c>
      <c r="E33" s="30" t="s">
        <v>41</v>
      </c>
      <c r="F33" s="4" t="s">
        <v>8</v>
      </c>
      <c r="G33" s="63"/>
      <c r="H33" s="64"/>
      <c r="I33" s="80">
        <f>'Rider Rates'!$G$38</f>
        <v>4.1900000000000001E-3</v>
      </c>
      <c r="J33" s="80">
        <f t="shared" si="0"/>
        <v>4.1900000000000001E-3</v>
      </c>
      <c r="K33" s="31" t="s">
        <v>42</v>
      </c>
      <c r="L33" s="66"/>
      <c r="M33" s="66"/>
      <c r="N33" s="66">
        <f>ROUND($D33*I33,2)</f>
        <v>0</v>
      </c>
      <c r="O33" s="66">
        <f t="shared" si="1"/>
        <v>0</v>
      </c>
      <c r="P33" s="263">
        <f>'Rider Rates'!$O$38</f>
        <v>44531</v>
      </c>
    </row>
    <row r="34" spans="1:16" x14ac:dyDescent="0.2">
      <c r="A34" s="270" t="s">
        <v>49</v>
      </c>
      <c r="B34" t="s">
        <v>15</v>
      </c>
      <c r="D34" s="1">
        <f>IF('Customer Info'!$C$31=TRUE,0,IF(C17-D32-D33&gt;0,C17-D32-D33,0))</f>
        <v>0</v>
      </c>
      <c r="E34" s="30" t="s">
        <v>41</v>
      </c>
      <c r="F34" s="4" t="s">
        <v>8</v>
      </c>
      <c r="G34" s="63"/>
      <c r="H34" s="64"/>
      <c r="I34" s="80">
        <f>'Rider Rates'!$G$39</f>
        <v>3.63E-3</v>
      </c>
      <c r="J34" s="80">
        <f t="shared" si="0"/>
        <v>3.63E-3</v>
      </c>
      <c r="K34" s="31" t="s">
        <v>42</v>
      </c>
      <c r="L34" s="66"/>
      <c r="M34" s="66"/>
      <c r="N34" s="66">
        <f>ROUND($D34*I34,2)</f>
        <v>0</v>
      </c>
      <c r="O34" s="66">
        <f t="shared" si="1"/>
        <v>0</v>
      </c>
      <c r="P34" s="263">
        <f>'Rider Rates'!$O$39</f>
        <v>44531</v>
      </c>
    </row>
    <row r="35" spans="1:16" x14ac:dyDescent="0.2">
      <c r="A35" s="273" t="s">
        <v>159</v>
      </c>
      <c r="B35" s="61"/>
      <c r="C35" s="61"/>
      <c r="D35" s="1">
        <f>IF($C$17&lt;1,0,$C$17)</f>
        <v>0</v>
      </c>
      <c r="E35" s="78" t="s">
        <v>41</v>
      </c>
      <c r="F35" s="196" t="s">
        <v>8</v>
      </c>
      <c r="G35" s="124"/>
      <c r="H35" s="124"/>
      <c r="I35" s="80">
        <f>'Rider Rates'!$I$40</f>
        <v>-1.06E-3</v>
      </c>
      <c r="J35" s="80">
        <f t="shared" si="0"/>
        <v>-1.06E-3</v>
      </c>
      <c r="K35" s="81" t="s">
        <v>42</v>
      </c>
      <c r="L35" s="82"/>
      <c r="M35" s="82"/>
      <c r="N35" s="82">
        <f>ROUND(D35*I35,2)</f>
        <v>0</v>
      </c>
      <c r="O35" s="82">
        <f t="shared" si="1"/>
        <v>0</v>
      </c>
      <c r="P35" s="263">
        <f>'Rider Rates'!$O$40</f>
        <v>46122</v>
      </c>
    </row>
    <row r="36" spans="1:16" x14ac:dyDescent="0.2">
      <c r="A36" s="273" t="s">
        <v>162</v>
      </c>
      <c r="B36" s="61"/>
      <c r="C36" s="61"/>
      <c r="D36" s="151"/>
      <c r="E36" s="78" t="s">
        <v>109</v>
      </c>
      <c r="F36" s="79"/>
      <c r="G36" s="87"/>
      <c r="H36" s="88"/>
      <c r="I36" s="152">
        <f>'Rider Rates'!$C$41</f>
        <v>1.02</v>
      </c>
      <c r="J36" s="152">
        <f t="shared" si="0"/>
        <v>1.02</v>
      </c>
      <c r="K36" s="81"/>
      <c r="L36" s="82"/>
      <c r="M36" s="82"/>
      <c r="N36" s="82">
        <f>I36</f>
        <v>1.02</v>
      </c>
      <c r="O36" s="82">
        <f t="shared" si="1"/>
        <v>1.02</v>
      </c>
      <c r="P36" s="263">
        <f>'Rider Rates'!$O$41</f>
        <v>46122</v>
      </c>
    </row>
    <row r="37" spans="1:16" x14ac:dyDescent="0.2">
      <c r="A37" s="272" t="s">
        <v>352</v>
      </c>
      <c r="B37" s="61"/>
      <c r="C37" s="61"/>
      <c r="D37" s="151"/>
      <c r="E37" s="78" t="s">
        <v>109</v>
      </c>
      <c r="F37" s="79"/>
      <c r="G37" s="87"/>
      <c r="H37" s="88"/>
      <c r="I37" s="152">
        <f>'Rider Rates'!$C$42</f>
        <v>23.69</v>
      </c>
      <c r="J37" s="152">
        <f t="shared" si="0"/>
        <v>23.69</v>
      </c>
      <c r="K37" s="81"/>
      <c r="L37" s="82"/>
      <c r="M37" s="82"/>
      <c r="N37" s="82">
        <f>I37</f>
        <v>23.69</v>
      </c>
      <c r="O37" s="82">
        <f t="shared" si="1"/>
        <v>23.69</v>
      </c>
      <c r="P37" s="263">
        <f>'Rider Rates'!$O$42</f>
        <v>46122</v>
      </c>
    </row>
    <row r="38" spans="1:16" x14ac:dyDescent="0.2">
      <c r="A38" s="272" t="s">
        <v>133</v>
      </c>
      <c r="B38" s="61"/>
      <c r="C38" s="61"/>
      <c r="D38" s="320">
        <f>$N$26</f>
        <v>186.3</v>
      </c>
      <c r="E38" s="78" t="s">
        <v>115</v>
      </c>
      <c r="F38" s="79" t="s">
        <v>8</v>
      </c>
      <c r="G38" s="87"/>
      <c r="H38" s="88"/>
      <c r="I38" s="93">
        <f>'Rider Rates'!$F$43</f>
        <v>2.95915E-2</v>
      </c>
      <c r="J38" s="93">
        <f>SUM(H38:I38)</f>
        <v>2.95915E-2</v>
      </c>
      <c r="K38" s="81"/>
      <c r="L38" s="82"/>
      <c r="M38" s="82"/>
      <c r="N38" s="82">
        <f>ROUND(N$26*I38,2)</f>
        <v>5.51</v>
      </c>
      <c r="O38" s="82">
        <f t="shared" si="1"/>
        <v>5.51</v>
      </c>
      <c r="P38" s="263">
        <f>'Rider Rates'!$O$43</f>
        <v>46122</v>
      </c>
    </row>
    <row r="39" spans="1:16" x14ac:dyDescent="0.2">
      <c r="A39" s="272" t="s">
        <v>78</v>
      </c>
      <c r="B39" s="61"/>
      <c r="C39" s="61"/>
      <c r="D39" s="320">
        <f>$N$26</f>
        <v>186.3</v>
      </c>
      <c r="E39" s="78" t="s">
        <v>115</v>
      </c>
      <c r="F39" s="79" t="s">
        <v>8</v>
      </c>
      <c r="G39" s="86"/>
      <c r="H39" s="5"/>
      <c r="I39" s="93">
        <f>'Rider Rates'!$F$44</f>
        <v>1.8019E-2</v>
      </c>
      <c r="J39" s="93">
        <f>SUM(H39:I39)</f>
        <v>1.8019E-2</v>
      </c>
      <c r="K39" s="81"/>
      <c r="L39" s="82"/>
      <c r="M39" s="82"/>
      <c r="N39" s="82">
        <f>ROUND(N$26*I39,2)</f>
        <v>3.36</v>
      </c>
      <c r="O39" s="162">
        <f t="shared" si="1"/>
        <v>3.36</v>
      </c>
      <c r="P39" s="263">
        <f>'Rider Rates'!$O$44</f>
        <v>46122</v>
      </c>
    </row>
    <row r="40" spans="1:16" x14ac:dyDescent="0.2">
      <c r="A40" s="272" t="s">
        <v>79</v>
      </c>
      <c r="B40" s="61"/>
      <c r="C40" s="61"/>
      <c r="D40" s="320">
        <f>$N$26</f>
        <v>186.3</v>
      </c>
      <c r="E40" s="78" t="s">
        <v>115</v>
      </c>
      <c r="F40" s="79" t="s">
        <v>8</v>
      </c>
      <c r="G40" s="87"/>
      <c r="H40" s="88"/>
      <c r="I40" s="93">
        <f>'Rider Rates'!$F$45</f>
        <v>5.8023605956771022E-2</v>
      </c>
      <c r="J40" s="93">
        <f>SUM(H40:I40)</f>
        <v>5.8023605956771022E-2</v>
      </c>
      <c r="K40" s="81"/>
      <c r="L40" s="82"/>
      <c r="M40" s="82"/>
      <c r="N40" s="82">
        <f>ROUND(N$26*I40,2)</f>
        <v>10.81</v>
      </c>
      <c r="O40" s="162">
        <f t="shared" si="1"/>
        <v>10.81</v>
      </c>
      <c r="P40" s="263">
        <f>'Rider Rates'!$O$45</f>
        <v>46122</v>
      </c>
    </row>
    <row r="41" spans="1:16" x14ac:dyDescent="0.2">
      <c r="A41" s="270" t="s">
        <v>173</v>
      </c>
      <c r="B41" s="61"/>
      <c r="C41" s="61"/>
      <c r="D41" s="320">
        <f>$N$26</f>
        <v>186.3</v>
      </c>
      <c r="E41" s="78" t="s">
        <v>115</v>
      </c>
      <c r="F41" s="79" t="s">
        <v>8</v>
      </c>
      <c r="G41" s="80"/>
      <c r="H41" s="80"/>
      <c r="I41" s="93">
        <f>'Rider Rates'!$F$46</f>
        <v>0</v>
      </c>
      <c r="J41" s="93">
        <f>SUM(H41:I41)</f>
        <v>0</v>
      </c>
      <c r="K41" s="81"/>
      <c r="L41" s="82"/>
      <c r="M41" s="82"/>
      <c r="N41" s="82">
        <f>ROUND($D$41*I41,2)</f>
        <v>0</v>
      </c>
      <c r="O41" s="82">
        <f t="shared" si="1"/>
        <v>0</v>
      </c>
      <c r="P41" s="263">
        <f>'Rider Rates'!$O$46</f>
        <v>44713</v>
      </c>
    </row>
    <row r="42" spans="1:16" x14ac:dyDescent="0.2">
      <c r="A42" s="270" t="s">
        <v>160</v>
      </c>
      <c r="B42" s="61"/>
      <c r="C42" s="61"/>
      <c r="D42" s="1">
        <f>IF($C$17&lt;0,0,IF($C$17&gt;833000,833000,$C$17))</f>
        <v>0</v>
      </c>
      <c r="E42" s="78" t="s">
        <v>41</v>
      </c>
      <c r="F42" s="79" t="s">
        <v>8</v>
      </c>
      <c r="G42" s="80"/>
      <c r="H42" s="80"/>
      <c r="I42" s="80">
        <f>'Rider Rates'!$I$47</f>
        <v>0</v>
      </c>
      <c r="J42" s="80">
        <f t="shared" ref="J42:J47" si="2">SUM(G42:I42)</f>
        <v>0</v>
      </c>
      <c r="K42" s="81" t="s">
        <v>42</v>
      </c>
      <c r="L42" s="82"/>
      <c r="M42" s="82"/>
      <c r="N42" s="66">
        <f>ROUND(D42*I42,2)</f>
        <v>0</v>
      </c>
      <c r="O42" s="82">
        <f t="shared" si="1"/>
        <v>0</v>
      </c>
      <c r="P42" s="263">
        <f>'Rider Rates'!$O$47</f>
        <v>45883</v>
      </c>
    </row>
    <row r="43" spans="1:16" x14ac:dyDescent="0.2">
      <c r="A43" s="270" t="s">
        <v>342</v>
      </c>
      <c r="B43" s="61"/>
      <c r="C43" s="61"/>
      <c r="D43" s="77">
        <f>IF(C17&lt;0,0,IF(C17&gt;833000,833000,C17))</f>
        <v>0</v>
      </c>
      <c r="E43" s="78" t="s">
        <v>41</v>
      </c>
      <c r="F43" s="79" t="s">
        <v>8</v>
      </c>
      <c r="G43" s="205"/>
      <c r="H43" s="205"/>
      <c r="I43" s="80">
        <f>'Rider Rates'!$I$48</f>
        <v>0</v>
      </c>
      <c r="J43" s="80">
        <f t="shared" si="2"/>
        <v>0</v>
      </c>
      <c r="K43" s="81" t="s">
        <v>42</v>
      </c>
      <c r="L43" s="206"/>
      <c r="M43" s="206"/>
      <c r="N43" s="206">
        <f>IF(D43*I43&gt;242,242,D43*I43)</f>
        <v>0</v>
      </c>
      <c r="O43" s="206">
        <f t="shared" si="1"/>
        <v>0</v>
      </c>
      <c r="P43" s="263">
        <f>'Rider Rates'!$O$47</f>
        <v>45883</v>
      </c>
    </row>
    <row r="44" spans="1:16" x14ac:dyDescent="0.2">
      <c r="A44" s="270" t="s">
        <v>176</v>
      </c>
      <c r="B44" s="61"/>
      <c r="C44" s="61"/>
      <c r="D44" s="77">
        <f>D17</f>
        <v>0</v>
      </c>
      <c r="E44" s="78" t="s">
        <v>41</v>
      </c>
      <c r="F44" s="196" t="s">
        <v>8</v>
      </c>
      <c r="G44" s="80"/>
      <c r="H44" s="80"/>
      <c r="I44" s="80">
        <f>'Rider Rates'!$L$49</f>
        <v>0</v>
      </c>
      <c r="J44" s="80">
        <f t="shared" si="2"/>
        <v>0</v>
      </c>
      <c r="K44" s="81" t="s">
        <v>42</v>
      </c>
      <c r="L44" s="82"/>
      <c r="M44" s="82"/>
      <c r="N44" s="82">
        <f>ROUND(D44*I44,2)</f>
        <v>0</v>
      </c>
      <c r="O44" s="82">
        <f t="shared" si="1"/>
        <v>0</v>
      </c>
      <c r="P44" s="263">
        <f>'Rider Rates'!$O$49</f>
        <v>45444</v>
      </c>
    </row>
    <row r="45" spans="1:16" x14ac:dyDescent="0.2">
      <c r="A45" s="270" t="s">
        <v>175</v>
      </c>
      <c r="B45" s="61"/>
      <c r="C45" s="61"/>
      <c r="D45" s="77"/>
      <c r="E45" s="78" t="s">
        <v>109</v>
      </c>
      <c r="F45" s="79" t="s">
        <v>8</v>
      </c>
      <c r="G45" s="203"/>
      <c r="H45" s="203"/>
      <c r="I45" s="80">
        <f>'Rider Rates'!$C$50</f>
        <v>0</v>
      </c>
      <c r="J45" s="80">
        <f t="shared" si="2"/>
        <v>0</v>
      </c>
      <c r="K45" s="81"/>
      <c r="L45" s="162"/>
      <c r="M45" s="162"/>
      <c r="N45" s="162">
        <f>I45</f>
        <v>0</v>
      </c>
      <c r="O45" s="162">
        <f t="shared" si="1"/>
        <v>0</v>
      </c>
      <c r="P45" s="263">
        <f>'Rider Rates'!$O$50</f>
        <v>45444</v>
      </c>
    </row>
    <row r="46" spans="1:16" x14ac:dyDescent="0.2">
      <c r="A46" s="270" t="s">
        <v>344</v>
      </c>
      <c r="B46" s="61"/>
      <c r="C46" s="61"/>
      <c r="D46" s="1">
        <f>$D$30</f>
        <v>0</v>
      </c>
      <c r="E46" s="78" t="s">
        <v>41</v>
      </c>
      <c r="F46" s="79" t="s">
        <v>8</v>
      </c>
      <c r="G46" s="80"/>
      <c r="H46" s="80"/>
      <c r="I46" s="80">
        <f>'Rider Rates'!$I$51</f>
        <v>0</v>
      </c>
      <c r="J46" s="80">
        <f t="shared" si="2"/>
        <v>0</v>
      </c>
      <c r="K46" s="81" t="s">
        <v>42</v>
      </c>
      <c r="L46" s="82"/>
      <c r="M46" s="82"/>
      <c r="N46" s="66">
        <f>ROUND(I46*D46,2)</f>
        <v>0</v>
      </c>
      <c r="O46" s="162">
        <f t="shared" si="1"/>
        <v>0</v>
      </c>
      <c r="P46" s="263">
        <f>'Rider Rates'!$O$51</f>
        <v>45444</v>
      </c>
    </row>
    <row r="47" spans="1:16" x14ac:dyDescent="0.2">
      <c r="A47" s="272" t="s">
        <v>80</v>
      </c>
      <c r="B47" s="61"/>
      <c r="C47" s="61"/>
      <c r="D47" s="1">
        <f>IF('Customer Info'!C33=TRUE,0,IF($C$17&lt;0,0,$C$17))</f>
        <v>0</v>
      </c>
      <c r="E47" s="78" t="s">
        <v>41</v>
      </c>
      <c r="F47" s="79" t="s">
        <v>8</v>
      </c>
      <c r="G47" s="80"/>
      <c r="H47" s="80"/>
      <c r="I47" s="80">
        <f>'Rider Rates'!$L$55</f>
        <v>0</v>
      </c>
      <c r="J47" s="80">
        <f t="shared" si="2"/>
        <v>0</v>
      </c>
      <c r="K47" s="81" t="s">
        <v>42</v>
      </c>
      <c r="L47" s="82"/>
      <c r="M47" s="82"/>
      <c r="N47" s="66">
        <f>ROUND(I47*D47,2)</f>
        <v>0</v>
      </c>
      <c r="O47" s="162">
        <f>SUM(L47:N47)</f>
        <v>0</v>
      </c>
      <c r="P47" s="263">
        <f>'Rider Rates'!$O$55</f>
        <v>45444</v>
      </c>
    </row>
    <row r="48" spans="1:16" x14ac:dyDescent="0.2">
      <c r="A48" s="270" t="s">
        <v>177</v>
      </c>
      <c r="B48" s="61"/>
      <c r="C48" s="61"/>
      <c r="D48" s="77"/>
      <c r="E48" s="78"/>
      <c r="F48" s="79"/>
      <c r="G48" s="203"/>
      <c r="H48" s="203"/>
      <c r="I48" s="203"/>
      <c r="J48" s="203"/>
      <c r="K48" s="81"/>
      <c r="L48" s="162"/>
      <c r="M48" s="162"/>
      <c r="N48" s="162"/>
      <c r="O48" s="162"/>
      <c r="P48" s="296"/>
    </row>
    <row r="49" spans="1:221" s="213" customFormat="1" x14ac:dyDescent="0.2">
      <c r="A49" s="344"/>
      <c r="B49" s="387"/>
      <c r="C49" s="387"/>
      <c r="D49" s="418"/>
      <c r="E49" s="404"/>
      <c r="F49" s="405"/>
      <c r="G49" s="405"/>
      <c r="H49" s="405"/>
      <c r="I49" s="405"/>
      <c r="J49" s="405"/>
      <c r="K49" s="405"/>
      <c r="L49" s="405"/>
      <c r="M49" s="405"/>
      <c r="N49" s="405"/>
      <c r="O49" s="405"/>
      <c r="P49" s="296"/>
    </row>
    <row r="50" spans="1:221" s="213" customFormat="1" x14ac:dyDescent="0.2">
      <c r="A50" s="411" t="s">
        <v>293</v>
      </c>
      <c r="B50" s="387"/>
      <c r="C50" s="387"/>
      <c r="D50" s="418"/>
      <c r="E50" s="404"/>
      <c r="F50" s="405"/>
      <c r="G50" s="405"/>
      <c r="H50" s="405"/>
      <c r="I50" s="405"/>
      <c r="J50" s="405"/>
      <c r="K50" s="405"/>
      <c r="L50" s="405"/>
      <c r="M50" s="405"/>
      <c r="N50" s="405"/>
      <c r="O50" s="405"/>
      <c r="P50" s="296"/>
    </row>
    <row r="51" spans="1:221" x14ac:dyDescent="0.2">
      <c r="A51" s="273" t="s">
        <v>155</v>
      </c>
      <c r="B51" s="61"/>
      <c r="C51" s="61"/>
      <c r="D51" s="1">
        <f>IF($C$17&lt;0,0,$C$17)</f>
        <v>0</v>
      </c>
      <c r="E51" s="78" t="s">
        <v>41</v>
      </c>
      <c r="F51" s="79" t="s">
        <v>8</v>
      </c>
      <c r="G51" s="80"/>
      <c r="H51" s="80">
        <f>'Rider Rates'!$H$64</f>
        <v>4.8264399999999999E-2</v>
      </c>
      <c r="I51" s="80"/>
      <c r="J51" s="80">
        <f>SUM(G51:I51)</f>
        <v>4.8264399999999999E-2</v>
      </c>
      <c r="K51" s="81" t="s">
        <v>42</v>
      </c>
      <c r="L51" s="82"/>
      <c r="M51" s="82">
        <f>ROUND(D51*H51,2)</f>
        <v>0</v>
      </c>
      <c r="N51" s="160"/>
      <c r="O51" s="82">
        <f>SUM(L51:N51)</f>
        <v>0</v>
      </c>
      <c r="P51" s="263">
        <f>'Rider Rates'!$L$64</f>
        <v>46112</v>
      </c>
    </row>
    <row r="52" spans="1:221" s="213" customFormat="1" x14ac:dyDescent="0.2">
      <c r="A52" s="344"/>
      <c r="B52" s="387"/>
      <c r="C52" s="387"/>
      <c r="D52" s="407"/>
      <c r="E52" s="412"/>
      <c r="F52" s="408"/>
      <c r="G52" s="408"/>
      <c r="H52" s="408"/>
      <c r="I52" s="408"/>
      <c r="J52" s="408"/>
      <c r="K52" s="408"/>
      <c r="L52" s="408"/>
      <c r="M52" s="408"/>
      <c r="N52" s="408"/>
      <c r="O52" s="408"/>
      <c r="P52" s="339"/>
    </row>
    <row r="53" spans="1:221" s="213" customFormat="1" x14ac:dyDescent="0.2">
      <c r="A53" s="411" t="s">
        <v>294</v>
      </c>
      <c r="B53" s="387"/>
      <c r="C53" s="387"/>
      <c r="D53" s="407"/>
      <c r="E53" s="412"/>
      <c r="F53" s="408"/>
      <c r="G53" s="408"/>
      <c r="H53" s="408"/>
      <c r="I53" s="408"/>
      <c r="J53" s="408"/>
      <c r="K53" s="408"/>
      <c r="L53" s="408"/>
      <c r="M53" s="408"/>
      <c r="N53" s="408"/>
      <c r="O53" s="408"/>
      <c r="P53" s="339"/>
    </row>
    <row r="54" spans="1:221" x14ac:dyDescent="0.2">
      <c r="A54" s="273" t="s">
        <v>153</v>
      </c>
      <c r="B54" s="61"/>
      <c r="C54" s="61"/>
      <c r="D54" s="77">
        <f>IF(C11="Yes",0,'Customer Info'!$B$21+'Customer Info'!$B$22-'Customer Info'!$B$23)</f>
        <v>0</v>
      </c>
      <c r="E54" s="78" t="s">
        <v>41</v>
      </c>
      <c r="F54" s="79" t="s">
        <v>8</v>
      </c>
      <c r="G54" s="80">
        <f>IF(C11="Yes",0,'Rider Rates'!$E$70)</f>
        <v>7.4289999999999995E-2</v>
      </c>
      <c r="H54" s="80"/>
      <c r="I54" s="80"/>
      <c r="J54" s="185">
        <f>SUM(G54:H54)</f>
        <v>7.4289999999999995E-2</v>
      </c>
      <c r="K54" s="81" t="s">
        <v>42</v>
      </c>
      <c r="L54" s="82">
        <f>ROUND(D54*G54,2)</f>
        <v>0</v>
      </c>
      <c r="M54" s="82"/>
      <c r="N54" s="82"/>
      <c r="O54" s="82">
        <f>SUM(L54:N54)</f>
        <v>0</v>
      </c>
      <c r="P54" s="263">
        <f>'Rider Rates'!$R$74</f>
        <v>45809</v>
      </c>
    </row>
    <row r="55" spans="1:221" x14ac:dyDescent="0.2">
      <c r="A55" s="270" t="s">
        <v>136</v>
      </c>
      <c r="B55" s="61"/>
      <c r="C55" s="61"/>
      <c r="D55" s="77">
        <f>IF(C11="Yes",0,'Customer Info'!$B$21+'Customer Info'!$B$22-'Customer Info'!$B$23)</f>
        <v>0</v>
      </c>
      <c r="E55" s="78" t="s">
        <v>41</v>
      </c>
      <c r="F55" s="79" t="s">
        <v>8</v>
      </c>
      <c r="G55" s="80">
        <f>IF(C11="Yes",0,'Rider Rates'!$E$74)</f>
        <v>1.3849999999999999E-2</v>
      </c>
      <c r="H55" s="80"/>
      <c r="I55" s="80"/>
      <c r="J55" s="185">
        <f>SUM(G55:H55)</f>
        <v>1.3849999999999999E-2</v>
      </c>
      <c r="K55" s="81" t="s">
        <v>42</v>
      </c>
      <c r="L55" s="82">
        <f>ROUND(D55*G55,2)</f>
        <v>0</v>
      </c>
      <c r="M55" s="82"/>
      <c r="N55" s="82"/>
      <c r="O55" s="82">
        <f t="shared" ref="O55:O56" si="3">SUM(L55:N55)</f>
        <v>0</v>
      </c>
      <c r="P55" s="263">
        <f>'Rider Rates'!$R$74</f>
        <v>45809</v>
      </c>
    </row>
    <row r="56" spans="1:221" x14ac:dyDescent="0.2">
      <c r="A56" s="273" t="s">
        <v>158</v>
      </c>
      <c r="B56" s="61"/>
      <c r="C56" s="61"/>
      <c r="D56" s="77">
        <f>IF(C11="Yes",0,'Customer Info'!$B$21+'Customer Info'!$B$22-'Customer Info'!$B$23)</f>
        <v>0</v>
      </c>
      <c r="E56" s="78" t="s">
        <v>41</v>
      </c>
      <c r="F56" s="79" t="s">
        <v>8</v>
      </c>
      <c r="G56" s="80">
        <f>IF(C11="Yes",0,'Rider Rates'!$B$79)</f>
        <v>-4.3956000000000004E-3</v>
      </c>
      <c r="H56" s="80"/>
      <c r="I56" s="80"/>
      <c r="J56" s="185">
        <f>SUM(G56:H56)</f>
        <v>-4.3956000000000004E-3</v>
      </c>
      <c r="K56" s="81" t="s">
        <v>42</v>
      </c>
      <c r="L56" s="82">
        <f>ROUND(D56*G56,2)</f>
        <v>0</v>
      </c>
      <c r="M56" s="82"/>
      <c r="N56" s="82"/>
      <c r="O56" s="82">
        <f t="shared" si="3"/>
        <v>0</v>
      </c>
      <c r="P56" s="263">
        <f>'Rider Rates'!$C$79</f>
        <v>46112</v>
      </c>
    </row>
    <row r="57" spans="1:221" x14ac:dyDescent="0.2">
      <c r="A57" s="272" t="s">
        <v>134</v>
      </c>
      <c r="B57" s="61"/>
      <c r="C57" s="61"/>
      <c r="D57" s="77">
        <f>IF(C11="Yes",0,'Customer Info'!$B$21+'Customer Info'!$B$22-'Customer Info'!$B$23)</f>
        <v>0</v>
      </c>
      <c r="E57" s="78" t="s">
        <v>41</v>
      </c>
      <c r="F57" s="79" t="s">
        <v>8</v>
      </c>
      <c r="G57" s="80">
        <f>IF(C11="Yes",0,'Rider Rates'!$C$82)</f>
        <v>3.7618E-3</v>
      </c>
      <c r="H57" s="80"/>
      <c r="I57" s="93"/>
      <c r="J57" s="185">
        <f>SUM(G57:H57)</f>
        <v>3.7618E-3</v>
      </c>
      <c r="K57" s="81" t="s">
        <v>42</v>
      </c>
      <c r="L57" s="82">
        <f>ROUND(D57*G57,2)</f>
        <v>0</v>
      </c>
      <c r="M57" s="82"/>
      <c r="N57" s="82"/>
      <c r="O57" s="82">
        <f t="shared" ref="O57" si="4">SUM(L57:N57)</f>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SUM(L30:L57)</f>
        <v>0</v>
      </c>
      <c r="M58" s="128">
        <f>SUM(M30:M57)</f>
        <v>0</v>
      </c>
      <c r="N58" s="128">
        <f>SUM(N30:N57)</f>
        <v>44.39</v>
      </c>
      <c r="O58" s="128">
        <f>SUM(O30:O57)</f>
        <v>44.39</v>
      </c>
      <c r="P58" s="275"/>
    </row>
    <row r="59" spans="1:221" x14ac:dyDescent="0.2">
      <c r="A59" s="302"/>
      <c r="D59" s="1"/>
      <c r="E59" s="30"/>
      <c r="F59" s="4"/>
      <c r="G59" s="321"/>
      <c r="H59" s="321"/>
      <c r="I59" s="321"/>
      <c r="J59" s="321"/>
      <c r="K59" s="31"/>
      <c r="L59" s="31"/>
      <c r="M59" s="31"/>
      <c r="N59" s="31"/>
      <c r="O59" s="245"/>
      <c r="P59" s="322"/>
    </row>
    <row r="60" spans="1:221" x14ac:dyDescent="0.2">
      <c r="A60" s="308" t="s">
        <v>71</v>
      </c>
      <c r="B60" s="71"/>
      <c r="C60" s="71"/>
      <c r="D60" s="71"/>
      <c r="E60" s="71"/>
      <c r="F60" s="71"/>
      <c r="G60" s="71"/>
      <c r="H60" s="71"/>
      <c r="I60" s="71"/>
      <c r="J60" s="71"/>
      <c r="K60" s="71"/>
      <c r="L60" s="75">
        <f>L26+L58</f>
        <v>0</v>
      </c>
      <c r="M60" s="75">
        <f>M26+M58</f>
        <v>0</v>
      </c>
      <c r="N60" s="75">
        <f>N26+N58</f>
        <v>230.69</v>
      </c>
      <c r="O60" s="75">
        <f>O26+O58</f>
        <v>230.69</v>
      </c>
      <c r="P60" s="323"/>
    </row>
    <row r="61" spans="1:221" x14ac:dyDescent="0.2">
      <c r="A61" s="302"/>
      <c r="B61" s="32"/>
      <c r="C61" s="32"/>
      <c r="D61" s="32"/>
      <c r="E61" s="32"/>
      <c r="F61" s="32"/>
      <c r="G61" s="32"/>
      <c r="H61" s="32"/>
      <c r="I61" s="32"/>
      <c r="J61" s="32"/>
      <c r="K61" s="32"/>
      <c r="L61" s="32"/>
      <c r="M61" s="32"/>
      <c r="N61" s="32"/>
      <c r="O61" s="210"/>
      <c r="P61" s="324"/>
    </row>
    <row r="62" spans="1:221" x14ac:dyDescent="0.2">
      <c r="A62" s="302" t="s">
        <v>37</v>
      </c>
      <c r="B62" s="32"/>
      <c r="C62" s="32"/>
      <c r="D62" s="32"/>
      <c r="E62" s="32"/>
      <c r="F62" s="32"/>
      <c r="G62" s="32"/>
      <c r="H62" s="32"/>
      <c r="I62" s="32"/>
      <c r="J62" s="32"/>
      <c r="K62" s="32"/>
      <c r="L62" s="32"/>
      <c r="M62" s="32"/>
      <c r="N62" s="32"/>
      <c r="O62" s="210">
        <f>O24+O58</f>
        <v>230.69</v>
      </c>
      <c r="P62" s="263">
        <v>40967</v>
      </c>
    </row>
    <row r="63" spans="1:221" x14ac:dyDescent="0.2">
      <c r="A63" s="302"/>
      <c r="B63" s="32"/>
      <c r="C63" s="32"/>
      <c r="D63" s="32"/>
      <c r="E63" s="32"/>
      <c r="F63" s="32"/>
      <c r="G63" s="325"/>
      <c r="H63" s="325"/>
      <c r="I63" s="325"/>
      <c r="J63" s="325"/>
      <c r="K63" s="31"/>
      <c r="L63" s="31"/>
      <c r="M63" s="31"/>
      <c r="N63" s="31"/>
      <c r="O63" s="210"/>
      <c r="P63" s="250"/>
    </row>
    <row r="64" spans="1:221" x14ac:dyDescent="0.2">
      <c r="A64" s="259" t="s">
        <v>110</v>
      </c>
      <c r="B64" s="32"/>
      <c r="C64" s="32"/>
      <c r="D64" s="32"/>
      <c r="E64" s="32"/>
      <c r="F64" s="32"/>
      <c r="G64" s="325"/>
      <c r="H64" s="325"/>
      <c r="I64" s="325"/>
      <c r="J64" s="325"/>
      <c r="K64" s="31"/>
      <c r="L64" s="31"/>
      <c r="M64" s="31"/>
      <c r="N64" s="31"/>
      <c r="O64" s="280">
        <f>MAX($O$60,$O$62)</f>
        <v>230.69</v>
      </c>
      <c r="P64" s="250"/>
    </row>
    <row r="65" spans="1:33" x14ac:dyDescent="0.2">
      <c r="A65" s="302"/>
      <c r="B65" s="32"/>
      <c r="C65" s="32"/>
      <c r="D65" s="32"/>
      <c r="E65" s="32"/>
      <c r="F65" s="32"/>
      <c r="G65" s="325"/>
      <c r="H65" s="325"/>
      <c r="I65" s="325"/>
      <c r="J65" s="325"/>
      <c r="K65" s="31"/>
      <c r="L65" s="31"/>
      <c r="M65" s="31"/>
      <c r="N65" s="31"/>
      <c r="O65" s="210"/>
      <c r="P65" s="250"/>
    </row>
    <row r="66" spans="1:33" x14ac:dyDescent="0.2">
      <c r="A66" s="302"/>
      <c r="B66" s="32"/>
      <c r="C66" s="32"/>
      <c r="D66" s="32"/>
      <c r="E66" s="32"/>
      <c r="F66" s="32"/>
      <c r="G66" s="74" t="s">
        <v>82</v>
      </c>
      <c r="H66" s="325"/>
      <c r="I66" s="32"/>
      <c r="J66" s="325"/>
      <c r="K66" s="31"/>
      <c r="L66" s="147"/>
      <c r="M66" s="147"/>
      <c r="N66" s="147"/>
      <c r="O66" s="147">
        <f>ROUND(IF($C$17&lt;1,0,$O$64/($C$17*100)*10000),2)</f>
        <v>0</v>
      </c>
      <c r="P66" s="281" t="s">
        <v>83</v>
      </c>
    </row>
    <row r="67" spans="1:33" x14ac:dyDescent="0.2">
      <c r="A67" s="298"/>
      <c r="B67" s="71"/>
      <c r="C67" s="71"/>
      <c r="D67" s="71"/>
      <c r="E67" s="71"/>
      <c r="F67" s="71"/>
      <c r="G67" s="284"/>
      <c r="H67" s="326"/>
      <c r="I67" s="327"/>
      <c r="J67" s="326"/>
      <c r="K67" s="328"/>
      <c r="L67" s="109"/>
      <c r="M67" s="109"/>
      <c r="N67" s="109"/>
      <c r="O67" s="362"/>
      <c r="P67" s="286"/>
      <c r="AF67" s="363"/>
      <c r="AG67" s="363"/>
    </row>
    <row r="68" spans="1:33" x14ac:dyDescent="0.2">
      <c r="A68" s="32"/>
      <c r="B68" s="32"/>
      <c r="C68" s="32"/>
      <c r="D68" s="32"/>
      <c r="E68" s="32"/>
      <c r="F68" s="32"/>
      <c r="G68" s="74"/>
      <c r="H68" s="39"/>
      <c r="I68" s="74"/>
      <c r="J68" s="39"/>
      <c r="K68" s="31"/>
      <c r="L68" s="31"/>
      <c r="M68" s="31"/>
      <c r="N68" s="31"/>
      <c r="O68" s="99"/>
      <c r="P68" s="32"/>
    </row>
    <row r="69" spans="1:33" x14ac:dyDescent="0.2">
      <c r="A69" s="36"/>
      <c r="B69" s="32"/>
      <c r="C69" s="32"/>
      <c r="D69" s="32"/>
      <c r="E69" s="32"/>
      <c r="F69" s="32"/>
      <c r="G69" s="32"/>
      <c r="H69" s="32"/>
      <c r="J69" s="32"/>
      <c r="K69" s="32"/>
      <c r="L69" s="35"/>
      <c r="M69" s="35"/>
      <c r="N69" s="35"/>
      <c r="O69" s="104"/>
    </row>
    <row r="70" spans="1:33" x14ac:dyDescent="0.2">
      <c r="B70" s="32"/>
      <c r="C70" s="32"/>
      <c r="D70" s="32"/>
      <c r="E70" s="32"/>
      <c r="F70" s="32"/>
      <c r="G70" s="74"/>
      <c r="H70" s="32"/>
      <c r="I70" s="32"/>
      <c r="J70" s="32"/>
      <c r="K70" s="32"/>
      <c r="L70" s="46"/>
      <c r="M70" s="46"/>
      <c r="N70" s="46"/>
      <c r="O70" s="99"/>
      <c r="P70" s="32"/>
    </row>
    <row r="71" spans="1:33" x14ac:dyDescent="0.2">
      <c r="G71" s="101"/>
      <c r="H71" s="41"/>
      <c r="I71" s="101"/>
      <c r="J71" s="41"/>
      <c r="K71" s="41"/>
      <c r="L71" s="102"/>
      <c r="M71" s="102"/>
      <c r="N71" s="102"/>
      <c r="O71" s="103"/>
      <c r="P71" s="23"/>
    </row>
    <row r="73" spans="1:33" x14ac:dyDescent="0.2">
      <c r="A73" s="507"/>
    </row>
    <row r="74" spans="1:33" x14ac:dyDescent="0.2">
      <c r="A74" s="507"/>
    </row>
    <row r="75" spans="1:33" x14ac:dyDescent="0.2">
      <c r="A75" s="507"/>
    </row>
    <row r="76" spans="1:33" x14ac:dyDescent="0.2">
      <c r="A76" s="507"/>
    </row>
    <row r="77" spans="1:33" x14ac:dyDescent="0.2">
      <c r="A77" s="507"/>
    </row>
    <row r="78" spans="1:33" x14ac:dyDescent="0.2">
      <c r="A78" s="507"/>
    </row>
    <row r="79" spans="1:33" x14ac:dyDescent="0.2">
      <c r="A79" s="507"/>
    </row>
    <row r="80" spans="1:33"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sheetData>
  <sheetProtection algorithmName="SHA-512" hashValue="RTLSjqKdKhiAIXbW2bUhvYzjtMQSDwGjAuVP54yZ+/Y8BFrODjUFeE9Jtcd2+5De10E5KG30CQ6NWU4kio25bQ==" saltValue="++6GLwPpp/JUfaxq/2d82g==" spinCount="100000" sheet="1" objects="1" scenarios="1"/>
  <mergeCells count="11">
    <mergeCell ref="A2:P2"/>
    <mergeCell ref="A1:P1"/>
    <mergeCell ref="A73:A87"/>
    <mergeCell ref="A4:P4"/>
    <mergeCell ref="A7:P7"/>
    <mergeCell ref="A12:I12"/>
    <mergeCell ref="D19:H19"/>
    <mergeCell ref="D20:H20"/>
    <mergeCell ref="G22:J22"/>
    <mergeCell ref="L22:O22"/>
    <mergeCell ref="A5:P5"/>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7"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68"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69"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0"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1"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72"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3"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4"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5"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276"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7"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8"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79"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80"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1"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2"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3"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84"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5"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6"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7"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88"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89"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0"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1"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292"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3"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4"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5"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96"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7"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8"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99"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00"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1"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2"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3"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04"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5"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6"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7"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08"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09"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0"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1"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12"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3"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4"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5"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16"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7"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8"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19"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20"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1"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2"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3"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24" r:id="rId119" name="Button 1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5"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6"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7"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28" r:id="rId123" name="Button 12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329" r:id="rId124" name="Button 12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0" r:id="rId125" name="Button 12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1" r:id="rId126" name="Button 12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2" r:id="rId127" name="Button 12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333" r:id="rId128" name="Button 12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34"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5"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6"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7"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38" r:id="rId133" name="Button 13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39" r:id="rId134" name="Button 13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0" r:id="rId135" name="Button 13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1" r:id="rId136" name="Button 13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42" r:id="rId137" name="Button 13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3" r:id="rId138" name="Button 13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4" r:id="rId139" name="Button 13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5" r:id="rId140" name="Button 13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346" r:id="rId141" name="Button 13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7" r:id="rId142" name="Button 13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8" r:id="rId143" name="Button 14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49" r:id="rId144" name="Button 14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350" r:id="rId145" name="Button 14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1" r:id="rId146" name="Button 14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2" r:id="rId147" name="Button 14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3" r:id="rId148" name="Button 14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354" r:id="rId149" name="Button 14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5" r:id="rId150" name="Button 14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6" r:id="rId151" name="Button 14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7" r:id="rId152" name="Button 14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358" r:id="rId153" name="Button 15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59" r:id="rId154" name="Button 15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0" r:id="rId155" name="Button 15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1" r:id="rId156" name="Button 15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362" r:id="rId157" name="Button 15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3" r:id="rId158" name="Button 15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4" r:id="rId159" name="Button 15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5" r:id="rId160" name="Button 15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366" r:id="rId161" name="Button 15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7" r:id="rId162" name="Button 15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8" r:id="rId163" name="Button 16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69" r:id="rId164" name="Button 16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370" r:id="rId165" name="Button 16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1" r:id="rId166" name="Button 16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2" r:id="rId167" name="Button 16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3" r:id="rId168" name="Button 16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374" r:id="rId169" name="Button 16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5" r:id="rId170" name="Button 16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6" r:id="rId171" name="Button 16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7" r:id="rId172" name="Button 16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378" r:id="rId173" name="Button 17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79" r:id="rId174" name="Button 17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0" r:id="rId175" name="Button 17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1" r:id="rId176" name="Button 17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382" r:id="rId177" name="Button 17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3" r:id="rId178" name="Button 17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4" r:id="rId179" name="Button 17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5" r:id="rId180" name="Button 17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386" r:id="rId181" name="Button 17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7" r:id="rId182" name="Button 17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8" r:id="rId183" name="Button 18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89" r:id="rId184" name="Button 18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390" r:id="rId185" name="Button 18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391" r:id="rId186" name="Button 18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2" r:id="rId187" name="Button 18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3" r:id="rId188" name="Button 18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4" r:id="rId189" name="Button 18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395" r:id="rId190" name="Button 18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6" r:id="rId191" name="Button 18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7" r:id="rId192" name="Button 18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8" r:id="rId193" name="Button 19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399" r:id="rId194" name="Button 19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0" r:id="rId195" name="Button 19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1" r:id="rId196" name="Button 19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2" r:id="rId197" name="Button 19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403" r:id="rId198" name="Button 19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4" r:id="rId199" name="Button 19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5" r:id="rId200" name="Button 19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6" r:id="rId201" name="Button 19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407" r:id="rId202" name="Button 19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8" r:id="rId203" name="Button 20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09" r:id="rId204" name="Button 20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0" r:id="rId205" name="Button 20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11" r:id="rId206" name="Button 20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2" r:id="rId207" name="Button 20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3" r:id="rId208" name="Button 20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4" r:id="rId209" name="Button 20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15" r:id="rId210" name="Button 20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6" r:id="rId211" name="Button 20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7" r:id="rId212" name="Button 20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8" r:id="rId213" name="Button 21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419" r:id="rId214" name="Button 21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0" r:id="rId215" name="Button 21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1" r:id="rId216" name="Button 21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2" r:id="rId217" name="Button 21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23" r:id="rId218" name="Button 21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4" r:id="rId219" name="Button 21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5" r:id="rId220" name="Button 21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6" r:id="rId221" name="Button 21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27" r:id="rId222" name="Button 21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8" r:id="rId223" name="Button 22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29" r:id="rId224" name="Button 22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0" r:id="rId225" name="Button 22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31" r:id="rId226" name="Button 22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2" r:id="rId227" name="Button 22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3" r:id="rId228" name="Button 22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4" r:id="rId229" name="Button 22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435" r:id="rId230" name="Button 22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6" r:id="rId231" name="Button 22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7" r:id="rId232" name="Button 22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8" r:id="rId233" name="Button 23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39" r:id="rId234" name="Button 23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0" r:id="rId235" name="Button 23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1" r:id="rId236" name="Button 23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2" r:id="rId237" name="Button 23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43" r:id="rId238" name="Button 23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4" r:id="rId239" name="Button 23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5" r:id="rId240" name="Button 23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6" r:id="rId241" name="Button 23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447" r:id="rId242" name="Button 23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448" r:id="rId243" name="Button 2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49" r:id="rId244" name="Button 24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0" r:id="rId245" name="Button 2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1" r:id="rId246" name="Button 2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452" r:id="rId247" name="Button 24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3" r:id="rId248" name="Button 24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4" r:id="rId249" name="Button 24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5" r:id="rId250" name="Button 24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94456" r:id="rId251" name="Button 24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7" r:id="rId252" name="Button 24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8" r:id="rId253" name="Button 25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59" r:id="rId254" name="Button 25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94460" r:id="rId255" name="Button 25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1" r:id="rId256" name="Button 25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2" r:id="rId257" name="Button 25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3" r:id="rId258" name="Button 25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94464" r:id="rId259" name="Button 25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5" r:id="rId260" name="Button 25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6" r:id="rId261" name="Button 25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7" r:id="rId262" name="Button 25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468" r:id="rId263" name="Button 26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69" r:id="rId264" name="Button 26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0" r:id="rId265" name="Button 26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1" r:id="rId266" name="Button 26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94472" r:id="rId267" name="Button 26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3" r:id="rId268" name="Button 26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4" r:id="rId269" name="Button 26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5" r:id="rId270" name="Button 26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94476" r:id="rId271" name="Button 26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7" r:id="rId272" name="Button 26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8" r:id="rId273" name="Button 27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79" r:id="rId274" name="Button 27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480" r:id="rId275" name="Button 27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1" r:id="rId276" name="Button 27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2" r:id="rId277" name="Button 27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3" r:id="rId278" name="Button 27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484" r:id="rId279" name="Button 27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5" r:id="rId280" name="Button 27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6" r:id="rId281" name="Button 27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7" r:id="rId282" name="Button 27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94488" r:id="rId283" name="Button 28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89" r:id="rId284" name="Button 28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0" r:id="rId285" name="Button 28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1" r:id="rId286" name="Button 28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94492" r:id="rId287" name="Button 28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3" r:id="rId288" name="Button 28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4" r:id="rId289" name="Button 28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5" r:id="rId290" name="Button 28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496" r:id="rId291" name="Button 28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7" r:id="rId292" name="Button 28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8" r:id="rId293" name="Button 29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499" r:id="rId294" name="Button 29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500" r:id="rId295" name="Button 29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1" r:id="rId296" name="Button 29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2" r:id="rId297" name="Button 29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3" r:id="rId298" name="Button 29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94504" r:id="rId299" name="Button 29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94505" r:id="rId300" name="Button 29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6" r:id="rId301" name="Button 29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7" r:id="rId302" name="Button 29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8" r:id="rId303" name="Button 30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4509" r:id="rId304" name="Button 30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0" r:id="rId305" name="Button 30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511" r:id="rId306" name="Button 30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dimension ref="A1:IB68"/>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2" max="32" width="11.5703125" customWidth="1"/>
  </cols>
  <sheetData>
    <row r="1" spans="1:30" ht="20.25" x14ac:dyDescent="0.3">
      <c r="A1" s="566" t="s">
        <v>113</v>
      </c>
      <c r="B1" s="567"/>
      <c r="C1" s="567"/>
      <c r="D1" s="567"/>
      <c r="E1" s="567"/>
      <c r="F1" s="567"/>
      <c r="G1" s="567"/>
      <c r="H1" s="567"/>
      <c r="I1" s="567"/>
      <c r="J1" s="567"/>
      <c r="K1" s="567"/>
      <c r="L1" s="567"/>
      <c r="M1" s="567"/>
      <c r="N1" s="567"/>
      <c r="O1" s="567"/>
      <c r="P1" s="568"/>
    </row>
    <row r="2" spans="1:30" ht="20.25" x14ac:dyDescent="0.3">
      <c r="A2" s="525" t="s">
        <v>116</v>
      </c>
      <c r="B2" s="526"/>
      <c r="C2" s="526"/>
      <c r="D2" s="526"/>
      <c r="E2" s="526"/>
      <c r="F2" s="526"/>
      <c r="G2" s="526"/>
      <c r="H2" s="526"/>
      <c r="I2" s="526"/>
      <c r="J2" s="526"/>
      <c r="K2" s="526"/>
      <c r="L2" s="526"/>
      <c r="M2" s="526"/>
      <c r="N2" s="526"/>
      <c r="O2" s="526"/>
      <c r="P2" s="527"/>
    </row>
    <row r="3" spans="1:30" ht="18" x14ac:dyDescent="0.25">
      <c r="A3" s="535" t="s">
        <v>278</v>
      </c>
      <c r="B3" s="536"/>
      <c r="C3" s="536"/>
      <c r="D3" s="536"/>
      <c r="E3" s="536"/>
      <c r="F3" s="536"/>
      <c r="G3" s="536"/>
      <c r="H3" s="536"/>
      <c r="I3" s="536"/>
      <c r="J3" s="536"/>
      <c r="K3" s="536"/>
      <c r="L3" s="536"/>
      <c r="M3" s="536"/>
      <c r="N3" s="536"/>
      <c r="O3" s="536"/>
      <c r="P3" s="537"/>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351</v>
      </c>
      <c r="B5" s="540"/>
      <c r="C5" s="540"/>
      <c r="D5" s="540"/>
      <c r="E5" s="540"/>
      <c r="F5" s="540"/>
      <c r="G5" s="540"/>
      <c r="H5" s="540"/>
      <c r="I5" s="540"/>
      <c r="J5" s="540"/>
      <c r="K5" s="540"/>
      <c r="L5" s="540"/>
      <c r="M5" s="540"/>
      <c r="N5" s="540"/>
      <c r="O5" s="540"/>
      <c r="P5" s="541"/>
    </row>
    <row r="6" spans="1:30" x14ac:dyDescent="0.2">
      <c r="A6" s="254">
        <f ca="1">TODAY()</f>
        <v>46126</v>
      </c>
      <c r="B6" s="76"/>
      <c r="C6" s="208"/>
      <c r="D6" s="208"/>
      <c r="E6" s="208"/>
      <c r="F6" s="208"/>
      <c r="G6" s="208"/>
      <c r="H6" s="208"/>
      <c r="I6" s="208"/>
      <c r="P6" s="250"/>
    </row>
    <row r="7" spans="1:30" ht="18.95" customHeight="1"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5</v>
      </c>
      <c r="C11" s="359" t="str">
        <f>LOOKUP(B11,R11:AD11,R13:AD13)</f>
        <v>May</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Rates'!$B$14</f>
        <v>21</v>
      </c>
      <c r="J22" s="66">
        <f>SUM(G22:I22)</f>
        <v>21</v>
      </c>
      <c r="L22" s="67"/>
      <c r="M22" s="67"/>
      <c r="N22" s="67">
        <f>I22</f>
        <v>21</v>
      </c>
      <c r="O22" s="162">
        <f>SUM(L22:N22)</f>
        <v>21</v>
      </c>
      <c r="P22" s="263">
        <v>44531</v>
      </c>
    </row>
    <row r="23" spans="1:221" x14ac:dyDescent="0.2">
      <c r="A23" s="315" t="s">
        <v>200</v>
      </c>
      <c r="D23" s="1">
        <f>C16</f>
        <v>0</v>
      </c>
      <c r="E23" s="30" t="s">
        <v>41</v>
      </c>
      <c r="F23" s="4" t="s">
        <v>8</v>
      </c>
      <c r="G23" s="64"/>
      <c r="H23" s="64"/>
      <c r="I23" s="64">
        <f>'Rider Rates'!$C$14</f>
        <v>2.7151999999999999E-2</v>
      </c>
      <c r="J23" s="64">
        <f>SUM(G23:I23)</f>
        <v>2.7151999999999999E-2</v>
      </c>
      <c r="K23" s="31" t="s">
        <v>42</v>
      </c>
      <c r="L23" s="66"/>
      <c r="M23" s="66"/>
      <c r="N23" s="66">
        <f>IF(C16&lt;0,0,ROUND($D23*I23,2))</f>
        <v>0</v>
      </c>
      <c r="O23" s="162">
        <f>SUM(L23:N23)</f>
        <v>0</v>
      </c>
      <c r="P23" s="263">
        <v>44531</v>
      </c>
    </row>
    <row r="24" spans="1:221" x14ac:dyDescent="0.2">
      <c r="A24" s="302" t="s">
        <v>50</v>
      </c>
      <c r="B24" s="32"/>
      <c r="C24" s="32"/>
      <c r="D24" s="33"/>
      <c r="E24" s="33"/>
      <c r="F24" s="32"/>
      <c r="G24" s="32"/>
      <c r="H24" s="32"/>
      <c r="I24" s="32"/>
      <c r="J24" s="32"/>
      <c r="K24" s="34"/>
      <c r="L24" s="210"/>
      <c r="M24" s="210"/>
      <c r="N24" s="210">
        <f>SUM(N22:N23)</f>
        <v>21</v>
      </c>
      <c r="O24" s="210">
        <f>SUM(O22:O23)</f>
        <v>21</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0"/>
      <c r="B27" s="61"/>
      <c r="C27" s="61"/>
      <c r="D27" s="61"/>
      <c r="E27" s="61"/>
      <c r="F27" s="61"/>
      <c r="G27" s="61"/>
      <c r="H27" s="61"/>
      <c r="I27" s="61"/>
      <c r="J27" s="61"/>
      <c r="K27" s="61"/>
      <c r="L27" s="61"/>
      <c r="M27" s="61"/>
      <c r="N27" s="61"/>
      <c r="O27" s="61"/>
      <c r="P27" s="295"/>
      <c r="Q27" s="79"/>
      <c r="R27" s="132"/>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80">
        <f t="shared" ref="J28:J32" si="0">SUM(G28:I28)</f>
        <v>5.5215000000000004E-3</v>
      </c>
      <c r="K28" s="81" t="s">
        <v>42</v>
      </c>
      <c r="L28" s="82"/>
      <c r="M28" s="82"/>
      <c r="N28" s="82">
        <f t="shared" ref="N28:N33" si="1">ROUND(D28*I28,2)</f>
        <v>0</v>
      </c>
      <c r="O28" s="82">
        <f t="shared" ref="O28:O57" si="2">SUM(L28:N28)</f>
        <v>0</v>
      </c>
      <c r="P28" s="263">
        <f>'Rider Rates'!$O$35</f>
        <v>46022</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80">
        <f t="shared" si="0"/>
        <v>1.7560000000000001E-4</v>
      </c>
      <c r="K29" s="81" t="s">
        <v>42</v>
      </c>
      <c r="L29" s="82"/>
      <c r="M29" s="82"/>
      <c r="N29" s="82">
        <f t="shared" si="1"/>
        <v>0</v>
      </c>
      <c r="O29" s="82">
        <f t="shared" si="2"/>
        <v>0</v>
      </c>
      <c r="P29" s="263">
        <f>'Rider Rates'!$O$36</f>
        <v>45293</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77">
        <f>IF('Customer Info'!$C$31=TRUE,0,IF($C$16&lt;0,0,IF($C$16&gt;2000,2000,$C$16)))</f>
        <v>0</v>
      </c>
      <c r="E30" s="78" t="s">
        <v>41</v>
      </c>
      <c r="F30" s="79" t="s">
        <v>8</v>
      </c>
      <c r="G30" s="80"/>
      <c r="H30" s="80"/>
      <c r="I30" s="80">
        <f>'Rider Rates'!$G$37</f>
        <v>4.6499999999999996E-3</v>
      </c>
      <c r="J30" s="80">
        <f t="shared" si="0"/>
        <v>4.6499999999999996E-3</v>
      </c>
      <c r="K30" s="81" t="s">
        <v>42</v>
      </c>
      <c r="L30" s="82"/>
      <c r="M30" s="82"/>
      <c r="N30" s="82">
        <f t="shared" si="1"/>
        <v>0</v>
      </c>
      <c r="O30" s="82">
        <f t="shared" si="2"/>
        <v>0</v>
      </c>
      <c r="P30" s="263">
        <f>'Rider Rates'!$O$37</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77">
        <f>IF('Customer Info'!$C$31=TRUE,0,IF($C$16&lt;=2000,0,IF($C$16=0,0,IF($C$16-2000&gt;13000,13000,$C$16-2000))))</f>
        <v>0</v>
      </c>
      <c r="E31" s="78" t="s">
        <v>41</v>
      </c>
      <c r="F31" s="79" t="s">
        <v>8</v>
      </c>
      <c r="G31" s="80"/>
      <c r="H31" s="80"/>
      <c r="I31" s="80">
        <f>'Rider Rates'!$G$38</f>
        <v>4.1900000000000001E-3</v>
      </c>
      <c r="J31" s="80">
        <f t="shared" si="0"/>
        <v>4.1900000000000001E-3</v>
      </c>
      <c r="K31" s="81" t="s">
        <v>42</v>
      </c>
      <c r="L31" s="82"/>
      <c r="M31" s="82"/>
      <c r="N31" s="82">
        <f t="shared" si="1"/>
        <v>0</v>
      </c>
      <c r="O31" s="82">
        <f t="shared" si="2"/>
        <v>0</v>
      </c>
      <c r="P31" s="263">
        <f>'Rider Rates'!$O$38</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77">
        <f>IF('Customer Info'!$C$31=TRUE,0,IF($C$16=0,0,IF($C$16-15000&gt;=0,$C$16-15000,0)))</f>
        <v>0</v>
      </c>
      <c r="E32" s="78" t="s">
        <v>41</v>
      </c>
      <c r="F32" s="79" t="s">
        <v>8</v>
      </c>
      <c r="G32" s="80"/>
      <c r="H32" s="80"/>
      <c r="I32" s="80">
        <f>'Rider Rates'!$G$39</f>
        <v>3.63E-3</v>
      </c>
      <c r="J32" s="80">
        <f t="shared" si="0"/>
        <v>3.63E-3</v>
      </c>
      <c r="K32" s="81" t="s">
        <v>42</v>
      </c>
      <c r="L32" s="82"/>
      <c r="M32" s="82"/>
      <c r="N32" s="82">
        <f t="shared" si="1"/>
        <v>0</v>
      </c>
      <c r="O32" s="82">
        <f t="shared" si="2"/>
        <v>0</v>
      </c>
      <c r="P32" s="263">
        <f>'Rider Rates'!$O$39</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124"/>
      <c r="H33" s="124"/>
      <c r="I33" s="80">
        <f>'Rider Rates'!$I$40</f>
        <v>-1.06E-3</v>
      </c>
      <c r="J33" s="80">
        <f t="shared" ref="J33:J44" si="3">SUM(G33:I33)</f>
        <v>-1.06E-3</v>
      </c>
      <c r="K33" s="81" t="s">
        <v>42</v>
      </c>
      <c r="L33" s="82"/>
      <c r="M33" s="82"/>
      <c r="N33" s="82">
        <f t="shared" si="1"/>
        <v>0</v>
      </c>
      <c r="O33" s="82">
        <f t="shared" ref="O33:O44" si="4">SUM(L33:N33)</f>
        <v>0</v>
      </c>
      <c r="P33" s="263">
        <f>'Rider Rates'!$O$40</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162</v>
      </c>
      <c r="B34" s="61"/>
      <c r="C34" s="61"/>
      <c r="D34" s="151"/>
      <c r="E34" s="78" t="s">
        <v>109</v>
      </c>
      <c r="F34" s="79"/>
      <c r="G34" s="87"/>
      <c r="H34" s="88"/>
      <c r="I34" s="152">
        <f>'Rider Rates'!$C$41</f>
        <v>1.02</v>
      </c>
      <c r="J34" s="152">
        <f t="shared" si="3"/>
        <v>1.02</v>
      </c>
      <c r="K34" s="81"/>
      <c r="L34" s="82"/>
      <c r="M34" s="82"/>
      <c r="N34" s="82">
        <f>I34</f>
        <v>1.02</v>
      </c>
      <c r="O34" s="82">
        <f t="shared" si="4"/>
        <v>1.02</v>
      </c>
      <c r="P34" s="263">
        <f>'Rider Rates'!$O$41</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Rates'!$C$42</f>
        <v>23.69</v>
      </c>
      <c r="J35" s="152">
        <f t="shared" si="3"/>
        <v>23.69</v>
      </c>
      <c r="K35" s="81"/>
      <c r="L35" s="82"/>
      <c r="M35" s="82"/>
      <c r="N35" s="82">
        <f>I35</f>
        <v>23.69</v>
      </c>
      <c r="O35" s="82">
        <f t="shared" si="4"/>
        <v>23.69</v>
      </c>
      <c r="P35" s="263">
        <f>'Rider Rates'!$O$42</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$N$24</f>
        <v>21</v>
      </c>
      <c r="E36" s="78" t="s">
        <v>115</v>
      </c>
      <c r="F36" s="79" t="s">
        <v>8</v>
      </c>
      <c r="G36" s="87"/>
      <c r="H36" s="88"/>
      <c r="I36" s="93">
        <f>'Rider Rates'!$F$43</f>
        <v>2.95915E-2</v>
      </c>
      <c r="J36" s="93">
        <f t="shared" si="3"/>
        <v>2.95915E-2</v>
      </c>
      <c r="K36" s="81"/>
      <c r="L36" s="82"/>
      <c r="M36" s="82"/>
      <c r="N36" s="82">
        <f>ROUND(D36*I36,2)</f>
        <v>0.62</v>
      </c>
      <c r="O36" s="82">
        <f t="shared" si="4"/>
        <v>0.62</v>
      </c>
      <c r="P36" s="263">
        <f>'Rider Rates'!$O$43</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$N$24</f>
        <v>21</v>
      </c>
      <c r="E37" s="78" t="s">
        <v>115</v>
      </c>
      <c r="F37" s="79" t="s">
        <v>8</v>
      </c>
      <c r="G37" s="86"/>
      <c r="H37" s="5"/>
      <c r="I37" s="93">
        <f>'Rider Rates'!$F$44</f>
        <v>1.8019E-2</v>
      </c>
      <c r="J37" s="93">
        <f t="shared" si="3"/>
        <v>1.8019E-2</v>
      </c>
      <c r="K37" s="81"/>
      <c r="L37" s="82"/>
      <c r="M37" s="82"/>
      <c r="N37" s="82">
        <f>ROUND(D37*I37,2)</f>
        <v>0.38</v>
      </c>
      <c r="O37" s="82">
        <f t="shared" si="4"/>
        <v>0.38</v>
      </c>
      <c r="P37" s="263">
        <f>'Rider Rates'!$O$44</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$N$24</f>
        <v>21</v>
      </c>
      <c r="E38" s="78" t="s">
        <v>115</v>
      </c>
      <c r="F38" s="79" t="s">
        <v>8</v>
      </c>
      <c r="G38" s="87"/>
      <c r="H38" s="88"/>
      <c r="I38" s="93">
        <f>'Rider Rates'!$F$45</f>
        <v>5.8023605956771022E-2</v>
      </c>
      <c r="J38" s="93">
        <f t="shared" si="3"/>
        <v>5.8023605956771022E-2</v>
      </c>
      <c r="K38" s="81"/>
      <c r="L38" s="82"/>
      <c r="M38" s="82"/>
      <c r="N38" s="82">
        <f>ROUND(D38*I38,2)</f>
        <v>1.22</v>
      </c>
      <c r="O38" s="82">
        <f t="shared" si="4"/>
        <v>1.22</v>
      </c>
      <c r="P38" s="263">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3" t="s">
        <v>173</v>
      </c>
      <c r="B39" s="61"/>
      <c r="C39" s="61"/>
      <c r="D39" s="151">
        <f>$N$24</f>
        <v>21</v>
      </c>
      <c r="E39" s="78" t="s">
        <v>115</v>
      </c>
      <c r="F39" s="79" t="s">
        <v>8</v>
      </c>
      <c r="G39" s="80"/>
      <c r="H39" s="80"/>
      <c r="I39" s="93">
        <f>'Rider Rates'!$F$46</f>
        <v>0</v>
      </c>
      <c r="J39" s="93">
        <f t="shared" si="3"/>
        <v>0</v>
      </c>
      <c r="K39" s="81"/>
      <c r="L39" s="82"/>
      <c r="M39" s="82"/>
      <c r="N39" s="82">
        <f>ROUND($D$39*I39,2)</f>
        <v>0</v>
      </c>
      <c r="O39" s="82">
        <f t="shared" si="4"/>
        <v>0</v>
      </c>
      <c r="P39" s="263">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f>IF($C$16&lt;0,0,IF($C$16&gt;833000,833000,$C$16))</f>
        <v>0</v>
      </c>
      <c r="E40" s="78" t="s">
        <v>41</v>
      </c>
      <c r="F40" s="79" t="s">
        <v>8</v>
      </c>
      <c r="G40" s="80"/>
      <c r="H40" s="80"/>
      <c r="I40" s="80">
        <f>'Rider Rates'!$I$47</f>
        <v>0</v>
      </c>
      <c r="J40" s="80">
        <f t="shared" si="3"/>
        <v>0</v>
      </c>
      <c r="K40" s="81" t="s">
        <v>42</v>
      </c>
      <c r="L40" s="82"/>
      <c r="M40" s="82"/>
      <c r="N40" s="82">
        <f>ROUND(D40*I40,2)</f>
        <v>0</v>
      </c>
      <c r="O40" s="82">
        <f t="shared" si="4"/>
        <v>0</v>
      </c>
      <c r="P40" s="263">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172</v>
      </c>
      <c r="B41" s="61"/>
      <c r="C41" s="61"/>
      <c r="D41" s="77">
        <f>IF(C16&lt;0,0,IF(C16&gt;833000,833000,C16))</f>
        <v>0</v>
      </c>
      <c r="E41" s="78" t="s">
        <v>41</v>
      </c>
      <c r="F41" s="79" t="s">
        <v>8</v>
      </c>
      <c r="G41" s="205"/>
      <c r="H41" s="205"/>
      <c r="I41" s="205">
        <f>'Rider Rates'!$I$48</f>
        <v>0</v>
      </c>
      <c r="J41" s="205">
        <f t="shared" si="3"/>
        <v>0</v>
      </c>
      <c r="K41" s="81" t="s">
        <v>42</v>
      </c>
      <c r="L41" s="206"/>
      <c r="M41" s="206"/>
      <c r="N41" s="206">
        <f>IF(D41*I41&gt;242,242,D41*J41)</f>
        <v>0</v>
      </c>
      <c r="O41" s="206">
        <f t="shared" si="4"/>
        <v>0</v>
      </c>
      <c r="P41" s="263">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C16</f>
        <v>0</v>
      </c>
      <c r="E42" s="78" t="s">
        <v>41</v>
      </c>
      <c r="F42" s="196" t="s">
        <v>8</v>
      </c>
      <c r="G42" s="80"/>
      <c r="H42" s="80"/>
      <c r="I42" s="205">
        <f>'Rider Rates'!$J$49</f>
        <v>0</v>
      </c>
      <c r="J42" s="205">
        <f t="shared" si="3"/>
        <v>0</v>
      </c>
      <c r="K42" s="81" t="s">
        <v>42</v>
      </c>
      <c r="L42" s="82"/>
      <c r="M42" s="82"/>
      <c r="N42" s="82">
        <f>ROUND(D42*I42,2)</f>
        <v>0</v>
      </c>
      <c r="O42" s="82">
        <f t="shared" si="4"/>
        <v>0</v>
      </c>
      <c r="P42" s="263">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205">
        <f>'Rider Rates'!$C$50</f>
        <v>0</v>
      </c>
      <c r="J43" s="205">
        <f t="shared" si="3"/>
        <v>0</v>
      </c>
      <c r="K43" s="81"/>
      <c r="L43" s="162"/>
      <c r="M43" s="162"/>
      <c r="N43" s="162">
        <f>I43</f>
        <v>0</v>
      </c>
      <c r="O43" s="162">
        <f t="shared" si="4"/>
        <v>0</v>
      </c>
      <c r="P43" s="263">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3" t="s">
        <v>174</v>
      </c>
      <c r="B44" s="61"/>
      <c r="C44" s="61"/>
      <c r="D44" s="77">
        <f>IF($C$16&lt;0,0,$C$16)</f>
        <v>0</v>
      </c>
      <c r="E44" s="78" t="s">
        <v>41</v>
      </c>
      <c r="F44" s="79" t="s">
        <v>8</v>
      </c>
      <c r="G44" s="80"/>
      <c r="H44" s="80"/>
      <c r="I44" s="205">
        <f>'Rider Rates'!$I$51</f>
        <v>0</v>
      </c>
      <c r="J44" s="205">
        <f t="shared" si="3"/>
        <v>0</v>
      </c>
      <c r="K44" s="81" t="s">
        <v>42</v>
      </c>
      <c r="L44" s="82"/>
      <c r="M44" s="82"/>
      <c r="N44" s="82">
        <f>ROUND(I44*D44,2)</f>
        <v>0</v>
      </c>
      <c r="O44" s="162">
        <f t="shared" si="4"/>
        <v>0</v>
      </c>
      <c r="P44" s="263">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Info'!C33=TRUE,0,IF($C$16&lt;0,0,$C$16))</f>
        <v>0</v>
      </c>
      <c r="E45" s="78" t="s">
        <v>41</v>
      </c>
      <c r="F45" s="79" t="s">
        <v>8</v>
      </c>
      <c r="G45" s="80"/>
      <c r="H45" s="80"/>
      <c r="I45" s="205">
        <f>'Rider Rates'!$H$55</f>
        <v>0</v>
      </c>
      <c r="J45" s="205">
        <f>SUM(G45:I45)</f>
        <v>0</v>
      </c>
      <c r="K45" s="81" t="s">
        <v>42</v>
      </c>
      <c r="L45" s="82"/>
      <c r="M45" s="82"/>
      <c r="N45" s="82">
        <f>ROUND(I45*D45,2)</f>
        <v>0</v>
      </c>
      <c r="O45" s="82">
        <f>SUM(L45:N45)</f>
        <v>0</v>
      </c>
      <c r="P45" s="263">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c r="E46" s="78" t="s">
        <v>109</v>
      </c>
      <c r="F46" s="79"/>
      <c r="G46" s="80"/>
      <c r="H46" s="80"/>
      <c r="I46" s="205">
        <f>'Rider Rates'!$D$55</f>
        <v>0</v>
      </c>
      <c r="J46" s="205">
        <f>SUM(G46:I46)</f>
        <v>0</v>
      </c>
      <c r="K46" s="81"/>
      <c r="L46" s="82"/>
      <c r="M46" s="82"/>
      <c r="N46" s="82">
        <f>I46</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203"/>
      <c r="J47" s="203"/>
      <c r="K47" s="81"/>
      <c r="L47" s="162"/>
      <c r="M47" s="162"/>
      <c r="N47" s="162"/>
      <c r="O47" s="162"/>
      <c r="P47" s="263"/>
      <c r="Q47" s="213"/>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s="213" customFormat="1" x14ac:dyDescent="0.2">
      <c r="A48" s="344"/>
      <c r="B48" s="387"/>
      <c r="C48" s="387"/>
      <c r="D48" s="418"/>
      <c r="E48" s="404"/>
      <c r="F48" s="405"/>
      <c r="G48" s="405"/>
      <c r="H48" s="405"/>
      <c r="I48" s="405"/>
      <c r="J48" s="405"/>
      <c r="K48" s="405"/>
      <c r="L48" s="405"/>
      <c r="M48" s="405"/>
      <c r="N48" s="405"/>
      <c r="O48" s="405"/>
      <c r="P48" s="263"/>
    </row>
    <row r="49" spans="1:221" s="213" customFormat="1" x14ac:dyDescent="0.2">
      <c r="A49" s="411" t="s">
        <v>293</v>
      </c>
      <c r="B49" s="387"/>
      <c r="C49" s="387"/>
      <c r="D49" s="418"/>
      <c r="E49" s="404"/>
      <c r="F49" s="405"/>
      <c r="G49" s="405"/>
      <c r="H49" s="405"/>
      <c r="I49" s="405"/>
      <c r="J49" s="405"/>
      <c r="K49" s="405"/>
      <c r="L49" s="405"/>
      <c r="M49" s="405"/>
      <c r="N49" s="405"/>
      <c r="O49" s="405"/>
      <c r="P49" s="263"/>
    </row>
    <row r="50" spans="1:221" x14ac:dyDescent="0.2">
      <c r="A50" s="273" t="s">
        <v>155</v>
      </c>
      <c r="B50" s="61"/>
      <c r="C50" s="61"/>
      <c r="D50" s="77">
        <f>IF($C$16&lt;0,0,$C$16)</f>
        <v>0</v>
      </c>
      <c r="E50" s="78" t="s">
        <v>41</v>
      </c>
      <c r="F50" s="79" t="s">
        <v>8</v>
      </c>
      <c r="G50" s="80"/>
      <c r="H50" s="80">
        <f>'Rider Rates'!$C$64</f>
        <v>3.1686899999999997E-2</v>
      </c>
      <c r="I50" s="80"/>
      <c r="J50" s="80">
        <f>SUM(G50:I50)</f>
        <v>3.1686899999999997E-2</v>
      </c>
      <c r="K50" s="81" t="s">
        <v>42</v>
      </c>
      <c r="L50" s="82"/>
      <c r="M50" s="82">
        <f>ROUND(D50*H50,2)</f>
        <v>0</v>
      </c>
      <c r="N50" s="160"/>
      <c r="O50" s="82">
        <f>SUM(L50:N50)</f>
        <v>0</v>
      </c>
      <c r="P50" s="263">
        <f>'Rider Rates'!$L$64</f>
        <v>46112</v>
      </c>
      <c r="Q50" s="79"/>
      <c r="R50" s="83"/>
      <c r="S50" s="81"/>
      <c r="T50" s="84"/>
      <c r="U50" s="61"/>
      <c r="V50" s="85"/>
      <c r="W50" s="61"/>
      <c r="X50" s="61"/>
      <c r="Y50" s="61"/>
      <c r="Z50" s="61"/>
      <c r="AA50" s="61"/>
      <c r="AB50" s="61"/>
      <c r="AC50" s="61"/>
      <c r="AD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s="213" customFormat="1" x14ac:dyDescent="0.2">
      <c r="A51" s="344"/>
      <c r="B51" s="387"/>
      <c r="C51" s="387"/>
      <c r="D51" s="407"/>
      <c r="E51" s="412"/>
      <c r="F51" s="408"/>
      <c r="G51" s="408"/>
      <c r="H51" s="408"/>
      <c r="I51" s="408"/>
      <c r="J51" s="408"/>
      <c r="K51" s="408"/>
      <c r="L51" s="408"/>
      <c r="M51" s="408"/>
      <c r="N51" s="408"/>
      <c r="O51" s="408"/>
      <c r="P51" s="339"/>
    </row>
    <row r="52" spans="1:221" s="213" customFormat="1" x14ac:dyDescent="0.2">
      <c r="A52" s="411" t="s">
        <v>294</v>
      </c>
      <c r="B52" s="387"/>
      <c r="C52" s="387"/>
      <c r="D52" s="407"/>
      <c r="E52" s="412"/>
      <c r="F52" s="408"/>
      <c r="G52" s="408"/>
      <c r="H52" s="408"/>
      <c r="I52" s="408"/>
      <c r="J52" s="408"/>
      <c r="K52" s="408"/>
      <c r="L52" s="408"/>
      <c r="M52" s="408"/>
      <c r="N52" s="408"/>
      <c r="O52" s="408"/>
      <c r="P52" s="339"/>
    </row>
    <row r="53" spans="1:221" x14ac:dyDescent="0.2">
      <c r="A53" s="273" t="s">
        <v>153</v>
      </c>
      <c r="B53" s="61"/>
      <c r="C53" s="61"/>
      <c r="D53" s="77">
        <f>IF($C$12="Yes",0,C17+C18)</f>
        <v>0</v>
      </c>
      <c r="E53" s="78" t="s">
        <v>41</v>
      </c>
      <c r="F53" s="79" t="s">
        <v>8</v>
      </c>
      <c r="G53" s="80">
        <f>IF($C$12="Yes",0,'Rider Rates'!$C$70)</f>
        <v>7.6880000000000004E-2</v>
      </c>
      <c r="H53" s="80"/>
      <c r="I53" s="80"/>
      <c r="J53" s="185">
        <f>SUM(G53:H53)</f>
        <v>7.6880000000000004E-2</v>
      </c>
      <c r="K53" s="81" t="s">
        <v>42</v>
      </c>
      <c r="L53" s="82">
        <f>ROUND(D53*G53,2)</f>
        <v>0</v>
      </c>
      <c r="M53" s="82"/>
      <c r="N53" s="82"/>
      <c r="O53" s="82">
        <f t="shared" si="2"/>
        <v>0</v>
      </c>
      <c r="P53" s="263">
        <f>'Rider Rates'!$G$70</f>
        <v>45809</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137</v>
      </c>
      <c r="B54" s="61"/>
      <c r="C54" s="61"/>
      <c r="D54" s="77">
        <f>IF($C$12="Yes",0,C17)</f>
        <v>0</v>
      </c>
      <c r="E54" s="78" t="s">
        <v>41</v>
      </c>
      <c r="F54" s="79" t="s">
        <v>8</v>
      </c>
      <c r="G54" s="80">
        <f>IF($C$12="Yes",0,'Rider Rates'!$L$75)</f>
        <v>0.15807350000000001</v>
      </c>
      <c r="H54" s="80"/>
      <c r="I54" s="80"/>
      <c r="J54" s="185">
        <f>SUM(G54:H54)</f>
        <v>0.15807350000000001</v>
      </c>
      <c r="K54" s="81" t="s">
        <v>42</v>
      </c>
      <c r="L54" s="82">
        <f>ROUND(D54*G54,2)</f>
        <v>0</v>
      </c>
      <c r="M54" s="82"/>
      <c r="N54" s="82"/>
      <c r="O54" s="82">
        <f t="shared" si="2"/>
        <v>0</v>
      </c>
      <c r="P54" s="263">
        <f>'Rider Rates'!$R$75</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164</v>
      </c>
      <c r="B55" s="61"/>
      <c r="C55" s="61"/>
      <c r="D55" s="77">
        <f>IF($C$12="Yes",0,C18)</f>
        <v>0</v>
      </c>
      <c r="E55" s="78" t="s">
        <v>41</v>
      </c>
      <c r="F55" s="196" t="s">
        <v>8</v>
      </c>
      <c r="G55" s="80">
        <f>IF($C$12="Yes",0,'Rider Rates'!$L$76)</f>
        <v>0</v>
      </c>
      <c r="H55" s="80"/>
      <c r="I55" s="80"/>
      <c r="J55" s="185">
        <f>SUM(G55:H55)</f>
        <v>0</v>
      </c>
      <c r="K55" s="81" t="s">
        <v>42</v>
      </c>
      <c r="L55" s="82">
        <f>ROUND(D55*G55,2)</f>
        <v>0</v>
      </c>
      <c r="M55" s="82"/>
      <c r="N55" s="82"/>
      <c r="O55" s="82">
        <f t="shared" si="2"/>
        <v>0</v>
      </c>
      <c r="P55" s="263">
        <f>'Rider Rates'!$R$76</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158</v>
      </c>
      <c r="B56" s="61"/>
      <c r="C56" s="61"/>
      <c r="D56" s="77">
        <f>IF($C$12="Yes",0,C17+C18)</f>
        <v>0</v>
      </c>
      <c r="E56" s="78" t="s">
        <v>41</v>
      </c>
      <c r="F56" s="79" t="s">
        <v>8</v>
      </c>
      <c r="G56" s="80">
        <f>IF($C$12="Yes",0,'Rider Rates'!B$79)</f>
        <v>-4.3956000000000004E-3</v>
      </c>
      <c r="H56" s="80"/>
      <c r="I56" s="80"/>
      <c r="J56" s="185">
        <f>SUM(G56:H56)</f>
        <v>-4.3956000000000004E-3</v>
      </c>
      <c r="K56" s="81" t="s">
        <v>42</v>
      </c>
      <c r="L56" s="82">
        <f>ROUND(D56*G56,2)</f>
        <v>0</v>
      </c>
      <c r="M56" s="82"/>
      <c r="N56" s="82"/>
      <c r="O56" s="82">
        <f t="shared" si="2"/>
        <v>0</v>
      </c>
      <c r="P56" s="263">
        <f>'Rider Rates'!$C$79</f>
        <v>46112</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t="s">
        <v>134</v>
      </c>
      <c r="B57" s="61"/>
      <c r="C57" s="61"/>
      <c r="D57" s="77">
        <f>IF($C$12="Yes",0,C17+C18)</f>
        <v>0</v>
      </c>
      <c r="E57" s="78" t="s">
        <v>41</v>
      </c>
      <c r="F57" s="79" t="s">
        <v>8</v>
      </c>
      <c r="G57" s="80">
        <f>IF($C$12="Yes",0,'Rider Rates'!$B$82)</f>
        <v>3.8972999999999998E-3</v>
      </c>
      <c r="H57" s="80"/>
      <c r="I57" s="93"/>
      <c r="J57" s="185">
        <f>SUM(G57:H57)</f>
        <v>3.8972999999999998E-3</v>
      </c>
      <c r="K57" s="81" t="s">
        <v>42</v>
      </c>
      <c r="L57" s="82">
        <f>ROUND(D57*G57,2)</f>
        <v>0</v>
      </c>
      <c r="M57" s="82"/>
      <c r="N57" s="82"/>
      <c r="O57" s="82">
        <f t="shared" si="2"/>
        <v>0</v>
      </c>
      <c r="P57" s="263">
        <f>'Rider Rates'!$E$82</f>
        <v>45444</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SUM(L28:L57)</f>
        <v>0</v>
      </c>
      <c r="M58" s="128">
        <f>SUM(M28:M57)</f>
        <v>0</v>
      </c>
      <c r="N58" s="128">
        <f>SUM(N28:N57)</f>
        <v>26.93</v>
      </c>
      <c r="O58" s="128">
        <f>SUM(O28:O57)</f>
        <v>26.93</v>
      </c>
      <c r="P58" s="275"/>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79"/>
      <c r="N59" s="79"/>
      <c r="O59" s="79"/>
      <c r="P59" s="276"/>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97" t="s">
        <v>89</v>
      </c>
      <c r="B60" s="129"/>
      <c r="C60" s="129"/>
      <c r="D60" s="129"/>
      <c r="E60" s="129"/>
      <c r="F60" s="129"/>
      <c r="G60" s="129"/>
      <c r="H60" s="129"/>
      <c r="I60" s="129"/>
      <c r="J60" s="129"/>
      <c r="K60" s="129"/>
      <c r="L60" s="142">
        <f>L24+L58</f>
        <v>0</v>
      </c>
      <c r="M60" s="142">
        <f>M24+M58</f>
        <v>0</v>
      </c>
      <c r="N60" s="142">
        <f>N24+N58</f>
        <v>47.93</v>
      </c>
      <c r="O60" s="143">
        <f>O24+O58</f>
        <v>47.93</v>
      </c>
      <c r="P60" s="277"/>
      <c r="Q60" s="79"/>
      <c r="R60" s="144"/>
      <c r="S60" s="81"/>
      <c r="T60" s="84"/>
      <c r="U60" s="61"/>
      <c r="V60" s="8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88</v>
      </c>
      <c r="B63" s="61"/>
      <c r="C63" s="61"/>
      <c r="D63" s="61"/>
      <c r="E63" s="61"/>
      <c r="F63" s="61"/>
      <c r="G63" s="61"/>
      <c r="H63" s="61"/>
      <c r="I63" s="61"/>
      <c r="J63" s="61"/>
      <c r="K63" s="61"/>
      <c r="L63" s="61"/>
      <c r="M63" s="61"/>
      <c r="N63" s="61"/>
      <c r="O63" s="84">
        <f>O22+O58</f>
        <v>47.93</v>
      </c>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15</v>
      </c>
      <c r="B64" s="125"/>
      <c r="C64" s="125"/>
      <c r="D64" s="125"/>
      <c r="E64" s="125"/>
      <c r="F64" s="125"/>
      <c r="G64" s="125"/>
      <c r="H64" s="125"/>
      <c r="I64" s="61"/>
      <c r="J64" s="61"/>
      <c r="K64" s="61"/>
      <c r="L64" s="61"/>
      <c r="M64" s="61"/>
      <c r="N64" s="61"/>
      <c r="O64" s="61"/>
      <c r="P64" s="278"/>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8" t="s">
        <v>110</v>
      </c>
      <c r="B65" s="61"/>
      <c r="C65" s="61"/>
      <c r="D65" s="61"/>
      <c r="E65" s="61"/>
      <c r="F65" s="61"/>
      <c r="G65" s="61"/>
      <c r="H65" s="61"/>
      <c r="I65" s="61"/>
      <c r="J65" s="61"/>
      <c r="K65" s="61"/>
      <c r="L65" s="61"/>
      <c r="M65" s="61"/>
      <c r="N65" s="61"/>
      <c r="O65" s="146">
        <f>IF($D$18&lt;0,O60,IF(O60&gt;O63,O60,O63))</f>
        <v>47.93</v>
      </c>
      <c r="P65" s="27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ht="15" customHeight="1" x14ac:dyDescent="0.2">
      <c r="A66" s="268"/>
      <c r="B66" s="61"/>
      <c r="C66" s="61"/>
      <c r="D66" s="61"/>
      <c r="E66" s="61"/>
      <c r="F66" s="61"/>
      <c r="G66" s="61"/>
      <c r="H66" s="61"/>
      <c r="I66" s="61"/>
      <c r="J66" s="61"/>
      <c r="K66" s="61"/>
      <c r="L66" s="61"/>
      <c r="M66" s="61"/>
      <c r="N66" s="61"/>
      <c r="O66" s="146"/>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68"/>
      <c r="B67" s="125"/>
      <c r="C67" s="125"/>
      <c r="D67" s="125"/>
      <c r="E67" s="125"/>
      <c r="F67" s="125"/>
      <c r="G67" s="125"/>
      <c r="H67" s="125"/>
      <c r="I67" s="125" t="s">
        <v>114</v>
      </c>
      <c r="J67" s="125"/>
      <c r="K67" s="125"/>
      <c r="L67" s="147"/>
      <c r="M67" s="147"/>
      <c r="N67" s="147"/>
      <c r="O67" s="147">
        <f>ROUND(IF($C$16&lt;1,0,O60/($C$16*100)*10000),2)</f>
        <v>0</v>
      </c>
      <c r="P67" s="281" t="s">
        <v>83</v>
      </c>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305"/>
      <c r="B68" s="109"/>
      <c r="C68" s="109"/>
      <c r="D68" s="109"/>
      <c r="E68" s="109"/>
      <c r="F68" s="109"/>
      <c r="G68" s="109"/>
      <c r="H68" s="283"/>
      <c r="I68" s="284"/>
      <c r="J68" s="109"/>
      <c r="K68" s="109"/>
      <c r="L68" s="109"/>
      <c r="M68" s="109"/>
      <c r="N68" s="109"/>
      <c r="O68" s="360"/>
      <c r="P68" s="286"/>
      <c r="Q68" s="61"/>
      <c r="R68" s="61"/>
      <c r="S68" s="61"/>
      <c r="T68" s="61"/>
      <c r="U68" s="61"/>
      <c r="V68" s="61"/>
      <c r="W68" s="61"/>
      <c r="X68" s="61"/>
      <c r="Y68" s="61"/>
      <c r="Z68" s="61"/>
      <c r="AA68" s="61"/>
      <c r="AB68" s="61"/>
      <c r="AC68" s="61"/>
      <c r="AD68" s="61"/>
      <c r="AE68" s="363"/>
      <c r="AF68" s="363"/>
      <c r="AG68" s="61"/>
      <c r="AH68" s="61"/>
      <c r="AI68" s="61"/>
      <c r="AJ68" s="61"/>
      <c r="AK68" s="61"/>
    </row>
  </sheetData>
  <sheetProtection algorithmName="SHA-512" hashValue="1Gss/MWKZ6HUqAH9qhPvL4y1T3weq1WkpNSe+GViCn+7mq9Ufy1JF7uWIRV9iOZvgkbShAUC1Kx4hikIzM9MZg==" saltValue="8PUjCOcvADDKtCedlRo1hw==" spinCount="100000" sheet="1" objects="1" scenarios="1"/>
  <mergeCells count="9">
    <mergeCell ref="G20:J20"/>
    <mergeCell ref="L20:O20"/>
    <mergeCell ref="A1:P1"/>
    <mergeCell ref="A2:P2"/>
    <mergeCell ref="A3:P3"/>
    <mergeCell ref="A4:P4"/>
    <mergeCell ref="A7:P7"/>
    <mergeCell ref="A13:I13"/>
    <mergeCell ref="A5:P5"/>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8971-3602-4BD3-BD10-9F7B6D82C939}">
  <dimension ref="A1:IB69"/>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1" s="213" customFormat="1" ht="20.25" x14ac:dyDescent="0.3">
      <c r="A1" s="510" t="s">
        <v>346</v>
      </c>
      <c r="B1" s="511"/>
      <c r="C1" s="511"/>
      <c r="D1" s="511"/>
      <c r="E1" s="511"/>
      <c r="F1" s="511"/>
      <c r="G1" s="511"/>
      <c r="H1" s="511"/>
      <c r="I1" s="511"/>
      <c r="J1" s="511"/>
      <c r="K1" s="511"/>
      <c r="L1" s="511"/>
      <c r="M1" s="511"/>
      <c r="N1" s="511"/>
      <c r="O1" s="511"/>
      <c r="P1" s="512"/>
    </row>
    <row r="2" spans="1:31" ht="18" x14ac:dyDescent="0.25">
      <c r="A2" s="535" t="s">
        <v>273</v>
      </c>
      <c r="B2" s="536"/>
      <c r="C2" s="536"/>
      <c r="D2" s="536"/>
      <c r="E2" s="536"/>
      <c r="F2" s="536"/>
      <c r="G2" s="536"/>
      <c r="H2" s="536"/>
      <c r="I2" s="536"/>
      <c r="J2" s="536"/>
      <c r="K2" s="536"/>
      <c r="L2" s="536"/>
      <c r="M2" s="536"/>
      <c r="N2" s="536"/>
      <c r="O2" s="536"/>
      <c r="P2" s="537"/>
    </row>
    <row r="3" spans="1:31" ht="8.25" customHeight="1" x14ac:dyDescent="0.25">
      <c r="A3" s="432"/>
      <c r="B3" s="431"/>
      <c r="C3" s="431"/>
      <c r="D3" s="431"/>
      <c r="E3" s="431"/>
      <c r="F3" s="431"/>
      <c r="G3" s="431"/>
      <c r="H3" s="431"/>
      <c r="I3" s="431"/>
      <c r="J3" s="431"/>
      <c r="K3" s="431"/>
      <c r="L3" s="431"/>
      <c r="M3" s="431"/>
      <c r="N3" s="431"/>
      <c r="O3" s="431"/>
      <c r="P3" s="433"/>
    </row>
    <row r="4" spans="1:31"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1" ht="15.6" customHeight="1" x14ac:dyDescent="0.2">
      <c r="A5" s="540" t="s">
        <v>268</v>
      </c>
      <c r="B5" s="540"/>
      <c r="C5" s="540"/>
      <c r="D5" s="540"/>
      <c r="E5" s="540"/>
      <c r="F5" s="540"/>
      <c r="G5" s="540"/>
      <c r="H5" s="540"/>
      <c r="I5" s="540"/>
      <c r="J5" s="540"/>
      <c r="K5" s="540"/>
      <c r="L5" s="540"/>
      <c r="M5" s="540"/>
      <c r="N5" s="540"/>
      <c r="O5" s="540"/>
      <c r="P5" s="541"/>
    </row>
    <row r="6" spans="1:31" x14ac:dyDescent="0.2">
      <c r="A6" s="254">
        <f ca="1">TODAY()</f>
        <v>46126</v>
      </c>
      <c r="B6" s="76"/>
      <c r="C6" s="208"/>
      <c r="D6" s="208"/>
      <c r="E6" s="208"/>
      <c r="F6" s="208"/>
      <c r="G6" s="208"/>
      <c r="H6" s="208"/>
      <c r="I6" s="208"/>
      <c r="P6" s="250"/>
    </row>
    <row r="7" spans="1:31" ht="26.25" x14ac:dyDescent="0.4">
      <c r="A7" s="528"/>
      <c r="B7" s="529"/>
      <c r="C7" s="529"/>
      <c r="D7" s="529"/>
      <c r="E7" s="529"/>
      <c r="F7" s="529"/>
      <c r="G7" s="529"/>
      <c r="H7" s="529"/>
      <c r="I7" s="529"/>
      <c r="J7" s="529"/>
      <c r="K7" s="529"/>
      <c r="L7" s="529"/>
      <c r="M7" s="529"/>
      <c r="N7" s="529"/>
      <c r="O7" s="529"/>
      <c r="P7" s="530"/>
    </row>
    <row r="8" spans="1:31" x14ac:dyDescent="0.2">
      <c r="A8" s="255"/>
      <c r="P8" s="250"/>
    </row>
    <row r="9" spans="1:31" ht="15" x14ac:dyDescent="0.2">
      <c r="A9" s="256" t="s">
        <v>2</v>
      </c>
      <c r="B9" s="22"/>
      <c r="C9" s="23">
        <f>'Customer Info'!B6</f>
        <v>0</v>
      </c>
      <c r="I9" s="24"/>
      <c r="P9" s="250"/>
      <c r="AE9" s="4"/>
    </row>
    <row r="10" spans="1:31" ht="15" x14ac:dyDescent="0.2">
      <c r="A10" s="257" t="s">
        <v>26</v>
      </c>
      <c r="B10" s="22"/>
      <c r="C10" s="23">
        <f>'Customer Info'!B7</f>
        <v>0</v>
      </c>
      <c r="P10" s="250"/>
    </row>
    <row r="11" spans="1:31" x14ac:dyDescent="0.2">
      <c r="A11" s="256" t="s">
        <v>3</v>
      </c>
      <c r="B11" s="156">
        <f>'Customer Info'!B8</f>
        <v>5</v>
      </c>
      <c r="C11" s="359" t="str">
        <f>LOOKUP(B11,R11:AD11,R13:AD13)</f>
        <v>May</v>
      </c>
      <c r="D11" s="101">
        <f>'Customer Info'!C8</f>
        <v>2026</v>
      </c>
      <c r="P11" s="250"/>
      <c r="S11">
        <v>1</v>
      </c>
      <c r="T11">
        <v>2</v>
      </c>
      <c r="U11">
        <v>3</v>
      </c>
      <c r="V11">
        <v>4</v>
      </c>
      <c r="W11">
        <v>5</v>
      </c>
      <c r="X11">
        <v>6</v>
      </c>
      <c r="Y11">
        <v>7</v>
      </c>
      <c r="Z11">
        <v>8</v>
      </c>
      <c r="AA11">
        <v>9</v>
      </c>
      <c r="AB11">
        <v>10</v>
      </c>
      <c r="AC11">
        <v>11</v>
      </c>
      <c r="AD11">
        <v>12</v>
      </c>
    </row>
    <row r="12" spans="1:31" x14ac:dyDescent="0.2">
      <c r="A12" s="256" t="s">
        <v>250</v>
      </c>
      <c r="B12" s="156"/>
      <c r="C12" s="359" t="str">
        <f>'Customer Info'!$B$9</f>
        <v>No</v>
      </c>
      <c r="D12" s="101"/>
      <c r="P12" s="250"/>
    </row>
    <row r="13" spans="1:31"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1"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1" x14ac:dyDescent="0.2">
      <c r="A15" s="255"/>
      <c r="P15" s="250"/>
      <c r="R15" s="61"/>
      <c r="S15" s="149"/>
      <c r="T15" s="149"/>
      <c r="U15" s="149"/>
      <c r="V15" s="149"/>
      <c r="W15" s="149"/>
      <c r="X15" s="149"/>
      <c r="Y15" s="149"/>
      <c r="Z15" s="149"/>
      <c r="AA15" s="149"/>
      <c r="AB15" s="149"/>
      <c r="AC15" s="149"/>
      <c r="AD15" s="149"/>
    </row>
    <row r="16" spans="1:31"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Rates'!$B$18</f>
        <v>21</v>
      </c>
      <c r="J22" s="66">
        <f>SUM(G22:I22)</f>
        <v>21</v>
      </c>
      <c r="L22" s="67"/>
      <c r="M22" s="67"/>
      <c r="N22" s="67">
        <f>I22</f>
        <v>21</v>
      </c>
      <c r="O22" s="162">
        <f>SUM(L22:N22)</f>
        <v>21</v>
      </c>
      <c r="P22" s="263">
        <f>'Rider Rates'!$K$18</f>
        <v>46122</v>
      </c>
    </row>
    <row r="23" spans="1:221" x14ac:dyDescent="0.2">
      <c r="A23" s="315" t="s">
        <v>200</v>
      </c>
      <c r="D23" s="1">
        <f>C16</f>
        <v>0</v>
      </c>
      <c r="E23" s="30" t="s">
        <v>41</v>
      </c>
      <c r="F23" s="4" t="s">
        <v>8</v>
      </c>
      <c r="G23" s="64"/>
      <c r="H23" s="64"/>
      <c r="I23" s="64">
        <f>'Rider Rates'!$C$18</f>
        <v>2.6958200000000002E-2</v>
      </c>
      <c r="J23" s="64">
        <f>SUM(G23:I23)</f>
        <v>2.6958200000000002E-2</v>
      </c>
      <c r="K23" s="31" t="s">
        <v>42</v>
      </c>
      <c r="L23" s="66"/>
      <c r="M23" s="66"/>
      <c r="N23" s="66">
        <f>IF(C16&lt;0,0,ROUND($D23*I23,2))</f>
        <v>0</v>
      </c>
      <c r="O23" s="162">
        <f>SUM(L23:N23)</f>
        <v>0</v>
      </c>
      <c r="P23" s="263">
        <f>'Rider Rates'!$K$18</f>
        <v>46122</v>
      </c>
    </row>
    <row r="24" spans="1:221" x14ac:dyDescent="0.2">
      <c r="A24" s="302" t="s">
        <v>50</v>
      </c>
      <c r="B24" s="32"/>
      <c r="C24" s="32"/>
      <c r="D24" s="33"/>
      <c r="E24" s="33"/>
      <c r="F24" s="32"/>
      <c r="G24" s="32"/>
      <c r="H24" s="32"/>
      <c r="I24" s="32"/>
      <c r="J24" s="32"/>
      <c r="K24" s="34"/>
      <c r="L24" s="210"/>
      <c r="M24" s="210"/>
      <c r="N24" s="210">
        <f>SUM(N22:N23)</f>
        <v>21</v>
      </c>
      <c r="O24" s="210">
        <f>SUM(O22:O23)</f>
        <v>21</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ROUND(D29*I29,2)</f>
        <v>0</v>
      </c>
      <c r="O29" s="82">
        <f t="shared" ref="O29:O58" si="1">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ROUND(D30*I30,2)</f>
        <v>0</v>
      </c>
      <c r="O30" s="82">
        <f t="shared" si="1"/>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ROUND(D31*I31,2)</f>
        <v>0</v>
      </c>
      <c r="O31" s="82">
        <f t="shared" si="1"/>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ROUND(D32*I32,2)</f>
        <v>0</v>
      </c>
      <c r="O32" s="82">
        <f t="shared" si="1"/>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ROUND(D33*I33,2)</f>
        <v>0</v>
      </c>
      <c r="O33" s="82">
        <f t="shared" si="1"/>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80">
        <f t="shared" ref="J34:J45" si="2">SUM(G34:I34)</f>
        <v>-1.06E-3</v>
      </c>
      <c r="K34" s="81" t="s">
        <v>42</v>
      </c>
      <c r="L34" s="82"/>
      <c r="M34" s="82"/>
      <c r="N34" s="82">
        <f>ROUND(D34*J34,2)</f>
        <v>0</v>
      </c>
      <c r="O34" s="82">
        <f t="shared" ref="O34:O44" si="3">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2"/>
        <v>1.02</v>
      </c>
      <c r="K35" s="81"/>
      <c r="L35" s="82"/>
      <c r="M35" s="82"/>
      <c r="N35" s="82">
        <f>I35</f>
        <v>1.02</v>
      </c>
      <c r="O35" s="82">
        <f t="shared" si="3"/>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2"/>
        <v>23.69</v>
      </c>
      <c r="K36" s="81"/>
      <c r="L36" s="82"/>
      <c r="M36" s="82"/>
      <c r="N36" s="82">
        <f>I36</f>
        <v>23.69</v>
      </c>
      <c r="O36" s="82">
        <f t="shared" si="3"/>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21</v>
      </c>
      <c r="E37" s="78" t="s">
        <v>115</v>
      </c>
      <c r="F37" s="79" t="s">
        <v>8</v>
      </c>
      <c r="G37" s="87"/>
      <c r="H37" s="88"/>
      <c r="I37" s="93">
        <f>'Rider Rates'!$F$43</f>
        <v>2.95915E-2</v>
      </c>
      <c r="J37" s="93">
        <f t="shared" si="2"/>
        <v>2.95915E-2</v>
      </c>
      <c r="K37" s="81"/>
      <c r="L37" s="82"/>
      <c r="M37" s="82"/>
      <c r="N37" s="82">
        <f>ROUND($N$24*I37,2)</f>
        <v>0.62</v>
      </c>
      <c r="O37" s="82">
        <f t="shared" si="3"/>
        <v>0.62</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21</v>
      </c>
      <c r="E38" s="78" t="s">
        <v>115</v>
      </c>
      <c r="F38" s="79" t="s">
        <v>8</v>
      </c>
      <c r="G38" s="86"/>
      <c r="H38" s="5"/>
      <c r="I38" s="93">
        <f>'Rider Rates'!$F$44</f>
        <v>1.8019E-2</v>
      </c>
      <c r="J38" s="93">
        <f t="shared" si="2"/>
        <v>1.8019E-2</v>
      </c>
      <c r="K38" s="81"/>
      <c r="L38" s="82"/>
      <c r="M38" s="82"/>
      <c r="N38" s="82">
        <f>ROUND($N$24*I38,2)</f>
        <v>0.38</v>
      </c>
      <c r="O38" s="82">
        <f t="shared" si="3"/>
        <v>0.38</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21</v>
      </c>
      <c r="E39" s="78" t="s">
        <v>115</v>
      </c>
      <c r="F39" s="79" t="s">
        <v>8</v>
      </c>
      <c r="G39" s="87"/>
      <c r="H39" s="88"/>
      <c r="I39" s="93">
        <f>'Rider Rates'!$F$45</f>
        <v>5.8023605956771022E-2</v>
      </c>
      <c r="J39" s="93">
        <f t="shared" si="2"/>
        <v>5.8023605956771022E-2</v>
      </c>
      <c r="K39" s="81"/>
      <c r="L39" s="82"/>
      <c r="M39" s="82"/>
      <c r="N39" s="82">
        <f>ROUND($N$24*I39,2)</f>
        <v>1.22</v>
      </c>
      <c r="O39" s="82">
        <f t="shared" si="3"/>
        <v>1.22</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21</v>
      </c>
      <c r="E40" s="78" t="s">
        <v>115</v>
      </c>
      <c r="F40" s="79" t="s">
        <v>8</v>
      </c>
      <c r="G40" s="80"/>
      <c r="H40" s="80"/>
      <c r="I40" s="93">
        <f>'Rider Rates'!$F$46</f>
        <v>0</v>
      </c>
      <c r="J40" s="93">
        <f t="shared" si="2"/>
        <v>0</v>
      </c>
      <c r="K40" s="81"/>
      <c r="L40" s="82"/>
      <c r="M40" s="82"/>
      <c r="N40" s="82">
        <f>ROUND($N$24*I40,2)</f>
        <v>0</v>
      </c>
      <c r="O40" s="82">
        <f t="shared" si="3"/>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2"/>
        <v>0</v>
      </c>
      <c r="K41" s="81" t="s">
        <v>42</v>
      </c>
      <c r="L41" s="82"/>
      <c r="M41" s="82"/>
      <c r="N41" s="82">
        <f>ROUND(D41*I41,2)</f>
        <v>0</v>
      </c>
      <c r="O41" s="82">
        <f t="shared" si="3"/>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342</v>
      </c>
      <c r="B42" s="61"/>
      <c r="C42" s="61"/>
      <c r="D42" s="77">
        <f>IF(C16&lt;0,0,IF(C16&gt;833000,833000,C16))</f>
        <v>0</v>
      </c>
      <c r="E42" s="78" t="s">
        <v>41</v>
      </c>
      <c r="F42" s="79" t="s">
        <v>8</v>
      </c>
      <c r="G42" s="205"/>
      <c r="H42" s="205"/>
      <c r="I42" s="205">
        <f>'Rider Rates'!$I$48</f>
        <v>0</v>
      </c>
      <c r="J42" s="205">
        <f t="shared" si="2"/>
        <v>0</v>
      </c>
      <c r="K42" s="81" t="s">
        <v>42</v>
      </c>
      <c r="L42" s="206"/>
      <c r="M42" s="206"/>
      <c r="N42" s="206">
        <f>ROUND(IF(D42*I42&gt;242,242,D42*I42),2)</f>
        <v>0</v>
      </c>
      <c r="O42" s="206">
        <f t="shared" si="3"/>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Rates'!$K$49</f>
        <v>0</v>
      </c>
      <c r="J43" s="205">
        <f t="shared" si="2"/>
        <v>0</v>
      </c>
      <c r="K43" s="81" t="s">
        <v>42</v>
      </c>
      <c r="L43" s="82"/>
      <c r="M43" s="82"/>
      <c r="N43" s="206">
        <f>ROUND(D43*I43,2)</f>
        <v>0</v>
      </c>
      <c r="O43" s="82">
        <f t="shared" si="3"/>
        <v>0</v>
      </c>
      <c r="P43" s="263">
        <f>'Rider Rates'!$O$49</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2"/>
        <v>0</v>
      </c>
      <c r="K44" s="81"/>
      <c r="L44" s="162"/>
      <c r="M44" s="162"/>
      <c r="N44" s="206">
        <f>I44</f>
        <v>0</v>
      </c>
      <c r="O44" s="162">
        <f t="shared" si="3"/>
        <v>0</v>
      </c>
      <c r="P44" s="263">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 t="shared" si="2"/>
        <v>0</v>
      </c>
      <c r="K45" s="81" t="s">
        <v>42</v>
      </c>
      <c r="L45" s="82"/>
      <c r="M45" s="82"/>
      <c r="N45" s="82">
        <f>ROUND(I45*D45,2)</f>
        <v>0</v>
      </c>
      <c r="O45" s="162">
        <f>SUM(L45:N45)</f>
        <v>0</v>
      </c>
      <c r="P45" s="263">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64" t="s">
        <v>91</v>
      </c>
      <c r="B46" s="61"/>
      <c r="C46" s="61"/>
      <c r="D46" s="77">
        <f>IF('Customer Info'!C33=TRUE,0,IF($C$16&lt;0,0,$C$16))</f>
        <v>0</v>
      </c>
      <c r="E46" s="78" t="s">
        <v>41</v>
      </c>
      <c r="F46" s="79" t="s">
        <v>8</v>
      </c>
      <c r="G46" s="80"/>
      <c r="H46" s="80"/>
      <c r="I46" s="205">
        <f>'Rider Rates'!$K$55</f>
        <v>0</v>
      </c>
      <c r="J46" s="205">
        <f>SUM(G46:I46)</f>
        <v>0</v>
      </c>
      <c r="K46" s="81" t="s">
        <v>42</v>
      </c>
      <c r="L46" s="82"/>
      <c r="M46" s="82"/>
      <c r="N46" s="82">
        <f>ROUND(I46*D46,2)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64" t="s">
        <v>91</v>
      </c>
      <c r="B47" s="61"/>
      <c r="C47" s="61"/>
      <c r="D47" s="77"/>
      <c r="E47" s="78" t="s">
        <v>109</v>
      </c>
      <c r="F47" s="79"/>
      <c r="G47" s="80"/>
      <c r="H47" s="80"/>
      <c r="I47" s="205">
        <f>'Rider Rates'!$K$57</f>
        <v>0</v>
      </c>
      <c r="J47" s="205">
        <f>SUM(G47:I47)</f>
        <v>0</v>
      </c>
      <c r="K47" s="81"/>
      <c r="L47" s="82"/>
      <c r="M47" s="82"/>
      <c r="N47" s="82">
        <f>I47</f>
        <v>0</v>
      </c>
      <c r="O47" s="82">
        <f>SUM(L47:N47)</f>
        <v>0</v>
      </c>
      <c r="P47" s="263">
        <f>'Rider Rates'!$O$57</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2" t="s">
        <v>177</v>
      </c>
      <c r="B48" s="61"/>
      <c r="C48" s="61"/>
      <c r="D48" s="77"/>
      <c r="E48" s="78"/>
      <c r="F48" s="79"/>
      <c r="G48" s="80"/>
      <c r="H48" s="80"/>
      <c r="I48" s="80"/>
      <c r="J48" s="80"/>
      <c r="K48" s="61"/>
      <c r="L48" s="80"/>
      <c r="M48" s="80"/>
      <c r="N48" s="80"/>
      <c r="O48" s="80"/>
      <c r="P48" s="263"/>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2"/>
      <c r="B49" s="61"/>
      <c r="C49" s="61"/>
      <c r="D49" s="77"/>
      <c r="E49" s="78"/>
      <c r="F49" s="79"/>
      <c r="G49" s="61"/>
      <c r="H49" s="61"/>
      <c r="I49" s="61"/>
      <c r="J49" s="61"/>
      <c r="K49" s="61"/>
      <c r="L49" s="61"/>
      <c r="M49" s="61"/>
      <c r="N49" s="61"/>
      <c r="O49" s="61"/>
      <c r="P49" s="263"/>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61"/>
      <c r="H50" s="61"/>
      <c r="I50" s="61"/>
      <c r="J50" s="61"/>
      <c r="K50" s="61"/>
      <c r="L50" s="61"/>
      <c r="M50" s="61"/>
      <c r="N50" s="61"/>
      <c r="O50" s="61"/>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79"/>
      <c r="G52" s="368"/>
      <c r="H52" s="368"/>
      <c r="I52" s="368"/>
      <c r="J52" s="368"/>
      <c r="K52" s="81"/>
      <c r="L52" s="370"/>
      <c r="M52" s="370"/>
      <c r="N52" s="373"/>
      <c r="O52" s="370"/>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61"/>
      <c r="H53" s="61"/>
      <c r="I53" s="61"/>
      <c r="J53" s="61"/>
      <c r="K53" s="61"/>
      <c r="L53" s="61"/>
      <c r="M53" s="61"/>
      <c r="N53" s="61"/>
      <c r="O53" s="61"/>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IF($C$12="Yes",0,C17+C18)</f>
        <v>0</v>
      </c>
      <c r="E54" s="78" t="s">
        <v>41</v>
      </c>
      <c r="F54" s="79" t="s">
        <v>8</v>
      </c>
      <c r="G54" s="80">
        <f>IF($C$12="Yes",0,'Rider Rates'!$D$70)</f>
        <v>7.6880000000000004E-2</v>
      </c>
      <c r="H54" s="80"/>
      <c r="I54" s="80"/>
      <c r="J54" s="185">
        <f>SUM(G54:H54)</f>
        <v>7.6880000000000004E-2</v>
      </c>
      <c r="K54" s="81" t="s">
        <v>42</v>
      </c>
      <c r="L54" s="82">
        <f>ROUND(D54*G54,2)</f>
        <v>0</v>
      </c>
      <c r="M54" s="82"/>
      <c r="N54" s="82"/>
      <c r="O54" s="82">
        <f t="shared" si="1"/>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IF($C$12="Yes",0,C17)</f>
        <v>0</v>
      </c>
      <c r="E55" s="78" t="s">
        <v>41</v>
      </c>
      <c r="F55" s="79" t="s">
        <v>8</v>
      </c>
      <c r="G55" s="80">
        <f>IF($C$12="Yes",0,'Rider Rates'!O$75)</f>
        <v>2.10674E-2</v>
      </c>
      <c r="H55" s="80"/>
      <c r="I55" s="80"/>
      <c r="J55" s="185">
        <f>SUM(G55:H55)</f>
        <v>2.10674E-2</v>
      </c>
      <c r="K55" s="81" t="s">
        <v>42</v>
      </c>
      <c r="L55" s="82">
        <f>ROUND(D55*G55,2)</f>
        <v>0</v>
      </c>
      <c r="M55" s="82"/>
      <c r="N55" s="82"/>
      <c r="O55" s="82">
        <f t="shared" si="1"/>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IF($C$12="Yes",0,C18)</f>
        <v>0</v>
      </c>
      <c r="E56" s="78" t="s">
        <v>41</v>
      </c>
      <c r="F56" s="196" t="s">
        <v>8</v>
      </c>
      <c r="G56" s="80">
        <f>IF($C$12="Yes",0,'Rider Rates'!$O$76)</f>
        <v>1.928E-4</v>
      </c>
      <c r="H56" s="80"/>
      <c r="I56" s="80"/>
      <c r="J56" s="185">
        <f>SUM(G56:H56)</f>
        <v>1.928E-4</v>
      </c>
      <c r="K56" s="81" t="s">
        <v>42</v>
      </c>
      <c r="L56" s="82">
        <f>ROUND(D56*G56,2)</f>
        <v>0</v>
      </c>
      <c r="M56" s="82"/>
      <c r="N56" s="82"/>
      <c r="O56" s="82">
        <f t="shared" si="1"/>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1"/>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IF($C$12="Yes",0,C17+C18)</f>
        <v>0</v>
      </c>
      <c r="E58" s="78" t="s">
        <v>41</v>
      </c>
      <c r="F58" s="79" t="s">
        <v>8</v>
      </c>
      <c r="G58" s="80">
        <f>IF($C$12="Yes",0,'Rider Rates'!$B$82)</f>
        <v>3.8972999999999998E-3</v>
      </c>
      <c r="H58" s="80"/>
      <c r="I58" s="93"/>
      <c r="J58" s="185">
        <f>SUM(G58:H58)</f>
        <v>3.8972999999999998E-3</v>
      </c>
      <c r="K58" s="81" t="s">
        <v>42</v>
      </c>
      <c r="L58" s="82">
        <f>ROUND(D58*G58,2)</f>
        <v>0</v>
      </c>
      <c r="M58" s="82"/>
      <c r="N58" s="82"/>
      <c r="O58" s="82">
        <f t="shared" si="1"/>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SUM(L29:L58)</f>
        <v>0</v>
      </c>
      <c r="M59" s="128">
        <f>SUM(M29:M58)</f>
        <v>0</v>
      </c>
      <c r="N59" s="128">
        <f>SUM(N29:N58)</f>
        <v>26.93</v>
      </c>
      <c r="O59" s="128">
        <f>SUM(O29:O58)</f>
        <v>26.93</v>
      </c>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47.93</v>
      </c>
      <c r="O61" s="143">
        <f>O24+O59</f>
        <v>47.93</v>
      </c>
      <c r="P61" s="277"/>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O22+O59</f>
        <v>47.93</v>
      </c>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IF($D$18&lt;0,O61,IF(O61&gt;O64,O61,O64))</f>
        <v>47.93</v>
      </c>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8"/>
      <c r="B67" s="61"/>
      <c r="C67" s="61"/>
      <c r="D67" s="61"/>
      <c r="E67" s="61"/>
      <c r="F67" s="61"/>
      <c r="G67" s="61"/>
      <c r="H67" s="61"/>
      <c r="I67" s="61"/>
      <c r="J67" s="61"/>
      <c r="K67" s="61"/>
      <c r="L67" s="61"/>
      <c r="M67" s="61"/>
      <c r="N67" s="61"/>
      <c r="O67" s="146"/>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8"/>
      <c r="B68" s="125"/>
      <c r="C68" s="125"/>
      <c r="D68" s="125"/>
      <c r="E68" s="125"/>
      <c r="F68" s="125"/>
      <c r="G68" s="125"/>
      <c r="H68" s="125"/>
      <c r="I68" s="125" t="s">
        <v>114</v>
      </c>
      <c r="J68" s="125"/>
      <c r="K68" s="125"/>
      <c r="L68" s="147"/>
      <c r="M68" s="147"/>
      <c r="N68" s="147"/>
      <c r="O68" s="147">
        <f>ROUND(IF($C$16&lt;1,0,O61/($C$16*100)*10000),2)</f>
        <v>0</v>
      </c>
      <c r="P68" s="281"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5"/>
      <c r="B69" s="109"/>
      <c r="C69" s="109"/>
      <c r="D69" s="109"/>
      <c r="E69" s="109"/>
      <c r="F69" s="109"/>
      <c r="G69" s="109"/>
      <c r="H69" s="283"/>
      <c r="I69" s="284"/>
      <c r="J69" s="109"/>
      <c r="K69" s="109"/>
      <c r="L69" s="109"/>
      <c r="M69" s="109"/>
      <c r="N69" s="109"/>
      <c r="O69" s="360"/>
      <c r="P69" s="286"/>
      <c r="Q69" s="61"/>
      <c r="R69" s="61"/>
      <c r="S69" s="61"/>
      <c r="T69" s="61"/>
      <c r="U69" s="61"/>
      <c r="V69" s="61"/>
      <c r="W69" s="61"/>
      <c r="X69" s="61"/>
      <c r="Y69" s="61"/>
      <c r="Z69" s="61"/>
      <c r="AA69" s="61"/>
      <c r="AB69" s="61"/>
      <c r="AC69" s="61"/>
      <c r="AD69" s="61"/>
      <c r="AE69" s="363"/>
      <c r="AF69" s="363"/>
      <c r="AG69" s="61"/>
      <c r="AH69" s="61"/>
      <c r="AI69" s="61"/>
      <c r="AJ69" s="61"/>
      <c r="AK69" s="61"/>
    </row>
  </sheetData>
  <sheetProtection algorithmName="SHA-512" hashValue="/Z/ki40iJ+efvTrBggjy5u+GmI31uSucFk6bXpaN/aZ4ovukr+6JJHXYXtEta4BEmLs2BffWC6lf/sM3bxwspQ==" saltValue="d85jikyjF7m73Rx8t9dpV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394"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7395"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6"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7"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8"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399" r:id="rId10" name="Button 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00" r:id="rId11" name="Button 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1" r:id="rId12" name="Button 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2" r:id="rId13" name="Button 1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3" r:id="rId14" name="Button 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04" r:id="rId15" name="Button 1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5" r:id="rId16" name="Button 1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6" r:id="rId17" name="Button 1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7" r:id="rId18" name="Button 1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08" r:id="rId19" name="Button 1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09" r:id="rId20" name="Button 1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0" r:id="rId21" name="Button 1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1" r:id="rId22" name="Button 1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12" r:id="rId23" name="Button 2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3" r:id="rId24" name="Button 2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4" r:id="rId25" name="Button 2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5" r:id="rId26" name="Button 2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16" r:id="rId27" name="Button 2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7" r:id="rId28" name="Button 2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8" r:id="rId29" name="Button 2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19" r:id="rId30" name="Button 2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20" r:id="rId31" name="Button 2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1" r:id="rId32" name="Button 2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2" r:id="rId33" name="Button 3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3" r:id="rId34" name="Button 3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24" r:id="rId35" name="Button 3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5" r:id="rId36" name="Button 3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6" r:id="rId37" name="Button 3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7" r:id="rId38" name="Button 3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28" r:id="rId39" name="Button 3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29" r:id="rId40" name="Button 3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0" r:id="rId41" name="Button 3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1" r:id="rId42" name="Button 3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32" r:id="rId43" name="Button 4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3" r:id="rId44" name="Button 4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4" r:id="rId45" name="Button 4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5" r:id="rId46" name="Button 4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36" r:id="rId47" name="Button 4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7" r:id="rId48" name="Button 4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8" r:id="rId49" name="Button 4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39" r:id="rId50" name="Button 4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40" r:id="rId51" name="Button 4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1" r:id="rId52" name="Button 4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2" r:id="rId53" name="Button 5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3" r:id="rId54" name="Button 5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44" r:id="rId55" name="Button 5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5" r:id="rId56" name="Button 5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6" r:id="rId57" name="Button 5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7" r:id="rId58" name="Button 5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448" r:id="rId59" name="Button 5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49" r:id="rId60" name="Button 5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0" r:id="rId61" name="Button 5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1" r:id="rId62" name="Button 5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452" r:id="rId63" name="Button 6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3" r:id="rId64" name="Button 6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4" r:id="rId65" name="Button 6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5" r:id="rId66" name="Button 6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456" r:id="rId67" name="Button 6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457"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8"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59" r:id="rId70" name="Button 6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0" r:id="rId71" name="Button 6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461" r:id="rId72" name="Button 6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2" r:id="rId73" name="Button 7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3" r:id="rId74" name="Button 7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4" r:id="rId75" name="Button 7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465" r:id="rId76" name="Button 7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6" r:id="rId77" name="Button 7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7" r:id="rId78" name="Button 7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8" r:id="rId79" name="Button 7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469" r:id="rId80" name="Button 7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0" r:id="rId81" name="Button 7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1" r:id="rId82" name="Button 7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2" r:id="rId83" name="Button 8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473" r:id="rId84" name="Button 8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4" r:id="rId85" name="Button 8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5" r:id="rId86" name="Button 8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6" r:id="rId87" name="Button 8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477" r:id="rId88" name="Button 8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8" r:id="rId89" name="Button 8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79" r:id="rId90" name="Button 8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0" r:id="rId91" name="Button 8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481" r:id="rId92" name="Button 8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2" r:id="rId93" name="Button 9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3" r:id="rId94" name="Button 9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4" r:id="rId95" name="Button 9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485" r:id="rId96" name="Button 9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6" r:id="rId97" name="Button 9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7" r:id="rId98" name="Button 9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8" r:id="rId99" name="Button 9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489" r:id="rId100" name="Button 9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0" r:id="rId101" name="Button 9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1" r:id="rId102" name="Button 9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2" r:id="rId103" name="Button 10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493" r:id="rId104" name="Button 10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4" r:id="rId105" name="Button 10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5" r:id="rId106" name="Button 10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6" r:id="rId107" name="Button 10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497" r:id="rId108" name="Button 10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8" r:id="rId109" name="Button 10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499" r:id="rId110" name="Button 10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0" r:id="rId111" name="Button 10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01" r:id="rId112" name="Button 10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2" r:id="rId113" name="Button 11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3" r:id="rId114" name="Button 11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4" r:id="rId115" name="Button 11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05" r:id="rId116" name="Button 11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6" r:id="rId117" name="Button 11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7" r:id="rId118" name="Button 11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8" r:id="rId119" name="Button 11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09" r:id="rId120" name="Button 11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0" r:id="rId121" name="Button 11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1" r:id="rId122" name="Button 11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2" r:id="rId123" name="Button 12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13"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4"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5"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6" r:id="rId127" name="Button 1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17" r:id="rId128" name="Button 125">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518" r:id="rId129" name="Button 12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19" r:id="rId130" name="Button 12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0" r:id="rId131" name="Button 12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1" r:id="rId132" name="Button 12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522" r:id="rId133" name="Button 130">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23" r:id="rId134" name="Button 13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4" r:id="rId135" name="Button 13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5" r:id="rId136" name="Button 13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6" r:id="rId137" name="Button 13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27" r:id="rId138" name="Button 13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8" r:id="rId139" name="Button 13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29" r:id="rId140" name="Button 13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0" r:id="rId141" name="Button 13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31" r:id="rId142" name="Button 13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2" r:id="rId143" name="Button 14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3" r:id="rId144" name="Button 14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4" r:id="rId145" name="Button 14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35" r:id="rId146" name="Button 14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6" r:id="rId147" name="Button 14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7" r:id="rId148" name="Button 14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8" r:id="rId149" name="Button 14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39" r:id="rId150" name="Button 14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0" r:id="rId151" name="Button 14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1" r:id="rId152" name="Button 14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2" r:id="rId153" name="Button 15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43" r:id="rId154" name="Button 15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4" r:id="rId155" name="Button 15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5" r:id="rId156" name="Button 15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6" r:id="rId157" name="Button 15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547" r:id="rId158" name="Button 15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8" r:id="rId159" name="Button 15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49" r:id="rId160" name="Button 15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0" r:id="rId161" name="Button 15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551" r:id="rId162" name="Button 15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2" r:id="rId163" name="Button 16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3" r:id="rId164" name="Button 16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4" r:id="rId165" name="Button 16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555" r:id="rId166" name="Button 16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6" r:id="rId167" name="Button 16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7" r:id="rId168" name="Button 16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8" r:id="rId169" name="Button 16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559" r:id="rId170" name="Button 16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0" r:id="rId171" name="Button 16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1" r:id="rId172" name="Button 16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2" r:id="rId173" name="Button 17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563" r:id="rId174" name="Button 17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4" r:id="rId175" name="Button 17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5" r:id="rId176" name="Button 17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6" r:id="rId177" name="Button 17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567" r:id="rId178" name="Button 17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8" r:id="rId179" name="Button 17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69" r:id="rId180" name="Button 17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0" r:id="rId181" name="Button 17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571" r:id="rId182" name="Button 17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2" r:id="rId183" name="Button 18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3" r:id="rId184" name="Button 18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4" r:id="rId185" name="Button 18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575" r:id="rId186" name="Button 18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6" r:id="rId187" name="Button 18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7" r:id="rId188" name="Button 18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8" r:id="rId189" name="Button 18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579" r:id="rId190" name="Button 18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580" r:id="rId191" name="Button 18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1" r:id="rId192" name="Button 18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2" r:id="rId193" name="Button 19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3" r:id="rId194" name="Button 19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584" r:id="rId195" name="Button 19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5" r:id="rId196" name="Button 19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6" r:id="rId197" name="Button 19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7" r:id="rId198" name="Button 19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588" r:id="rId199" name="Button 19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89" r:id="rId200" name="Button 19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0" r:id="rId201" name="Button 19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1" r:id="rId202" name="Button 19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7592" r:id="rId203" name="Button 20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3" r:id="rId204" name="Button 20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4" r:id="rId205" name="Button 20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5" r:id="rId206" name="Button 20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7596" r:id="rId207" name="Button 20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7" r:id="rId208" name="Button 20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8" r:id="rId209" name="Button 20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599" r:id="rId210" name="Button 20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00" r:id="rId211" name="Button 20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1" r:id="rId212" name="Button 20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2" r:id="rId213" name="Button 21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3" r:id="rId214" name="Button 21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04" r:id="rId215" name="Button 21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5" r:id="rId216" name="Button 21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6" r:id="rId217" name="Button 21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7" r:id="rId218" name="Button 21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7608" r:id="rId219" name="Button 21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09" r:id="rId220" name="Button 21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0" r:id="rId221" name="Button 21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1" r:id="rId222" name="Button 21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12" r:id="rId223" name="Button 22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3" r:id="rId224" name="Button 22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4" r:id="rId225" name="Button 22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5" r:id="rId226" name="Button 22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16" r:id="rId227" name="Button 22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7" r:id="rId228" name="Button 22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8" r:id="rId229" name="Button 22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19" r:id="rId230" name="Button 22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20" r:id="rId231" name="Button 22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1" r:id="rId232" name="Button 22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2" r:id="rId233" name="Button 23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3" r:id="rId234" name="Button 23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7624" r:id="rId235" name="Button 23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5" r:id="rId236" name="Button 23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6" r:id="rId237" name="Button 23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7" r:id="rId238" name="Button 23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28" r:id="rId239" name="Button 23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29" r:id="rId240" name="Button 23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0" r:id="rId241" name="Button 23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1" r:id="rId242" name="Button 23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32" r:id="rId243" name="Button 24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3" r:id="rId244" name="Button 24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4" r:id="rId245" name="Button 24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5" r:id="rId246" name="Button 24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7636" r:id="rId247" name="Button 244">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7637" r:id="rId248" name="Button 2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8" r:id="rId249" name="Button 24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39" r:id="rId250" name="Button 2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0" r:id="rId251" name="Button 2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41" r:id="rId252" name="Button 24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2" r:id="rId253" name="Button 25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3" r:id="rId254" name="Button 25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4" r:id="rId255" name="Button 25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7645" r:id="rId256" name="Button 25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6" r:id="rId257" name="Button 25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7" r:id="rId258" name="Button 25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8" r:id="rId259" name="Button 25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7649" r:id="rId260" name="Button 25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0" r:id="rId261" name="Button 25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1" r:id="rId262" name="Button 25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2" r:id="rId263" name="Button 26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7653" r:id="rId264" name="Button 26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4" r:id="rId265" name="Button 26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5" r:id="rId266" name="Button 26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6" r:id="rId267" name="Button 26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7657" r:id="rId268" name="Button 26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8" r:id="rId269" name="Button 26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59" r:id="rId270" name="Button 26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0" r:id="rId271" name="Button 26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7661" r:id="rId272" name="Button 26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2" r:id="rId273" name="Button 27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3" r:id="rId274" name="Button 27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4" r:id="rId275" name="Button 27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7665" r:id="rId276" name="Button 27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6" r:id="rId277" name="Button 27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7" r:id="rId278" name="Button 27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8" r:id="rId279" name="Button 27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7669" r:id="rId280" name="Button 27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0" r:id="rId281" name="Button 27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1" r:id="rId282" name="Button 27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2" r:id="rId283" name="Button 28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7673" r:id="rId284" name="Button 28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4" r:id="rId285" name="Button 28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5" r:id="rId286" name="Button 28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6" r:id="rId287" name="Button 28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7677" r:id="rId288" name="Button 28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8" r:id="rId289" name="Button 28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79" r:id="rId290" name="Button 28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0" r:id="rId291" name="Button 28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7681" r:id="rId292" name="Button 28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2" r:id="rId293" name="Button 29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3" r:id="rId294" name="Button 29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4" r:id="rId295" name="Button 29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7685" r:id="rId296" name="Button 29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6" r:id="rId297" name="Button 29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7" r:id="rId298" name="Button 29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8" r:id="rId299" name="Button 29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7689" r:id="rId300" name="Button 29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0" r:id="rId301" name="Button 29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1" r:id="rId302" name="Button 29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2" r:id="rId303" name="Button 30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7693" r:id="rId304" name="Button 30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7694" r:id="rId305" name="Button 30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5" r:id="rId306" name="Button 30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6" r:id="rId307" name="Button 30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7" r:id="rId308" name="Button 30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7698" r:id="rId309" name="Button 30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699" r:id="rId310" name="Button 30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7700" r:id="rId311" name="Button 30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774F-7CA4-45DC-988D-1014899C0014}">
  <dimension ref="A1:IB69"/>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s="213" customFormat="1" ht="20.25" x14ac:dyDescent="0.3">
      <c r="A1" s="510" t="s">
        <v>346</v>
      </c>
      <c r="B1" s="511"/>
      <c r="C1" s="511"/>
      <c r="D1" s="511"/>
      <c r="E1" s="511"/>
      <c r="F1" s="511"/>
      <c r="G1" s="511"/>
      <c r="H1" s="511"/>
      <c r="I1" s="511"/>
      <c r="J1" s="511"/>
      <c r="K1" s="511"/>
      <c r="L1" s="511"/>
      <c r="M1" s="511"/>
      <c r="N1" s="511"/>
      <c r="O1" s="511"/>
      <c r="P1" s="512"/>
    </row>
    <row r="2" spans="1:30" ht="18" x14ac:dyDescent="0.25">
      <c r="A2" s="535" t="s">
        <v>274</v>
      </c>
      <c r="B2" s="536"/>
      <c r="C2" s="536"/>
      <c r="D2" s="536"/>
      <c r="E2" s="536"/>
      <c r="F2" s="536"/>
      <c r="G2" s="536"/>
      <c r="H2" s="536"/>
      <c r="I2" s="536"/>
      <c r="J2" s="536"/>
      <c r="K2" s="536"/>
      <c r="L2" s="536"/>
      <c r="M2" s="536"/>
      <c r="N2" s="536"/>
      <c r="O2" s="536"/>
      <c r="P2" s="537"/>
    </row>
    <row r="3" spans="1:30" ht="11.2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267</v>
      </c>
      <c r="B5" s="540"/>
      <c r="C5" s="540"/>
      <c r="D5" s="540"/>
      <c r="E5" s="540"/>
      <c r="F5" s="540"/>
      <c r="G5" s="540"/>
      <c r="H5" s="540"/>
      <c r="I5" s="540"/>
      <c r="J5" s="540"/>
      <c r="K5" s="540"/>
      <c r="L5" s="540"/>
      <c r="M5" s="540"/>
      <c r="N5" s="540"/>
      <c r="O5" s="540"/>
      <c r="P5" s="541"/>
    </row>
    <row r="6" spans="1:30" x14ac:dyDescent="0.2">
      <c r="A6" s="254">
        <f ca="1">TODAY()</f>
        <v>46126</v>
      </c>
      <c r="B6" s="76"/>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5</v>
      </c>
      <c r="C11" s="359" t="str">
        <f>LOOKUP(B11,R11:AD11,R13:AD13)</f>
        <v>May</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'Rider Rates'!$B$19</f>
        <v>186.3</v>
      </c>
      <c r="J22" s="66">
        <f>SUM(G22:I22)</f>
        <v>186.3</v>
      </c>
      <c r="L22" s="67"/>
      <c r="M22" s="67"/>
      <c r="N22" s="67">
        <f>I22</f>
        <v>186.3</v>
      </c>
      <c r="O22" s="162">
        <f>SUM(L22:N22)</f>
        <v>186.3</v>
      </c>
      <c r="P22" s="263">
        <f>'Rider Rates'!$K$19</f>
        <v>46122</v>
      </c>
    </row>
    <row r="23" spans="1:221" x14ac:dyDescent="0.2">
      <c r="A23" s="315" t="s">
        <v>200</v>
      </c>
      <c r="D23" s="1">
        <f>C16</f>
        <v>0</v>
      </c>
      <c r="E23" s="30" t="s">
        <v>41</v>
      </c>
      <c r="F23" s="4" t="s">
        <v>8</v>
      </c>
      <c r="G23" s="64"/>
      <c r="H23" s="64"/>
      <c r="I23" s="64">
        <f>'Rider Rates'!$C$19</f>
        <v>1.8698800000000002E-2</v>
      </c>
      <c r="J23" s="64">
        <f>SUM(G23:I23)</f>
        <v>1.8698800000000002E-2</v>
      </c>
      <c r="K23" s="31" t="s">
        <v>42</v>
      </c>
      <c r="L23" s="66"/>
      <c r="M23" s="66"/>
      <c r="N23" s="66">
        <f>IF(C16&lt;0,0,ROUND($D23*I23,2))</f>
        <v>0</v>
      </c>
      <c r="O23" s="162">
        <f>SUM(L23:N23)</f>
        <v>0</v>
      </c>
      <c r="P23" s="263">
        <f>'Rider Rates'!$K$19</f>
        <v>46122</v>
      </c>
    </row>
    <row r="24" spans="1:221" x14ac:dyDescent="0.2">
      <c r="A24" s="302" t="s">
        <v>50</v>
      </c>
      <c r="B24" s="32"/>
      <c r="C24" s="32"/>
      <c r="D24" s="33"/>
      <c r="E24" s="33"/>
      <c r="F24" s="32"/>
      <c r="G24" s="32"/>
      <c r="H24" s="32"/>
      <c r="I24" s="32"/>
      <c r="J24" s="32"/>
      <c r="K24" s="34"/>
      <c r="L24" s="210"/>
      <c r="M24" s="210"/>
      <c r="N24" s="210">
        <f>SUM(N22:N23)</f>
        <v>186.3</v>
      </c>
      <c r="O24" s="210">
        <f>SUM(O22:O23)</f>
        <v>186.3</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134">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134">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134">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198">
        <f t="shared" ref="J34:J44" si="3">SUM(G34:I34)</f>
        <v>-1.06E-3</v>
      </c>
      <c r="K34" s="81" t="s">
        <v>42</v>
      </c>
      <c r="L34" s="82"/>
      <c r="M34" s="82"/>
      <c r="N34" s="82">
        <f t="shared" si="1"/>
        <v>0</v>
      </c>
      <c r="O34" s="82">
        <f t="shared" ref="O34:O45"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3"/>
        <v>1.02</v>
      </c>
      <c r="K35" s="81"/>
      <c r="L35" s="82"/>
      <c r="M35" s="82"/>
      <c r="N35" s="82">
        <f>I35</f>
        <v>1.02</v>
      </c>
      <c r="O35" s="82">
        <f t="shared" si="4"/>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3"/>
        <v>23.69</v>
      </c>
      <c r="K36" s="81"/>
      <c r="L36" s="82"/>
      <c r="M36" s="82"/>
      <c r="N36" s="82">
        <f>I36</f>
        <v>23.69</v>
      </c>
      <c r="O36" s="82">
        <f t="shared" si="4"/>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186.3</v>
      </c>
      <c r="E37" s="78" t="s">
        <v>115</v>
      </c>
      <c r="F37" s="79" t="s">
        <v>8</v>
      </c>
      <c r="G37" s="87"/>
      <c r="H37" s="88"/>
      <c r="I37" s="93">
        <f>'Rider Rates'!$F$43</f>
        <v>2.95915E-2</v>
      </c>
      <c r="J37" s="93">
        <f t="shared" si="3"/>
        <v>2.95915E-2</v>
      </c>
      <c r="K37" s="81"/>
      <c r="L37" s="82"/>
      <c r="M37" s="82"/>
      <c r="N37" s="82">
        <f>ROUND($N$24*I37,2)</f>
        <v>5.51</v>
      </c>
      <c r="O37" s="82">
        <f t="shared" si="4"/>
        <v>5.51</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186.3</v>
      </c>
      <c r="E38" s="78" t="s">
        <v>115</v>
      </c>
      <c r="F38" s="79" t="s">
        <v>8</v>
      </c>
      <c r="G38" s="86"/>
      <c r="H38" s="5"/>
      <c r="I38" s="93">
        <f>'Rider Rates'!$F$44</f>
        <v>1.8019E-2</v>
      </c>
      <c r="J38" s="93">
        <f t="shared" si="3"/>
        <v>1.8019E-2</v>
      </c>
      <c r="K38" s="81"/>
      <c r="L38" s="82"/>
      <c r="M38" s="82"/>
      <c r="N38" s="82">
        <f>ROUND($N$24*I38,2)</f>
        <v>3.36</v>
      </c>
      <c r="O38" s="82">
        <f t="shared" si="4"/>
        <v>3.36</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186.3</v>
      </c>
      <c r="E39" s="78" t="s">
        <v>115</v>
      </c>
      <c r="F39" s="79" t="s">
        <v>8</v>
      </c>
      <c r="G39" s="87"/>
      <c r="H39" s="88"/>
      <c r="I39" s="93">
        <f>'Rider Rates'!$F$45</f>
        <v>5.8023605956771022E-2</v>
      </c>
      <c r="J39" s="93">
        <f t="shared" si="3"/>
        <v>5.8023605956771022E-2</v>
      </c>
      <c r="K39" s="81"/>
      <c r="L39" s="82"/>
      <c r="M39" s="82"/>
      <c r="N39" s="82">
        <f>ROUND($N$24*I39,2)</f>
        <v>10.81</v>
      </c>
      <c r="O39" s="82">
        <f t="shared" si="4"/>
        <v>10.81</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186.3</v>
      </c>
      <c r="E40" s="78" t="s">
        <v>115</v>
      </c>
      <c r="F40" s="79" t="s">
        <v>8</v>
      </c>
      <c r="G40" s="80"/>
      <c r="H40" s="80"/>
      <c r="I40" s="135">
        <f>'Rider Rates'!$F$46</f>
        <v>0</v>
      </c>
      <c r="J40" s="135">
        <f t="shared" si="3"/>
        <v>0</v>
      </c>
      <c r="K40" s="81"/>
      <c r="L40" s="82"/>
      <c r="M40" s="82"/>
      <c r="N40" s="82">
        <f>ROUND($N$24*I40,2)</f>
        <v>0</v>
      </c>
      <c r="O40" s="82">
        <f t="shared" si="4"/>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342</v>
      </c>
      <c r="B42" s="61"/>
      <c r="C42" s="61"/>
      <c r="D42" s="77">
        <f>IF(C16&lt;0,0,IF(C16&gt;833000,833000,C16))</f>
        <v>0</v>
      </c>
      <c r="E42" s="78" t="s">
        <v>41</v>
      </c>
      <c r="F42" s="79" t="s">
        <v>8</v>
      </c>
      <c r="G42" s="205"/>
      <c r="H42" s="205"/>
      <c r="I42" s="205">
        <f>'Rider Rates'!$I$48</f>
        <v>0</v>
      </c>
      <c r="J42" s="205">
        <f t="shared" si="3"/>
        <v>0</v>
      </c>
      <c r="K42" s="81" t="s">
        <v>42</v>
      </c>
      <c r="L42" s="206"/>
      <c r="M42" s="206"/>
      <c r="N42" s="206">
        <f>IF(D42*I42&gt;242,242,D42*I42)</f>
        <v>0</v>
      </c>
      <c r="O42" s="206">
        <f t="shared" si="4"/>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Rates'!$L$49</f>
        <v>0</v>
      </c>
      <c r="J43" s="205">
        <f t="shared" si="3"/>
        <v>0</v>
      </c>
      <c r="K43" s="81" t="s">
        <v>42</v>
      </c>
      <c r="L43" s="82"/>
      <c r="M43" s="82"/>
      <c r="N43" s="82">
        <f>ROUND(D43*I43,2)</f>
        <v>0</v>
      </c>
      <c r="O43" s="82">
        <f t="shared" si="4"/>
        <v>0</v>
      </c>
      <c r="P43" s="263"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3"/>
        <v>0</v>
      </c>
      <c r="K44" s="81"/>
      <c r="L44" s="162"/>
      <c r="M44" s="162"/>
      <c r="N44" s="162">
        <f>I44</f>
        <v>0</v>
      </c>
      <c r="O44" s="162">
        <f t="shared" si="4"/>
        <v>0</v>
      </c>
      <c r="P44" s="263">
        <f>'Rider Rates'!$O$49</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SUM(G45:I45)</f>
        <v>0</v>
      </c>
      <c r="K45" s="81" t="s">
        <v>42</v>
      </c>
      <c r="L45" s="82"/>
      <c r="M45" s="82"/>
      <c r="N45" s="82">
        <f>ROUND(D45*I45,2)</f>
        <v>0</v>
      </c>
      <c r="O45" s="162">
        <f t="shared" si="4"/>
        <v>0</v>
      </c>
      <c r="P45" s="263">
        <f>'Rider Rates'!$O$50</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205">
        <f>'Rider Rates'!$L$55</f>
        <v>0</v>
      </c>
      <c r="J46" s="205">
        <f>SUM(G46:I46)</f>
        <v>0</v>
      </c>
      <c r="K46" s="81" t="s">
        <v>42</v>
      </c>
      <c r="L46" s="82"/>
      <c r="M46" s="82"/>
      <c r="N46" s="82">
        <f>ROUND(D46*I46,2)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c r="E47" s="78" t="s">
        <v>109</v>
      </c>
      <c r="F47" s="79"/>
      <c r="G47" s="80"/>
      <c r="H47" s="80"/>
      <c r="I47" s="205">
        <f>'Rider Rates'!$D$55</f>
        <v>0</v>
      </c>
      <c r="J47" s="205">
        <f t="shared" ref="J47" si="5">SUM(G47:I47)</f>
        <v>0</v>
      </c>
      <c r="K47" s="81"/>
      <c r="L47" s="82"/>
      <c r="M47" s="82"/>
      <c r="N47" s="82">
        <f>I47</f>
        <v>0</v>
      </c>
      <c r="O47" s="82">
        <f>SUM(L47:N47)</f>
        <v>0</v>
      </c>
      <c r="P47" s="263">
        <f>'Rider Rates'!$O$56</f>
        <v>44531</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2" t="s">
        <v>177</v>
      </c>
      <c r="B48" s="61"/>
      <c r="C48" s="61"/>
      <c r="D48" s="77"/>
      <c r="E48" s="78"/>
      <c r="F48" s="79"/>
      <c r="G48" s="80"/>
      <c r="H48" s="80"/>
      <c r="I48" s="80"/>
      <c r="J48" s="80"/>
      <c r="K48" s="61"/>
      <c r="L48" s="80"/>
      <c r="M48" s="80"/>
      <c r="N48" s="80"/>
      <c r="O48" s="80"/>
      <c r="P48" s="263"/>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9"/>
      <c r="B49" s="61"/>
      <c r="C49" s="61"/>
      <c r="D49" s="77"/>
      <c r="E49" s="78"/>
      <c r="F49" s="78"/>
      <c r="G49" s="78"/>
      <c r="H49" s="78"/>
      <c r="I49" s="78"/>
      <c r="J49" s="78"/>
      <c r="K49" s="78"/>
      <c r="L49" s="78"/>
      <c r="M49" s="78"/>
      <c r="N49" s="78"/>
      <c r="O49" s="78"/>
      <c r="P49" s="263"/>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8"/>
      <c r="G50" s="78"/>
      <c r="H50" s="78"/>
      <c r="I50" s="78"/>
      <c r="J50" s="78"/>
      <c r="K50" s="78"/>
      <c r="L50" s="78"/>
      <c r="M50" s="78"/>
      <c r="N50" s="78"/>
      <c r="O50" s="78"/>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2"/>
      <c r="B52" s="61"/>
      <c r="C52" s="61"/>
      <c r="D52" s="77"/>
      <c r="E52" s="78"/>
      <c r="F52" s="79"/>
      <c r="G52" s="61"/>
      <c r="H52" s="61"/>
      <c r="I52" s="61"/>
      <c r="J52" s="272"/>
      <c r="K52" s="61"/>
      <c r="L52" s="61"/>
      <c r="M52" s="77"/>
      <c r="N52" s="78"/>
      <c r="O52" s="79"/>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79"/>
      <c r="G53" s="61"/>
      <c r="H53" s="61"/>
      <c r="I53" s="61"/>
      <c r="J53" s="279"/>
      <c r="K53" s="61"/>
      <c r="L53" s="61"/>
      <c r="M53" s="77"/>
      <c r="N53" s="78"/>
      <c r="O53" s="79"/>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IF($C$12="Yes",0,C17+C18)</f>
        <v>0</v>
      </c>
      <c r="E54" s="78" t="s">
        <v>41</v>
      </c>
      <c r="F54" s="79" t="s">
        <v>8</v>
      </c>
      <c r="G54" s="80">
        <f>IF($C$12="Yes",0,'Rider Rates'!$E$70)</f>
        <v>7.4289999999999995E-2</v>
      </c>
      <c r="H54" s="80"/>
      <c r="I54" s="80"/>
      <c r="J54" s="185">
        <f>SUM(G54:H54)</f>
        <v>7.4289999999999995E-2</v>
      </c>
      <c r="K54" s="81" t="s">
        <v>42</v>
      </c>
      <c r="L54" s="82">
        <f>ROUND(D54*G54,2)</f>
        <v>0</v>
      </c>
      <c r="M54" s="82"/>
      <c r="N54" s="82"/>
      <c r="O54" s="82">
        <f t="shared" si="2"/>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IF($C$12="Yes",0,C17)</f>
        <v>0</v>
      </c>
      <c r="E55" s="78" t="s">
        <v>41</v>
      </c>
      <c r="F55" s="79" t="s">
        <v>8</v>
      </c>
      <c r="G55" s="80">
        <f>IF($C$12="Yes",0,'Rider Rates'!P$75)</f>
        <v>1.6396899999999999E-2</v>
      </c>
      <c r="H55" s="80"/>
      <c r="I55" s="80"/>
      <c r="J55" s="185">
        <f>SUM(G55:H55)</f>
        <v>1.6396899999999999E-2</v>
      </c>
      <c r="K55" s="81" t="s">
        <v>42</v>
      </c>
      <c r="L55" s="82">
        <f>ROUND(D55*G55,2)</f>
        <v>0</v>
      </c>
      <c r="M55" s="82"/>
      <c r="N55" s="82"/>
      <c r="O55" s="82">
        <f t="shared" si="2"/>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IF($C$12="Yes",0,C18)</f>
        <v>0</v>
      </c>
      <c r="E56" s="78" t="s">
        <v>41</v>
      </c>
      <c r="F56" s="196" t="s">
        <v>8</v>
      </c>
      <c r="G56" s="80">
        <f>IF($C$12="Yes",0,'Rider Rates'!$P$76)</f>
        <v>1.07E-3</v>
      </c>
      <c r="H56" s="80"/>
      <c r="I56" s="80"/>
      <c r="J56" s="185">
        <f>SUM(G56:H56)</f>
        <v>1.07E-3</v>
      </c>
      <c r="K56" s="81" t="s">
        <v>42</v>
      </c>
      <c r="L56" s="82">
        <f>ROUND(D56*G56,2)</f>
        <v>0</v>
      </c>
      <c r="M56" s="82"/>
      <c r="N56" s="82"/>
      <c r="O56" s="82">
        <f t="shared" si="2"/>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2"/>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IF($C$12="Yes",0,C17+C18)</f>
        <v>0</v>
      </c>
      <c r="E58" s="78" t="s">
        <v>41</v>
      </c>
      <c r="F58" s="79" t="s">
        <v>8</v>
      </c>
      <c r="G58" s="80">
        <f>IF($C$12="Yes",0,'Rider Rates'!$C$82)</f>
        <v>3.7618E-3</v>
      </c>
      <c r="H58" s="80"/>
      <c r="I58" s="93"/>
      <c r="J58" s="185">
        <f>SUM(G58:H58)</f>
        <v>3.7618E-3</v>
      </c>
      <c r="K58" s="81" t="s">
        <v>42</v>
      </c>
      <c r="L58" s="82">
        <f>ROUND(D58*G58,2)</f>
        <v>0</v>
      </c>
      <c r="M58" s="82"/>
      <c r="N58" s="82"/>
      <c r="O58" s="82">
        <f t="shared" si="2"/>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SUM(L29:L58)</f>
        <v>0</v>
      </c>
      <c r="M59" s="128">
        <f>SUM(M29:M58)</f>
        <v>0</v>
      </c>
      <c r="N59" s="128">
        <f>SUM(N29:N58)</f>
        <v>44.39</v>
      </c>
      <c r="O59" s="128">
        <f>SUM(O29:O58)</f>
        <v>44.39</v>
      </c>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230.69</v>
      </c>
      <c r="O61" s="143">
        <f>O24+O59</f>
        <v>230.69</v>
      </c>
      <c r="P61" s="277"/>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O22+O59</f>
        <v>230.69</v>
      </c>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IF($D$18&lt;0,O61,IF(O61&gt;O64,O61,O64))</f>
        <v>230.69</v>
      </c>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8"/>
      <c r="B67" s="61"/>
      <c r="C67" s="61"/>
      <c r="D67" s="61"/>
      <c r="E67" s="61"/>
      <c r="F67" s="61"/>
      <c r="G67" s="61"/>
      <c r="H67" s="61"/>
      <c r="I67" s="61"/>
      <c r="J67" s="61"/>
      <c r="K67" s="61"/>
      <c r="L67" s="61"/>
      <c r="M67" s="61"/>
      <c r="N67" s="61"/>
      <c r="O67" s="146"/>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8"/>
      <c r="B68" s="125"/>
      <c r="C68" s="125"/>
      <c r="D68" s="125"/>
      <c r="E68" s="125"/>
      <c r="F68" s="125"/>
      <c r="G68" s="125"/>
      <c r="H68" s="125"/>
      <c r="I68" s="125" t="s">
        <v>114</v>
      </c>
      <c r="J68" s="125"/>
      <c r="K68" s="125"/>
      <c r="L68" s="147"/>
      <c r="M68" s="147"/>
      <c r="N68" s="147"/>
      <c r="O68" s="147">
        <f>ROUND(IF($C$16&lt;1,0,O61/($C$16*100)*10000),2)</f>
        <v>0</v>
      </c>
      <c r="P68" s="281"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5"/>
      <c r="B69" s="109"/>
      <c r="C69" s="109"/>
      <c r="D69" s="109"/>
      <c r="E69" s="109"/>
      <c r="F69" s="109"/>
      <c r="G69" s="109"/>
      <c r="H69" s="283"/>
      <c r="I69" s="284"/>
      <c r="J69" s="109"/>
      <c r="K69" s="109"/>
      <c r="L69" s="109"/>
      <c r="M69" s="109"/>
      <c r="N69" s="109"/>
      <c r="O69" s="360"/>
      <c r="P69" s="286"/>
      <c r="Q69" s="61"/>
      <c r="R69" s="61"/>
      <c r="S69" s="61"/>
      <c r="T69" s="61"/>
      <c r="U69" s="61"/>
      <c r="V69" s="61"/>
      <c r="W69" s="61"/>
      <c r="X69" s="61"/>
      <c r="Y69" s="61"/>
      <c r="Z69" s="61"/>
      <c r="AA69" s="61"/>
      <c r="AB69" s="61"/>
      <c r="AC69" s="61"/>
      <c r="AD69" s="61"/>
      <c r="AE69" s="363"/>
      <c r="AF69" s="363"/>
      <c r="AG69" s="61"/>
      <c r="AH69" s="61"/>
      <c r="AI69" s="61"/>
      <c r="AJ69" s="61"/>
      <c r="AK69" s="61"/>
    </row>
  </sheetData>
  <sheetProtection algorithmName="SHA-512" hashValue="N+xCFpgzfA1OzYumR0tksPdEsxy2mbrKCt6qziov6d8+tzdkLxVVWpU/ytyIyR7tUAEKW5wo0suW0HKyXGcVtQ==" saltValue="6QJvfNOGndTeZxWM09spUQ=="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Button 1">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18"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84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3" r:id="rId10" name="Button 7">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424"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5"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6"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7"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428" r:id="rId15" name="Button 1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29" r:id="rId16" name="Button 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0" r:id="rId17" name="Button 1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1" r:id="rId18" name="Button 1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2" r:id="rId19" name="Button 1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33" r:id="rId20" name="Button 1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4" r:id="rId21" name="Button 1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5" r:id="rId22" name="Button 1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6" r:id="rId23" name="Button 2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37" r:id="rId24" name="Button 2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8" r:id="rId25" name="Button 2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39" r:id="rId26" name="Button 2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0" r:id="rId27" name="Button 2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41" r:id="rId28" name="Button 2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2" r:id="rId29" name="Button 2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3" r:id="rId30" name="Button 2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4" r:id="rId31" name="Button 2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45" r:id="rId32" name="Button 2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6" r:id="rId33" name="Button 3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7" r:id="rId34" name="Button 3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8" r:id="rId35" name="Button 3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449" r:id="rId36" name="Button 3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0" r:id="rId37" name="Button 3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1" r:id="rId38" name="Button 3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2" r:id="rId39" name="Button 3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453" r:id="rId40" name="Button 3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4" r:id="rId41" name="Button 3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5" r:id="rId42" name="Button 3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6" r:id="rId43" name="Button 4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457" r:id="rId44" name="Button 4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8" r:id="rId45" name="Button 4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59" r:id="rId46" name="Button 4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0" r:id="rId47" name="Button 4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461" r:id="rId48" name="Button 4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2" r:id="rId49" name="Button 4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3" r:id="rId50" name="Button 4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4" r:id="rId51" name="Button 4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465" r:id="rId52" name="Button 4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6" r:id="rId53" name="Button 5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7" r:id="rId54" name="Button 5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8" r:id="rId55" name="Button 5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469" r:id="rId56" name="Button 5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0" r:id="rId57" name="Button 5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1" r:id="rId58" name="Button 5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2" r:id="rId59" name="Button 5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473" r:id="rId60" name="Button 5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4" r:id="rId61" name="Button 5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5" r:id="rId62" name="Button 5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6" r:id="rId63" name="Button 6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477" r:id="rId64" name="Button 6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8" r:id="rId65" name="Button 6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79" r:id="rId66" name="Button 6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0" r:id="rId67" name="Button 6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481" r:id="rId68" name="Button 6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2" r:id="rId69" name="Button 6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3" r:id="rId70" name="Button 6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4" r:id="rId71" name="Button 6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485" r:id="rId72" name="Button 6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486" r:id="rId73" name="Button 7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7" r:id="rId74" name="Button 7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8" r:id="rId75" name="Button 7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89" r:id="rId76" name="Button 7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490" r:id="rId77" name="Button 7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1" r:id="rId78" name="Button 7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2" r:id="rId79" name="Button 7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3" r:id="rId80" name="Button 7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494" r:id="rId81" name="Button 7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5" r:id="rId82" name="Button 7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6" r:id="rId83" name="Button 8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7" r:id="rId84" name="Button 8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498" r:id="rId85" name="Button 8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499" r:id="rId86" name="Button 8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0" r:id="rId87" name="Button 8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1" r:id="rId88" name="Button 8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02" r:id="rId89" name="Button 8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3" r:id="rId90" name="Button 8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4" r:id="rId91" name="Button 8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5" r:id="rId92" name="Button 8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06" r:id="rId93" name="Button 9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7" r:id="rId94" name="Button 9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8" r:id="rId95" name="Button 9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09" r:id="rId96" name="Button 9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10" r:id="rId97" name="Button 9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1" r:id="rId98" name="Button 9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2" r:id="rId99" name="Button 9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3" r:id="rId100" name="Button 9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14" r:id="rId101" name="Button 9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5" r:id="rId102" name="Button 9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6" r:id="rId103" name="Button 10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7" r:id="rId104" name="Button 10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18" r:id="rId105" name="Button 10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19" r:id="rId106" name="Button 10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0" r:id="rId107" name="Button 10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1" r:id="rId108" name="Button 10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22" r:id="rId109" name="Button 10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3" r:id="rId110" name="Button 10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4" r:id="rId111" name="Button 10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5" r:id="rId112" name="Button 10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26" r:id="rId113" name="Button 11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7" r:id="rId114" name="Button 11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8" r:id="rId115" name="Button 11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29" r:id="rId116" name="Button 11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30" r:id="rId117" name="Button 11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1" r:id="rId118" name="Button 11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2" r:id="rId119" name="Button 11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3" r:id="rId120" name="Button 11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34" r:id="rId121" name="Button 11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5" r:id="rId122" name="Button 11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6" r:id="rId123" name="Button 12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7" r:id="rId124" name="Button 12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538" r:id="rId125" name="Button 12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39" r:id="rId126" name="Button 12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0" r:id="rId127" name="Button 12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1" r:id="rId128" name="Button 12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542" r:id="rId129" name="Button 1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3" r:id="rId130" name="Button 1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4" r:id="rId131" name="Button 1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5" r:id="rId132" name="Button 1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46" r:id="rId133" name="Button 130">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547" r:id="rId134" name="Button 13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8" r:id="rId135" name="Button 1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49" r:id="rId136" name="Button 1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0" r:id="rId137" name="Button 1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551" r:id="rId138" name="Button 135">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552" r:id="rId139" name="Button 13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3" r:id="rId140" name="Button 1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4" r:id="rId141" name="Button 1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5" r:id="rId142" name="Button 1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556" r:id="rId143" name="Button 14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7" r:id="rId144" name="Button 14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8" r:id="rId145" name="Button 14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59" r:id="rId146" name="Button 14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560" r:id="rId147" name="Button 14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1" r:id="rId148" name="Button 145">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2" r:id="rId149" name="Button 146">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3" r:id="rId150" name="Button 147">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564" r:id="rId151" name="Button 14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5" r:id="rId152" name="Button 149">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6" r:id="rId153" name="Button 150">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7" r:id="rId154" name="Button 151">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568" r:id="rId155" name="Button 15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69" r:id="rId156" name="Button 15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0" r:id="rId157" name="Button 15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1" r:id="rId158" name="Button 15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572" r:id="rId159" name="Button 15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3" r:id="rId160" name="Button 15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4" r:id="rId161" name="Button 15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5" r:id="rId162" name="Button 15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576" r:id="rId163" name="Button 16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7" r:id="rId164" name="Button 161">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8" r:id="rId165" name="Button 162">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79" r:id="rId166" name="Button 163">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580" r:id="rId167" name="Button 16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1" r:id="rId168" name="Button 16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2" r:id="rId169" name="Button 16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3" r:id="rId170" name="Button 16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584" r:id="rId171" name="Button 16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5" r:id="rId172" name="Button 16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6" r:id="rId173" name="Button 17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7" r:id="rId174" name="Button 17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588" r:id="rId175" name="Button 17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89" r:id="rId176" name="Button 17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0" r:id="rId177" name="Button 17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1" r:id="rId178" name="Button 17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592" r:id="rId179" name="Button 17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3" r:id="rId180" name="Button 177">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4" r:id="rId181" name="Button 178">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5" r:id="rId182" name="Button 179">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596" r:id="rId183" name="Button 18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7" r:id="rId184" name="Button 18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8" r:id="rId185" name="Button 18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599" r:id="rId186" name="Button 18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00" r:id="rId187" name="Button 18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1" r:id="rId188" name="Button 18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2" r:id="rId189" name="Button 18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3" r:id="rId190" name="Button 18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04" r:id="rId191" name="Button 18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5" r:id="rId192" name="Button 189">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6" r:id="rId193" name="Button 190">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7" r:id="rId194" name="Button 191">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08" r:id="rId195" name="Button 19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09" r:id="rId196" name="Button 19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0" r:id="rId197" name="Button 19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1" r:id="rId198" name="Button 19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2" r:id="rId199" name="Button 19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13" r:id="rId200" name="Button 19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4" r:id="rId201" name="Button 19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5" r:id="rId202" name="Button 19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6" r:id="rId203" name="Button 20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17" r:id="rId204" name="Button 20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8" r:id="rId205" name="Button 20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19" r:id="rId206" name="Button 20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0" r:id="rId207" name="Button 20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8621" r:id="rId208" name="Button 20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2" r:id="rId209" name="Button 20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3" r:id="rId210" name="Button 20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4" r:id="rId211" name="Button 20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8625" r:id="rId212" name="Button 20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6" r:id="rId213" name="Button 21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7" r:id="rId214" name="Button 21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8" r:id="rId215" name="Button 21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29" r:id="rId216" name="Button 21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0" r:id="rId217" name="Button 21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1" r:id="rId218" name="Button 21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2" r:id="rId219" name="Button 21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33" r:id="rId220" name="Button 21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4" r:id="rId221" name="Button 21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5" r:id="rId222" name="Button 21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6" r:id="rId223" name="Button 22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8637" r:id="rId224" name="Button 22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8" r:id="rId225" name="Button 22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39" r:id="rId226" name="Button 22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0" r:id="rId227" name="Button 22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41" r:id="rId228" name="Button 22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2" r:id="rId229" name="Button 22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3" r:id="rId230" name="Button 22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4" r:id="rId231" name="Button 22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45" r:id="rId232" name="Button 22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6" r:id="rId233" name="Button 23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7" r:id="rId234" name="Button 23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8" r:id="rId235" name="Button 23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649" r:id="rId236" name="Button 23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0" r:id="rId237" name="Button 23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1" r:id="rId238" name="Button 23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2" r:id="rId239" name="Button 23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8653" r:id="rId240" name="Button 23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4" r:id="rId241" name="Button 23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5" r:id="rId242" name="Button 23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6" r:id="rId243" name="Button 24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657" r:id="rId244" name="Button 24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8" r:id="rId245" name="Button 24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59" r:id="rId246" name="Button 24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0" r:id="rId247" name="Button 24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661" r:id="rId248" name="Button 24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2" r:id="rId249" name="Button 24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3" r:id="rId250" name="Button 24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4" r:id="rId251" name="Button 24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8665" r:id="rId252" name="Button 24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8666" r:id="rId253" name="Button 2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7" r:id="rId254" name="Button 25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8" r:id="rId255" name="Button 25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69" r:id="rId256" name="Button 25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670" r:id="rId257" name="Button 25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1" r:id="rId258" name="Button 25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2" r:id="rId259" name="Button 25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3" r:id="rId260" name="Button 25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188674" r:id="rId261" name="Button 25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5" r:id="rId262" name="Button 25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6" r:id="rId263" name="Button 26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7" r:id="rId264" name="Button 26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188678" r:id="rId265" name="Button 26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79" r:id="rId266" name="Button 26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0" r:id="rId267" name="Button 26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1" r:id="rId268" name="Button 26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188682" r:id="rId269" name="Button 26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3" r:id="rId270" name="Button 26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4" r:id="rId271" name="Button 26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5" r:id="rId272" name="Button 26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8686" r:id="rId273" name="Button 27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7" r:id="rId274" name="Button 27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8" r:id="rId275" name="Button 27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89" r:id="rId276" name="Button 27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188690" r:id="rId277" name="Button 27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1" r:id="rId278" name="Button 27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2" r:id="rId279" name="Button 27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3" r:id="rId280" name="Button 27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188694" r:id="rId281" name="Button 27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5" r:id="rId282" name="Button 27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6" r:id="rId283" name="Button 28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7" r:id="rId284" name="Button 28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8698" r:id="rId285" name="Button 28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699" r:id="rId286" name="Button 28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0" r:id="rId287" name="Button 28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1" r:id="rId288" name="Button 28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8702" r:id="rId289" name="Button 28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3" r:id="rId290" name="Button 28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4" r:id="rId291" name="Button 28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5" r:id="rId292" name="Button 28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188706" r:id="rId293" name="Button 29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7" r:id="rId294" name="Button 29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8" r:id="rId295" name="Button 29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09" r:id="rId296" name="Button 29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188710" r:id="rId297" name="Button 29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1" r:id="rId298" name="Button 29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2" r:id="rId299" name="Button 29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3" r:id="rId300" name="Button 29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8714" r:id="rId301" name="Button 29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5" r:id="rId302" name="Button 29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6" r:id="rId303" name="Button 30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7" r:id="rId304" name="Button 30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8718" r:id="rId305" name="Button 30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19" r:id="rId306" name="Button 30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0" r:id="rId307" name="Button 30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1" r:id="rId308" name="Button 30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188722" r:id="rId309" name="Button 30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188723" r:id="rId310" name="Button 30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4" r:id="rId311" name="Button 30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5" r:id="rId312" name="Button 30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6" r:id="rId313" name="Button 3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8727" r:id="rId314" name="Button 31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8" r:id="rId315" name="Button 31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8729" r:id="rId316" name="Button 31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170B-6A5A-4098-B1F6-ABE321D6A972}">
  <dimension ref="A1:IB69"/>
  <sheetViews>
    <sheetView showGridLines="0"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 min="31" max="31" width="11.140625" customWidth="1"/>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35" t="s">
        <v>275</v>
      </c>
      <c r="B2" s="536"/>
      <c r="C2" s="536"/>
      <c r="D2" s="536"/>
      <c r="E2" s="536"/>
      <c r="F2" s="536"/>
      <c r="G2" s="536"/>
      <c r="H2" s="536"/>
      <c r="I2" s="536"/>
      <c r="J2" s="536"/>
      <c r="K2" s="536"/>
      <c r="L2" s="536"/>
      <c r="M2" s="536"/>
      <c r="N2" s="536"/>
      <c r="O2" s="536"/>
      <c r="P2" s="537"/>
    </row>
    <row r="3" spans="1:30" ht="11.2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269</v>
      </c>
      <c r="B5" s="540"/>
      <c r="C5" s="540"/>
      <c r="D5" s="540"/>
      <c r="E5" s="540"/>
      <c r="F5" s="540"/>
      <c r="G5" s="540"/>
      <c r="H5" s="540"/>
      <c r="I5" s="540"/>
      <c r="J5" s="540"/>
      <c r="K5" s="540"/>
      <c r="L5" s="540"/>
      <c r="M5" s="540"/>
      <c r="N5" s="540"/>
      <c r="O5" s="540"/>
      <c r="P5" s="541"/>
    </row>
    <row r="6" spans="1:30" x14ac:dyDescent="0.2">
      <c r="A6" s="254">
        <f ca="1">TODAY()</f>
        <v>46126</v>
      </c>
      <c r="B6" s="76"/>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5</v>
      </c>
      <c r="C11" s="359" t="str">
        <f>LOOKUP(B11,R11:AD11,R13:AD13)</f>
        <v>May</v>
      </c>
      <c r="D11" s="101">
        <f>'Customer Info'!C8</f>
        <v>2026</v>
      </c>
      <c r="P11" s="250"/>
      <c r="S11">
        <v>1</v>
      </c>
      <c r="T11">
        <v>2</v>
      </c>
      <c r="U11">
        <v>3</v>
      </c>
      <c r="V11">
        <v>4</v>
      </c>
      <c r="W11">
        <v>5</v>
      </c>
      <c r="X11">
        <v>6</v>
      </c>
      <c r="Y11">
        <v>7</v>
      </c>
      <c r="Z11">
        <v>8</v>
      </c>
      <c r="AA11">
        <v>9</v>
      </c>
      <c r="AB11">
        <v>10</v>
      </c>
      <c r="AC11">
        <v>11</v>
      </c>
      <c r="AD11">
        <v>12</v>
      </c>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60" t="s">
        <v>167</v>
      </c>
      <c r="B17" s="27"/>
      <c r="C17" s="29">
        <f>'Customer Info'!B21</f>
        <v>0</v>
      </c>
      <c r="D17" s="27" t="s">
        <v>41</v>
      </c>
      <c r="E17" s="27"/>
      <c r="F17" s="28"/>
      <c r="G17" s="21" t="s">
        <v>15</v>
      </c>
      <c r="H17" s="27"/>
      <c r="P17" s="250"/>
    </row>
    <row r="18" spans="1:221" x14ac:dyDescent="0.2">
      <c r="A18" s="260" t="s">
        <v>168</v>
      </c>
      <c r="B18" s="27"/>
      <c r="C18" s="29">
        <f>'Customer Info'!B22</f>
        <v>0</v>
      </c>
      <c r="D18" s="314" t="s">
        <v>41</v>
      </c>
      <c r="E18" s="28"/>
      <c r="F18" s="28"/>
      <c r="G18" s="21" t="s">
        <v>15</v>
      </c>
      <c r="H18" s="27"/>
      <c r="I18" s="301" t="s">
        <v>15</v>
      </c>
      <c r="P18" s="250"/>
    </row>
    <row r="19" spans="1:221" x14ac:dyDescent="0.2">
      <c r="A19" s="255"/>
      <c r="P19" s="250"/>
    </row>
    <row r="20" spans="1:221" x14ac:dyDescent="0.2">
      <c r="A20" s="261" t="s">
        <v>31</v>
      </c>
      <c r="B20" s="20"/>
      <c r="C20" s="20"/>
      <c r="D20" s="20"/>
      <c r="E20" s="20"/>
      <c r="F20" s="20"/>
      <c r="G20" s="531" t="s">
        <v>67</v>
      </c>
      <c r="H20" s="532"/>
      <c r="I20" s="532"/>
      <c r="J20" s="533"/>
      <c r="K20" s="20"/>
      <c r="L20" s="534" t="s">
        <v>68</v>
      </c>
      <c r="M20" s="534"/>
      <c r="N20" s="534"/>
      <c r="O20" s="534"/>
      <c r="P20" s="250"/>
    </row>
    <row r="21" spans="1:221" x14ac:dyDescent="0.2">
      <c r="A21" s="255"/>
      <c r="G21" s="8" t="s">
        <v>64</v>
      </c>
      <c r="H21" s="8" t="s">
        <v>65</v>
      </c>
      <c r="I21" s="8" t="s">
        <v>66</v>
      </c>
      <c r="J21" s="5" t="s">
        <v>34</v>
      </c>
      <c r="L21" s="100" t="s">
        <v>64</v>
      </c>
      <c r="M21" s="100" t="s">
        <v>65</v>
      </c>
      <c r="N21" s="100" t="s">
        <v>66</v>
      </c>
      <c r="O21" s="100" t="s">
        <v>34</v>
      </c>
      <c r="P21" s="262" t="s">
        <v>56</v>
      </c>
    </row>
    <row r="22" spans="1:221" x14ac:dyDescent="0.2">
      <c r="A22" s="255" t="s">
        <v>32</v>
      </c>
      <c r="G22" s="66"/>
      <c r="H22" s="66"/>
      <c r="I22" s="66">
        <f>IF(MAX('Customer Info'!B18:B19,'Customer Info'!B16)&gt;2000,'Rider Rates'!B21,'Rider Rates'!B20)</f>
        <v>1102</v>
      </c>
      <c r="J22" s="66">
        <f>SUM(G22:I22)</f>
        <v>1102</v>
      </c>
      <c r="L22" s="67"/>
      <c r="M22" s="67"/>
      <c r="N22" s="67">
        <f>I22</f>
        <v>1102</v>
      </c>
      <c r="O22" s="162">
        <f>SUM(L22:N22)</f>
        <v>1102</v>
      </c>
      <c r="P22" s="263">
        <f>'Rider Rates'!$K$20</f>
        <v>46122</v>
      </c>
    </row>
    <row r="23" spans="1:221" x14ac:dyDescent="0.2">
      <c r="A23" s="315" t="s">
        <v>200</v>
      </c>
      <c r="D23" s="1">
        <f>C16</f>
        <v>0</v>
      </c>
      <c r="E23" s="30" t="s">
        <v>41</v>
      </c>
      <c r="F23" s="4" t="s">
        <v>8</v>
      </c>
      <c r="G23" s="64"/>
      <c r="H23" s="64"/>
      <c r="I23" s="64">
        <f>'Rider Rates'!$C$20</f>
        <v>6.5699999999999998E-5</v>
      </c>
      <c r="J23" s="64">
        <f>SUM(G23:I23)</f>
        <v>6.5699999999999998E-5</v>
      </c>
      <c r="K23" s="31" t="s">
        <v>42</v>
      </c>
      <c r="L23" s="66"/>
      <c r="M23" s="66"/>
      <c r="N23" s="66">
        <f>IF(C16&lt;0,0,ROUND($D23*I23,2))</f>
        <v>0</v>
      </c>
      <c r="O23" s="162">
        <f>SUM(L23:N23)</f>
        <v>0</v>
      </c>
      <c r="P23" s="263">
        <f>'Rider Rates'!$K$20</f>
        <v>46122</v>
      </c>
    </row>
    <row r="24" spans="1:221" x14ac:dyDescent="0.2">
      <c r="A24" s="302" t="s">
        <v>50</v>
      </c>
      <c r="B24" s="32"/>
      <c r="C24" s="32"/>
      <c r="D24" s="33"/>
      <c r="E24" s="33"/>
      <c r="F24" s="32"/>
      <c r="G24" s="32"/>
      <c r="H24" s="32"/>
      <c r="I24" s="32"/>
      <c r="J24" s="32"/>
      <c r="K24" s="34"/>
      <c r="L24" s="210"/>
      <c r="M24" s="210"/>
      <c r="N24" s="210">
        <f>SUM(N22:N23)</f>
        <v>1102</v>
      </c>
      <c r="O24" s="210">
        <f>SUM(O22:O23)</f>
        <v>1102</v>
      </c>
      <c r="P24" s="250"/>
    </row>
    <row r="25" spans="1:221" x14ac:dyDescent="0.2">
      <c r="A25" s="303"/>
      <c r="B25" s="68"/>
      <c r="C25" s="69"/>
      <c r="D25" s="69"/>
      <c r="E25" s="69"/>
      <c r="F25" s="69"/>
      <c r="G25" s="70"/>
      <c r="H25" s="70"/>
      <c r="I25" s="70"/>
      <c r="J25" s="70"/>
      <c r="K25" s="68"/>
      <c r="L25" s="68"/>
      <c r="M25" s="68"/>
      <c r="N25" s="68"/>
      <c r="O25" s="68"/>
      <c r="P25" s="304"/>
    </row>
    <row r="26" spans="1:221" x14ac:dyDescent="0.2">
      <c r="A26" s="268" t="s">
        <v>69</v>
      </c>
      <c r="B26" s="125"/>
      <c r="C26" s="125"/>
      <c r="D26" s="126"/>
      <c r="E26" s="126"/>
      <c r="F26" s="125"/>
      <c r="G26" s="126"/>
      <c r="H26" s="126"/>
      <c r="I26" s="126"/>
      <c r="J26" s="126"/>
      <c r="K26" s="126"/>
      <c r="L26" s="126"/>
      <c r="M26" s="126"/>
      <c r="N26" s="126"/>
      <c r="O26" s="126"/>
      <c r="P26" s="27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68"/>
      <c r="B27" s="125"/>
      <c r="C27" s="125"/>
      <c r="D27" s="126"/>
      <c r="E27" s="126"/>
      <c r="F27" s="125"/>
      <c r="G27" s="126"/>
      <c r="H27" s="126"/>
      <c r="I27" s="126"/>
      <c r="J27" s="126"/>
      <c r="K27" s="126"/>
      <c r="L27" s="126"/>
      <c r="M27" s="126"/>
      <c r="N27" s="126"/>
      <c r="O27" s="126"/>
      <c r="P27" s="27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9" t="s">
        <v>292</v>
      </c>
      <c r="B28" s="61"/>
      <c r="C28" s="61"/>
      <c r="D28" s="61"/>
      <c r="E28" s="61"/>
      <c r="F28" s="61"/>
      <c r="G28" s="61"/>
      <c r="H28" s="61"/>
      <c r="I28" s="61"/>
      <c r="J28" s="61"/>
      <c r="K28" s="61"/>
      <c r="L28" s="61"/>
      <c r="M28" s="61"/>
      <c r="N28" s="61"/>
      <c r="O28" s="61"/>
      <c r="P28" s="295"/>
      <c r="Q28" s="79"/>
      <c r="R28" s="132"/>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372</v>
      </c>
      <c r="B29" s="133"/>
      <c r="C29" s="133"/>
      <c r="D29" s="77">
        <f>IF($C$16&lt;0,0,IF($C$16&gt;833000,833000,$C$16))</f>
        <v>0</v>
      </c>
      <c r="E29" s="78" t="s">
        <v>41</v>
      </c>
      <c r="F29" s="79" t="s">
        <v>8</v>
      </c>
      <c r="G29" s="80"/>
      <c r="H29" s="80"/>
      <c r="I29" s="80">
        <f>'Rider Rates'!$G$35</f>
        <v>5.5215000000000004E-3</v>
      </c>
      <c r="J29" s="80">
        <f t="shared" ref="J29:J33" si="0">SUM(G29:I29)</f>
        <v>5.5215000000000004E-3</v>
      </c>
      <c r="K29" s="81" t="s">
        <v>42</v>
      </c>
      <c r="L29" s="82"/>
      <c r="M29" s="82"/>
      <c r="N29" s="82">
        <f t="shared" ref="N29:N34" si="1">ROUND(D29*I29,2)</f>
        <v>0</v>
      </c>
      <c r="O29" s="82">
        <f t="shared" ref="O29:O58" si="2">SUM(L29:N29)</f>
        <v>0</v>
      </c>
      <c r="P29" s="263">
        <f>'Rider Rates'!$O$35</f>
        <v>46022</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373</v>
      </c>
      <c r="B30" s="61"/>
      <c r="C30" s="61"/>
      <c r="D30" s="1">
        <f>IF($C$16&gt;833000,$C$16-833000,0)</f>
        <v>0</v>
      </c>
      <c r="E30" s="78" t="s">
        <v>41</v>
      </c>
      <c r="F30" s="79" t="s">
        <v>8</v>
      </c>
      <c r="G30" s="80"/>
      <c r="H30" s="80"/>
      <c r="I30" s="80">
        <f>'Rider Rates'!$G$36</f>
        <v>1.7560000000000001E-4</v>
      </c>
      <c r="J30" s="80">
        <f t="shared" si="0"/>
        <v>1.7560000000000001E-4</v>
      </c>
      <c r="K30" s="81" t="s">
        <v>42</v>
      </c>
      <c r="L30" s="82"/>
      <c r="M30" s="82"/>
      <c r="N30" s="82">
        <f t="shared" si="1"/>
        <v>0</v>
      </c>
      <c r="O30" s="82">
        <f t="shared" si="2"/>
        <v>0</v>
      </c>
      <c r="P30" s="263">
        <f>'Rider Rates'!$O$36</f>
        <v>45293</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92</v>
      </c>
      <c r="B31" s="61"/>
      <c r="C31" s="61"/>
      <c r="D31" s="77">
        <f>IF('Customer Info'!$C$31=TRUE,0,IF($C$16&lt;0,0,IF($C$16&gt;2000,2000,$C$16)))</f>
        <v>0</v>
      </c>
      <c r="E31" s="78" t="s">
        <v>41</v>
      </c>
      <c r="F31" s="79" t="s">
        <v>8</v>
      </c>
      <c r="G31" s="80"/>
      <c r="H31" s="80"/>
      <c r="I31" s="80">
        <f>'Rider Rates'!$G$37</f>
        <v>4.6499999999999996E-3</v>
      </c>
      <c r="J31" s="80">
        <f t="shared" si="0"/>
        <v>4.6499999999999996E-3</v>
      </c>
      <c r="K31" s="81" t="s">
        <v>42</v>
      </c>
      <c r="L31" s="82"/>
      <c r="M31" s="82"/>
      <c r="N31" s="82">
        <f t="shared" si="1"/>
        <v>0</v>
      </c>
      <c r="O31" s="82">
        <f t="shared" si="2"/>
        <v>0</v>
      </c>
      <c r="P31" s="263">
        <f>'Rider Rates'!$O$37</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93</v>
      </c>
      <c r="B32" s="61"/>
      <c r="C32" s="61"/>
      <c r="D32" s="77">
        <f>IF('Customer Info'!$C$31=TRUE,0,IF($C$16&lt;=2000,0,IF($C$16=0,0,IF($C$16-2000&gt;13000,13000,$C$16-2000))))</f>
        <v>0</v>
      </c>
      <c r="E32" s="78" t="s">
        <v>41</v>
      </c>
      <c r="F32" s="79" t="s">
        <v>8</v>
      </c>
      <c r="G32" s="80"/>
      <c r="H32" s="80"/>
      <c r="I32" s="80">
        <f>'Rider Rates'!$G$38</f>
        <v>4.1900000000000001E-3</v>
      </c>
      <c r="J32" s="80">
        <f t="shared" si="0"/>
        <v>4.1900000000000001E-3</v>
      </c>
      <c r="K32" s="81" t="s">
        <v>42</v>
      </c>
      <c r="L32" s="82"/>
      <c r="M32" s="82"/>
      <c r="N32" s="82">
        <f t="shared" si="1"/>
        <v>0</v>
      </c>
      <c r="O32" s="82">
        <f t="shared" si="2"/>
        <v>0</v>
      </c>
      <c r="P32" s="263">
        <f>'Rider Rates'!$O$38</f>
        <v>44531</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94</v>
      </c>
      <c r="B33" s="61"/>
      <c r="C33" s="61"/>
      <c r="D33" s="77">
        <f>IF('Customer Info'!$C$31=TRUE,0,IF($C$16=0,0,IF($C$16-15000&gt;=0,$C$16-15000,0)))</f>
        <v>0</v>
      </c>
      <c r="E33" s="78" t="s">
        <v>41</v>
      </c>
      <c r="F33" s="79" t="s">
        <v>8</v>
      </c>
      <c r="G33" s="80"/>
      <c r="H33" s="80"/>
      <c r="I33" s="80">
        <f>'Rider Rates'!$G$39</f>
        <v>3.63E-3</v>
      </c>
      <c r="J33" s="80">
        <f t="shared" si="0"/>
        <v>3.63E-3</v>
      </c>
      <c r="K33" s="81" t="s">
        <v>42</v>
      </c>
      <c r="L33" s="82"/>
      <c r="M33" s="82"/>
      <c r="N33" s="82">
        <f t="shared" si="1"/>
        <v>0</v>
      </c>
      <c r="O33" s="82">
        <f t="shared" si="2"/>
        <v>0</v>
      </c>
      <c r="P33" s="263">
        <f>'Rider Rates'!$O$39</f>
        <v>44531</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159</v>
      </c>
      <c r="B34" s="61"/>
      <c r="C34" s="61"/>
      <c r="D34" s="77">
        <f>IF($C$16&lt;1,0,$C$16)</f>
        <v>0</v>
      </c>
      <c r="E34" s="78" t="s">
        <v>41</v>
      </c>
      <c r="F34" s="196" t="s">
        <v>8</v>
      </c>
      <c r="G34" s="124"/>
      <c r="H34" s="124"/>
      <c r="I34" s="80">
        <f>'Rider Rates'!$I$40</f>
        <v>-1.06E-3</v>
      </c>
      <c r="J34" s="198">
        <f t="shared" ref="J34:J45" si="3">SUM(G34:I34)</f>
        <v>-1.06E-3</v>
      </c>
      <c r="K34" s="81" t="s">
        <v>42</v>
      </c>
      <c r="L34" s="82"/>
      <c r="M34" s="82"/>
      <c r="N34" s="82">
        <f t="shared" si="1"/>
        <v>0</v>
      </c>
      <c r="O34" s="82">
        <f t="shared" ref="O34:O45" si="4">SUM(L34:N34)</f>
        <v>0</v>
      </c>
      <c r="P34" s="263">
        <f>'Rider Rates'!$O$40</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Rates'!$C$41</f>
        <v>1.02</v>
      </c>
      <c r="J35" s="152">
        <f t="shared" si="3"/>
        <v>1.02</v>
      </c>
      <c r="K35" s="81"/>
      <c r="L35" s="82"/>
      <c r="M35" s="82"/>
      <c r="N35" s="82">
        <f>I35</f>
        <v>1.02</v>
      </c>
      <c r="O35" s="82">
        <f t="shared" si="4"/>
        <v>1.02</v>
      </c>
      <c r="P35" s="263">
        <f>'Rider Rates'!$O$41</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Rates'!$C$42</f>
        <v>23.69</v>
      </c>
      <c r="J36" s="152">
        <f t="shared" si="3"/>
        <v>23.69</v>
      </c>
      <c r="K36" s="81"/>
      <c r="L36" s="82"/>
      <c r="M36" s="82"/>
      <c r="N36" s="82">
        <f>I36</f>
        <v>23.69</v>
      </c>
      <c r="O36" s="82">
        <f t="shared" si="4"/>
        <v>23.69</v>
      </c>
      <c r="P36" s="263">
        <f>'Rider Rates'!$O$42</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$N$24</f>
        <v>1102</v>
      </c>
      <c r="E37" s="78" t="s">
        <v>115</v>
      </c>
      <c r="F37" s="79" t="s">
        <v>8</v>
      </c>
      <c r="G37" s="87"/>
      <c r="H37" s="88"/>
      <c r="I37" s="93">
        <f>'Rider Rates'!$F$43</f>
        <v>2.95915E-2</v>
      </c>
      <c r="J37" s="93">
        <f t="shared" si="3"/>
        <v>2.95915E-2</v>
      </c>
      <c r="K37" s="81"/>
      <c r="L37" s="82"/>
      <c r="M37" s="82"/>
      <c r="N37" s="82">
        <f>ROUND($N$24*I37,2)</f>
        <v>32.61</v>
      </c>
      <c r="O37" s="82">
        <f t="shared" si="4"/>
        <v>32.61</v>
      </c>
      <c r="P37" s="263">
        <f>'Rider Rates'!$O$43</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$N$24</f>
        <v>1102</v>
      </c>
      <c r="E38" s="78" t="s">
        <v>115</v>
      </c>
      <c r="F38" s="79" t="s">
        <v>8</v>
      </c>
      <c r="G38" s="86"/>
      <c r="H38" s="5"/>
      <c r="I38" s="93">
        <f>'Rider Rates'!$F$44</f>
        <v>1.8019E-2</v>
      </c>
      <c r="J38" s="93">
        <f t="shared" si="3"/>
        <v>1.8019E-2</v>
      </c>
      <c r="K38" s="81"/>
      <c r="L38" s="82"/>
      <c r="M38" s="82"/>
      <c r="N38" s="82">
        <f>ROUND($N$24*I38,2)</f>
        <v>19.86</v>
      </c>
      <c r="O38" s="82">
        <f t="shared" si="4"/>
        <v>19.86</v>
      </c>
      <c r="P38" s="263">
        <f>'Rider Rates'!$O$44</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$N$24</f>
        <v>1102</v>
      </c>
      <c r="E39" s="78" t="s">
        <v>115</v>
      </c>
      <c r="F39" s="79" t="s">
        <v>8</v>
      </c>
      <c r="G39" s="87"/>
      <c r="H39" s="88"/>
      <c r="I39" s="93">
        <f>'Rider Rates'!$F$45</f>
        <v>5.8023605956771022E-2</v>
      </c>
      <c r="J39" s="93">
        <f t="shared" si="3"/>
        <v>5.8023605956771022E-2</v>
      </c>
      <c r="K39" s="81"/>
      <c r="L39" s="82"/>
      <c r="M39" s="82"/>
      <c r="N39" s="82">
        <f>ROUND($N$24*I39,2)</f>
        <v>63.94</v>
      </c>
      <c r="O39" s="82">
        <f t="shared" si="4"/>
        <v>63.94</v>
      </c>
      <c r="P39" s="263">
        <f>'Rider Rates'!$O$45</f>
        <v>46122</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3" t="s">
        <v>173</v>
      </c>
      <c r="B40" s="61"/>
      <c r="C40" s="61"/>
      <c r="D40" s="151">
        <f>$N$24</f>
        <v>1102</v>
      </c>
      <c r="E40" s="78" t="s">
        <v>115</v>
      </c>
      <c r="F40" s="79" t="s">
        <v>8</v>
      </c>
      <c r="G40" s="80"/>
      <c r="H40" s="80"/>
      <c r="I40" s="93">
        <f>'Rider Rates'!$F$46</f>
        <v>0</v>
      </c>
      <c r="J40" s="135">
        <f t="shared" si="3"/>
        <v>0</v>
      </c>
      <c r="K40" s="81"/>
      <c r="L40" s="82"/>
      <c r="M40" s="82"/>
      <c r="N40" s="82">
        <f>ROUND($N$24*I40,2)</f>
        <v>0</v>
      </c>
      <c r="O40" s="82">
        <f t="shared" si="4"/>
        <v>0</v>
      </c>
      <c r="P40" s="263">
        <f>'Rider Rates'!$O$46</f>
        <v>44713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f>IF($C$16&lt;0,0,IF($C$16&gt;833000,833000,$C$16))</f>
        <v>0</v>
      </c>
      <c r="E41" s="78" t="s">
        <v>41</v>
      </c>
      <c r="F41" s="79" t="s">
        <v>8</v>
      </c>
      <c r="G41" s="80"/>
      <c r="H41" s="80"/>
      <c r="I41" s="80">
        <f>'Rider Rates'!$I$47</f>
        <v>0</v>
      </c>
      <c r="J41" s="80">
        <f t="shared" si="3"/>
        <v>0</v>
      </c>
      <c r="K41" s="81" t="s">
        <v>42</v>
      </c>
      <c r="L41" s="82"/>
      <c r="M41" s="82"/>
      <c r="N41" s="82">
        <f>ROUND(D41*I41,2)</f>
        <v>0</v>
      </c>
      <c r="O41" s="82">
        <f t="shared" si="4"/>
        <v>0</v>
      </c>
      <c r="P41" s="263">
        <f>'Rider Rates'!$O$47</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342</v>
      </c>
      <c r="B42" s="61"/>
      <c r="C42" s="61"/>
      <c r="D42" s="77">
        <f>IF(C16&lt;0,0,IF(C16&gt;833000,833000,C16))</f>
        <v>0</v>
      </c>
      <c r="E42" s="78" t="s">
        <v>41</v>
      </c>
      <c r="F42" s="79" t="s">
        <v>8</v>
      </c>
      <c r="G42" s="205"/>
      <c r="H42" s="205"/>
      <c r="I42" s="80">
        <f>'Rider Rates'!$I$48</f>
        <v>0</v>
      </c>
      <c r="J42" s="205">
        <f t="shared" si="3"/>
        <v>0</v>
      </c>
      <c r="K42" s="81" t="s">
        <v>42</v>
      </c>
      <c r="L42" s="206"/>
      <c r="M42" s="206"/>
      <c r="N42" s="206">
        <f>IF(D42*I42&gt;242,242,D42*I42)</f>
        <v>0</v>
      </c>
      <c r="O42" s="206">
        <f t="shared" si="4"/>
        <v>0</v>
      </c>
      <c r="P42" s="263">
        <f>'Rider Rates'!O48</f>
        <v>45883</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205">
        <f>'Rider Rates'!$M$49</f>
        <v>0</v>
      </c>
      <c r="J43" s="205">
        <f t="shared" si="3"/>
        <v>0</v>
      </c>
      <c r="K43" s="81" t="s">
        <v>42</v>
      </c>
      <c r="L43" s="82"/>
      <c r="M43" s="82"/>
      <c r="N43" s="82">
        <f>ROUND(D43*I43,2)</f>
        <v>0</v>
      </c>
      <c r="O43" s="82">
        <f t="shared" si="4"/>
        <v>0</v>
      </c>
      <c r="P43" s="263" t="e">
        <f>'Rider Rates'!#REF!</f>
        <v>#REF!</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205">
        <f>'Rider Rates'!$C$50</f>
        <v>0</v>
      </c>
      <c r="J44" s="205">
        <f t="shared" si="3"/>
        <v>0</v>
      </c>
      <c r="K44" s="81"/>
      <c r="L44" s="162"/>
      <c r="M44" s="162"/>
      <c r="N44" s="162">
        <f>I44</f>
        <v>0</v>
      </c>
      <c r="O44" s="162">
        <f t="shared" si="4"/>
        <v>0</v>
      </c>
      <c r="P44" s="263">
        <f>'Rider Rates'!$O$50</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205">
        <f>'Rider Rates'!$I$51</f>
        <v>0</v>
      </c>
      <c r="J45" s="205">
        <f t="shared" si="3"/>
        <v>0</v>
      </c>
      <c r="K45" s="81" t="s">
        <v>42</v>
      </c>
      <c r="L45" s="82"/>
      <c r="M45" s="82"/>
      <c r="N45" s="82">
        <f>ROUND(D45*I45, 2)</f>
        <v>0</v>
      </c>
      <c r="O45" s="162">
        <f t="shared" si="4"/>
        <v>0</v>
      </c>
      <c r="P45" s="263">
        <f>'Rider Rates'!$O$51</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205">
        <f>'Rider Rates'!$M$55</f>
        <v>0</v>
      </c>
      <c r="J46" s="205">
        <f>SUM(G46:I46)</f>
        <v>0</v>
      </c>
      <c r="K46" s="81" t="s">
        <v>42</v>
      </c>
      <c r="L46" s="82"/>
      <c r="M46" s="82"/>
      <c r="N46" s="82">
        <f>ROUND(D46*I46, 2)</f>
        <v>0</v>
      </c>
      <c r="O46" s="82">
        <f>SUM(L46:N46)</f>
        <v>0</v>
      </c>
      <c r="P46" s="263">
        <f>'Rider Rates'!$O$55</f>
        <v>45444</v>
      </c>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2" t="s">
        <v>91</v>
      </c>
      <c r="B47" s="61"/>
      <c r="C47" s="61"/>
      <c r="D47" s="77"/>
      <c r="E47" s="78" t="s">
        <v>109</v>
      </c>
      <c r="F47" s="79"/>
      <c r="G47" s="80"/>
      <c r="H47" s="80"/>
      <c r="I47" s="205">
        <f>'Rider Rates'!$D$55</f>
        <v>0</v>
      </c>
      <c r="J47" s="205">
        <f>SUM(G47:I47)</f>
        <v>0</v>
      </c>
      <c r="K47" s="81"/>
      <c r="L47" s="82"/>
      <c r="M47" s="82"/>
      <c r="N47" s="82">
        <f>I47</f>
        <v>0</v>
      </c>
      <c r="O47" s="82">
        <f>SUM(L47:N47)</f>
        <v>0</v>
      </c>
      <c r="P47" s="263">
        <f>'Rider Rates'!$O$55</f>
        <v>45444</v>
      </c>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t="s">
        <v>177</v>
      </c>
      <c r="B48" s="61"/>
      <c r="C48" s="61"/>
      <c r="D48" s="77"/>
      <c r="E48" s="78"/>
      <c r="F48" s="79"/>
      <c r="G48" s="203"/>
      <c r="H48" s="203"/>
      <c r="I48" s="80"/>
      <c r="J48" s="203"/>
      <c r="K48" s="81"/>
      <c r="L48" s="162"/>
      <c r="M48" s="162"/>
      <c r="N48" s="162"/>
      <c r="O48" s="162"/>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0"/>
      <c r="B49" s="61"/>
      <c r="C49" s="61"/>
      <c r="D49" s="77"/>
      <c r="E49" s="78"/>
      <c r="F49" s="79"/>
      <c r="G49" s="77"/>
      <c r="H49" s="77"/>
      <c r="I49" s="77"/>
      <c r="J49" s="77"/>
      <c r="K49" s="77"/>
      <c r="L49" s="77"/>
      <c r="M49" s="77"/>
      <c r="N49" s="77"/>
      <c r="O49" s="77"/>
      <c r="P49" s="296"/>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9" t="s">
        <v>293</v>
      </c>
      <c r="B50" s="61"/>
      <c r="C50" s="61"/>
      <c r="D50" s="77"/>
      <c r="E50" s="78"/>
      <c r="F50" s="79"/>
      <c r="G50" s="77"/>
      <c r="H50" s="77"/>
      <c r="I50" s="77"/>
      <c r="J50" s="77"/>
      <c r="K50" s="77"/>
      <c r="L50" s="77"/>
      <c r="M50" s="77"/>
      <c r="N50" s="77"/>
      <c r="O50" s="77"/>
      <c r="P50" s="296"/>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t="s">
        <v>155</v>
      </c>
      <c r="B51" s="61"/>
      <c r="C51" s="61"/>
      <c r="D51" s="77">
        <f>IF($C$16&lt;0,0,$C$16)</f>
        <v>0</v>
      </c>
      <c r="E51" s="78" t="s">
        <v>41</v>
      </c>
      <c r="F51" s="79" t="s">
        <v>8</v>
      </c>
      <c r="G51" s="80"/>
      <c r="H51" s="80">
        <f>'Rider Rates'!$C$64</f>
        <v>3.1686899999999997E-2</v>
      </c>
      <c r="I51" s="80"/>
      <c r="J51" s="80">
        <f>SUM(G51:I51)</f>
        <v>3.1686899999999997E-2</v>
      </c>
      <c r="K51" s="81" t="s">
        <v>42</v>
      </c>
      <c r="L51" s="82"/>
      <c r="M51" s="82">
        <f>ROUND(D51*H51,2)</f>
        <v>0</v>
      </c>
      <c r="N51" s="160"/>
      <c r="O51" s="82">
        <f>SUM(L51:N51)</f>
        <v>0</v>
      </c>
      <c r="P51" s="263">
        <f>'Rider Rates'!L64</f>
        <v>46112</v>
      </c>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c r="B52" s="61"/>
      <c r="C52" s="61"/>
      <c r="D52" s="77"/>
      <c r="E52" s="78"/>
      <c r="F52" s="61"/>
      <c r="G52" s="61"/>
      <c r="H52" s="61"/>
      <c r="I52" s="61"/>
      <c r="J52" s="61"/>
      <c r="K52" s="61"/>
      <c r="L52" s="61"/>
      <c r="M52" s="61"/>
      <c r="N52" s="61"/>
      <c r="O52" s="61"/>
      <c r="P52" s="263"/>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9" t="s">
        <v>294</v>
      </c>
      <c r="B53" s="61"/>
      <c r="C53" s="61"/>
      <c r="D53" s="77"/>
      <c r="E53" s="78"/>
      <c r="F53" s="61"/>
      <c r="G53" s="61"/>
      <c r="H53" s="61"/>
      <c r="I53" s="61"/>
      <c r="J53" s="61"/>
      <c r="K53" s="61"/>
      <c r="L53" s="61"/>
      <c r="M53" s="61"/>
      <c r="N53" s="61"/>
      <c r="O53" s="61"/>
      <c r="P53" s="263"/>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153</v>
      </c>
      <c r="B54" s="61"/>
      <c r="C54" s="61"/>
      <c r="D54" s="77">
        <f>IF($C$12="Yes",0,C17+C18)</f>
        <v>0</v>
      </c>
      <c r="E54" s="78" t="s">
        <v>41</v>
      </c>
      <c r="F54" s="79" t="s">
        <v>8</v>
      </c>
      <c r="G54" s="80">
        <f>IF($C$12="Yes",0,'Rider Rates'!$F$70)</f>
        <v>7.2950000000000001E-2</v>
      </c>
      <c r="H54" s="80"/>
      <c r="I54" s="80"/>
      <c r="J54" s="185">
        <f>SUM(G54:H54)</f>
        <v>7.2950000000000001E-2</v>
      </c>
      <c r="K54" s="81" t="s">
        <v>42</v>
      </c>
      <c r="L54" s="82">
        <f>ROUND(D54*G54,2)</f>
        <v>0</v>
      </c>
      <c r="M54" s="82"/>
      <c r="N54" s="82"/>
      <c r="O54" s="82">
        <f t="shared" si="2"/>
        <v>0</v>
      </c>
      <c r="P54" s="263">
        <f>'Rider Rates'!G70</f>
        <v>45809</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137</v>
      </c>
      <c r="B55" s="61"/>
      <c r="C55" s="61"/>
      <c r="D55" s="77">
        <f>IF($C$12="Yes",0,C17)</f>
        <v>0</v>
      </c>
      <c r="E55" s="78" t="s">
        <v>41</v>
      </c>
      <c r="F55" s="79" t="s">
        <v>8</v>
      </c>
      <c r="G55" s="80">
        <f>IF($C$12="Yes",0,'Rider Rates'!$Q$75)</f>
        <v>1.9659699999999999E-2</v>
      </c>
      <c r="H55" s="80"/>
      <c r="I55" s="80"/>
      <c r="J55" s="185">
        <f>SUM(G55:H55)</f>
        <v>1.9659699999999999E-2</v>
      </c>
      <c r="K55" s="81" t="s">
        <v>42</v>
      </c>
      <c r="L55" s="82">
        <f>ROUND(D55*G55,2)</f>
        <v>0</v>
      </c>
      <c r="M55" s="82"/>
      <c r="N55" s="82"/>
      <c r="O55" s="82">
        <f t="shared" si="2"/>
        <v>0</v>
      </c>
      <c r="P55" s="263">
        <f>'Rider Rates'!R75</f>
        <v>45809</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3" t="s">
        <v>164</v>
      </c>
      <c r="B56" s="61"/>
      <c r="C56" s="61"/>
      <c r="D56" s="77">
        <f>IF($C$12="Yes",0,C18)</f>
        <v>0</v>
      </c>
      <c r="E56" s="78" t="s">
        <v>41</v>
      </c>
      <c r="F56" s="196" t="s">
        <v>8</v>
      </c>
      <c r="G56" s="80">
        <f>IF($C$12="Yes",0,'Rider Rates'!$Q$76)</f>
        <v>8.1499999999999993E-3</v>
      </c>
      <c r="H56" s="80"/>
      <c r="I56" s="80"/>
      <c r="J56" s="185">
        <f>SUM(G56:H56)</f>
        <v>8.1499999999999993E-3</v>
      </c>
      <c r="K56" s="81" t="s">
        <v>42</v>
      </c>
      <c r="L56" s="82">
        <f>ROUND(D56*G56,2)</f>
        <v>0</v>
      </c>
      <c r="M56" s="82"/>
      <c r="N56" s="82"/>
      <c r="O56" s="82">
        <f t="shared" si="2"/>
        <v>0</v>
      </c>
      <c r="P56" s="263">
        <f>'Rider Rates'!R76</f>
        <v>45809</v>
      </c>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3" t="s">
        <v>158</v>
      </c>
      <c r="B57" s="61"/>
      <c r="C57" s="61"/>
      <c r="D57" s="77">
        <f>IF($C$12="Yes",0,C17+C18)</f>
        <v>0</v>
      </c>
      <c r="E57" s="78" t="s">
        <v>41</v>
      </c>
      <c r="F57" s="79" t="s">
        <v>8</v>
      </c>
      <c r="G57" s="80">
        <f>IF($C$12="Yes",0,'Rider Rates'!$B$79)</f>
        <v>-4.3956000000000004E-3</v>
      </c>
      <c r="H57" s="80"/>
      <c r="I57" s="80"/>
      <c r="J57" s="185">
        <f>SUM(G57:H57)</f>
        <v>-4.3956000000000004E-3</v>
      </c>
      <c r="K57" s="81" t="s">
        <v>42</v>
      </c>
      <c r="L57" s="82">
        <f>ROUND(D57*G57,2)</f>
        <v>0</v>
      </c>
      <c r="M57" s="82"/>
      <c r="N57" s="82"/>
      <c r="O57" s="82">
        <f t="shared" si="2"/>
        <v>0</v>
      </c>
      <c r="P57" s="263">
        <f>'Rider Rates'!C79</f>
        <v>46112</v>
      </c>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2" t="s">
        <v>134</v>
      </c>
      <c r="B58" s="61"/>
      <c r="C58" s="61"/>
      <c r="D58" s="77">
        <f>IF($C$12="Yes",0,C17+C18)</f>
        <v>0</v>
      </c>
      <c r="E58" s="78" t="s">
        <v>41</v>
      </c>
      <c r="F58" s="79" t="s">
        <v>8</v>
      </c>
      <c r="G58" s="80">
        <f>IF($C$12="Yes",0,'Rider Rates'!$D$82)</f>
        <v>3.6865999999999999E-3</v>
      </c>
      <c r="H58" s="80"/>
      <c r="I58" s="93"/>
      <c r="J58" s="185">
        <f>SUM(G58:H58)</f>
        <v>3.6865999999999999E-3</v>
      </c>
      <c r="K58" s="81" t="s">
        <v>42</v>
      </c>
      <c r="L58" s="82">
        <f>ROUND(D58*G58,2)</f>
        <v>0</v>
      </c>
      <c r="M58" s="82"/>
      <c r="N58" s="82"/>
      <c r="O58" s="82">
        <f t="shared" si="2"/>
        <v>0</v>
      </c>
      <c r="P58" s="263">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4" t="s">
        <v>70</v>
      </c>
      <c r="B59" s="112"/>
      <c r="C59" s="112"/>
      <c r="D59" s="137"/>
      <c r="E59" s="138"/>
      <c r="F59" s="139"/>
      <c r="G59" s="139"/>
      <c r="H59" s="139"/>
      <c r="I59" s="139"/>
      <c r="J59" s="139"/>
      <c r="K59" s="140"/>
      <c r="L59" s="128">
        <f>SUM(L29:L58)</f>
        <v>0</v>
      </c>
      <c r="M59" s="128">
        <f>SUM(M29:M58)</f>
        <v>0</v>
      </c>
      <c r="N59" s="128">
        <f>SUM(N29:N58)</f>
        <v>141.12</v>
      </c>
      <c r="O59" s="128">
        <f>SUM(O29:O58)</f>
        <v>141.12</v>
      </c>
      <c r="P59" s="275"/>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77"/>
      <c r="E60" s="78"/>
      <c r="F60" s="79"/>
      <c r="G60" s="79"/>
      <c r="H60" s="79"/>
      <c r="I60" s="79"/>
      <c r="J60" s="83"/>
      <c r="K60" s="81"/>
      <c r="L60" s="79"/>
      <c r="M60" s="79"/>
      <c r="N60" s="79"/>
      <c r="O60" s="79"/>
      <c r="P60" s="276"/>
      <c r="Q60" s="79"/>
      <c r="R60" s="83"/>
      <c r="S60" s="81"/>
      <c r="T60" s="84"/>
      <c r="U60" s="61"/>
      <c r="V60" s="85"/>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97" t="s">
        <v>89</v>
      </c>
      <c r="B61" s="129"/>
      <c r="C61" s="129"/>
      <c r="D61" s="129"/>
      <c r="E61" s="129"/>
      <c r="F61" s="129"/>
      <c r="G61" s="129"/>
      <c r="H61" s="129"/>
      <c r="I61" s="129"/>
      <c r="J61" s="129"/>
      <c r="K61" s="129"/>
      <c r="L61" s="142">
        <f>L24+L59</f>
        <v>0</v>
      </c>
      <c r="M61" s="142">
        <f>M24+M59</f>
        <v>0</v>
      </c>
      <c r="N61" s="142">
        <f>N24+N59</f>
        <v>1243.1199999999999</v>
      </c>
      <c r="O61" s="143">
        <f>O24+O59</f>
        <v>1243.1199999999999</v>
      </c>
      <c r="P61" s="277"/>
      <c r="Q61" s="79"/>
      <c r="R61" s="144"/>
      <c r="S61" s="81"/>
      <c r="T61" s="84"/>
      <c r="U61" s="61"/>
      <c r="V61" s="8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0"/>
      <c r="B62" s="61"/>
      <c r="C62" s="61"/>
      <c r="D62" s="61"/>
      <c r="E62" s="61"/>
      <c r="F62" s="61"/>
      <c r="G62" s="61"/>
      <c r="H62" s="61"/>
      <c r="I62" s="61"/>
      <c r="J62" s="61"/>
      <c r="K62" s="61"/>
      <c r="L62" s="61"/>
      <c r="M62" s="61"/>
      <c r="N62" s="61"/>
      <c r="O62" s="61"/>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61"/>
      <c r="C63" s="61"/>
      <c r="D63" s="61"/>
      <c r="E63" s="61"/>
      <c r="F63" s="61"/>
      <c r="G63" s="61"/>
      <c r="H63" s="61"/>
      <c r="I63" s="61"/>
      <c r="J63" s="61"/>
      <c r="K63" s="61"/>
      <c r="L63" s="61"/>
      <c r="M63" s="61"/>
      <c r="N63" s="61"/>
      <c r="O63" s="61"/>
      <c r="P63" s="278"/>
      <c r="Q63" s="125"/>
      <c r="R63" s="125"/>
      <c r="S63" s="125"/>
      <c r="T63" s="145"/>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9" t="s">
        <v>88</v>
      </c>
      <c r="B64" s="61"/>
      <c r="C64" s="61"/>
      <c r="D64" s="61"/>
      <c r="E64" s="61"/>
      <c r="F64" s="61"/>
      <c r="G64" s="61"/>
      <c r="H64" s="61"/>
      <c r="I64" s="61"/>
      <c r="J64" s="61"/>
      <c r="K64" s="61"/>
      <c r="L64" s="61"/>
      <c r="M64" s="61"/>
      <c r="N64" s="61"/>
      <c r="O64" s="84">
        <f>O22+O59</f>
        <v>1243.1199999999999</v>
      </c>
      <c r="P64" s="278"/>
      <c r="Q64" s="125"/>
      <c r="R64" s="125"/>
      <c r="S64" s="125"/>
      <c r="T64" s="145"/>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9" t="s">
        <v>15</v>
      </c>
      <c r="B65" s="125"/>
      <c r="C65" s="125"/>
      <c r="D65" s="125"/>
      <c r="E65" s="125"/>
      <c r="F65" s="125"/>
      <c r="G65" s="125"/>
      <c r="H65" s="125"/>
      <c r="I65" s="61"/>
      <c r="J65" s="61"/>
      <c r="K65" s="61"/>
      <c r="L65" s="61"/>
      <c r="M65" s="61"/>
      <c r="N65" s="61"/>
      <c r="O65" s="61"/>
      <c r="P65" s="278"/>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t="s">
        <v>110</v>
      </c>
      <c r="B66" s="61"/>
      <c r="C66" s="61"/>
      <c r="D66" s="61"/>
      <c r="E66" s="61"/>
      <c r="F66" s="61"/>
      <c r="G66" s="61"/>
      <c r="H66" s="61"/>
      <c r="I66" s="61"/>
      <c r="J66" s="61"/>
      <c r="K66" s="61"/>
      <c r="L66" s="61"/>
      <c r="M66" s="61"/>
      <c r="N66" s="61"/>
      <c r="O66" s="146">
        <f>IF($D$18&lt;0,O61,IF(O61&gt;O64,O61,O64))</f>
        <v>1243.1199999999999</v>
      </c>
      <c r="P66" s="27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ht="15" customHeight="1" x14ac:dyDescent="0.2">
      <c r="A67" s="268"/>
      <c r="B67" s="61"/>
      <c r="C67" s="61"/>
      <c r="D67" s="61"/>
      <c r="E67" s="61"/>
      <c r="F67" s="61"/>
      <c r="G67" s="61"/>
      <c r="H67" s="61"/>
      <c r="I67" s="61"/>
      <c r="J67" s="61"/>
      <c r="K67" s="61"/>
      <c r="L67" s="61"/>
      <c r="M67" s="61"/>
      <c r="N67" s="61"/>
      <c r="O67" s="146"/>
      <c r="P67" s="27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x14ac:dyDescent="0.2">
      <c r="A68" s="268"/>
      <c r="B68" s="125"/>
      <c r="C68" s="125"/>
      <c r="D68" s="125"/>
      <c r="E68" s="125"/>
      <c r="F68" s="125"/>
      <c r="G68" s="125"/>
      <c r="H68" s="125"/>
      <c r="I68" s="125" t="s">
        <v>114</v>
      </c>
      <c r="J68" s="125"/>
      <c r="K68" s="125"/>
      <c r="L68" s="147"/>
      <c r="M68" s="147"/>
      <c r="N68" s="147"/>
      <c r="O68" s="147">
        <f>ROUND(IF($C$16&lt;1,0,O61/($C$16*100)*10000),2)</f>
        <v>0</v>
      </c>
      <c r="P68" s="281" t="s">
        <v>83</v>
      </c>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HE68" s="61"/>
      <c r="HF68" s="61"/>
      <c r="HG68" s="61"/>
      <c r="HH68" s="61"/>
      <c r="HI68" s="61"/>
      <c r="HJ68" s="61"/>
      <c r="HK68" s="61"/>
      <c r="HL68" s="61"/>
      <c r="HM68" s="61"/>
      <c r="HN68" s="61"/>
    </row>
    <row r="69" spans="1:236" x14ac:dyDescent="0.2">
      <c r="A69" s="305"/>
      <c r="B69" s="109"/>
      <c r="C69" s="109"/>
      <c r="D69" s="109"/>
      <c r="E69" s="109"/>
      <c r="F69" s="109"/>
      <c r="G69" s="109"/>
      <c r="H69" s="283"/>
      <c r="I69" s="284"/>
      <c r="J69" s="109"/>
      <c r="K69" s="109"/>
      <c r="L69" s="109"/>
      <c r="M69" s="109"/>
      <c r="N69" s="109"/>
      <c r="O69" s="360"/>
      <c r="P69" s="286"/>
      <c r="Q69" s="61"/>
      <c r="R69" s="61"/>
      <c r="S69" s="61"/>
      <c r="T69" s="61"/>
      <c r="U69" s="61"/>
      <c r="V69" s="61"/>
      <c r="W69" s="61"/>
      <c r="X69" s="61"/>
      <c r="Y69" s="61"/>
      <c r="Z69" s="61"/>
      <c r="AA69" s="61"/>
      <c r="AB69" s="61"/>
      <c r="AC69" s="61"/>
      <c r="AD69" s="61"/>
      <c r="AE69" s="363"/>
      <c r="AF69" s="363"/>
      <c r="AG69" s="61"/>
      <c r="AH69" s="61"/>
      <c r="AI69" s="61"/>
      <c r="AJ69" s="61"/>
      <c r="AK69" s="61"/>
    </row>
  </sheetData>
  <sheetProtection algorithmName="SHA-512" hashValue="O3NBQ2JxM+5nXMOEiijn2tosgEzYU5A0jQEnDQvn7RhZf+K5KQLvmVtuTb88jFUSvCU/QijC8qiM8DN8ujIBvA==" saltValue="zHurvvfr1QvlJoaMrgX3kw==" spinCount="100000" sheet="1" objects="1" scenarios="1"/>
  <mergeCells count="8">
    <mergeCell ref="G20:J20"/>
    <mergeCell ref="L20:O20"/>
    <mergeCell ref="A5:P5"/>
    <mergeCell ref="A1:P1"/>
    <mergeCell ref="A2:P2"/>
    <mergeCell ref="A4:P4"/>
    <mergeCell ref="A7:P7"/>
    <mergeCell ref="A13:I13"/>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2"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94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7" r:id="rId10" name="Button 7">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48" r:id="rId11" name="Button 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49" r:id="rId12" name="Button 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0" r:id="rId13" name="Button 1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1" r:id="rId14" name="Button 1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2" r:id="rId15" name="Button 12">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53" r:id="rId16" name="Button 1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4" r:id="rId17" name="Button 1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5" r:id="rId18" name="Button 1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6" r:id="rId19"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57" r:id="rId20" name="Button 17">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58" r:id="rId21"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59" r:id="rId22" name="Button 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0" r:id="rId23"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1" r:id="rId24"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2" r:id="rId25" name="Button 22">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63" r:id="rId26" name="Button 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4" r:id="rId27" name="Button 2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5" r:id="rId28" name="Button 2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6" r:id="rId29" name="Button 2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7" r:id="rId30" name="Button 2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8" r:id="rId31" name="Button 2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69" r:id="rId32" name="Button 2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0" r:id="rId33" name="Button 3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1" r:id="rId34" name="Button 3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72" r:id="rId35" name="Button 3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3" r:id="rId36" name="Button 3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4" r:id="rId37" name="Button 3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5" r:id="rId38" name="Button 3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76" r:id="rId39" name="Button 3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77" r:id="rId40" name="Button 3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8" r:id="rId41" name="Button 3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79" r:id="rId42" name="Button 3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0" r:id="rId43" name="Button 4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1" r:id="rId44" name="Button 4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2" r:id="rId45" name="Button 4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3" r:id="rId46" name="Button 4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4" r:id="rId47" name="Button 4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5" r:id="rId48" name="Button 4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6" r:id="rId49" name="Button 4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9487" r:id="rId50" name="Button 4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8" r:id="rId51" name="Button 4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89" r:id="rId52" name="Button 4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0" r:id="rId53" name="Button 5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1" r:id="rId54" name="Button 5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89492" r:id="rId55" name="Button 5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3" r:id="rId56" name="Button 5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4" r:id="rId57" name="Button 5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5" r:id="rId58" name="Button 5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9496" r:id="rId59" name="Button 5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7" r:id="rId60" name="Button 5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9498" r:id="rId61" name="Button 5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S157"/>
  <sheetViews>
    <sheetView zoomScale="90" zoomScaleNormal="90" workbookViewId="0">
      <selection activeCell="M2" sqref="M2"/>
    </sheetView>
  </sheetViews>
  <sheetFormatPr defaultRowHeight="12.75" x14ac:dyDescent="0.2"/>
  <cols>
    <col min="1" max="1" width="63.5703125" bestFit="1" customWidth="1"/>
    <col min="2" max="2" width="16.140625" bestFit="1" customWidth="1"/>
    <col min="3" max="3" width="15.85546875" customWidth="1"/>
    <col min="4" max="4" width="18.42578125" bestFit="1" customWidth="1"/>
    <col min="5" max="5" width="19" bestFit="1" customWidth="1"/>
    <col min="6" max="6" width="15.42578125" customWidth="1"/>
    <col min="7" max="7" width="17.7109375" bestFit="1" customWidth="1"/>
    <col min="8" max="9" width="17.28515625" bestFit="1" customWidth="1"/>
    <col min="10" max="10" width="12.85546875" bestFit="1" customWidth="1"/>
    <col min="11" max="11" width="14.140625" customWidth="1"/>
    <col min="12" max="12" width="12.85546875" bestFit="1" customWidth="1"/>
    <col min="13" max="13" width="15.42578125" customWidth="1"/>
    <col min="14" max="16" width="12.85546875" bestFit="1" customWidth="1"/>
    <col min="17" max="17" width="13.140625" bestFit="1" customWidth="1"/>
  </cols>
  <sheetData>
    <row r="1" spans="1:11" x14ac:dyDescent="0.2">
      <c r="A1" s="579" t="s">
        <v>290</v>
      </c>
      <c r="B1" s="580"/>
      <c r="C1" s="580"/>
      <c r="D1" s="580"/>
      <c r="E1" s="580"/>
      <c r="F1" s="580"/>
      <c r="G1" s="580"/>
      <c r="H1" s="580"/>
      <c r="I1" s="380"/>
      <c r="J1" s="380"/>
      <c r="K1" s="376"/>
    </row>
    <row r="2" spans="1:11" x14ac:dyDescent="0.2">
      <c r="A2" s="445" t="s">
        <v>218</v>
      </c>
      <c r="B2" s="238" t="s">
        <v>32</v>
      </c>
      <c r="C2" s="238" t="s">
        <v>126</v>
      </c>
      <c r="D2" s="238" t="s">
        <v>296</v>
      </c>
      <c r="E2" s="238" t="s">
        <v>223</v>
      </c>
      <c r="F2" s="238" t="s">
        <v>302</v>
      </c>
      <c r="G2" s="238" t="s">
        <v>33</v>
      </c>
      <c r="H2" s="238" t="s">
        <v>220</v>
      </c>
      <c r="I2" s="238" t="s">
        <v>221</v>
      </c>
      <c r="J2" s="238" t="s">
        <v>364</v>
      </c>
      <c r="K2" s="377" t="s">
        <v>7</v>
      </c>
    </row>
    <row r="3" spans="1:11" x14ac:dyDescent="0.2">
      <c r="A3" s="582" t="s">
        <v>231</v>
      </c>
      <c r="B3" s="583"/>
      <c r="C3" s="583"/>
      <c r="D3" s="583"/>
      <c r="E3" s="583"/>
      <c r="F3" s="583"/>
      <c r="G3" s="583"/>
      <c r="H3" s="583"/>
      <c r="K3" s="378"/>
    </row>
    <row r="4" spans="1:11" x14ac:dyDescent="0.2">
      <c r="A4" s="466" t="s">
        <v>219</v>
      </c>
      <c r="B4" s="467">
        <v>13.5</v>
      </c>
      <c r="C4" s="468">
        <v>3.4773800000000001E-2</v>
      </c>
      <c r="D4" s="467"/>
      <c r="E4" s="467"/>
      <c r="F4" s="441"/>
      <c r="G4" s="467"/>
      <c r="H4" s="467"/>
      <c r="I4" s="467"/>
      <c r="J4" s="467"/>
      <c r="K4" s="469">
        <v>46122</v>
      </c>
    </row>
    <row r="5" spans="1:11" ht="14.25" customHeight="1" x14ac:dyDescent="0.2">
      <c r="A5" s="466" t="s">
        <v>222</v>
      </c>
      <c r="B5" s="470">
        <f>B4</f>
        <v>13.5</v>
      </c>
      <c r="C5" s="468"/>
      <c r="D5" s="467"/>
      <c r="E5" s="470"/>
      <c r="F5" s="441"/>
      <c r="G5" s="470">
        <v>5.63</v>
      </c>
      <c r="H5" s="470"/>
      <c r="I5" s="470"/>
      <c r="J5" s="470"/>
      <c r="K5" s="469">
        <v>46122</v>
      </c>
    </row>
    <row r="6" spans="1:11" x14ac:dyDescent="0.2">
      <c r="A6" s="466" t="s">
        <v>224</v>
      </c>
      <c r="B6" s="467">
        <f>B4</f>
        <v>13.5</v>
      </c>
      <c r="C6" s="468">
        <f>C4</f>
        <v>3.4773800000000001E-2</v>
      </c>
      <c r="D6" s="467"/>
      <c r="E6" s="467"/>
      <c r="F6" s="441"/>
      <c r="G6" s="467"/>
      <c r="H6" s="467"/>
      <c r="I6" s="467"/>
      <c r="J6" s="467"/>
      <c r="K6" s="469">
        <v>46122</v>
      </c>
    </row>
    <row r="7" spans="1:11" x14ac:dyDescent="0.2">
      <c r="A7" s="466" t="s">
        <v>225</v>
      </c>
      <c r="B7" s="467">
        <v>0</v>
      </c>
      <c r="C7" s="468">
        <v>0</v>
      </c>
      <c r="D7" s="467"/>
      <c r="E7" s="467"/>
      <c r="F7" s="441"/>
      <c r="G7" s="467"/>
      <c r="H7" s="467"/>
      <c r="I7" s="467"/>
      <c r="J7" s="467"/>
      <c r="K7" s="469">
        <v>46122</v>
      </c>
    </row>
    <row r="8" spans="1:11" x14ac:dyDescent="0.2">
      <c r="A8" s="466" t="s">
        <v>298</v>
      </c>
      <c r="B8" s="467">
        <f>B4</f>
        <v>13.5</v>
      </c>
      <c r="C8" s="468">
        <v>1.73869E-2</v>
      </c>
      <c r="D8" s="467"/>
      <c r="E8" s="467"/>
      <c r="F8" s="441"/>
      <c r="G8" s="467">
        <v>2.82</v>
      </c>
      <c r="H8" s="467"/>
      <c r="I8" s="467"/>
      <c r="J8" s="467"/>
      <c r="K8" s="469">
        <v>46122</v>
      </c>
    </row>
    <row r="9" spans="1:11" x14ac:dyDescent="0.2">
      <c r="A9" s="466" t="s">
        <v>299</v>
      </c>
      <c r="B9" s="467">
        <v>21</v>
      </c>
      <c r="C9" s="468">
        <v>2.7151999999999999E-2</v>
      </c>
      <c r="D9" s="467"/>
      <c r="E9" s="467"/>
      <c r="F9" s="441"/>
      <c r="G9" s="467"/>
      <c r="H9" s="467"/>
      <c r="I9" s="467"/>
      <c r="J9" s="467"/>
      <c r="K9" s="469">
        <v>46122</v>
      </c>
    </row>
    <row r="10" spans="1:11" x14ac:dyDescent="0.2">
      <c r="A10" s="466" t="s">
        <v>300</v>
      </c>
      <c r="B10" s="467">
        <f>B4</f>
        <v>13.5</v>
      </c>
      <c r="C10" s="468"/>
      <c r="D10" s="468">
        <v>4.9440999999999999E-2</v>
      </c>
      <c r="E10" s="468">
        <v>1.6486899999999999E-2</v>
      </c>
      <c r="F10" s="441"/>
      <c r="G10" s="467"/>
      <c r="H10" s="467"/>
      <c r="I10" s="467"/>
      <c r="J10" s="467"/>
      <c r="K10" s="469">
        <v>46122</v>
      </c>
    </row>
    <row r="11" spans="1:11" x14ac:dyDescent="0.2">
      <c r="A11" s="466" t="s">
        <v>301</v>
      </c>
      <c r="B11" s="467">
        <f>B4</f>
        <v>13.5</v>
      </c>
      <c r="C11" s="468"/>
      <c r="D11" s="468">
        <f>C4</f>
        <v>3.4773800000000001E-2</v>
      </c>
      <c r="E11" s="468">
        <v>-1.39095E-2</v>
      </c>
      <c r="F11" s="468">
        <v>-2.4341700000000001E-2</v>
      </c>
      <c r="G11" s="467"/>
      <c r="H11" s="467"/>
      <c r="I11" s="467"/>
      <c r="J11" s="467"/>
      <c r="K11" s="469">
        <v>46122</v>
      </c>
    </row>
    <row r="12" spans="1:11" x14ac:dyDescent="0.2">
      <c r="A12" s="584" t="s">
        <v>232</v>
      </c>
      <c r="B12" s="585"/>
      <c r="C12" s="585"/>
      <c r="D12" s="585"/>
      <c r="E12" s="585"/>
      <c r="F12" s="585"/>
      <c r="G12" s="585"/>
      <c r="H12" s="585"/>
      <c r="I12" s="441"/>
      <c r="J12" s="441"/>
      <c r="K12" s="472"/>
    </row>
    <row r="13" spans="1:11" x14ac:dyDescent="0.2">
      <c r="A13" s="466" t="s">
        <v>253</v>
      </c>
      <c r="B13" s="467">
        <v>21</v>
      </c>
      <c r="C13" s="468">
        <v>2.7151999999999999E-2</v>
      </c>
      <c r="D13" s="467"/>
      <c r="E13" s="467"/>
      <c r="F13" s="467"/>
      <c r="G13" s="467"/>
      <c r="H13" s="441"/>
      <c r="I13" s="441"/>
      <c r="J13" s="441"/>
      <c r="K13" s="469">
        <v>46122</v>
      </c>
    </row>
    <row r="14" spans="1:11" x14ac:dyDescent="0.2">
      <c r="A14" s="466" t="s">
        <v>254</v>
      </c>
      <c r="B14" s="467">
        <v>21</v>
      </c>
      <c r="C14" s="468">
        <f>C13</f>
        <v>2.7151999999999999E-2</v>
      </c>
      <c r="D14" s="467"/>
      <c r="E14" s="467"/>
      <c r="F14" s="467"/>
      <c r="G14" s="467"/>
      <c r="H14" s="441"/>
      <c r="I14" s="441"/>
      <c r="J14" s="441"/>
      <c r="K14" s="469">
        <v>46122</v>
      </c>
    </row>
    <row r="15" spans="1:11" x14ac:dyDescent="0.2">
      <c r="A15" s="466" t="s">
        <v>255</v>
      </c>
      <c r="B15" s="467">
        <f>B13</f>
        <v>21</v>
      </c>
      <c r="C15" s="468">
        <f>C13</f>
        <v>2.7151999999999999E-2</v>
      </c>
      <c r="D15" s="467"/>
      <c r="E15" s="467"/>
      <c r="F15" s="467"/>
      <c r="G15" s="467"/>
      <c r="H15" s="441"/>
      <c r="I15" s="441"/>
      <c r="J15" s="441"/>
      <c r="K15" s="469">
        <v>46122</v>
      </c>
    </row>
    <row r="16" spans="1:11" x14ac:dyDescent="0.2">
      <c r="A16" s="466" t="s">
        <v>308</v>
      </c>
      <c r="B16" s="467">
        <f>B13</f>
        <v>21</v>
      </c>
      <c r="C16" s="468">
        <f>C13</f>
        <v>2.7151999999999999E-2</v>
      </c>
      <c r="D16" s="467"/>
      <c r="E16" s="467"/>
      <c r="F16" s="467"/>
      <c r="G16" s="467"/>
      <c r="H16" s="441"/>
      <c r="I16" s="441"/>
      <c r="J16" s="441"/>
      <c r="K16" s="469">
        <v>46122</v>
      </c>
    </row>
    <row r="17" spans="1:19" x14ac:dyDescent="0.2">
      <c r="A17" s="466" t="s">
        <v>309</v>
      </c>
      <c r="B17" s="467">
        <v>186.3</v>
      </c>
      <c r="C17" s="468">
        <v>1.8536199999999999E-2</v>
      </c>
      <c r="D17" s="467"/>
      <c r="E17" s="467"/>
      <c r="F17" s="467"/>
      <c r="G17" s="467"/>
      <c r="H17" s="441"/>
      <c r="I17" s="441"/>
      <c r="J17" s="441"/>
      <c r="K17" s="469">
        <v>46122</v>
      </c>
    </row>
    <row r="18" spans="1:19" x14ac:dyDescent="0.2">
      <c r="A18" s="466" t="s">
        <v>310</v>
      </c>
      <c r="B18" s="467">
        <f>+B13</f>
        <v>21</v>
      </c>
      <c r="C18" s="468">
        <v>2.6958200000000002E-2</v>
      </c>
      <c r="D18" s="467"/>
      <c r="E18" s="467"/>
      <c r="F18" s="467"/>
      <c r="G18" s="467"/>
      <c r="H18" s="441"/>
      <c r="I18" s="441"/>
      <c r="J18" s="441"/>
      <c r="K18" s="469">
        <v>46122</v>
      </c>
    </row>
    <row r="19" spans="1:19" x14ac:dyDescent="0.2">
      <c r="A19" s="466" t="s">
        <v>311</v>
      </c>
      <c r="B19" s="467">
        <f>B17</f>
        <v>186.3</v>
      </c>
      <c r="C19" s="468">
        <v>1.8698800000000002E-2</v>
      </c>
      <c r="D19" s="467"/>
      <c r="E19" s="467"/>
      <c r="F19" s="467"/>
      <c r="G19" s="467"/>
      <c r="H19" s="441"/>
      <c r="I19" s="441"/>
      <c r="J19" s="441"/>
      <c r="K19" s="469">
        <v>46122</v>
      </c>
    </row>
    <row r="20" spans="1:19" x14ac:dyDescent="0.2">
      <c r="A20" s="466" t="s">
        <v>312</v>
      </c>
      <c r="B20" s="467">
        <v>1102</v>
      </c>
      <c r="C20" s="468">
        <v>6.5699999999999998E-5</v>
      </c>
      <c r="D20" s="467"/>
      <c r="E20" s="467"/>
      <c r="F20" s="467"/>
      <c r="G20" s="467"/>
      <c r="H20" s="441"/>
      <c r="I20" s="441"/>
      <c r="J20" s="441"/>
      <c r="K20" s="469">
        <v>46122</v>
      </c>
    </row>
    <row r="21" spans="1:19" x14ac:dyDescent="0.2">
      <c r="A21" s="466" t="s">
        <v>313</v>
      </c>
      <c r="B21" s="467">
        <v>6800</v>
      </c>
      <c r="C21" s="468">
        <f>C20</f>
        <v>6.5699999999999998E-5</v>
      </c>
      <c r="D21" s="467"/>
      <c r="E21" s="467"/>
      <c r="F21" s="467"/>
      <c r="G21" s="467"/>
      <c r="H21" s="441"/>
      <c r="I21" s="441"/>
      <c r="J21" s="441"/>
      <c r="K21" s="469">
        <v>46122</v>
      </c>
    </row>
    <row r="22" spans="1:19" x14ac:dyDescent="0.2">
      <c r="A22" s="584" t="s">
        <v>365</v>
      </c>
      <c r="B22" s="585"/>
      <c r="C22" s="585"/>
      <c r="D22" s="585"/>
      <c r="E22" s="585"/>
      <c r="F22" s="585"/>
      <c r="G22" s="585"/>
      <c r="H22" s="585"/>
      <c r="I22" s="441"/>
      <c r="J22" s="441"/>
      <c r="K22" s="472"/>
    </row>
    <row r="23" spans="1:19" x14ac:dyDescent="0.2">
      <c r="A23" s="466" t="s">
        <v>303</v>
      </c>
      <c r="B23" s="467">
        <v>12.6</v>
      </c>
      <c r="C23" s="468">
        <v>2.7151999999999999E-2</v>
      </c>
      <c r="D23" s="471"/>
      <c r="E23" s="471"/>
      <c r="F23" s="471"/>
      <c r="G23" s="471"/>
      <c r="H23" s="471"/>
      <c r="I23" s="441"/>
      <c r="J23" s="441"/>
      <c r="K23" s="469">
        <v>46122</v>
      </c>
    </row>
    <row r="24" spans="1:19" x14ac:dyDescent="0.2">
      <c r="A24" s="466" t="s">
        <v>304</v>
      </c>
      <c r="B24" s="467">
        <v>21</v>
      </c>
      <c r="C24" s="468"/>
      <c r="D24" s="467"/>
      <c r="E24" s="441"/>
      <c r="F24" s="441"/>
      <c r="G24" s="467">
        <v>9.0500000000000007</v>
      </c>
      <c r="H24" s="467">
        <v>1.67</v>
      </c>
      <c r="I24" s="441"/>
      <c r="J24" s="441"/>
      <c r="K24" s="469">
        <v>46122</v>
      </c>
    </row>
    <row r="25" spans="1:19" x14ac:dyDescent="0.2">
      <c r="A25" s="466" t="s">
        <v>305</v>
      </c>
      <c r="B25" s="467">
        <v>186.3</v>
      </c>
      <c r="C25" s="468"/>
      <c r="D25" s="467"/>
      <c r="E25" s="441"/>
      <c r="F25" s="441"/>
      <c r="G25" s="467">
        <v>8.08</v>
      </c>
      <c r="H25" s="467">
        <v>1.62</v>
      </c>
      <c r="I25" s="441"/>
      <c r="J25" s="441"/>
      <c r="K25" s="469">
        <v>46122</v>
      </c>
    </row>
    <row r="26" spans="1:19" x14ac:dyDescent="0.2">
      <c r="A26" s="466" t="s">
        <v>306</v>
      </c>
      <c r="B26" s="467">
        <v>1102</v>
      </c>
      <c r="C26" s="468"/>
      <c r="D26" s="467"/>
      <c r="E26" s="467"/>
      <c r="F26" s="467"/>
      <c r="G26" s="467">
        <v>0.95</v>
      </c>
      <c r="H26" s="441"/>
      <c r="I26" s="441"/>
      <c r="J26" s="441"/>
      <c r="K26" s="469">
        <v>46122</v>
      </c>
    </row>
    <row r="27" spans="1:19" x14ac:dyDescent="0.2">
      <c r="A27" s="466" t="s">
        <v>307</v>
      </c>
      <c r="B27" s="467">
        <v>6800</v>
      </c>
      <c r="C27" s="468"/>
      <c r="D27" s="467"/>
      <c r="E27" s="467"/>
      <c r="F27" s="467"/>
      <c r="G27" s="467">
        <v>0.95</v>
      </c>
      <c r="H27" s="441"/>
      <c r="I27" s="441"/>
      <c r="J27" s="441"/>
      <c r="K27" s="469">
        <v>46122</v>
      </c>
    </row>
    <row r="28" spans="1:19" x14ac:dyDescent="0.2">
      <c r="A28" s="466" t="s">
        <v>361</v>
      </c>
      <c r="B28" s="467">
        <v>21</v>
      </c>
      <c r="C28" s="468"/>
      <c r="D28" s="467"/>
      <c r="E28" s="441"/>
      <c r="F28" s="441"/>
      <c r="G28" s="467">
        <v>9.0500000000000007</v>
      </c>
      <c r="H28" s="467">
        <v>1.67</v>
      </c>
      <c r="I28" s="441"/>
      <c r="J28" s="441"/>
      <c r="K28" s="469">
        <v>46122</v>
      </c>
    </row>
    <row r="29" spans="1:19" x14ac:dyDescent="0.2">
      <c r="A29" s="466" t="s">
        <v>362</v>
      </c>
      <c r="B29" s="467">
        <v>186.3</v>
      </c>
      <c r="C29" s="468"/>
      <c r="D29" s="467"/>
      <c r="E29" s="441"/>
      <c r="F29" s="441"/>
      <c r="G29" s="467">
        <v>8.08</v>
      </c>
      <c r="H29" s="467">
        <v>1.62</v>
      </c>
      <c r="I29" s="441"/>
      <c r="J29" s="441"/>
      <c r="K29" s="469">
        <v>46122</v>
      </c>
    </row>
    <row r="30" spans="1:19" ht="13.5" thickBot="1" x14ac:dyDescent="0.25">
      <c r="A30" s="473" t="s">
        <v>363</v>
      </c>
      <c r="B30" s="474">
        <v>1102</v>
      </c>
      <c r="C30" s="475"/>
      <c r="D30" s="474"/>
      <c r="E30" s="474"/>
      <c r="F30" s="474"/>
      <c r="G30" s="474">
        <v>0.95</v>
      </c>
      <c r="H30" s="476"/>
      <c r="I30" s="476"/>
      <c r="J30" s="477">
        <v>20000</v>
      </c>
      <c r="K30" s="478">
        <v>46122</v>
      </c>
    </row>
    <row r="31" spans="1:19" ht="13.5" thickBot="1" x14ac:dyDescent="0.25">
      <c r="A31" s="238"/>
      <c r="B31" s="238"/>
      <c r="C31" s="238"/>
      <c r="D31" s="238"/>
      <c r="E31" s="238"/>
      <c r="F31" s="238"/>
    </row>
    <row r="32" spans="1:19" x14ac:dyDescent="0.2">
      <c r="A32" s="586" t="s">
        <v>233</v>
      </c>
      <c r="B32" s="587"/>
      <c r="C32" s="587"/>
      <c r="D32" s="587"/>
      <c r="E32" s="587"/>
      <c r="F32" s="587"/>
      <c r="G32" s="587"/>
      <c r="H32" s="587"/>
      <c r="I32" s="587"/>
      <c r="J32" s="587"/>
      <c r="K32" s="587"/>
      <c r="L32" s="587"/>
      <c r="M32" s="587"/>
      <c r="N32" s="587"/>
      <c r="O32" s="588"/>
      <c r="P32" s="247"/>
      <c r="Q32" s="247"/>
      <c r="R32" s="247"/>
      <c r="S32" s="247"/>
    </row>
    <row r="33" spans="1:15" x14ac:dyDescent="0.2">
      <c r="A33" s="445" t="s">
        <v>23</v>
      </c>
      <c r="B33" s="576" t="s">
        <v>32</v>
      </c>
      <c r="C33" s="576"/>
      <c r="D33" s="238"/>
      <c r="E33" s="238"/>
      <c r="F33" s="238" t="s">
        <v>234</v>
      </c>
      <c r="G33" s="576" t="s">
        <v>235</v>
      </c>
      <c r="H33" s="576"/>
      <c r="I33" s="576"/>
      <c r="J33" s="576"/>
      <c r="K33" s="576"/>
      <c r="L33" s="576"/>
      <c r="M33" s="576"/>
      <c r="N33" s="576"/>
      <c r="O33" s="377" t="s">
        <v>7</v>
      </c>
    </row>
    <row r="34" spans="1:15" ht="38.25" x14ac:dyDescent="0.2">
      <c r="A34" s="445"/>
      <c r="B34" s="238" t="s">
        <v>132</v>
      </c>
      <c r="C34" s="238" t="s">
        <v>237</v>
      </c>
      <c r="D34" s="238" t="s">
        <v>127</v>
      </c>
      <c r="E34" s="251" t="s">
        <v>248</v>
      </c>
      <c r="F34" s="238" t="s">
        <v>238</v>
      </c>
      <c r="G34" s="238" t="s">
        <v>238</v>
      </c>
      <c r="H34" s="238" t="s">
        <v>132</v>
      </c>
      <c r="I34" s="383" t="s">
        <v>241</v>
      </c>
      <c r="J34" s="238" t="s">
        <v>127</v>
      </c>
      <c r="K34" s="383" t="s">
        <v>150</v>
      </c>
      <c r="L34" s="383" t="s">
        <v>151</v>
      </c>
      <c r="M34" s="383" t="s">
        <v>152</v>
      </c>
      <c r="N34" s="251" t="s">
        <v>128</v>
      </c>
      <c r="O34" s="378"/>
    </row>
    <row r="35" spans="1:15" x14ac:dyDescent="0.2">
      <c r="A35" s="456" t="s">
        <v>375</v>
      </c>
      <c r="B35" s="45"/>
      <c r="C35" s="479"/>
      <c r="D35" s="479"/>
      <c r="E35" s="479"/>
      <c r="F35" s="479"/>
      <c r="G35" s="384">
        <v>5.5215000000000004E-3</v>
      </c>
      <c r="H35" s="45"/>
      <c r="I35" s="45"/>
      <c r="J35" s="45"/>
      <c r="K35" s="45"/>
      <c r="L35" s="45"/>
      <c r="M35" s="45"/>
      <c r="N35" s="45"/>
      <c r="O35" s="480">
        <v>46022</v>
      </c>
    </row>
    <row r="36" spans="1:15" x14ac:dyDescent="0.2">
      <c r="A36" s="456" t="s">
        <v>376</v>
      </c>
      <c r="B36" s="45"/>
      <c r="C36" s="479"/>
      <c r="D36" s="479"/>
      <c r="E36" s="479"/>
      <c r="F36" s="479"/>
      <c r="G36" s="384">
        <v>1.7560000000000001E-4</v>
      </c>
      <c r="H36" s="45"/>
      <c r="I36" s="45"/>
      <c r="J36" s="45"/>
      <c r="K36" s="45"/>
      <c r="L36" s="45"/>
      <c r="M36" s="45"/>
      <c r="N36" s="45"/>
      <c r="O36" s="480">
        <v>45293</v>
      </c>
    </row>
    <row r="37" spans="1:15" x14ac:dyDescent="0.2">
      <c r="A37" s="456" t="s">
        <v>316</v>
      </c>
      <c r="B37" s="479"/>
      <c r="C37" s="479"/>
      <c r="D37" s="479"/>
      <c r="E37" s="479"/>
      <c r="F37" s="479"/>
      <c r="G37" s="384">
        <v>4.6499999999999996E-3</v>
      </c>
      <c r="H37" s="45"/>
      <c r="I37" s="45"/>
      <c r="J37" s="45"/>
      <c r="K37" s="45"/>
      <c r="L37" s="45"/>
      <c r="M37" s="45"/>
      <c r="N37" s="45"/>
      <c r="O37" s="480">
        <v>44531</v>
      </c>
    </row>
    <row r="38" spans="1:15" x14ac:dyDescent="0.2">
      <c r="A38" s="456" t="s">
        <v>317</v>
      </c>
      <c r="B38" s="479"/>
      <c r="C38" s="479"/>
      <c r="D38" s="479"/>
      <c r="E38" s="479"/>
      <c r="F38" s="479"/>
      <c r="G38" s="384">
        <v>4.1900000000000001E-3</v>
      </c>
      <c r="H38" s="45"/>
      <c r="I38" s="45"/>
      <c r="J38" s="45"/>
      <c r="K38" s="45"/>
      <c r="L38" s="45"/>
      <c r="M38" s="45"/>
      <c r="N38" s="45"/>
      <c r="O38" s="480">
        <v>44531</v>
      </c>
    </row>
    <row r="39" spans="1:15" x14ac:dyDescent="0.2">
      <c r="A39" s="456" t="s">
        <v>318</v>
      </c>
      <c r="B39" s="479"/>
      <c r="C39" s="479"/>
      <c r="D39" s="479"/>
      <c r="E39" s="479"/>
      <c r="F39" s="479"/>
      <c r="G39" s="384">
        <v>3.63E-3</v>
      </c>
      <c r="H39" s="45"/>
      <c r="I39" s="45"/>
      <c r="J39" s="45"/>
      <c r="K39" s="45"/>
      <c r="L39" s="45"/>
      <c r="M39" s="45"/>
      <c r="N39" s="45"/>
      <c r="O39" s="480">
        <v>44531</v>
      </c>
    </row>
    <row r="40" spans="1:15" x14ac:dyDescent="0.2">
      <c r="A40" s="481" t="s">
        <v>329</v>
      </c>
      <c r="B40" s="482"/>
      <c r="C40" s="482"/>
      <c r="D40" s="483"/>
      <c r="E40" s="483"/>
      <c r="F40" s="483"/>
      <c r="G40" s="460"/>
      <c r="H40" s="482">
        <v>-1.9059999999999999E-3</v>
      </c>
      <c r="I40" s="482">
        <v>-1.06E-3</v>
      </c>
      <c r="J40" s="442"/>
      <c r="K40" s="442"/>
      <c r="L40" s="442"/>
      <c r="M40" s="442"/>
      <c r="N40" s="442"/>
      <c r="O40" s="469">
        <v>46122</v>
      </c>
    </row>
    <row r="41" spans="1:15" x14ac:dyDescent="0.2">
      <c r="A41" s="481" t="s">
        <v>322</v>
      </c>
      <c r="B41" s="461">
        <v>0.19</v>
      </c>
      <c r="C41" s="461">
        <v>1.02</v>
      </c>
      <c r="D41" s="461"/>
      <c r="E41" s="461"/>
      <c r="F41" s="483"/>
      <c r="G41" s="484"/>
      <c r="H41" s="442"/>
      <c r="I41" s="442"/>
      <c r="J41" s="442"/>
      <c r="K41" s="442"/>
      <c r="L41" s="442"/>
      <c r="M41" s="442"/>
      <c r="N41" s="442"/>
      <c r="O41" s="469">
        <v>46122</v>
      </c>
    </row>
    <row r="42" spans="1:15" x14ac:dyDescent="0.2">
      <c r="A42" s="481" t="s">
        <v>320</v>
      </c>
      <c r="B42" s="487">
        <v>2.8</v>
      </c>
      <c r="C42" s="487">
        <v>23.69</v>
      </c>
      <c r="D42" s="462"/>
      <c r="E42" s="462"/>
      <c r="F42" s="462"/>
      <c r="G42" s="442"/>
      <c r="H42" s="442"/>
      <c r="I42" s="442"/>
      <c r="J42" s="442"/>
      <c r="K42" s="442"/>
      <c r="L42" s="442"/>
      <c r="M42" s="442"/>
      <c r="N42" s="442"/>
      <c r="O42" s="469">
        <v>46122</v>
      </c>
    </row>
    <row r="43" spans="1:15" x14ac:dyDescent="0.2">
      <c r="A43" s="481" t="s">
        <v>321</v>
      </c>
      <c r="B43" s="442"/>
      <c r="C43" s="463"/>
      <c r="D43" s="463"/>
      <c r="E43" s="463"/>
      <c r="F43" s="488">
        <v>2.95915E-2</v>
      </c>
      <c r="G43" s="442"/>
      <c r="H43" s="442"/>
      <c r="I43" s="442"/>
      <c r="J43" s="442"/>
      <c r="K43" s="442"/>
      <c r="L43" s="442"/>
      <c r="M43" s="442"/>
      <c r="N43" s="442"/>
      <c r="O43" s="469">
        <v>46122</v>
      </c>
    </row>
    <row r="44" spans="1:15" x14ac:dyDescent="0.2">
      <c r="A44" s="481" t="s">
        <v>324</v>
      </c>
      <c r="B44" s="442"/>
      <c r="C44" s="464"/>
      <c r="D44" s="464"/>
      <c r="E44" s="464"/>
      <c r="F44" s="489">
        <v>1.8019E-2</v>
      </c>
      <c r="G44" s="442"/>
      <c r="H44" s="442"/>
      <c r="I44" s="442"/>
      <c r="J44" s="442"/>
      <c r="K44" s="442"/>
      <c r="L44" s="442"/>
      <c r="M44" s="442"/>
      <c r="N44" s="442"/>
      <c r="O44" s="469">
        <v>46122</v>
      </c>
    </row>
    <row r="45" spans="1:15" x14ac:dyDescent="0.2">
      <c r="A45" s="481" t="s">
        <v>319</v>
      </c>
      <c r="B45" s="441"/>
      <c r="C45" s="465"/>
      <c r="D45" s="465"/>
      <c r="E45" s="465"/>
      <c r="F45" s="490">
        <v>5.8023605956771022E-2</v>
      </c>
      <c r="G45" s="441"/>
      <c r="H45" s="442"/>
      <c r="I45" s="442"/>
      <c r="J45" s="442"/>
      <c r="K45" s="442"/>
      <c r="L45" s="442"/>
      <c r="M45" s="442"/>
      <c r="N45" s="442"/>
      <c r="O45" s="469">
        <v>46122</v>
      </c>
    </row>
    <row r="46" spans="1:15" x14ac:dyDescent="0.2">
      <c r="A46" s="456" t="s">
        <v>323</v>
      </c>
      <c r="C46" s="242"/>
      <c r="D46" s="242"/>
      <c r="E46" s="242"/>
      <c r="F46" s="242">
        <v>0</v>
      </c>
      <c r="H46" s="45"/>
      <c r="I46" s="45"/>
      <c r="J46" s="45"/>
      <c r="K46" s="45"/>
      <c r="L46" s="45"/>
      <c r="M46" s="45"/>
      <c r="N46" s="45"/>
      <c r="O46" s="379">
        <v>44713</v>
      </c>
    </row>
    <row r="47" spans="1:15" x14ac:dyDescent="0.2">
      <c r="A47" s="456" t="s">
        <v>325</v>
      </c>
      <c r="B47" s="448">
        <v>0</v>
      </c>
      <c r="C47" s="385"/>
      <c r="D47" s="385"/>
      <c r="E47" s="385"/>
      <c r="F47" s="385"/>
      <c r="I47" s="384">
        <v>0</v>
      </c>
      <c r="J47" s="45"/>
      <c r="K47" s="45"/>
      <c r="L47" s="45"/>
      <c r="M47" s="45"/>
      <c r="N47" s="45"/>
      <c r="O47" s="485">
        <v>45883</v>
      </c>
    </row>
    <row r="48" spans="1:15" x14ac:dyDescent="0.2">
      <c r="A48" s="456" t="s">
        <v>330</v>
      </c>
      <c r="B48" s="243">
        <v>0</v>
      </c>
      <c r="H48" s="24"/>
      <c r="I48" s="384">
        <v>0</v>
      </c>
      <c r="J48" s="45"/>
      <c r="K48" s="45"/>
      <c r="L48" s="45"/>
      <c r="M48" s="45"/>
      <c r="N48" s="45"/>
      <c r="O48" s="457">
        <v>45883</v>
      </c>
    </row>
    <row r="49" spans="1:15" x14ac:dyDescent="0.2">
      <c r="A49" s="456" t="s">
        <v>327</v>
      </c>
      <c r="C49" s="24"/>
      <c r="D49" s="24"/>
      <c r="E49" s="24"/>
      <c r="F49" s="24"/>
      <c r="H49" s="243">
        <v>0</v>
      </c>
      <c r="I49" s="45"/>
      <c r="J49" s="243">
        <v>0</v>
      </c>
      <c r="K49" s="243">
        <v>0</v>
      </c>
      <c r="L49" s="243">
        <v>0</v>
      </c>
      <c r="M49" s="243">
        <v>0</v>
      </c>
      <c r="N49" s="243"/>
      <c r="O49" s="480">
        <v>45444</v>
      </c>
    </row>
    <row r="50" spans="1:15" x14ac:dyDescent="0.2">
      <c r="A50" s="456" t="s">
        <v>328</v>
      </c>
      <c r="B50" s="243">
        <v>0</v>
      </c>
      <c r="C50" s="243">
        <v>0</v>
      </c>
      <c r="D50" s="243"/>
      <c r="E50" s="243"/>
      <c r="F50" s="24"/>
      <c r="H50" s="207"/>
      <c r="I50" s="45"/>
      <c r="J50" s="207"/>
      <c r="K50" s="24"/>
      <c r="O50" s="480">
        <v>45444</v>
      </c>
    </row>
    <row r="51" spans="1:15" x14ac:dyDescent="0.2">
      <c r="A51" s="456" t="s">
        <v>326</v>
      </c>
      <c r="B51" s="243"/>
      <c r="C51" s="243"/>
      <c r="D51" s="243"/>
      <c r="E51" s="243"/>
      <c r="F51" s="24"/>
      <c r="H51" s="239">
        <v>0</v>
      </c>
      <c r="I51" s="239">
        <v>0</v>
      </c>
      <c r="J51" s="239"/>
      <c r="O51" s="379">
        <v>45444</v>
      </c>
    </row>
    <row r="52" spans="1:15" x14ac:dyDescent="0.2">
      <c r="A52" s="456" t="s">
        <v>348</v>
      </c>
      <c r="C52" s="24"/>
      <c r="D52" s="24"/>
      <c r="E52" s="24"/>
      <c r="F52" s="24"/>
      <c r="H52" s="207"/>
      <c r="I52" s="45"/>
      <c r="J52" s="207"/>
      <c r="K52" s="239">
        <v>0</v>
      </c>
      <c r="L52" s="239">
        <v>0</v>
      </c>
      <c r="M52" s="239">
        <v>0</v>
      </c>
      <c r="N52" s="239">
        <v>0</v>
      </c>
      <c r="O52" s="379">
        <v>44531</v>
      </c>
    </row>
    <row r="53" spans="1:15" x14ac:dyDescent="0.2">
      <c r="A53" s="456" t="s">
        <v>349</v>
      </c>
      <c r="C53" s="24"/>
      <c r="D53" s="24"/>
      <c r="E53" s="24"/>
      <c r="F53" s="24"/>
      <c r="H53" s="207"/>
      <c r="I53" s="45"/>
      <c r="J53" s="207"/>
      <c r="K53" s="239">
        <v>0</v>
      </c>
      <c r="L53" s="239">
        <v>0</v>
      </c>
      <c r="M53" s="239">
        <v>0</v>
      </c>
      <c r="N53" s="239">
        <v>0</v>
      </c>
      <c r="O53" s="379">
        <v>44531</v>
      </c>
    </row>
    <row r="54" spans="1:15" x14ac:dyDescent="0.2">
      <c r="A54" s="456" t="s">
        <v>332</v>
      </c>
      <c r="B54" s="243">
        <v>0</v>
      </c>
      <c r="C54" s="24"/>
      <c r="D54" s="24"/>
      <c r="E54" s="24"/>
      <c r="F54" s="24"/>
      <c r="H54" s="449">
        <v>4.5409999999999998E-4</v>
      </c>
      <c r="I54" s="45"/>
      <c r="J54" s="207"/>
      <c r="K54" s="239"/>
      <c r="L54" s="239"/>
      <c r="M54" s="239"/>
      <c r="N54" s="239"/>
      <c r="O54" s="379">
        <v>46112</v>
      </c>
    </row>
    <row r="55" spans="1:15" x14ac:dyDescent="0.2">
      <c r="A55" s="456" t="s">
        <v>340</v>
      </c>
      <c r="C55" s="24"/>
      <c r="D55" s="370">
        <v>0</v>
      </c>
      <c r="E55" s="370">
        <v>0</v>
      </c>
      <c r="G55" s="239"/>
      <c r="H55" s="239">
        <v>0</v>
      </c>
      <c r="J55" s="239">
        <v>0</v>
      </c>
      <c r="K55" s="239">
        <v>0</v>
      </c>
      <c r="L55" s="239">
        <v>0</v>
      </c>
      <c r="M55" s="239">
        <v>0</v>
      </c>
      <c r="O55" s="379">
        <v>45444</v>
      </c>
    </row>
    <row r="56" spans="1:15" x14ac:dyDescent="0.2">
      <c r="A56" s="456" t="s">
        <v>347</v>
      </c>
      <c r="E56" s="24"/>
      <c r="G56" s="239">
        <v>0</v>
      </c>
      <c r="H56" s="239">
        <v>0</v>
      </c>
      <c r="J56" s="239">
        <v>0</v>
      </c>
      <c r="K56" s="239">
        <v>0</v>
      </c>
      <c r="L56" s="239">
        <v>0</v>
      </c>
      <c r="M56" s="239">
        <v>0</v>
      </c>
      <c r="O56" s="379">
        <v>44531</v>
      </c>
    </row>
    <row r="57" spans="1:15" x14ac:dyDescent="0.2">
      <c r="A57" s="456" t="s">
        <v>339</v>
      </c>
      <c r="C57" s="243"/>
      <c r="D57" s="243"/>
      <c r="F57" s="207"/>
      <c r="G57" s="45"/>
      <c r="H57" s="207"/>
      <c r="I57" s="24"/>
      <c r="K57" s="370">
        <v>0</v>
      </c>
      <c r="L57" s="370">
        <v>0</v>
      </c>
      <c r="M57" s="370">
        <v>0</v>
      </c>
      <c r="O57" s="379">
        <v>45444</v>
      </c>
    </row>
    <row r="58" spans="1:15" x14ac:dyDescent="0.2">
      <c r="A58" s="456" t="s">
        <v>177</v>
      </c>
      <c r="B58" s="577" t="s">
        <v>249</v>
      </c>
      <c r="C58" s="578"/>
      <c r="D58" s="578"/>
      <c r="E58" s="578"/>
      <c r="F58" s="578"/>
      <c r="G58" s="578"/>
      <c r="H58" s="578"/>
      <c r="I58" s="578"/>
      <c r="J58" s="578"/>
      <c r="K58" s="578"/>
      <c r="L58" s="578"/>
      <c r="M58" s="578"/>
      <c r="N58" s="578"/>
      <c r="O58" s="379">
        <v>45444</v>
      </c>
    </row>
    <row r="59" spans="1:15" ht="13.5" thickBot="1" x14ac:dyDescent="0.25">
      <c r="A59" s="458" t="s">
        <v>331</v>
      </c>
      <c r="B59" s="451">
        <v>0</v>
      </c>
      <c r="C59" s="451">
        <v>0</v>
      </c>
      <c r="D59" s="486"/>
      <c r="E59" s="486"/>
      <c r="F59" s="486"/>
      <c r="G59" s="486"/>
      <c r="H59" s="486"/>
      <c r="I59" s="486"/>
      <c r="J59" s="486"/>
      <c r="K59" s="486"/>
      <c r="L59" s="486"/>
      <c r="M59" s="486"/>
      <c r="N59" s="486"/>
      <c r="O59" s="381">
        <v>45444</v>
      </c>
    </row>
    <row r="60" spans="1:15" ht="13.5" thickBot="1" x14ac:dyDescent="0.25">
      <c r="A60" s="251"/>
      <c r="C60" s="24"/>
      <c r="D60" s="24"/>
      <c r="F60" s="207"/>
      <c r="G60" s="45"/>
      <c r="H60" s="207"/>
      <c r="I60" s="24"/>
    </row>
    <row r="61" spans="1:15" x14ac:dyDescent="0.2">
      <c r="A61" s="579" t="s">
        <v>242</v>
      </c>
      <c r="B61" s="580"/>
      <c r="C61" s="580"/>
      <c r="D61" s="580"/>
      <c r="E61" s="580"/>
      <c r="F61" s="580"/>
      <c r="G61" s="580"/>
      <c r="H61" s="580"/>
      <c r="I61" s="580"/>
      <c r="J61" s="580"/>
      <c r="K61" s="580"/>
      <c r="L61" s="581"/>
      <c r="M61" s="45"/>
      <c r="N61" s="45"/>
    </row>
    <row r="62" spans="1:15" x14ac:dyDescent="0.2">
      <c r="A62" s="445" t="s">
        <v>23</v>
      </c>
      <c r="B62" s="576" t="s">
        <v>41</v>
      </c>
      <c r="C62" s="576"/>
      <c r="D62" s="576"/>
      <c r="E62" s="576"/>
      <c r="F62" s="576"/>
      <c r="G62" s="576"/>
      <c r="H62" s="576"/>
      <c r="I62" s="576" t="s">
        <v>236</v>
      </c>
      <c r="J62" s="576"/>
      <c r="K62" s="576"/>
      <c r="L62" s="377" t="s">
        <v>7</v>
      </c>
    </row>
    <row r="63" spans="1:15" x14ac:dyDescent="0.2">
      <c r="A63" s="454"/>
      <c r="B63" s="383" t="s">
        <v>132</v>
      </c>
      <c r="C63" s="383" t="s">
        <v>127</v>
      </c>
      <c r="D63" s="383" t="s">
        <v>239</v>
      </c>
      <c r="E63" s="383" t="s">
        <v>240</v>
      </c>
      <c r="F63" s="383" t="s">
        <v>65</v>
      </c>
      <c r="G63" s="455" t="s">
        <v>190</v>
      </c>
      <c r="H63" s="455" t="s">
        <v>191</v>
      </c>
      <c r="I63" s="383" t="s">
        <v>239</v>
      </c>
      <c r="J63" s="383" t="s">
        <v>240</v>
      </c>
      <c r="K63" s="383" t="s">
        <v>65</v>
      </c>
      <c r="L63" s="378"/>
    </row>
    <row r="64" spans="1:15" x14ac:dyDescent="0.2">
      <c r="A64" s="456" t="s">
        <v>314</v>
      </c>
      <c r="B64">
        <v>4.34364E-2</v>
      </c>
      <c r="C64">
        <v>3.1686899999999997E-2</v>
      </c>
      <c r="D64">
        <v>4.4440000000000001E-4</v>
      </c>
      <c r="E64">
        <v>4.2949999999999998E-4</v>
      </c>
      <c r="F64">
        <v>4.2180000000000001E-4</v>
      </c>
      <c r="G64" s="449">
        <v>3.1686899999999997E-2</v>
      </c>
      <c r="H64" s="449">
        <v>4.8264399999999999E-2</v>
      </c>
      <c r="I64" s="370">
        <v>10.28</v>
      </c>
      <c r="J64" s="370">
        <v>10.79</v>
      </c>
      <c r="K64" s="370">
        <v>6.74</v>
      </c>
      <c r="L64" s="457">
        <v>46112</v>
      </c>
    </row>
    <row r="65" spans="1:18" ht="13.5" thickBot="1" x14ac:dyDescent="0.25">
      <c r="A65" s="458" t="s">
        <v>315</v>
      </c>
      <c r="B65" s="382"/>
      <c r="C65" s="382"/>
      <c r="D65" s="382"/>
      <c r="E65" s="382"/>
      <c r="F65" s="382"/>
      <c r="G65" s="450"/>
      <c r="H65" s="450"/>
      <c r="I65" s="451">
        <v>14.64</v>
      </c>
      <c r="J65" s="451">
        <v>14.64</v>
      </c>
      <c r="K65" s="451">
        <v>14.64</v>
      </c>
      <c r="L65" s="381">
        <v>46112</v>
      </c>
    </row>
    <row r="66" spans="1:18" x14ac:dyDescent="0.2">
      <c r="C66" s="240"/>
      <c r="D66" s="240"/>
    </row>
    <row r="67" spans="1:18" x14ac:dyDescent="0.2">
      <c r="A67" s="576" t="s">
        <v>243</v>
      </c>
      <c r="B67" s="576"/>
      <c r="C67" s="576"/>
      <c r="D67" s="576"/>
      <c r="E67" s="576"/>
      <c r="F67" s="576"/>
      <c r="G67" s="576"/>
      <c r="H67" s="576"/>
      <c r="I67" s="576"/>
      <c r="J67" s="576"/>
      <c r="K67" s="576"/>
      <c r="L67" s="576"/>
      <c r="M67" s="576"/>
      <c r="N67" s="576"/>
      <c r="O67" s="576"/>
      <c r="P67" s="576"/>
      <c r="Q67" s="576"/>
    </row>
    <row r="68" spans="1:18" x14ac:dyDescent="0.2">
      <c r="A68" s="238" t="s">
        <v>23</v>
      </c>
      <c r="B68" s="576" t="s">
        <v>41</v>
      </c>
      <c r="C68" s="576"/>
      <c r="D68" s="576"/>
      <c r="E68" s="576"/>
      <c r="F68" s="576"/>
      <c r="G68" s="32"/>
      <c r="H68" s="32"/>
      <c r="I68" s="32"/>
      <c r="J68" s="32"/>
      <c r="K68" s="32"/>
      <c r="L68" s="238"/>
      <c r="M68" s="238"/>
      <c r="N68" s="238"/>
    </row>
    <row r="69" spans="1:18" ht="38.25" x14ac:dyDescent="0.2">
      <c r="B69" s="238" t="s">
        <v>244</v>
      </c>
      <c r="C69" s="383" t="s">
        <v>202</v>
      </c>
      <c r="D69" s="383" t="s">
        <v>150</v>
      </c>
      <c r="E69" s="383" t="s">
        <v>151</v>
      </c>
      <c r="F69" s="383" t="s">
        <v>152</v>
      </c>
      <c r="G69" s="238" t="s">
        <v>7</v>
      </c>
    </row>
    <row r="70" spans="1:18" x14ac:dyDescent="0.2">
      <c r="A70" s="440" t="s">
        <v>333</v>
      </c>
      <c r="B70" s="386">
        <v>7.6880000000000004E-2</v>
      </c>
      <c r="C70" s="386">
        <v>7.6880000000000004E-2</v>
      </c>
      <c r="D70" s="386">
        <v>7.6880000000000004E-2</v>
      </c>
      <c r="E70" s="246">
        <v>7.4289999999999995E-2</v>
      </c>
      <c r="F70" s="246">
        <v>7.2950000000000001E-2</v>
      </c>
      <c r="G70" s="24">
        <v>45809</v>
      </c>
      <c r="N70" s="24"/>
    </row>
    <row r="71" spans="1:18" x14ac:dyDescent="0.2">
      <c r="A71" s="440" t="s">
        <v>334</v>
      </c>
      <c r="B71" s="386">
        <v>7.6880000000000004E-2</v>
      </c>
      <c r="C71" s="386">
        <v>7.6880000000000004E-2</v>
      </c>
      <c r="D71" s="386">
        <v>7.6880000000000004E-2</v>
      </c>
      <c r="E71" s="246">
        <v>7.4289999999999995E-2</v>
      </c>
      <c r="F71" s="246">
        <v>7.2950000000000001E-2</v>
      </c>
      <c r="G71" s="24">
        <v>45809</v>
      </c>
      <c r="N71" s="24"/>
    </row>
    <row r="72" spans="1:18" x14ac:dyDescent="0.2">
      <c r="A72" s="575"/>
      <c r="B72" s="575"/>
      <c r="C72" s="575"/>
      <c r="D72" s="575"/>
      <c r="E72" s="575"/>
      <c r="F72" s="575"/>
      <c r="G72" s="575"/>
      <c r="H72" s="575"/>
      <c r="I72" s="575"/>
      <c r="J72" s="575"/>
      <c r="K72" s="575"/>
      <c r="L72" s="575"/>
      <c r="M72" s="575"/>
      <c r="N72" s="575"/>
    </row>
    <row r="73" spans="1:18" ht="38.25" x14ac:dyDescent="0.2">
      <c r="A73" s="251"/>
      <c r="B73" s="238" t="s">
        <v>297</v>
      </c>
      <c r="C73" s="383" t="s">
        <v>127</v>
      </c>
      <c r="D73" s="383" t="s">
        <v>150</v>
      </c>
      <c r="E73" s="383" t="s">
        <v>151</v>
      </c>
      <c r="F73" s="383" t="s">
        <v>152</v>
      </c>
      <c r="G73" s="491" t="s">
        <v>141</v>
      </c>
      <c r="H73" s="491" t="s">
        <v>142</v>
      </c>
      <c r="I73" s="491" t="s">
        <v>143</v>
      </c>
      <c r="J73" s="491" t="s">
        <v>245</v>
      </c>
      <c r="K73" s="251" t="s">
        <v>246</v>
      </c>
      <c r="L73" s="251" t="s">
        <v>247</v>
      </c>
      <c r="M73" s="251" t="s">
        <v>366</v>
      </c>
      <c r="N73" s="251" t="s">
        <v>367</v>
      </c>
      <c r="O73" s="251" t="s">
        <v>256</v>
      </c>
      <c r="P73" s="251" t="s">
        <v>257</v>
      </c>
      <c r="Q73" s="251" t="s">
        <v>258</v>
      </c>
      <c r="R73" s="238" t="s">
        <v>7</v>
      </c>
    </row>
    <row r="74" spans="1:18" x14ac:dyDescent="0.2">
      <c r="A74" s="440" t="s">
        <v>335</v>
      </c>
      <c r="B74" s="246">
        <v>2.298E-2</v>
      </c>
      <c r="C74" s="452">
        <v>1.8849999999999999E-2</v>
      </c>
      <c r="D74" s="452">
        <v>1.8180000000000002E-2</v>
      </c>
      <c r="E74" s="239">
        <v>1.3849999999999999E-2</v>
      </c>
      <c r="F74" s="239">
        <v>1.6299999999999999E-2</v>
      </c>
      <c r="G74" s="492"/>
      <c r="H74" s="492"/>
      <c r="I74" s="492"/>
      <c r="J74" s="492"/>
      <c r="R74" s="24">
        <v>45809</v>
      </c>
    </row>
    <row r="75" spans="1:18" x14ac:dyDescent="0.2">
      <c r="A75" s="440" t="s">
        <v>336</v>
      </c>
      <c r="G75" s="493">
        <v>3.18762E-2</v>
      </c>
      <c r="H75" s="493">
        <v>3.0280600000000001E-2</v>
      </c>
      <c r="I75" s="493">
        <v>2.8333000000000001E-2</v>
      </c>
      <c r="J75" s="493">
        <v>4.7587499999999998E-2</v>
      </c>
      <c r="K75" s="452">
        <v>0.19200049999999999</v>
      </c>
      <c r="L75" s="452">
        <v>0.15807350000000001</v>
      </c>
      <c r="M75" s="452">
        <v>3.0884399999999999E-2</v>
      </c>
      <c r="N75" s="207">
        <v>5.64179E-2</v>
      </c>
      <c r="O75" s="452">
        <v>2.10674E-2</v>
      </c>
      <c r="P75" s="452">
        <v>1.6396899999999999E-2</v>
      </c>
      <c r="Q75" s="452">
        <v>1.9659699999999999E-2</v>
      </c>
      <c r="R75" s="24">
        <v>45809</v>
      </c>
    </row>
    <row r="76" spans="1:18" x14ac:dyDescent="0.2">
      <c r="A76" s="440" t="s">
        <v>337</v>
      </c>
      <c r="G76" s="493">
        <v>3.18762E-2</v>
      </c>
      <c r="H76" s="493">
        <v>1.72503E-2</v>
      </c>
      <c r="I76" s="493">
        <v>2.0174299999999999E-2</v>
      </c>
      <c r="J76" s="493">
        <v>1.3109600000000001E-2</v>
      </c>
      <c r="K76" s="452">
        <v>0</v>
      </c>
      <c r="L76" s="452">
        <v>0</v>
      </c>
      <c r="M76" s="239">
        <v>1.06385E-2</v>
      </c>
      <c r="N76" s="239">
        <v>1.928E-4</v>
      </c>
      <c r="O76" s="239">
        <v>1.928E-4</v>
      </c>
      <c r="P76" s="239">
        <v>1.07E-3</v>
      </c>
      <c r="Q76" s="239">
        <v>8.1499999999999993E-3</v>
      </c>
      <c r="R76" s="24">
        <v>45809</v>
      </c>
    </row>
    <row r="77" spans="1:18" x14ac:dyDescent="0.2">
      <c r="A77" s="575"/>
      <c r="B77" s="575"/>
      <c r="C77" s="575"/>
      <c r="D77" s="575"/>
      <c r="E77" s="575"/>
      <c r="F77" s="575"/>
      <c r="G77" s="575"/>
      <c r="H77" s="575"/>
      <c r="I77" s="575"/>
      <c r="J77" s="575"/>
      <c r="K77" s="575"/>
      <c r="L77" s="575"/>
      <c r="M77" s="575"/>
      <c r="N77" s="575"/>
    </row>
    <row r="78" spans="1:18" x14ac:dyDescent="0.2">
      <c r="A78" s="101"/>
      <c r="B78" s="238" t="s">
        <v>238</v>
      </c>
      <c r="C78" s="238" t="s">
        <v>7</v>
      </c>
      <c r="D78" s="459"/>
    </row>
    <row r="79" spans="1:18" x14ac:dyDescent="0.2">
      <c r="A79" s="440" t="s">
        <v>338</v>
      </c>
      <c r="B79" s="246">
        <v>-4.3956000000000004E-3</v>
      </c>
      <c r="C79" s="24">
        <v>46112</v>
      </c>
      <c r="D79" s="386"/>
      <c r="E79" s="24"/>
    </row>
    <row r="80" spans="1:18" x14ac:dyDescent="0.2">
      <c r="A80" s="575"/>
      <c r="B80" s="575"/>
      <c r="C80" s="575"/>
      <c r="D80" s="575"/>
      <c r="E80" s="575"/>
      <c r="F80" s="575"/>
      <c r="G80" s="575"/>
      <c r="H80" s="575"/>
      <c r="I80" s="575"/>
      <c r="J80" s="575"/>
      <c r="K80" s="575"/>
      <c r="L80" s="575"/>
      <c r="M80" s="575"/>
      <c r="N80" s="575"/>
    </row>
    <row r="81" spans="1:14" x14ac:dyDescent="0.2">
      <c r="A81" s="446"/>
      <c r="B81" s="251" t="s">
        <v>129</v>
      </c>
      <c r="C81" s="251" t="s">
        <v>130</v>
      </c>
      <c r="D81" s="251" t="s">
        <v>131</v>
      </c>
      <c r="E81" s="238" t="s">
        <v>7</v>
      </c>
    </row>
    <row r="82" spans="1:14" x14ac:dyDescent="0.2">
      <c r="A82" s="440" t="s">
        <v>341</v>
      </c>
      <c r="B82" s="453">
        <v>3.8972999999999998E-3</v>
      </c>
      <c r="C82" s="453">
        <v>3.7618E-3</v>
      </c>
      <c r="D82" s="453">
        <v>3.6865999999999999E-3</v>
      </c>
      <c r="E82" s="24">
        <v>45444</v>
      </c>
      <c r="N82" s="24"/>
    </row>
    <row r="83" spans="1:14" x14ac:dyDescent="0.2">
      <c r="A83" s="446"/>
      <c r="D83" s="246"/>
      <c r="E83" s="24"/>
    </row>
    <row r="84" spans="1:14" x14ac:dyDescent="0.2">
      <c r="A84" s="446"/>
      <c r="E84" s="24"/>
    </row>
    <row r="85" spans="1:14" x14ac:dyDescent="0.2">
      <c r="A85" s="446"/>
      <c r="E85" s="24"/>
    </row>
    <row r="86" spans="1:14" x14ac:dyDescent="0.2">
      <c r="E86" s="24"/>
    </row>
    <row r="87" spans="1:14" x14ac:dyDescent="0.2">
      <c r="A87" s="45"/>
      <c r="E87" s="24"/>
    </row>
    <row r="88" spans="1:14" x14ac:dyDescent="0.2">
      <c r="A88" s="101"/>
    </row>
    <row r="89" spans="1:14" x14ac:dyDescent="0.2">
      <c r="A89" s="45"/>
      <c r="E89" s="24"/>
    </row>
    <row r="90" spans="1:14" x14ac:dyDescent="0.2">
      <c r="A90" s="45"/>
      <c r="E90" s="24"/>
    </row>
    <row r="91" spans="1:14" x14ac:dyDescent="0.2">
      <c r="D91" s="241"/>
      <c r="E91" s="24"/>
    </row>
    <row r="92" spans="1:14" x14ac:dyDescent="0.2">
      <c r="D92" s="239"/>
      <c r="E92" s="24"/>
    </row>
    <row r="93" spans="1:14" x14ac:dyDescent="0.2">
      <c r="D93" s="239"/>
      <c r="E93" s="24"/>
    </row>
    <row r="94" spans="1:14" x14ac:dyDescent="0.2">
      <c r="D94" s="239"/>
      <c r="E94" s="24"/>
    </row>
    <row r="95" spans="1:14" x14ac:dyDescent="0.2">
      <c r="D95" s="239"/>
      <c r="E95" s="24"/>
    </row>
    <row r="96" spans="1:14" x14ac:dyDescent="0.2">
      <c r="D96" s="239"/>
      <c r="E96" s="24"/>
    </row>
    <row r="97" spans="1:5" x14ac:dyDescent="0.2">
      <c r="D97" s="239"/>
      <c r="E97" s="24"/>
    </row>
    <row r="98" spans="1:5" x14ac:dyDescent="0.2">
      <c r="D98" s="207"/>
      <c r="E98" s="24"/>
    </row>
    <row r="99" spans="1:5" x14ac:dyDescent="0.2">
      <c r="E99" s="24"/>
    </row>
    <row r="100" spans="1:5" x14ac:dyDescent="0.2">
      <c r="D100" s="239"/>
      <c r="E100" s="24"/>
    </row>
    <row r="101" spans="1:5" x14ac:dyDescent="0.2">
      <c r="D101" s="239"/>
      <c r="E101" s="24"/>
    </row>
    <row r="102" spans="1:5" x14ac:dyDescent="0.2">
      <c r="D102" s="207"/>
      <c r="E102" s="24"/>
    </row>
    <row r="103" spans="1:5" x14ac:dyDescent="0.2">
      <c r="E103" s="24"/>
    </row>
    <row r="104" spans="1:5" x14ac:dyDescent="0.2">
      <c r="D104" s="239"/>
      <c r="E104" s="24"/>
    </row>
    <row r="105" spans="1:5" x14ac:dyDescent="0.2">
      <c r="D105" s="239"/>
      <c r="E105" s="24"/>
    </row>
    <row r="106" spans="1:5" x14ac:dyDescent="0.2">
      <c r="D106" s="207"/>
      <c r="E106" s="24"/>
    </row>
    <row r="107" spans="1:5" x14ac:dyDescent="0.2">
      <c r="A107" s="45"/>
      <c r="B107" s="207"/>
      <c r="C107" s="207"/>
      <c r="D107" s="207"/>
      <c r="E107" s="24"/>
    </row>
    <row r="109" spans="1:5" x14ac:dyDescent="0.2">
      <c r="A109" s="45"/>
      <c r="E109" s="24"/>
    </row>
    <row r="112" spans="1:5" x14ac:dyDescent="0.2">
      <c r="A112" s="23"/>
      <c r="E112" s="24"/>
    </row>
    <row r="116" spans="2:7" x14ac:dyDescent="0.2">
      <c r="B116" s="242"/>
      <c r="C116" s="242"/>
      <c r="D116" s="242"/>
      <c r="E116" s="24"/>
    </row>
    <row r="117" spans="2:7" x14ac:dyDescent="0.2">
      <c r="C117" s="239"/>
      <c r="D117" s="239"/>
      <c r="E117" s="24"/>
      <c r="F117" s="244"/>
      <c r="G117" s="24"/>
    </row>
    <row r="118" spans="2:7" x14ac:dyDescent="0.2">
      <c r="C118" s="239"/>
      <c r="D118" s="239"/>
      <c r="E118" s="24"/>
      <c r="F118" s="244"/>
      <c r="G118" s="24"/>
    </row>
    <row r="119" spans="2:7" x14ac:dyDescent="0.2">
      <c r="C119" s="239"/>
      <c r="D119" s="239"/>
      <c r="E119" s="24"/>
      <c r="F119" s="244"/>
      <c r="G119" s="24"/>
    </row>
    <row r="120" spans="2:7" x14ac:dyDescent="0.2">
      <c r="C120" s="239"/>
      <c r="D120" s="239"/>
      <c r="E120" s="24"/>
      <c r="F120" s="244"/>
      <c r="G120" s="24"/>
    </row>
    <row r="121" spans="2:7" x14ac:dyDescent="0.2">
      <c r="C121" s="239"/>
      <c r="D121" s="239"/>
      <c r="E121" s="24"/>
      <c r="F121" s="244"/>
      <c r="G121" s="24"/>
    </row>
    <row r="122" spans="2:7" x14ac:dyDescent="0.2">
      <c r="C122" s="239"/>
      <c r="D122" s="239"/>
      <c r="E122" s="24"/>
      <c r="F122" s="244"/>
      <c r="G122" s="24"/>
    </row>
    <row r="123" spans="2:7" x14ac:dyDescent="0.2">
      <c r="C123" s="239"/>
      <c r="D123" s="239"/>
      <c r="E123" s="24"/>
      <c r="F123" s="244"/>
      <c r="G123" s="24"/>
    </row>
    <row r="124" spans="2:7" x14ac:dyDescent="0.2">
      <c r="C124" s="239"/>
      <c r="D124" s="239"/>
      <c r="E124" s="24"/>
      <c r="F124" s="244"/>
      <c r="G124" s="24"/>
    </row>
    <row r="125" spans="2:7" x14ac:dyDescent="0.2">
      <c r="C125" s="239"/>
      <c r="D125" s="239"/>
      <c r="E125" s="24"/>
      <c r="F125" s="244"/>
      <c r="G125" s="24"/>
    </row>
    <row r="126" spans="2:7" x14ac:dyDescent="0.2">
      <c r="C126" s="239"/>
      <c r="D126" s="239"/>
      <c r="E126" s="24"/>
      <c r="F126" s="244"/>
      <c r="G126" s="24"/>
    </row>
    <row r="130" spans="1:5" x14ac:dyDescent="0.2">
      <c r="A130" s="23"/>
      <c r="E130" s="24"/>
    </row>
    <row r="131" spans="1:5" x14ac:dyDescent="0.2">
      <c r="A131" s="446"/>
      <c r="B131" s="243"/>
      <c r="C131" s="243"/>
      <c r="D131" s="243"/>
      <c r="E131" s="24"/>
    </row>
    <row r="132" spans="1:5" x14ac:dyDescent="0.2">
      <c r="A132" s="446"/>
      <c r="B132" s="243"/>
      <c r="C132" s="243"/>
      <c r="D132" s="243"/>
      <c r="E132" s="24"/>
    </row>
    <row r="134" spans="1:5" x14ac:dyDescent="0.2">
      <c r="E134" s="24"/>
    </row>
    <row r="135" spans="1:5" x14ac:dyDescent="0.2">
      <c r="C135" s="207"/>
      <c r="D135" s="207"/>
      <c r="E135" s="24"/>
    </row>
    <row r="136" spans="1:5" x14ac:dyDescent="0.2">
      <c r="C136" s="207"/>
      <c r="D136" s="207"/>
      <c r="E136" s="24"/>
    </row>
    <row r="137" spans="1:5" x14ac:dyDescent="0.2">
      <c r="C137" s="207"/>
      <c r="D137" s="207"/>
      <c r="E137" s="24"/>
    </row>
    <row r="140" spans="1:5" x14ac:dyDescent="0.2">
      <c r="A140" s="45"/>
      <c r="E140" s="24"/>
    </row>
    <row r="141" spans="1:5" x14ac:dyDescent="0.2">
      <c r="A141" s="45"/>
      <c r="E141" s="24"/>
    </row>
    <row r="143" spans="1:5" x14ac:dyDescent="0.2">
      <c r="A143" s="23"/>
      <c r="E143" s="24"/>
    </row>
    <row r="144" spans="1:5" x14ac:dyDescent="0.2">
      <c r="C144" s="243"/>
      <c r="D144" s="243"/>
    </row>
    <row r="145" spans="1:5" x14ac:dyDescent="0.2">
      <c r="C145" s="243"/>
      <c r="D145" s="243"/>
    </row>
    <row r="152" spans="1:5" x14ac:dyDescent="0.2">
      <c r="A152" s="101"/>
    </row>
    <row r="153" spans="1:5" x14ac:dyDescent="0.2">
      <c r="E153" s="24"/>
    </row>
    <row r="154" spans="1:5" x14ac:dyDescent="0.2">
      <c r="E154" s="24"/>
    </row>
    <row r="155" spans="1:5" x14ac:dyDescent="0.2">
      <c r="E155" s="24"/>
    </row>
    <row r="156" spans="1:5" x14ac:dyDescent="0.2">
      <c r="E156" s="24"/>
    </row>
    <row r="157" spans="1:5" x14ac:dyDescent="0.2">
      <c r="E157" s="24"/>
    </row>
  </sheetData>
  <sheetProtection algorithmName="SHA-512" hashValue="RW8Uwg7h+V29VhmVner0Z2bdLwWnho6ZwS9PMkAburROtcGki/Uz5ou8P5N0ozof1oQ1aHw298E9fCSP3jpTXw==" saltValue="/VXLloK2MsgZ4BHqQR99jA==" spinCount="100000" sheet="1" objects="1" scenarios="1"/>
  <mergeCells count="16">
    <mergeCell ref="A3:H3"/>
    <mergeCell ref="A1:H1"/>
    <mergeCell ref="A12:H12"/>
    <mergeCell ref="B33:C33"/>
    <mergeCell ref="A22:H22"/>
    <mergeCell ref="A32:O32"/>
    <mergeCell ref="A80:N80"/>
    <mergeCell ref="B68:F68"/>
    <mergeCell ref="G33:N33"/>
    <mergeCell ref="B58:N58"/>
    <mergeCell ref="A72:N72"/>
    <mergeCell ref="A77:N77"/>
    <mergeCell ref="B62:H62"/>
    <mergeCell ref="A61:L61"/>
    <mergeCell ref="A67:Q67"/>
    <mergeCell ref="I62:K62"/>
  </mergeCells>
  <phoneticPr fontId="28" type="noConversion"/>
  <hyperlinks>
    <hyperlink ref="M73" r:id="rId1" display="GS-@ TOD (On-Peak)" xr:uid="{00000000-0004-0000-1500-000000000000}"/>
    <hyperlink ref="E34" r:id="rId2" display="GS-@ TOD (On-Peak)" xr:uid="{17EBD8E0-7480-4D09-AD0F-3097DD62244F}"/>
    <hyperlink ref="N34" r:id="rId3" display="GS-@ TOD (On-Peak)" xr:uid="{36814F5D-73AC-4CCA-A037-42D3B585E282}"/>
    <hyperlink ref="N73" r:id="rId4" display="GS-@ TOD (On-Peak)" xr:uid="{20AE7757-D529-4A2E-A79E-E28C386EC277}"/>
  </hyperlinks>
  <printOptions gridLines="1"/>
  <pageMargins left="0" right="0" top="0.5" bottom="0.5" header="0.25" footer="0.25"/>
  <pageSetup scale="64" fitToHeight="4" orientation="portrait" r:id="rId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4" width="12.7109375" customWidth="1"/>
    <col min="5" max="5" width="12.5703125" customWidth="1"/>
    <col min="6" max="6" width="1.85546875" customWidth="1"/>
    <col min="7" max="7" width="11.28515625" customWidth="1"/>
  </cols>
  <sheetData>
    <row r="1" spans="1:7" x14ac:dyDescent="0.2">
      <c r="D1" s="4"/>
    </row>
    <row r="2" spans="1:7" ht="13.5" thickBot="1" x14ac:dyDescent="0.25">
      <c r="A2" s="583" t="s">
        <v>36</v>
      </c>
      <c r="B2" s="583"/>
      <c r="C2" s="583"/>
      <c r="D2" s="583"/>
      <c r="E2" s="583"/>
    </row>
    <row r="3" spans="1:7" ht="13.5" thickBot="1" x14ac:dyDescent="0.25">
      <c r="A3" s="15" t="s">
        <v>23</v>
      </c>
      <c r="B3" s="16" t="s">
        <v>7</v>
      </c>
      <c r="C3" s="16" t="s">
        <v>1</v>
      </c>
      <c r="D3" s="16" t="s">
        <v>6</v>
      </c>
      <c r="E3" s="17" t="s">
        <v>58</v>
      </c>
    </row>
    <row r="4" spans="1:7" x14ac:dyDescent="0.2">
      <c r="A4" s="9" t="s">
        <v>5</v>
      </c>
      <c r="B4" s="5">
        <v>2001</v>
      </c>
      <c r="C4" s="7">
        <v>-4.8782899999999997E-2</v>
      </c>
      <c r="D4" s="8" t="s">
        <v>57</v>
      </c>
      <c r="E4" s="58" t="b">
        <v>1</v>
      </c>
      <c r="G4" s="41" t="s">
        <v>38</v>
      </c>
    </row>
    <row r="5" spans="1:7" x14ac:dyDescent="0.2">
      <c r="A5" s="51" t="s">
        <v>60</v>
      </c>
      <c r="B5" s="590">
        <v>2001</v>
      </c>
      <c r="C5" s="53">
        <v>7.7130000000000005E-4</v>
      </c>
      <c r="D5" s="52" t="s">
        <v>59</v>
      </c>
      <c r="E5" s="595" t="b">
        <v>1</v>
      </c>
      <c r="G5" s="41"/>
    </row>
    <row r="6" spans="1:7" x14ac:dyDescent="0.2">
      <c r="A6" s="51" t="s">
        <v>61</v>
      </c>
      <c r="B6" s="592"/>
      <c r="C6" s="53">
        <v>1.83E-4</v>
      </c>
      <c r="D6" s="52" t="s">
        <v>59</v>
      </c>
      <c r="E6" s="597"/>
      <c r="G6" s="41"/>
    </row>
    <row r="7" spans="1:7" x14ac:dyDescent="0.2">
      <c r="A7" s="10" t="s">
        <v>4</v>
      </c>
      <c r="B7" s="5">
        <v>2001</v>
      </c>
      <c r="C7" s="40">
        <v>1.0758E-4</v>
      </c>
      <c r="D7" s="5" t="s">
        <v>59</v>
      </c>
      <c r="E7" s="47" t="b">
        <v>1</v>
      </c>
      <c r="G7" s="41"/>
    </row>
    <row r="8" spans="1:7" ht="12.75" customHeight="1" x14ac:dyDescent="0.2">
      <c r="A8" s="54" t="s">
        <v>47</v>
      </c>
      <c r="B8" s="590">
        <v>2001</v>
      </c>
      <c r="C8" s="55">
        <v>4.6499999999999996E-3</v>
      </c>
      <c r="D8" s="590" t="s">
        <v>59</v>
      </c>
      <c r="E8" s="595" t="b">
        <v>1</v>
      </c>
      <c r="G8" s="589" t="s">
        <v>38</v>
      </c>
    </row>
    <row r="9" spans="1:7" x14ac:dyDescent="0.2">
      <c r="A9" s="54" t="s">
        <v>48</v>
      </c>
      <c r="B9" s="591"/>
      <c r="C9" s="55">
        <v>4.1900000000000001E-3</v>
      </c>
      <c r="D9" s="591"/>
      <c r="E9" s="596" t="b">
        <v>0</v>
      </c>
      <c r="G9" s="589"/>
    </row>
    <row r="10" spans="1:7" x14ac:dyDescent="0.2">
      <c r="A10" s="54" t="s">
        <v>49</v>
      </c>
      <c r="B10" s="592"/>
      <c r="C10" s="55">
        <v>3.63E-3</v>
      </c>
      <c r="D10" s="592"/>
      <c r="E10" s="597"/>
      <c r="G10" s="589"/>
    </row>
    <row r="11" spans="1:7" x14ac:dyDescent="0.2">
      <c r="A11" s="10" t="s">
        <v>13</v>
      </c>
      <c r="B11" s="5">
        <v>2002</v>
      </c>
      <c r="C11" s="6">
        <v>4.3600000000000003E-5</v>
      </c>
      <c r="D11" s="5" t="s">
        <v>59</v>
      </c>
      <c r="E11" s="47" t="b">
        <v>1</v>
      </c>
    </row>
    <row r="12" spans="1:7" x14ac:dyDescent="0.2">
      <c r="A12" s="54" t="s">
        <v>14</v>
      </c>
      <c r="B12" s="56">
        <v>2002</v>
      </c>
      <c r="C12" s="55">
        <v>1.2520000000000001E-4</v>
      </c>
      <c r="D12" s="56" t="s">
        <v>59</v>
      </c>
      <c r="E12" s="57" t="b">
        <v>1</v>
      </c>
    </row>
    <row r="13" spans="1:7" x14ac:dyDescent="0.2">
      <c r="A13" s="10" t="s">
        <v>16</v>
      </c>
      <c r="B13" s="5">
        <v>2002</v>
      </c>
      <c r="C13" s="6">
        <v>3.369E-4</v>
      </c>
      <c r="D13" s="5" t="s">
        <v>59</v>
      </c>
      <c r="E13" s="47" t="b">
        <v>1</v>
      </c>
    </row>
    <row r="14" spans="1:7" x14ac:dyDescent="0.2">
      <c r="A14" s="54" t="s">
        <v>17</v>
      </c>
      <c r="B14" s="56">
        <v>2002</v>
      </c>
      <c r="C14" s="55">
        <v>9.6730000000000004E-4</v>
      </c>
      <c r="D14" s="56" t="s">
        <v>59</v>
      </c>
      <c r="E14" s="57" t="b">
        <v>1</v>
      </c>
    </row>
    <row r="15" spans="1:7" x14ac:dyDescent="0.2">
      <c r="A15" s="10" t="s">
        <v>62</v>
      </c>
      <c r="B15" s="5">
        <v>2001</v>
      </c>
      <c r="C15" s="6">
        <v>6.3080000000000005E-4</v>
      </c>
      <c r="D15" s="5" t="s">
        <v>59</v>
      </c>
      <c r="E15" s="47" t="b">
        <v>1</v>
      </c>
    </row>
    <row r="16" spans="1:7" x14ac:dyDescent="0.2">
      <c r="A16" s="54" t="s">
        <v>9</v>
      </c>
      <c r="B16" s="56">
        <v>2001</v>
      </c>
      <c r="C16" s="55">
        <v>5.5290000000000005E-4</v>
      </c>
      <c r="D16" s="56" t="s">
        <v>59</v>
      </c>
      <c r="E16" s="57" t="b">
        <v>1</v>
      </c>
    </row>
    <row r="17" spans="1:5" x14ac:dyDescent="0.2">
      <c r="A17" s="10" t="s">
        <v>10</v>
      </c>
      <c r="B17" s="5">
        <v>2001</v>
      </c>
      <c r="C17" s="6">
        <v>5.6780000000000003E-4</v>
      </c>
      <c r="D17" s="5" t="s">
        <v>59</v>
      </c>
      <c r="E17" s="47" t="b">
        <v>1</v>
      </c>
    </row>
    <row r="18" spans="1:5" x14ac:dyDescent="0.2">
      <c r="A18" s="54" t="s">
        <v>11</v>
      </c>
      <c r="B18" s="56">
        <v>2001</v>
      </c>
      <c r="C18" s="55">
        <v>4.5619999999999998E-4</v>
      </c>
      <c r="D18" s="56" t="s">
        <v>59</v>
      </c>
      <c r="E18" s="57" t="b">
        <v>1</v>
      </c>
    </row>
    <row r="19" spans="1:5" x14ac:dyDescent="0.2">
      <c r="A19" s="10" t="s">
        <v>12</v>
      </c>
      <c r="B19" s="5">
        <v>2001</v>
      </c>
      <c r="C19" s="6">
        <v>3.9589999999999997E-4</v>
      </c>
      <c r="D19" s="5" t="s">
        <v>59</v>
      </c>
      <c r="E19" s="47" t="b">
        <v>1</v>
      </c>
    </row>
    <row r="20" spans="1:5" x14ac:dyDescent="0.2">
      <c r="A20" s="54" t="s">
        <v>18</v>
      </c>
      <c r="B20" s="56">
        <v>2001</v>
      </c>
      <c r="C20" s="55">
        <v>-1.5192999999999999E-3</v>
      </c>
      <c r="D20" s="56" t="s">
        <v>59</v>
      </c>
      <c r="E20" s="57" t="b">
        <v>1</v>
      </c>
    </row>
    <row r="21" spans="1:5" x14ac:dyDescent="0.2">
      <c r="A21" s="10" t="s">
        <v>19</v>
      </c>
      <c r="B21" s="5">
        <v>2001</v>
      </c>
      <c r="C21" s="6">
        <v>-1.3071000000000001E-3</v>
      </c>
      <c r="D21" s="5" t="s">
        <v>59</v>
      </c>
      <c r="E21" s="47" t="b">
        <v>1</v>
      </c>
    </row>
    <row r="22" spans="1:5" x14ac:dyDescent="0.2">
      <c r="A22" s="54" t="s">
        <v>20</v>
      </c>
      <c r="B22" s="56">
        <v>2001</v>
      </c>
      <c r="C22" s="55">
        <v>-1.3320000000000001E-3</v>
      </c>
      <c r="D22" s="56" t="s">
        <v>59</v>
      </c>
      <c r="E22" s="57" t="b">
        <v>1</v>
      </c>
    </row>
    <row r="23" spans="1:5" x14ac:dyDescent="0.2">
      <c r="A23" s="10" t="s">
        <v>21</v>
      </c>
      <c r="B23" s="5">
        <v>2001</v>
      </c>
      <c r="C23" s="6">
        <v>-1.0334999999999999E-3</v>
      </c>
      <c r="D23" s="5" t="s">
        <v>59</v>
      </c>
      <c r="E23" s="47" t="b">
        <v>1</v>
      </c>
    </row>
    <row r="24" spans="1:5" x14ac:dyDescent="0.2">
      <c r="A24" s="54" t="s">
        <v>22</v>
      </c>
      <c r="B24" s="56">
        <v>2001</v>
      </c>
      <c r="C24" s="55">
        <v>-8.7730000000000002E-4</v>
      </c>
      <c r="D24" s="56" t="s">
        <v>59</v>
      </c>
      <c r="E24" s="57" t="b">
        <v>1</v>
      </c>
    </row>
    <row r="25" spans="1:5" x14ac:dyDescent="0.2">
      <c r="A25" s="10" t="s">
        <v>40</v>
      </c>
      <c r="B25" s="5">
        <v>2001</v>
      </c>
      <c r="C25" s="6">
        <v>-2.5000000000000001E-3</v>
      </c>
      <c r="D25" s="5" t="s">
        <v>59</v>
      </c>
      <c r="E25" s="47" t="b">
        <v>1</v>
      </c>
    </row>
    <row r="26" spans="1:5" x14ac:dyDescent="0.2">
      <c r="A26" s="41" t="s">
        <v>39</v>
      </c>
      <c r="C26" s="18"/>
      <c r="D26" s="4"/>
      <c r="E26" s="19"/>
    </row>
    <row r="27" spans="1:5" ht="101.25" customHeight="1" x14ac:dyDescent="0.2">
      <c r="A27" s="594"/>
      <c r="B27" s="594"/>
      <c r="C27" s="594"/>
      <c r="D27" s="594"/>
      <c r="E27" s="594"/>
    </row>
    <row r="28" spans="1:5" ht="78" customHeight="1" x14ac:dyDescent="0.2">
      <c r="A28" s="594"/>
      <c r="B28" s="594"/>
      <c r="C28" s="594"/>
      <c r="D28" s="594"/>
      <c r="E28" s="594"/>
    </row>
    <row r="29" spans="1:5" ht="46.5" customHeight="1" x14ac:dyDescent="0.2">
      <c r="A29" s="594"/>
      <c r="B29" s="594"/>
      <c r="C29" s="594"/>
      <c r="D29" s="594"/>
      <c r="E29" s="594"/>
    </row>
    <row r="30" spans="1:5" ht="32.25" customHeight="1" x14ac:dyDescent="0.2">
      <c r="A30" s="593"/>
      <c r="B30" s="593"/>
      <c r="C30" s="593"/>
      <c r="D30" s="593"/>
      <c r="E30" s="593"/>
    </row>
    <row r="31" spans="1:5" ht="79.5" customHeight="1" x14ac:dyDescent="0.2">
      <c r="A31" s="594"/>
      <c r="B31" s="594"/>
      <c r="C31" s="594"/>
      <c r="D31" s="594"/>
      <c r="E31" s="594"/>
    </row>
    <row r="32" spans="1:5" ht="39" customHeight="1" x14ac:dyDescent="0.2">
      <c r="A32" s="593"/>
      <c r="B32" s="594"/>
      <c r="C32" s="594"/>
      <c r="D32" s="594"/>
      <c r="E32" s="594"/>
    </row>
    <row r="33" spans="1:5" ht="38.25" customHeight="1" x14ac:dyDescent="0.2">
      <c r="A33" s="593"/>
      <c r="B33" s="594"/>
      <c r="C33" s="594"/>
      <c r="D33" s="594"/>
      <c r="E33" s="594"/>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200025</xdr:colOff>
                    <xdr:row>2</xdr:row>
                    <xdr:rowOff>95250</xdr:rowOff>
                  </from>
                  <to>
                    <xdr:col>6</xdr:col>
                    <xdr:colOff>85725</xdr:colOff>
                    <xdr:row>4</xdr:row>
                    <xdr:rowOff>9525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200025</xdr:colOff>
                    <xdr:row>4</xdr:row>
                    <xdr:rowOff>28575</xdr:rowOff>
                  </from>
                  <to>
                    <xdr:col>6</xdr:col>
                    <xdr:colOff>85725</xdr:colOff>
                    <xdr:row>5</xdr:row>
                    <xdr:rowOff>66675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200025</xdr:colOff>
                    <xdr:row>5</xdr:row>
                    <xdr:rowOff>85725</xdr:rowOff>
                  </from>
                  <to>
                    <xdr:col>6</xdr:col>
                    <xdr:colOff>85725</xdr:colOff>
                    <xdr:row>7</xdr:row>
                    <xdr:rowOff>9525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200025</xdr:colOff>
                    <xdr:row>7</xdr:row>
                    <xdr:rowOff>76200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200025</xdr:colOff>
                    <xdr:row>9</xdr:row>
                    <xdr:rowOff>85725</xdr:rowOff>
                  </from>
                  <to>
                    <xdr:col>6</xdr:col>
                    <xdr:colOff>85725</xdr:colOff>
                    <xdr:row>11</xdr:row>
                    <xdr:rowOff>19050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200025</xdr:colOff>
                    <xdr:row>10</xdr:row>
                    <xdr:rowOff>85725</xdr:rowOff>
                  </from>
                  <to>
                    <xdr:col>5</xdr:col>
                    <xdr:colOff>0</xdr:colOff>
                    <xdr:row>12</xdr:row>
                    <xdr:rowOff>19050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200025</xdr:colOff>
                    <xdr:row>11</xdr:row>
                    <xdr:rowOff>85725</xdr:rowOff>
                  </from>
                  <to>
                    <xdr:col>5</xdr:col>
                    <xdr:colOff>0</xdr:colOff>
                    <xdr:row>13</xdr:row>
                    <xdr:rowOff>19050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200025</xdr:colOff>
                    <xdr:row>12</xdr:row>
                    <xdr:rowOff>85725</xdr:rowOff>
                  </from>
                  <to>
                    <xdr:col>5</xdr:col>
                    <xdr:colOff>0</xdr:colOff>
                    <xdr:row>14</xdr:row>
                    <xdr:rowOff>19050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200025</xdr:colOff>
                    <xdr:row>13</xdr:row>
                    <xdr:rowOff>85725</xdr:rowOff>
                  </from>
                  <to>
                    <xdr:col>5</xdr:col>
                    <xdr:colOff>0</xdr:colOff>
                    <xdr:row>15</xdr:row>
                    <xdr:rowOff>19050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200025</xdr:colOff>
                    <xdr:row>14</xdr:row>
                    <xdr:rowOff>95250</xdr:rowOff>
                  </from>
                  <to>
                    <xdr:col>5</xdr:col>
                    <xdr:colOff>0</xdr:colOff>
                    <xdr:row>16</xdr:row>
                    <xdr:rowOff>28575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200025</xdr:colOff>
                    <xdr:row>15</xdr:row>
                    <xdr:rowOff>85725</xdr:rowOff>
                  </from>
                  <to>
                    <xdr:col>5</xdr:col>
                    <xdr:colOff>0</xdr:colOff>
                    <xdr:row>17</xdr:row>
                    <xdr:rowOff>19050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200025</xdr:colOff>
                    <xdr:row>16</xdr:row>
                    <xdr:rowOff>85725</xdr:rowOff>
                  </from>
                  <to>
                    <xdr:col>5</xdr:col>
                    <xdr:colOff>0</xdr:colOff>
                    <xdr:row>18</xdr:row>
                    <xdr:rowOff>9525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200025</xdr:colOff>
                    <xdr:row>17</xdr:row>
                    <xdr:rowOff>85725</xdr:rowOff>
                  </from>
                  <to>
                    <xdr:col>5</xdr:col>
                    <xdr:colOff>0</xdr:colOff>
                    <xdr:row>19</xdr:row>
                    <xdr:rowOff>19050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200025</xdr:colOff>
                    <xdr:row>18</xdr:row>
                    <xdr:rowOff>85725</xdr:rowOff>
                  </from>
                  <to>
                    <xdr:col>5</xdr:col>
                    <xdr:colOff>0</xdr:colOff>
                    <xdr:row>20</xdr:row>
                    <xdr:rowOff>19050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200025</xdr:colOff>
                    <xdr:row>19</xdr:row>
                    <xdr:rowOff>85725</xdr:rowOff>
                  </from>
                  <to>
                    <xdr:col>5</xdr:col>
                    <xdr:colOff>0</xdr:colOff>
                    <xdr:row>21</xdr:row>
                    <xdr:rowOff>19050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200025</xdr:colOff>
                    <xdr:row>20</xdr:row>
                    <xdr:rowOff>85725</xdr:rowOff>
                  </from>
                  <to>
                    <xdr:col>5</xdr:col>
                    <xdr:colOff>0</xdr:colOff>
                    <xdr:row>22</xdr:row>
                    <xdr:rowOff>19050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200025</xdr:colOff>
                    <xdr:row>21</xdr:row>
                    <xdr:rowOff>85725</xdr:rowOff>
                  </from>
                  <to>
                    <xdr:col>5</xdr:col>
                    <xdr:colOff>0</xdr:colOff>
                    <xdr:row>23</xdr:row>
                    <xdr:rowOff>19050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200025</xdr:colOff>
                    <xdr:row>22</xdr:row>
                    <xdr:rowOff>85725</xdr:rowOff>
                  </from>
                  <to>
                    <xdr:col>5</xdr:col>
                    <xdr:colOff>0</xdr:colOff>
                    <xdr:row>24</xdr:row>
                    <xdr:rowOff>19050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200025</xdr:colOff>
                    <xdr:row>23</xdr:row>
                    <xdr:rowOff>85725</xdr:rowOff>
                  </from>
                  <to>
                    <xdr:col>5</xdr:col>
                    <xdr:colOff>0</xdr:colOff>
                    <xdr:row>25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89"/>
  <sheetViews>
    <sheetView showGridLines="0" topLeftCell="A23" zoomScale="80" zoomScaleNormal="80" zoomScalePageLayoutView="70" workbookViewId="0">
      <selection activeCell="O64" sqref="O64"/>
    </sheetView>
  </sheetViews>
  <sheetFormatPr defaultRowHeight="12.75" x14ac:dyDescent="0.2"/>
  <cols>
    <col min="1" max="1" width="39" customWidth="1"/>
    <col min="2" max="2" width="2.5703125" customWidth="1"/>
    <col min="3" max="3" width="24.8554687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140625" customWidth="1"/>
    <col min="13" max="13" width="17.28515625" bestFit="1" customWidth="1"/>
    <col min="14" max="14" width="17.42578125" customWidth="1"/>
    <col min="15" max="15" width="17.28515625" bestFit="1" customWidth="1"/>
    <col min="16" max="16" width="13" customWidth="1"/>
    <col min="17" max="17" width="12.85546875" bestFit="1" customWidth="1"/>
    <col min="18" max="18" width="10.5703125" hidden="1" customWidth="1"/>
    <col min="19" max="19" width="10.28515625" hidden="1" customWidth="1"/>
    <col min="20" max="23" width="10.85546875" hidden="1" customWidth="1"/>
    <col min="24" max="26" width="10.28515625" hidden="1" customWidth="1"/>
    <col min="27" max="27" width="10.5703125" hidden="1" customWidth="1"/>
    <col min="28" max="28" width="10.85546875" hidden="1" customWidth="1"/>
    <col min="29" max="30" width="10" hidden="1" customWidth="1"/>
    <col min="31" max="31" width="9.140625" customWidth="1"/>
    <col min="32" max="32" width="10.28515625" customWidth="1"/>
    <col min="33" max="33" width="10.85546875" customWidth="1"/>
    <col min="34" max="34" width="10.28515625" customWidth="1"/>
  </cols>
  <sheetData>
    <row r="1" spans="1:59" ht="20.25" x14ac:dyDescent="0.3">
      <c r="A1" s="510" t="s">
        <v>346</v>
      </c>
      <c r="B1" s="511"/>
      <c r="C1" s="511"/>
      <c r="D1" s="511"/>
      <c r="E1" s="511"/>
      <c r="F1" s="511"/>
      <c r="G1" s="511"/>
      <c r="H1" s="511"/>
      <c r="I1" s="511"/>
      <c r="J1" s="511"/>
      <c r="K1" s="511"/>
      <c r="L1" s="511"/>
      <c r="M1" s="511"/>
      <c r="N1" s="511"/>
      <c r="O1" s="511"/>
      <c r="P1" s="512"/>
      <c r="Q1" s="153"/>
    </row>
    <row r="2" spans="1:59" ht="20.25" x14ac:dyDescent="0.3">
      <c r="A2" s="525" t="s">
        <v>261</v>
      </c>
      <c r="B2" s="526"/>
      <c r="C2" s="526"/>
      <c r="D2" s="526"/>
      <c r="E2" s="526"/>
      <c r="F2" s="526"/>
      <c r="G2" s="526"/>
      <c r="H2" s="526"/>
      <c r="I2" s="526"/>
      <c r="J2" s="526"/>
      <c r="K2" s="526"/>
      <c r="L2" s="526"/>
      <c r="M2" s="526"/>
      <c r="N2" s="526"/>
      <c r="O2" s="526"/>
      <c r="P2" s="527"/>
      <c r="Q2" s="153"/>
    </row>
    <row r="3" spans="1:59" ht="9.75" customHeight="1" x14ac:dyDescent="0.3">
      <c r="A3" s="434"/>
      <c r="B3" s="435"/>
      <c r="C3" s="435"/>
      <c r="D3" s="435"/>
      <c r="E3" s="435"/>
      <c r="F3" s="435"/>
      <c r="G3" s="435"/>
      <c r="H3" s="435"/>
      <c r="I3" s="435"/>
      <c r="J3" s="435"/>
      <c r="K3" s="435"/>
      <c r="L3" s="435"/>
      <c r="M3" s="435"/>
      <c r="N3" s="435"/>
      <c r="O3" s="435"/>
      <c r="P3" s="436"/>
      <c r="Q3" s="153"/>
    </row>
    <row r="4" spans="1:59"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c r="Q4" s="155"/>
    </row>
    <row r="5" spans="1:59" ht="15" x14ac:dyDescent="0.2">
      <c r="A5" s="522" t="s">
        <v>286</v>
      </c>
      <c r="B5" s="523"/>
      <c r="C5" s="523"/>
      <c r="D5" s="523"/>
      <c r="E5" s="523"/>
      <c r="F5" s="523"/>
      <c r="G5" s="523"/>
      <c r="H5" s="523"/>
      <c r="I5" s="523"/>
      <c r="J5" s="523"/>
      <c r="K5" s="523"/>
      <c r="L5" s="523"/>
      <c r="M5" s="523"/>
      <c r="N5" s="523"/>
      <c r="O5" s="523"/>
      <c r="P5" s="524"/>
      <c r="Q5" s="60"/>
    </row>
    <row r="6" spans="1:59" x14ac:dyDescent="0.2">
      <c r="A6" s="254">
        <f ca="1">TODAY()</f>
        <v>46126</v>
      </c>
      <c r="B6" s="364"/>
      <c r="C6" s="364"/>
      <c r="D6" s="364"/>
      <c r="E6" s="364"/>
      <c r="F6" s="364"/>
      <c r="G6" s="364"/>
      <c r="H6" s="364"/>
      <c r="I6" s="364"/>
      <c r="J6" s="364"/>
      <c r="K6" s="364"/>
      <c r="L6" s="364"/>
      <c r="M6" s="364"/>
      <c r="N6" s="364"/>
      <c r="O6" s="364"/>
      <c r="P6" s="250"/>
    </row>
    <row r="7" spans="1:59" x14ac:dyDescent="0.2">
      <c r="A7" s="508" t="s">
        <v>15</v>
      </c>
      <c r="B7" s="509"/>
      <c r="C7" s="509"/>
      <c r="D7" s="509"/>
      <c r="E7" s="509"/>
      <c r="F7" s="509"/>
      <c r="G7" s="509"/>
      <c r="H7" s="509"/>
      <c r="I7" s="509"/>
      <c r="J7" s="509"/>
      <c r="K7" s="509"/>
      <c r="P7" s="250"/>
    </row>
    <row r="8" spans="1:59" x14ac:dyDescent="0.2">
      <c r="A8" s="255"/>
      <c r="P8" s="250"/>
    </row>
    <row r="9" spans="1:59" ht="15" x14ac:dyDescent="0.2">
      <c r="A9" s="256" t="s">
        <v>2</v>
      </c>
      <c r="B9" s="22"/>
      <c r="C9" s="23">
        <f>'Customer Info'!B6</f>
        <v>0</v>
      </c>
      <c r="I9" s="24"/>
      <c r="P9" s="250"/>
    </row>
    <row r="10" spans="1:59" ht="15" x14ac:dyDescent="0.2">
      <c r="A10" s="257" t="s">
        <v>26</v>
      </c>
      <c r="B10" s="22"/>
      <c r="C10" s="23">
        <f>'Customer Info'!B7</f>
        <v>0</v>
      </c>
      <c r="P10" s="250"/>
    </row>
    <row r="11" spans="1:59" x14ac:dyDescent="0.2">
      <c r="A11" s="256" t="s">
        <v>95</v>
      </c>
      <c r="B11" s="156">
        <f>'Customer Info'!B8</f>
        <v>5</v>
      </c>
      <c r="C11" s="359" t="str">
        <f>LOOKUP($B$11,$S$11:$AD$11,S13:AD13)</f>
        <v>May</v>
      </c>
      <c r="D11" s="101">
        <f>'Customer Info'!C8</f>
        <v>2026</v>
      </c>
      <c r="P11" s="250"/>
      <c r="S11">
        <v>1</v>
      </c>
      <c r="T11">
        <v>2</v>
      </c>
      <c r="U11">
        <v>3</v>
      </c>
      <c r="V11">
        <v>4</v>
      </c>
      <c r="W11">
        <v>5</v>
      </c>
      <c r="X11">
        <v>6</v>
      </c>
      <c r="Y11">
        <v>7</v>
      </c>
      <c r="Z11">
        <v>8</v>
      </c>
      <c r="AA11">
        <v>9</v>
      </c>
      <c r="AB11">
        <v>10</v>
      </c>
      <c r="AC11">
        <v>11</v>
      </c>
      <c r="AD11">
        <v>12</v>
      </c>
    </row>
    <row r="12" spans="1:59" x14ac:dyDescent="0.2">
      <c r="A12" s="256" t="s">
        <v>251</v>
      </c>
      <c r="B12" s="156"/>
      <c r="C12" s="359" t="str">
        <f>'Customer Info'!$B$9</f>
        <v>No</v>
      </c>
      <c r="D12" s="101"/>
      <c r="P12" s="250"/>
    </row>
    <row r="13" spans="1:59" x14ac:dyDescent="0.2">
      <c r="A13" s="287"/>
      <c r="B13" s="108"/>
      <c r="C13" s="109"/>
      <c r="D13" s="109"/>
      <c r="E13" s="109"/>
      <c r="F13" s="109"/>
      <c r="G13" s="109"/>
      <c r="H13" s="109"/>
      <c r="I13" s="109"/>
      <c r="J13" s="109"/>
      <c r="K13" s="109"/>
      <c r="L13" s="109"/>
      <c r="M13" s="109"/>
      <c r="N13" s="109"/>
      <c r="O13" s="109"/>
      <c r="P13" s="288"/>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59" ht="15" x14ac:dyDescent="0.2">
      <c r="A14" s="268" t="s">
        <v>27</v>
      </c>
      <c r="B14" s="113"/>
      <c r="C14" s="114"/>
      <c r="D14" s="61"/>
      <c r="E14" s="61"/>
      <c r="F14" s="61"/>
      <c r="G14" s="61"/>
      <c r="H14" s="61"/>
      <c r="I14" s="61"/>
      <c r="J14" s="61"/>
      <c r="K14" s="61"/>
      <c r="L14" s="61"/>
      <c r="M14" s="61"/>
      <c r="N14" s="61"/>
      <c r="O14" s="61"/>
      <c r="P14" s="278"/>
      <c r="R14" s="61"/>
      <c r="S14" s="193"/>
      <c r="T14" s="193"/>
      <c r="U14" s="193"/>
      <c r="V14" s="193"/>
      <c r="W14" s="193"/>
      <c r="X14" s="193"/>
      <c r="Y14" s="193"/>
      <c r="Z14" s="193"/>
      <c r="AA14" s="193"/>
      <c r="AB14" s="193"/>
      <c r="AC14" s="193"/>
      <c r="AD14" s="193"/>
      <c r="AE14" s="61"/>
    </row>
    <row r="15" spans="1:59" x14ac:dyDescent="0.2">
      <c r="A15" s="289"/>
      <c r="B15" s="61"/>
      <c r="C15" s="290"/>
      <c r="D15" s="116"/>
      <c r="E15" s="61"/>
      <c r="F15" s="61"/>
      <c r="G15" s="61"/>
      <c r="H15" s="61"/>
      <c r="I15" s="61"/>
      <c r="J15" s="61"/>
      <c r="K15" s="61"/>
      <c r="L15" s="61"/>
      <c r="M15" s="61"/>
      <c r="N15" s="61"/>
      <c r="O15" s="61"/>
      <c r="P15" s="278"/>
      <c r="Q15" s="61"/>
      <c r="R15" s="61"/>
      <c r="S15" s="61"/>
      <c r="T15" s="61"/>
      <c r="U15" s="61"/>
      <c r="V15" s="61"/>
      <c r="W15" s="61"/>
      <c r="X15" s="61"/>
      <c r="Y15" s="61"/>
      <c r="Z15" s="61"/>
      <c r="AA15" s="61"/>
      <c r="AB15" s="61"/>
      <c r="AC15" s="61"/>
      <c r="AD15" s="61"/>
      <c r="AE15" s="61"/>
      <c r="AF15" s="61"/>
      <c r="AG15" s="149"/>
      <c r="AH15" s="149"/>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x14ac:dyDescent="0.2">
      <c r="A16" s="289" t="s">
        <v>51</v>
      </c>
      <c r="B16" s="61"/>
      <c r="D16" s="29">
        <f>IF('Customer Info'!B21+'Customer Info'!B22-'Customer Info'!B23&lt;0,0,'Customer Info'!B21+'Customer Info'!B22-'Customer Info'!B23)</f>
        <v>0</v>
      </c>
      <c r="E16" s="116" t="s">
        <v>41</v>
      </c>
      <c r="F16" s="61"/>
      <c r="G16" s="61"/>
      <c r="H16" s="61"/>
      <c r="I16" s="61"/>
      <c r="J16" s="61"/>
      <c r="K16" s="61"/>
      <c r="L16" s="61"/>
      <c r="M16" s="61"/>
      <c r="N16" s="61"/>
      <c r="O16" s="61"/>
      <c r="P16" s="278"/>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221" x14ac:dyDescent="0.2">
      <c r="A17" s="292"/>
      <c r="B17" s="117"/>
      <c r="C17" s="118"/>
      <c r="D17" s="117"/>
      <c r="E17" s="117"/>
      <c r="F17" s="119"/>
      <c r="G17" s="107"/>
      <c r="H17" s="117"/>
      <c r="I17" s="120"/>
      <c r="J17" s="109"/>
      <c r="K17" s="61"/>
      <c r="L17" s="61"/>
      <c r="M17" s="61"/>
      <c r="N17" s="61"/>
      <c r="O17" s="61"/>
      <c r="P17" s="278"/>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221" x14ac:dyDescent="0.2">
      <c r="A18" s="268" t="s">
        <v>31</v>
      </c>
      <c r="B18" s="61"/>
      <c r="C18" s="61"/>
      <c r="D18" s="61"/>
      <c r="E18" s="61"/>
      <c r="F18" s="61"/>
      <c r="G18" s="519" t="s">
        <v>67</v>
      </c>
      <c r="H18" s="520"/>
      <c r="I18" s="520"/>
      <c r="J18" s="521"/>
      <c r="K18" s="121"/>
      <c r="L18" s="516" t="s">
        <v>68</v>
      </c>
      <c r="M18" s="517"/>
      <c r="N18" s="517"/>
      <c r="O18" s="518"/>
      <c r="P18" s="27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221" x14ac:dyDescent="0.2">
      <c r="A19" s="270"/>
      <c r="B19" s="61"/>
      <c r="C19" s="61"/>
      <c r="D19" s="61"/>
      <c r="E19" s="61"/>
      <c r="F19" s="61"/>
      <c r="G19" s="253" t="s">
        <v>64</v>
      </c>
      <c r="H19" s="88" t="s">
        <v>65</v>
      </c>
      <c r="I19" s="88" t="s">
        <v>66</v>
      </c>
      <c r="J19" s="88" t="s">
        <v>34</v>
      </c>
      <c r="K19" s="61"/>
      <c r="L19" s="110" t="s">
        <v>64</v>
      </c>
      <c r="M19" s="110" t="s">
        <v>65</v>
      </c>
      <c r="N19" s="110" t="s">
        <v>66</v>
      </c>
      <c r="O19" s="110" t="s">
        <v>34</v>
      </c>
      <c r="P19" s="293" t="s">
        <v>56</v>
      </c>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row>
    <row r="20" spans="1:221" x14ac:dyDescent="0.2">
      <c r="A20" s="270" t="s">
        <v>32</v>
      </c>
      <c r="B20" s="61"/>
      <c r="C20" s="61"/>
      <c r="D20" s="61"/>
      <c r="E20" s="61"/>
      <c r="F20" s="61"/>
      <c r="G20" s="122"/>
      <c r="H20" s="82"/>
      <c r="I20" s="82">
        <f>'Rider Rates'!$B$4</f>
        <v>13.5</v>
      </c>
      <c r="J20" s="187">
        <f>SUM(G20:I20)</f>
        <v>13.5</v>
      </c>
      <c r="K20" s="61"/>
      <c r="L20" s="82"/>
      <c r="M20" s="82"/>
      <c r="N20" s="82">
        <f>I20</f>
        <v>13.5</v>
      </c>
      <c r="O20" s="197">
        <f>SUM(L20:N20)</f>
        <v>13.5</v>
      </c>
      <c r="P20" s="263">
        <f>'Rider Rates'!$K$4</f>
        <v>46122</v>
      </c>
      <c r="Q20" s="61"/>
      <c r="R20" s="132"/>
      <c r="S20" s="81"/>
      <c r="T20" s="84"/>
      <c r="U20" s="61"/>
      <c r="V20" s="85"/>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221" x14ac:dyDescent="0.2">
      <c r="A21" s="270" t="s">
        <v>149</v>
      </c>
      <c r="B21" s="61"/>
      <c r="C21" s="61"/>
      <c r="D21" s="1">
        <f>MAX($D$16,0)</f>
        <v>0</v>
      </c>
      <c r="E21" s="78" t="s">
        <v>41</v>
      </c>
      <c r="F21" s="79" t="s">
        <v>8</v>
      </c>
      <c r="G21" s="194"/>
      <c r="H21" s="82"/>
      <c r="I21" s="124">
        <f>'Rider Rates'!$C$4</f>
        <v>3.4773800000000001E-2</v>
      </c>
      <c r="J21" s="80">
        <f>SUM(G21:I21)</f>
        <v>3.4773800000000001E-2</v>
      </c>
      <c r="K21" s="81" t="s">
        <v>87</v>
      </c>
      <c r="L21" s="82"/>
      <c r="M21" s="82"/>
      <c r="N21" s="82">
        <f>ROUND($D21*I21,2)</f>
        <v>0</v>
      </c>
      <c r="O21" s="197">
        <f>SUM(L21:N21)</f>
        <v>0</v>
      </c>
      <c r="P21" s="263">
        <f>'Rider Rates'!$K$4</f>
        <v>46122</v>
      </c>
      <c r="Q21" s="61"/>
      <c r="R21" s="83"/>
      <c r="S21" s="81"/>
      <c r="T21" s="84"/>
      <c r="U21" s="61"/>
      <c r="V21" s="85"/>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row>
    <row r="22" spans="1:221" x14ac:dyDescent="0.2">
      <c r="A22" s="279" t="s">
        <v>50</v>
      </c>
      <c r="B22" s="125"/>
      <c r="C22" s="125"/>
      <c r="D22" s="126"/>
      <c r="E22" s="126"/>
      <c r="F22" s="125"/>
      <c r="G22" s="126"/>
      <c r="H22" s="126"/>
      <c r="I22" s="126"/>
      <c r="J22" s="126"/>
      <c r="K22" s="127"/>
      <c r="L22" s="128"/>
      <c r="M22" s="128"/>
      <c r="N22" s="128">
        <f>SUM(N20:N21)</f>
        <v>13.5</v>
      </c>
      <c r="O22" s="128">
        <f>SUM(O20:O21)</f>
        <v>13.5</v>
      </c>
      <c r="P22" s="271"/>
      <c r="Q22" s="61"/>
      <c r="R22" s="83"/>
      <c r="S22" s="81"/>
      <c r="T22" s="84"/>
      <c r="U22" s="61"/>
      <c r="V22" s="85"/>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221" x14ac:dyDescent="0.2">
      <c r="A23" s="266"/>
      <c r="B23" s="129"/>
      <c r="C23" s="129"/>
      <c r="D23" s="130"/>
      <c r="E23" s="130"/>
      <c r="F23" s="129"/>
      <c r="G23" s="130"/>
      <c r="H23" s="130"/>
      <c r="I23" s="130"/>
      <c r="J23" s="130"/>
      <c r="K23" s="131"/>
      <c r="L23" s="130"/>
      <c r="M23" s="130"/>
      <c r="N23" s="130"/>
      <c r="O23" s="130"/>
      <c r="P23" s="294"/>
      <c r="Q23" s="61"/>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268" t="s">
        <v>69</v>
      </c>
      <c r="B24" s="125"/>
      <c r="C24" s="125"/>
      <c r="D24" s="126"/>
      <c r="E24" s="126"/>
      <c r="F24" s="125"/>
      <c r="G24" s="126"/>
      <c r="H24" s="126"/>
      <c r="I24" s="126"/>
      <c r="J24" s="126"/>
      <c r="K24" s="126"/>
      <c r="L24" s="126"/>
      <c r="M24" s="126"/>
      <c r="N24" s="126"/>
      <c r="O24" s="126"/>
      <c r="P24" s="271"/>
      <c r="Q24" s="61"/>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8"/>
      <c r="B25" s="125"/>
      <c r="C25" s="125"/>
      <c r="D25" s="126"/>
      <c r="E25" s="126"/>
      <c r="F25" s="125"/>
      <c r="G25" s="126"/>
      <c r="H25" s="126"/>
      <c r="I25" s="126"/>
      <c r="J25" s="126"/>
      <c r="K25" s="126"/>
      <c r="L25" s="126"/>
      <c r="M25" s="126"/>
      <c r="N25" s="126"/>
      <c r="O25" s="126"/>
      <c r="P25" s="271"/>
      <c r="Q25" s="61"/>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9" t="s">
        <v>292</v>
      </c>
      <c r="B26" s="61"/>
      <c r="C26" s="61"/>
      <c r="D26" s="61"/>
      <c r="E26" s="61"/>
      <c r="F26" s="61"/>
      <c r="G26" s="61"/>
      <c r="H26" s="61"/>
      <c r="I26" s="61"/>
      <c r="J26" s="61"/>
      <c r="K26" s="61"/>
      <c r="L26" s="61"/>
      <c r="M26" s="61"/>
      <c r="N26" s="61"/>
      <c r="O26" s="61"/>
      <c r="P26" s="295"/>
      <c r="Q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2" t="s">
        <v>372</v>
      </c>
      <c r="B27" s="133"/>
      <c r="C27" s="133"/>
      <c r="D27" s="77">
        <f>IF($D$16&lt;0,0,IF($D$16&gt;833000,833000,$D$16))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197">
        <f t="shared" ref="O27:O31" si="2">SUM(L27:N27)</f>
        <v>0</v>
      </c>
      <c r="P27" s="263">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373</v>
      </c>
      <c r="B28" s="61"/>
      <c r="C28" s="61"/>
      <c r="D28" s="1">
        <f>IF($D$16&gt;833000,$D$16-833000,0)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3">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92</v>
      </c>
      <c r="B29" s="61"/>
      <c r="C29" s="61"/>
      <c r="D29" s="77">
        <f>IF($D$16&lt;0,0,IF($D$16&gt;2000,2000,$D$16))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3">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93</v>
      </c>
      <c r="B30" s="61"/>
      <c r="C30" s="61"/>
      <c r="D30" s="77">
        <f>IF($D$16&lt;=2000,0,IF($D$16=0,0,IF($D$16-2000&gt;13000,13000,$D$16-2000)))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3">
        <f>'Rider Rates'!$O$38</f>
        <v>44531</v>
      </c>
      <c r="Q30" s="79"/>
      <c r="R30" s="83"/>
      <c r="S30" s="81"/>
      <c r="T30" s="84"/>
      <c r="U30" s="61"/>
      <c r="V30" s="85"/>
      <c r="W30" s="61"/>
      <c r="X30" s="61"/>
      <c r="Y30" s="61"/>
      <c r="Z30" s="61"/>
      <c r="AA30" s="61"/>
      <c r="AB30" s="61"/>
      <c r="AC30" s="61"/>
      <c r="AD30" s="61"/>
      <c r="AE30" s="61"/>
      <c r="AF30" s="76"/>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94</v>
      </c>
      <c r="B31" s="61"/>
      <c r="C31" s="61"/>
      <c r="D31" s="77">
        <f>IF($D$16=0,0,IF($D$16-15000&gt;=0,$D$16-15000,0))</f>
        <v>0</v>
      </c>
      <c r="E31" s="78" t="s">
        <v>41</v>
      </c>
      <c r="F31" s="79" t="s">
        <v>8</v>
      </c>
      <c r="G31" s="80"/>
      <c r="H31" s="80"/>
      <c r="I31" s="80">
        <f>'Rider Rates'!$G$39</f>
        <v>3.63E-3</v>
      </c>
      <c r="J31" s="80">
        <f t="shared" si="0"/>
        <v>3.63E-3</v>
      </c>
      <c r="K31" s="81" t="s">
        <v>42</v>
      </c>
      <c r="L31" s="82"/>
      <c r="M31" s="82"/>
      <c r="N31" s="82">
        <f t="shared" si="1"/>
        <v>0</v>
      </c>
      <c r="O31" s="82">
        <f t="shared" si="2"/>
        <v>0</v>
      </c>
      <c r="P31" s="263">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3" t="s">
        <v>159</v>
      </c>
      <c r="B32" s="61"/>
      <c r="C32" s="61"/>
      <c r="D32" s="77">
        <f>IF($D$16&lt;1,0,$D$16)</f>
        <v>0</v>
      </c>
      <c r="E32" s="78" t="s">
        <v>41</v>
      </c>
      <c r="F32" s="196" t="s">
        <v>8</v>
      </c>
      <c r="G32" s="80"/>
      <c r="H32" s="80"/>
      <c r="I32" s="80">
        <f>'Rider Rates'!$H$40</f>
        <v>-1.9059999999999999E-3</v>
      </c>
      <c r="J32" s="80">
        <f t="shared" ref="J32:J44" si="3">SUM(G32:I32)</f>
        <v>-1.9059999999999999E-3</v>
      </c>
      <c r="K32" s="81" t="s">
        <v>42</v>
      </c>
      <c r="L32" s="82"/>
      <c r="M32" s="82"/>
      <c r="N32" s="82">
        <f t="shared" si="1"/>
        <v>0</v>
      </c>
      <c r="O32" s="82">
        <f t="shared" ref="O32:O44" si="4">SUM(L32:N32)</f>
        <v>0</v>
      </c>
      <c r="P32" s="263">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2" t="s">
        <v>289</v>
      </c>
      <c r="B33" s="61"/>
      <c r="C33" s="61"/>
      <c r="D33" s="77">
        <f>IF($D$16&lt;0,0,$D$16)</f>
        <v>0</v>
      </c>
      <c r="E33" s="78" t="s">
        <v>41</v>
      </c>
      <c r="F33" s="79" t="s">
        <v>8</v>
      </c>
      <c r="G33" s="87"/>
      <c r="H33" s="88"/>
      <c r="I33" s="80">
        <f>'Rider Rates'!$H$54</f>
        <v>4.5409999999999998E-4</v>
      </c>
      <c r="J33" s="80">
        <f>SUM(G33:I33)</f>
        <v>4.5409999999999998E-4</v>
      </c>
      <c r="K33" s="81" t="s">
        <v>42</v>
      </c>
      <c r="L33" s="82"/>
      <c r="M33" s="82"/>
      <c r="N33" s="82">
        <f>ROUND(D33*I33,2)</f>
        <v>0</v>
      </c>
      <c r="O33" s="197">
        <f>SUM(L33:N33)</f>
        <v>0</v>
      </c>
      <c r="P33" s="263">
        <f>'Rider Rates'!$O$54</f>
        <v>46112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3" t="s">
        <v>162</v>
      </c>
      <c r="B34" s="61"/>
      <c r="C34" s="61"/>
      <c r="D34" s="151"/>
      <c r="E34" s="78" t="s">
        <v>109</v>
      </c>
      <c r="F34" s="79"/>
      <c r="G34" s="87"/>
      <c r="H34" s="88"/>
      <c r="I34" s="202">
        <f>'Rider Rates'!$B$41</f>
        <v>0.19</v>
      </c>
      <c r="J34" s="202">
        <f t="shared" si="3"/>
        <v>0.19</v>
      </c>
      <c r="K34" s="81"/>
      <c r="L34" s="82"/>
      <c r="M34" s="82"/>
      <c r="N34" s="82">
        <f>I34</f>
        <v>0.19</v>
      </c>
      <c r="O34" s="82">
        <f t="shared" si="4"/>
        <v>0.19</v>
      </c>
      <c r="P34" s="263">
        <f>'Rider Rates'!$O$41</f>
        <v>46122</v>
      </c>
      <c r="Q34" s="79"/>
      <c r="R34" s="83"/>
      <c r="S34" s="81"/>
      <c r="T34" s="84"/>
      <c r="U34" s="61"/>
      <c r="V34" s="85"/>
      <c r="W34" s="61"/>
      <c r="X34" s="61"/>
      <c r="Y34" s="61"/>
      <c r="Z34" s="61"/>
      <c r="AA34" s="61"/>
      <c r="AB34" s="61"/>
      <c r="AC34" s="61"/>
      <c r="AD34" s="61"/>
      <c r="AE34" s="61"/>
      <c r="AF34" s="363"/>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352</v>
      </c>
      <c r="B35" s="61"/>
      <c r="C35" s="61"/>
      <c r="D35" s="151"/>
      <c r="E35" s="78" t="s">
        <v>109</v>
      </c>
      <c r="F35" s="79"/>
      <c r="G35" s="87"/>
      <c r="H35" s="88"/>
      <c r="I35" s="152">
        <f>'Rider Rates'!$B$42</f>
        <v>2.8</v>
      </c>
      <c r="J35" s="152">
        <f t="shared" si="3"/>
        <v>2.8</v>
      </c>
      <c r="K35" s="81"/>
      <c r="L35" s="82"/>
      <c r="M35" s="82"/>
      <c r="N35" s="82">
        <f>I35</f>
        <v>2.8</v>
      </c>
      <c r="O35" s="197">
        <f t="shared" si="4"/>
        <v>2.8</v>
      </c>
      <c r="P35" s="263">
        <f>'Rider Rates'!$O$42</f>
        <v>46122</v>
      </c>
      <c r="Q35" s="79"/>
      <c r="R35" s="83"/>
      <c r="S35" s="81"/>
      <c r="T35" s="84"/>
      <c r="U35" s="61"/>
      <c r="V35" s="85"/>
      <c r="W35" s="61"/>
      <c r="X35" s="61"/>
      <c r="Y35" s="61"/>
      <c r="Z35" s="61"/>
      <c r="AA35" s="61"/>
      <c r="AB35" s="61"/>
      <c r="AC35" s="61"/>
      <c r="AD35" s="61"/>
      <c r="AE35" s="61"/>
      <c r="AF35" s="363"/>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133</v>
      </c>
      <c r="B36" s="61"/>
      <c r="C36" s="61"/>
      <c r="D36" s="151">
        <f>$N$22</f>
        <v>13.5</v>
      </c>
      <c r="E36" s="78" t="s">
        <v>115</v>
      </c>
      <c r="F36" s="79" t="s">
        <v>8</v>
      </c>
      <c r="G36" s="87"/>
      <c r="H36" s="88"/>
      <c r="I36" s="93">
        <f>'Rider Rates'!$F$43</f>
        <v>2.95915E-2</v>
      </c>
      <c r="J36" s="186">
        <f t="shared" si="3"/>
        <v>2.95915E-2</v>
      </c>
      <c r="K36" s="81"/>
      <c r="L36" s="82"/>
      <c r="M36" s="82"/>
      <c r="N36" s="82">
        <f>ROUND($N$22*I36,2)</f>
        <v>0.4</v>
      </c>
      <c r="O36" s="82">
        <f t="shared" si="4"/>
        <v>0.4</v>
      </c>
      <c r="P36" s="263">
        <f>'Rider Rates'!$O$43</f>
        <v>46122</v>
      </c>
      <c r="Q36" s="79"/>
      <c r="R36" s="83"/>
      <c r="S36" s="81"/>
      <c r="T36" s="84"/>
      <c r="U36" s="61"/>
      <c r="V36" s="85"/>
      <c r="W36" s="61"/>
      <c r="X36" s="61"/>
      <c r="Y36" s="61"/>
      <c r="Z36" s="61"/>
      <c r="AA36" s="61"/>
      <c r="AB36" s="61"/>
      <c r="AC36" s="61"/>
      <c r="AD36" s="61"/>
      <c r="AE36" s="61"/>
      <c r="AF36" s="363"/>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78</v>
      </c>
      <c r="B37" s="61"/>
      <c r="C37" s="61"/>
      <c r="D37" s="151">
        <f>$N$22</f>
        <v>13.5</v>
      </c>
      <c r="E37" s="78" t="s">
        <v>115</v>
      </c>
      <c r="F37" s="79" t="s">
        <v>8</v>
      </c>
      <c r="G37" s="86"/>
      <c r="H37" s="5"/>
      <c r="I37" s="93">
        <f>'Rider Rates'!$F$44</f>
        <v>1.8019E-2</v>
      </c>
      <c r="J37" s="93">
        <f t="shared" si="3"/>
        <v>1.8019E-2</v>
      </c>
      <c r="K37" s="81"/>
      <c r="L37" s="82"/>
      <c r="M37" s="82"/>
      <c r="N37" s="82">
        <f>ROUND($N$22*I37,2)</f>
        <v>0.24</v>
      </c>
      <c r="O37" s="82">
        <f t="shared" si="4"/>
        <v>0.24</v>
      </c>
      <c r="P37" s="263">
        <f>'Rider Rates'!$O$44</f>
        <v>46122</v>
      </c>
      <c r="Q37" s="79"/>
      <c r="R37" s="83"/>
      <c r="S37" s="81"/>
      <c r="T37" s="84"/>
      <c r="U37" s="61"/>
      <c r="V37" s="85"/>
      <c r="W37" s="61"/>
      <c r="X37" s="61"/>
      <c r="Y37" s="61"/>
      <c r="Z37" s="61"/>
      <c r="AA37" s="61"/>
      <c r="AB37" s="61"/>
      <c r="AC37" s="61"/>
      <c r="AD37" s="61"/>
      <c r="AE37" s="61"/>
      <c r="AF37" s="363"/>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79</v>
      </c>
      <c r="B38" s="61"/>
      <c r="C38" s="61"/>
      <c r="D38" s="151">
        <f>$N$22</f>
        <v>13.5</v>
      </c>
      <c r="E38" s="78" t="s">
        <v>115</v>
      </c>
      <c r="F38" s="79" t="s">
        <v>8</v>
      </c>
      <c r="G38" s="87"/>
      <c r="H38" s="88"/>
      <c r="I38" s="93">
        <f>'Rider Rates'!$F$45</f>
        <v>5.8023605956771022E-2</v>
      </c>
      <c r="J38" s="93">
        <f t="shared" si="3"/>
        <v>5.8023605956771022E-2</v>
      </c>
      <c r="K38" s="81"/>
      <c r="L38" s="82"/>
      <c r="M38" s="82"/>
      <c r="N38" s="82">
        <f>ROUND($N$22*I38,2)</f>
        <v>0.78</v>
      </c>
      <c r="O38" s="82">
        <f t="shared" si="4"/>
        <v>0.78</v>
      </c>
      <c r="P38" s="263">
        <f>'Rider Rates'!$O$45</f>
        <v>46122</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0" t="s">
        <v>173</v>
      </c>
      <c r="B39" s="61"/>
      <c r="C39" s="61"/>
      <c r="D39" s="151">
        <f>$N$22</f>
        <v>13.5</v>
      </c>
      <c r="E39" s="78" t="s">
        <v>115</v>
      </c>
      <c r="F39" s="79" t="s">
        <v>8</v>
      </c>
      <c r="G39" s="80"/>
      <c r="H39" s="80"/>
      <c r="I39" s="93">
        <f>'Rider Rates'!$F$46</f>
        <v>0</v>
      </c>
      <c r="J39" s="93">
        <f t="shared" si="3"/>
        <v>0</v>
      </c>
      <c r="K39" s="81"/>
      <c r="L39" s="82"/>
      <c r="M39" s="82"/>
      <c r="N39" s="82">
        <f>ROUND($N$22*I39,2)</f>
        <v>0</v>
      </c>
      <c r="O39" s="82">
        <f t="shared" si="4"/>
        <v>0</v>
      </c>
      <c r="P39" s="263">
        <f>'Rider Rates'!$O$46</f>
        <v>44713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160</v>
      </c>
      <c r="B40" s="61"/>
      <c r="C40" s="61"/>
      <c r="D40" s="77"/>
      <c r="E40" s="78" t="s">
        <v>109</v>
      </c>
      <c r="F40" s="79"/>
      <c r="G40" s="80"/>
      <c r="H40" s="80"/>
      <c r="I40" s="202">
        <f>'Rider Rates'!$B$47</f>
        <v>0</v>
      </c>
      <c r="J40" s="202">
        <f t="shared" si="3"/>
        <v>0</v>
      </c>
      <c r="K40" s="81"/>
      <c r="L40" s="82"/>
      <c r="M40" s="82"/>
      <c r="N40" s="82">
        <f>I40</f>
        <v>0</v>
      </c>
      <c r="O40" s="82">
        <f t="shared" si="4"/>
        <v>0</v>
      </c>
      <c r="P40" s="263">
        <f>'Rider Rates'!$O$47</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170</v>
      </c>
      <c r="B41" s="61"/>
      <c r="C41" s="61"/>
      <c r="D41" s="77"/>
      <c r="E41" s="78" t="s">
        <v>109</v>
      </c>
      <c r="F41" s="79" t="s">
        <v>8</v>
      </c>
      <c r="G41" s="203"/>
      <c r="H41" s="203"/>
      <c r="I41" s="202">
        <f>'Rider Rates'!$B$48</f>
        <v>0</v>
      </c>
      <c r="J41" s="202">
        <f t="shared" si="3"/>
        <v>0</v>
      </c>
      <c r="K41" s="81"/>
      <c r="L41" s="162"/>
      <c r="M41" s="162"/>
      <c r="N41" s="162">
        <f>I41</f>
        <v>0</v>
      </c>
      <c r="O41" s="162">
        <f t="shared" si="4"/>
        <v>0</v>
      </c>
      <c r="P41" s="263">
        <f>'Rider Rates'!$O$48</f>
        <v>45883</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176</v>
      </c>
      <c r="B42" s="61"/>
      <c r="C42" s="61"/>
      <c r="D42" s="77">
        <f>D16</f>
        <v>0</v>
      </c>
      <c r="E42" s="78" t="s">
        <v>41</v>
      </c>
      <c r="F42" s="196" t="s">
        <v>8</v>
      </c>
      <c r="G42" s="80"/>
      <c r="H42" s="80"/>
      <c r="I42" s="80">
        <f>'Rider Rates'!$H$49</f>
        <v>0</v>
      </c>
      <c r="J42" s="80">
        <f t="shared" si="3"/>
        <v>0</v>
      </c>
      <c r="K42" s="81" t="s">
        <v>42</v>
      </c>
      <c r="L42" s="82"/>
      <c r="M42" s="82"/>
      <c r="N42" s="82">
        <f>ROUND(D42*I42,2)</f>
        <v>0</v>
      </c>
      <c r="O42" s="82">
        <f t="shared" si="4"/>
        <v>0</v>
      </c>
      <c r="P42" s="263">
        <f>'Rider Rates'!$O$49</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175</v>
      </c>
      <c r="B43" s="61"/>
      <c r="C43" s="61"/>
      <c r="D43" s="77"/>
      <c r="E43" s="78" t="s">
        <v>109</v>
      </c>
      <c r="F43" s="79" t="s">
        <v>8</v>
      </c>
      <c r="G43" s="203"/>
      <c r="H43" s="203"/>
      <c r="I43" s="80">
        <f>'Rider Rates'!$B$50</f>
        <v>0</v>
      </c>
      <c r="J43" s="80">
        <f t="shared" si="3"/>
        <v>0</v>
      </c>
      <c r="K43" s="81"/>
      <c r="L43" s="162"/>
      <c r="M43" s="162"/>
      <c r="N43" s="162">
        <f>I43</f>
        <v>0</v>
      </c>
      <c r="O43" s="162">
        <f t="shared" si="4"/>
        <v>0</v>
      </c>
      <c r="P43" s="263">
        <f>'Rider Rates'!$O$50</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174</v>
      </c>
      <c r="B44" s="61"/>
      <c r="C44" s="61"/>
      <c r="D44" s="77">
        <f>IF($D$16&lt;0,0,$D$16)</f>
        <v>0</v>
      </c>
      <c r="E44" s="78" t="s">
        <v>41</v>
      </c>
      <c r="F44" s="79" t="s">
        <v>8</v>
      </c>
      <c r="G44" s="80"/>
      <c r="H44" s="80"/>
      <c r="I44" s="80">
        <f>'Rider Rates'!$H$51</f>
        <v>0</v>
      </c>
      <c r="J44" s="80">
        <f t="shared" si="3"/>
        <v>0</v>
      </c>
      <c r="K44" s="81" t="s">
        <v>42</v>
      </c>
      <c r="L44" s="82"/>
      <c r="M44" s="82"/>
      <c r="N44" s="82">
        <f>ROUND(I44*D44,2)</f>
        <v>0</v>
      </c>
      <c r="O44" s="162">
        <f t="shared" si="4"/>
        <v>0</v>
      </c>
      <c r="P44" s="263">
        <f>'Rider Rates'!$O$51</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f>IF('Customer Info'!C33=TRUE,0,IF($D$16&lt;0,0,$D$16))</f>
        <v>0</v>
      </c>
      <c r="E45" s="78" t="s">
        <v>41</v>
      </c>
      <c r="F45" s="79" t="s">
        <v>8</v>
      </c>
      <c r="G45" s="80"/>
      <c r="H45" s="80"/>
      <c r="I45" s="80">
        <f>'Rider Rates'!$H$55</f>
        <v>0</v>
      </c>
      <c r="J45" s="80">
        <f>SUM(G45:I45)</f>
        <v>0</v>
      </c>
      <c r="K45" s="81" t="s">
        <v>42</v>
      </c>
      <c r="L45" s="82"/>
      <c r="M45" s="82"/>
      <c r="N45" s="82">
        <f>ROUND(D45*I45,2)</f>
        <v>0</v>
      </c>
      <c r="O45" s="197">
        <f>SUM(L45:N45)</f>
        <v>0</v>
      </c>
      <c r="P45" s="263">
        <f>'Rider Rates'!$O$55</f>
        <v>45444</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177</v>
      </c>
      <c r="B46" s="61"/>
      <c r="C46" s="61"/>
      <c r="D46" s="77"/>
      <c r="E46" s="78"/>
      <c r="F46" s="79"/>
      <c r="G46" s="203"/>
      <c r="H46" s="203"/>
      <c r="I46" s="80"/>
      <c r="J46" s="80"/>
      <c r="K46" s="81"/>
      <c r="L46" s="162"/>
      <c r="M46" s="162"/>
      <c r="N46" s="162"/>
      <c r="O46" s="162"/>
      <c r="P46" s="296"/>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c r="B47" s="61"/>
      <c r="C47" s="61"/>
      <c r="D47" s="77"/>
      <c r="E47" s="78"/>
      <c r="F47" s="79"/>
      <c r="G47" s="78"/>
      <c r="H47" s="78"/>
      <c r="I47" s="78"/>
      <c r="J47" s="78"/>
      <c r="K47" s="78"/>
      <c r="L47" s="78"/>
      <c r="M47" s="78"/>
      <c r="N47" s="78"/>
      <c r="O47" s="78"/>
      <c r="P47" s="296"/>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9" t="s">
        <v>293</v>
      </c>
      <c r="B48" s="61"/>
      <c r="C48" s="61"/>
      <c r="D48" s="77"/>
      <c r="E48" s="78"/>
      <c r="F48" s="79"/>
      <c r="G48" s="78"/>
      <c r="H48" s="78"/>
      <c r="I48" s="78"/>
      <c r="J48" s="78"/>
      <c r="K48" s="78"/>
      <c r="L48" s="78"/>
      <c r="M48" s="78"/>
      <c r="N48" s="78"/>
      <c r="O48" s="78"/>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3" t="s">
        <v>155</v>
      </c>
      <c r="B49" s="61"/>
      <c r="C49" s="61"/>
      <c r="D49" s="77">
        <f>IF($D$16&lt;0,0,$D$16)</f>
        <v>0</v>
      </c>
      <c r="E49" s="78" t="s">
        <v>41</v>
      </c>
      <c r="F49" s="79" t="s">
        <v>8</v>
      </c>
      <c r="G49" s="80"/>
      <c r="H49" s="80">
        <f>'Rider Rates'!$B$64</f>
        <v>4.34364E-2</v>
      </c>
      <c r="I49" s="80"/>
      <c r="J49" s="80">
        <f t="shared" ref="J49" si="5">SUM(G49:I49)</f>
        <v>4.34364E-2</v>
      </c>
      <c r="K49" s="81" t="s">
        <v>42</v>
      </c>
      <c r="L49" s="82"/>
      <c r="M49" s="82">
        <f>ROUND(D49*H49,2)</f>
        <v>0</v>
      </c>
      <c r="N49" s="160"/>
      <c r="O49" s="82">
        <f>SUM(L49:N49)</f>
        <v>0</v>
      </c>
      <c r="P49" s="263">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3"/>
      <c r="B50" s="61"/>
      <c r="C50" s="61"/>
      <c r="D50" s="77"/>
      <c r="E50" s="78"/>
      <c r="F50" s="79"/>
      <c r="G50" s="78"/>
      <c r="H50" s="78"/>
      <c r="I50" s="78"/>
      <c r="J50" s="78"/>
      <c r="K50" s="78"/>
      <c r="L50" s="78"/>
      <c r="M50" s="78"/>
      <c r="N50" s="78"/>
      <c r="O50" s="78"/>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9" t="s">
        <v>294</v>
      </c>
      <c r="B51" s="61"/>
      <c r="C51" s="61"/>
      <c r="D51" s="77"/>
      <c r="E51" s="78"/>
      <c r="F51" s="79"/>
      <c r="G51" s="78"/>
      <c r="H51" s="78"/>
      <c r="I51" s="78"/>
      <c r="J51" s="78"/>
      <c r="K51" s="78"/>
      <c r="L51" s="78"/>
      <c r="M51" s="78"/>
      <c r="N51" s="78"/>
      <c r="O51" s="78"/>
      <c r="P51" s="263"/>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t="s">
        <v>153</v>
      </c>
      <c r="B52" s="61"/>
      <c r="C52" s="61"/>
      <c r="D52" s="77">
        <f>IF($C$12="Yes",0,'Customer Info'!$B$21+'Customer Info'!$B$22-'Customer Info'!$B$23)</f>
        <v>0</v>
      </c>
      <c r="E52" s="78" t="s">
        <v>41</v>
      </c>
      <c r="F52" s="79" t="s">
        <v>8</v>
      </c>
      <c r="G52" s="80">
        <f>IF($C$12="Yes",0,'Rider Rates'!$B$70)</f>
        <v>7.6880000000000004E-2</v>
      </c>
      <c r="H52" s="80"/>
      <c r="I52" s="80"/>
      <c r="J52" s="185">
        <f>SUM(G52:H52)</f>
        <v>7.6880000000000004E-2</v>
      </c>
      <c r="K52" s="81" t="s">
        <v>42</v>
      </c>
      <c r="L52" s="82">
        <f>ROUND(D52*G52,2)</f>
        <v>0</v>
      </c>
      <c r="M52" s="82"/>
      <c r="N52" s="82"/>
      <c r="O52" s="82">
        <f>SUM(L52:N52)</f>
        <v>0</v>
      </c>
      <c r="P52" s="263">
        <f>'Rider Rates'!$G$70</f>
        <v>45809</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3" t="s">
        <v>136</v>
      </c>
      <c r="B53" s="61"/>
      <c r="C53" s="61"/>
      <c r="D53" s="77">
        <f>IF($C$12="Yes",0,'Customer Info'!$B$21+'Customer Info'!$B$22-'Customer Info'!$B$23)</f>
        <v>0</v>
      </c>
      <c r="E53" s="78" t="s">
        <v>41</v>
      </c>
      <c r="F53" s="79" t="s">
        <v>8</v>
      </c>
      <c r="G53" s="80">
        <f>IF($C$12="Yes",0,'Rider Rates'!$B$74)</f>
        <v>2.298E-2</v>
      </c>
      <c r="H53" s="80"/>
      <c r="I53" s="80"/>
      <c r="J53" s="185">
        <f>SUM(G53:H53)</f>
        <v>2.298E-2</v>
      </c>
      <c r="K53" s="81" t="s">
        <v>42</v>
      </c>
      <c r="L53" s="187">
        <f>ROUND($D$53*$G$53,2)</f>
        <v>0</v>
      </c>
      <c r="M53" s="82"/>
      <c r="N53" s="82"/>
      <c r="O53" s="82">
        <f>SUM(L53:N53)</f>
        <v>0</v>
      </c>
      <c r="P53" s="263">
        <f>'Rider Rates'!$R$74</f>
        <v>45809</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158</v>
      </c>
      <c r="B54" s="61"/>
      <c r="C54" s="61"/>
      <c r="D54" s="77">
        <f>IF($C$12="Yes",0,'Customer Info'!$B$21+'Customer Info'!$B$22-'Customer Info'!$B$23)</f>
        <v>0</v>
      </c>
      <c r="E54" s="78" t="s">
        <v>41</v>
      </c>
      <c r="F54" s="79" t="s">
        <v>8</v>
      </c>
      <c r="G54" s="80">
        <f>IF($C$12="Yes",0,'Rider Rates'!$B$79)</f>
        <v>-4.3956000000000004E-3</v>
      </c>
      <c r="H54" s="80"/>
      <c r="I54" s="80"/>
      <c r="J54" s="185">
        <f>SUM(G54:H54)</f>
        <v>-4.3956000000000004E-3</v>
      </c>
      <c r="K54" s="81" t="s">
        <v>42</v>
      </c>
      <c r="L54" s="82">
        <f>ROUND(D54*G54,2)</f>
        <v>0</v>
      </c>
      <c r="M54" s="82"/>
      <c r="N54" s="82"/>
      <c r="O54" s="82">
        <f t="shared" ref="O54" si="6">SUM(L54:N54)</f>
        <v>0</v>
      </c>
      <c r="P54" s="263">
        <f>'Rider Rates'!$C$79</f>
        <v>46112</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134</v>
      </c>
      <c r="B55" s="61"/>
      <c r="C55" s="61"/>
      <c r="D55" s="77">
        <f>IF($C$12="Yes",0,'Customer Info'!$B$21+'Customer Info'!$B$22-'Customer Info'!$B$23)</f>
        <v>0</v>
      </c>
      <c r="E55" s="78" t="s">
        <v>41</v>
      </c>
      <c r="F55" s="79" t="s">
        <v>8</v>
      </c>
      <c r="G55" s="80">
        <f>IF($C$12="Yes",0,'Rider Rates'!$B$82)</f>
        <v>3.8972999999999998E-3</v>
      </c>
      <c r="H55" s="80"/>
      <c r="I55" s="80"/>
      <c r="J55" s="185">
        <f>SUM(G55:H55)</f>
        <v>3.8972999999999998E-3</v>
      </c>
      <c r="K55" s="81" t="s">
        <v>42</v>
      </c>
      <c r="L55" s="82">
        <f>ROUND(D55*G55,2)</f>
        <v>0</v>
      </c>
      <c r="M55" s="82"/>
      <c r="N55" s="82"/>
      <c r="O55" s="82">
        <f>SUM(L55:N55)</f>
        <v>0</v>
      </c>
      <c r="P55" s="263">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c r="B56" s="61"/>
      <c r="C56" s="61"/>
      <c r="D56" s="77"/>
      <c r="E56" s="78"/>
      <c r="F56" s="79"/>
      <c r="G56" s="368"/>
      <c r="H56" s="368"/>
      <c r="I56" s="368"/>
      <c r="J56" s="369"/>
      <c r="K56" s="81"/>
      <c r="L56" s="370"/>
      <c r="M56" s="370"/>
      <c r="N56" s="370"/>
      <c r="O56" s="370"/>
      <c r="P56" s="263"/>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4" t="s">
        <v>70</v>
      </c>
      <c r="B57" s="112"/>
      <c r="C57" s="112"/>
      <c r="D57" s="137"/>
      <c r="E57" s="138"/>
      <c r="F57" s="139"/>
      <c r="G57" s="139"/>
      <c r="H57" s="139"/>
      <c r="I57" s="139"/>
      <c r="J57" s="139"/>
      <c r="K57" s="140"/>
      <c r="L57" s="128">
        <f>SUM(L27:L55)</f>
        <v>0</v>
      </c>
      <c r="M57" s="128">
        <f>SUM(M27:M55)</f>
        <v>0</v>
      </c>
      <c r="N57" s="128">
        <f>SUM(N27:N55)</f>
        <v>4.41</v>
      </c>
      <c r="O57" s="128">
        <f>SUM(O27:O55)</f>
        <v>4.41</v>
      </c>
      <c r="P57" s="275"/>
      <c r="Q57" s="79"/>
      <c r="R57" s="125"/>
      <c r="S57" s="125"/>
      <c r="T57" s="145"/>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0"/>
      <c r="B58" s="61"/>
      <c r="C58" s="61"/>
      <c r="D58" s="77"/>
      <c r="E58" s="78"/>
      <c r="F58" s="79"/>
      <c r="G58" s="79"/>
      <c r="H58" s="79"/>
      <c r="I58" s="79"/>
      <c r="J58" s="83"/>
      <c r="K58" s="81"/>
      <c r="L58" s="79"/>
      <c r="M58" s="79"/>
      <c r="N58" s="79"/>
      <c r="O58" s="79"/>
      <c r="P58" s="276"/>
      <c r="Q58" s="79"/>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7" t="s">
        <v>89</v>
      </c>
      <c r="B59" s="129"/>
      <c r="C59" s="129"/>
      <c r="D59" s="129"/>
      <c r="E59" s="129"/>
      <c r="F59" s="129"/>
      <c r="G59" s="129"/>
      <c r="H59" s="129"/>
      <c r="I59" s="129"/>
      <c r="J59" s="129"/>
      <c r="K59" s="129"/>
      <c r="L59" s="142">
        <f>L22+L57</f>
        <v>0</v>
      </c>
      <c r="M59" s="142">
        <f>M22+M57</f>
        <v>0</v>
      </c>
      <c r="N59" s="142">
        <f>N22+N57</f>
        <v>17.91</v>
      </c>
      <c r="O59" s="143">
        <f>O22+O57</f>
        <v>17.91</v>
      </c>
      <c r="P59" s="277"/>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61"/>
      <c r="E60" s="61"/>
      <c r="F60" s="61"/>
      <c r="G60" s="61"/>
      <c r="H60" s="61"/>
      <c r="I60" s="61"/>
      <c r="J60" s="61"/>
      <c r="K60" s="61"/>
      <c r="L60" s="61"/>
      <c r="M60" s="61"/>
      <c r="N60" s="61"/>
      <c r="O60" s="61"/>
      <c r="P60" s="278"/>
      <c r="Q60" s="125"/>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9" t="s">
        <v>88</v>
      </c>
      <c r="B62" s="61"/>
      <c r="C62" s="61"/>
      <c r="D62" s="61"/>
      <c r="E62" s="61"/>
      <c r="F62" s="61"/>
      <c r="G62" s="61"/>
      <c r="H62" s="61"/>
      <c r="I62" s="61"/>
      <c r="J62" s="61"/>
      <c r="K62" s="61"/>
      <c r="L62" s="61"/>
      <c r="M62" s="61"/>
      <c r="N62" s="61"/>
      <c r="O62" s="84">
        <f>IF(D16&lt;0,MIN(O20,O59),O20)</f>
        <v>13.5</v>
      </c>
      <c r="P62" s="278"/>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15</v>
      </c>
      <c r="B63" s="125"/>
      <c r="C63" s="125"/>
      <c r="D63" s="125"/>
      <c r="E63" s="125"/>
      <c r="F63" s="125"/>
      <c r="G63" s="125"/>
      <c r="H63" s="125"/>
      <c r="I63" s="61"/>
      <c r="J63" s="61"/>
      <c r="K63" s="61"/>
      <c r="L63" s="61"/>
      <c r="M63" s="61"/>
      <c r="N63" s="61"/>
      <c r="O63" s="61"/>
      <c r="P63" s="278"/>
      <c r="Q63" s="61"/>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8" t="s">
        <v>110</v>
      </c>
      <c r="B64" s="61"/>
      <c r="C64" s="61"/>
      <c r="D64" s="61"/>
      <c r="E64" s="61"/>
      <c r="F64" s="61"/>
      <c r="G64" s="61"/>
      <c r="H64" s="61"/>
      <c r="I64" s="61"/>
      <c r="J64" s="61"/>
      <c r="K64" s="61"/>
      <c r="L64" s="61"/>
      <c r="M64" s="61"/>
      <c r="N64" s="61"/>
      <c r="O64" s="146">
        <f>IF($D$16&lt;0,O59,IF(O59&gt;O62,O59,O62))</f>
        <v>17.91</v>
      </c>
      <c r="P64" s="271"/>
      <c r="Q64" s="61"/>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68"/>
      <c r="B65" s="61"/>
      <c r="C65" s="61"/>
      <c r="D65" s="61"/>
      <c r="E65" s="61"/>
      <c r="F65" s="61"/>
      <c r="G65" s="61"/>
      <c r="H65" s="61"/>
      <c r="I65" s="61"/>
      <c r="J65" s="61"/>
      <c r="K65" s="61"/>
      <c r="L65" s="61"/>
      <c r="M65" s="61"/>
      <c r="N65" s="61"/>
      <c r="O65" s="280"/>
      <c r="P65" s="271"/>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68"/>
      <c r="B66" s="125"/>
      <c r="C66" s="125"/>
      <c r="D66" s="125"/>
      <c r="E66" s="125"/>
      <c r="F66" s="125"/>
      <c r="G66" s="125"/>
      <c r="H66" s="125"/>
      <c r="I66" s="125" t="s">
        <v>114</v>
      </c>
      <c r="J66" s="125"/>
      <c r="K66" s="125"/>
      <c r="L66" s="147"/>
      <c r="M66" s="147"/>
      <c r="N66" s="147"/>
      <c r="O66" s="147">
        <f>ROUND(IF($D$16&lt;1,0,O59/($D$16*100)*10000),2)</f>
        <v>0</v>
      </c>
      <c r="P66" s="281"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98"/>
      <c r="B67" s="109"/>
      <c r="C67" s="109"/>
      <c r="D67" s="109"/>
      <c r="E67" s="109"/>
      <c r="F67" s="109"/>
      <c r="G67" s="109"/>
      <c r="H67" s="283"/>
      <c r="I67" s="284"/>
      <c r="J67" s="109"/>
      <c r="K67" s="109"/>
      <c r="L67" s="109"/>
      <c r="M67" s="109"/>
      <c r="N67" s="109"/>
      <c r="O67" s="360"/>
      <c r="P67" s="286"/>
      <c r="Q67" s="61"/>
      <c r="AE67" s="363"/>
      <c r="AF67" s="363"/>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76"/>
      <c r="B68" s="61"/>
      <c r="C68" s="61"/>
      <c r="D68" s="77"/>
      <c r="E68" s="78"/>
      <c r="F68" s="79"/>
      <c r="G68" s="101"/>
      <c r="H68" s="41"/>
      <c r="I68" s="101"/>
      <c r="J68" s="23"/>
      <c r="K68" s="23"/>
      <c r="L68" s="102"/>
      <c r="M68" s="102"/>
      <c r="N68" s="102"/>
      <c r="O68" s="103"/>
      <c r="Q68" s="62"/>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row>
    <row r="69" spans="1:236" x14ac:dyDescent="0.2">
      <c r="A69" s="74"/>
      <c r="D69" s="1"/>
      <c r="E69" s="30"/>
      <c r="F69" s="4"/>
      <c r="Q69" s="31"/>
    </row>
    <row r="70" spans="1:236" x14ac:dyDescent="0.2">
      <c r="A70" s="36"/>
      <c r="B70" s="32"/>
      <c r="C70" s="32"/>
      <c r="D70" s="32"/>
      <c r="E70" s="32"/>
      <c r="F70" s="32"/>
    </row>
    <row r="71" spans="1:236" x14ac:dyDescent="0.2">
      <c r="B71" s="32"/>
      <c r="C71" s="32"/>
      <c r="D71" s="32"/>
      <c r="E71" s="32"/>
      <c r="F71" s="32"/>
      <c r="P71" s="32"/>
      <c r="Q71" s="32"/>
    </row>
    <row r="72" spans="1:236" x14ac:dyDescent="0.2">
      <c r="B72" s="32"/>
      <c r="C72" s="32"/>
      <c r="D72" s="32"/>
      <c r="E72" s="32"/>
      <c r="F72" s="32"/>
      <c r="P72" s="23"/>
      <c r="Q72" s="23"/>
    </row>
    <row r="75" spans="1:236" x14ac:dyDescent="0.2">
      <c r="A75" s="507"/>
    </row>
    <row r="76" spans="1:236" x14ac:dyDescent="0.2">
      <c r="A76" s="507"/>
    </row>
    <row r="77" spans="1:236" x14ac:dyDescent="0.2">
      <c r="A77" s="507"/>
    </row>
    <row r="78" spans="1:236" x14ac:dyDescent="0.2">
      <c r="A78" s="507"/>
    </row>
    <row r="79" spans="1:236" x14ac:dyDescent="0.2">
      <c r="A79" s="507"/>
    </row>
    <row r="80" spans="1:236"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sheetData>
  <sheetProtection algorithmName="SHA-512" hashValue="H8O9ehC0ISeFwEhZ4a0LYFRq2LifUfry6vxYlsnDPPV0Xms6CDrSGLdvSS+owOeg4nphK6H3qVzi1+6f9qjyOg==" saltValue="e4Lqu0C/8m/iXgr7S/INTA==" spinCount="100000" sheet="1" objects="1" scenarios="1"/>
  <mergeCells count="8">
    <mergeCell ref="A75:A89"/>
    <mergeCell ref="A7:K7"/>
    <mergeCell ref="A1:P1"/>
    <mergeCell ref="A4:P4"/>
    <mergeCell ref="L18:O18"/>
    <mergeCell ref="G18:J18"/>
    <mergeCell ref="A5:P5"/>
    <mergeCell ref="A2:P2"/>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1522" r:id="rId6" name="Button 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7"/>
  <sheetViews>
    <sheetView showGridLines="0" topLeftCell="A22"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10.140625" customWidth="1"/>
    <col min="6" max="6" width="5.5703125" customWidth="1"/>
    <col min="7" max="8" width="13.28515625" customWidth="1"/>
    <col min="9" max="9" width="14.5703125" customWidth="1"/>
    <col min="10" max="10" width="13.28515625" customWidth="1"/>
    <col min="11" max="11" width="7" customWidth="1"/>
    <col min="12" max="12" width="15.140625" customWidth="1"/>
    <col min="13" max="13" width="17.28515625" bestFit="1" customWidth="1"/>
    <col min="14" max="14" width="16.7109375" customWidth="1"/>
    <col min="15" max="15" width="19.140625" bestFit="1" customWidth="1"/>
    <col min="16" max="16" width="12.85546875" bestFit="1" customWidth="1"/>
    <col min="18" max="18" width="9.140625" hidden="1" customWidth="1"/>
    <col min="19" max="26" width="10.28515625" hidden="1" customWidth="1"/>
    <col min="27" max="27" width="10.5703125" hidden="1" customWidth="1"/>
    <col min="28" max="30" width="10.28515625" hidden="1" customWidth="1"/>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35" t="s">
        <v>127</v>
      </c>
      <c r="B2" s="536"/>
      <c r="C2" s="536"/>
      <c r="D2" s="536"/>
      <c r="E2" s="536"/>
      <c r="F2" s="536"/>
      <c r="G2" s="536"/>
      <c r="H2" s="536"/>
      <c r="I2" s="536"/>
      <c r="J2" s="536"/>
      <c r="K2" s="536"/>
      <c r="L2" s="536"/>
      <c r="M2" s="536"/>
      <c r="N2" s="536"/>
      <c r="O2" s="536"/>
      <c r="P2" s="537"/>
    </row>
    <row r="3" spans="1:30" ht="10.5" customHeight="1" x14ac:dyDescent="0.25">
      <c r="A3" s="432"/>
      <c r="B3" s="431"/>
      <c r="C3" s="431"/>
      <c r="D3" s="431"/>
      <c r="E3" s="431"/>
      <c r="F3" s="431"/>
      <c r="G3" s="431"/>
      <c r="H3" s="431"/>
      <c r="I3" s="431"/>
      <c r="J3" s="431"/>
      <c r="K3" s="431"/>
      <c r="L3" s="431"/>
      <c r="M3" s="431"/>
      <c r="N3" s="431"/>
      <c r="O3" s="431"/>
      <c r="P3" s="433"/>
    </row>
    <row r="4" spans="1:30"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0" ht="15.6" customHeight="1" x14ac:dyDescent="0.2">
      <c r="A5" s="540" t="s">
        <v>288</v>
      </c>
      <c r="B5" s="540"/>
      <c r="C5" s="540"/>
      <c r="D5" s="540"/>
      <c r="E5" s="540"/>
      <c r="F5" s="540"/>
      <c r="G5" s="540"/>
      <c r="H5" s="540"/>
      <c r="I5" s="540"/>
      <c r="J5" s="540"/>
      <c r="K5" s="540"/>
      <c r="L5" s="540"/>
      <c r="M5" s="540"/>
      <c r="N5" s="540"/>
      <c r="O5" s="540"/>
      <c r="P5" s="541"/>
    </row>
    <row r="6" spans="1:30" x14ac:dyDescent="0.2">
      <c r="A6" s="254">
        <f ca="1">TODAY()</f>
        <v>46126</v>
      </c>
      <c r="B6" s="76"/>
      <c r="C6" s="208"/>
      <c r="D6" s="208"/>
      <c r="E6" s="208"/>
      <c r="F6" s="208"/>
      <c r="G6" s="208"/>
      <c r="H6" s="208"/>
      <c r="I6" s="208"/>
      <c r="P6" s="250"/>
    </row>
    <row r="7" spans="1:30" ht="26.25" x14ac:dyDescent="0.4">
      <c r="A7" s="528"/>
      <c r="B7" s="529"/>
      <c r="C7" s="529"/>
      <c r="D7" s="529"/>
      <c r="E7" s="529"/>
      <c r="F7" s="529"/>
      <c r="G7" s="529"/>
      <c r="H7" s="529"/>
      <c r="I7" s="529"/>
      <c r="J7" s="529"/>
      <c r="K7" s="529"/>
      <c r="L7" s="529"/>
      <c r="M7" s="529"/>
      <c r="N7" s="529"/>
      <c r="O7" s="529"/>
      <c r="P7" s="53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5</v>
      </c>
      <c r="C11" s="359" t="str">
        <f>LOOKUP(B11,R11:AD11,R13:AD13)</f>
        <v>May</v>
      </c>
      <c r="D11" s="101">
        <f>'Customer Info'!C8</f>
        <v>2026</v>
      </c>
      <c r="P11" s="250"/>
      <c r="S11">
        <v>1</v>
      </c>
      <c r="T11">
        <v>2</v>
      </c>
      <c r="U11">
        <v>3</v>
      </c>
      <c r="V11">
        <v>4</v>
      </c>
      <c r="W11">
        <v>5</v>
      </c>
      <c r="X11">
        <v>6</v>
      </c>
      <c r="Y11">
        <v>7</v>
      </c>
      <c r="Z11">
        <v>8</v>
      </c>
      <c r="AA11">
        <v>9</v>
      </c>
      <c r="AB11">
        <v>10</v>
      </c>
      <c r="AC11">
        <v>11</v>
      </c>
      <c r="AD11">
        <v>12</v>
      </c>
    </row>
    <row r="12" spans="1:30" x14ac:dyDescent="0.2">
      <c r="A12" s="21" t="s">
        <v>250</v>
      </c>
      <c r="B12" s="156"/>
      <c r="C12" s="359" t="str">
        <f>'Customer Info'!$B$9</f>
        <v>No</v>
      </c>
      <c r="D12" s="101"/>
      <c r="P12" s="250"/>
    </row>
    <row r="13" spans="1:30" x14ac:dyDescent="0.2">
      <c r="A13" s="538"/>
      <c r="B13" s="539"/>
      <c r="C13" s="539"/>
      <c r="D13" s="539"/>
      <c r="E13" s="539"/>
      <c r="F13" s="539"/>
      <c r="G13" s="539"/>
      <c r="H13" s="539"/>
      <c r="I13" s="539"/>
      <c r="J13" s="71"/>
      <c r="K13" s="71"/>
      <c r="L13" s="97"/>
      <c r="M13" s="97"/>
      <c r="N13" s="97"/>
      <c r="O13" s="97"/>
      <c r="P13" s="300"/>
      <c r="R13" t="s">
        <v>109</v>
      </c>
      <c r="S13" s="45" t="s">
        <v>97</v>
      </c>
      <c r="T13" s="45" t="s">
        <v>98</v>
      </c>
      <c r="U13" s="45" t="s">
        <v>99</v>
      </c>
      <c r="V13" s="45" t="s">
        <v>100</v>
      </c>
      <c r="W13" s="45" t="s">
        <v>101</v>
      </c>
      <c r="X13" s="45" t="s">
        <v>102</v>
      </c>
      <c r="Y13" s="45" t="s">
        <v>103</v>
      </c>
      <c r="Z13" s="45" t="s">
        <v>104</v>
      </c>
      <c r="AA13" s="45" t="s">
        <v>105</v>
      </c>
      <c r="AB13" s="45" t="s">
        <v>107</v>
      </c>
      <c r="AC13" s="45" t="s">
        <v>106</v>
      </c>
      <c r="AD13" s="45" t="s">
        <v>108</v>
      </c>
    </row>
    <row r="14" spans="1:30" x14ac:dyDescent="0.2">
      <c r="A14" s="261" t="s">
        <v>27</v>
      </c>
      <c r="B14" s="20"/>
      <c r="C14" s="20"/>
      <c r="D14" s="20"/>
      <c r="E14" s="20"/>
      <c r="F14" s="20"/>
      <c r="G14" s="20"/>
      <c r="H14" s="20"/>
      <c r="I14" s="20"/>
      <c r="P14" s="250"/>
      <c r="R14" s="3" t="s">
        <v>154</v>
      </c>
      <c r="S14">
        <f>'Rider Rates'!$C$71</f>
        <v>7.6880000000000004E-2</v>
      </c>
      <c r="T14">
        <f>'Rider Rates'!$C$71</f>
        <v>7.6880000000000004E-2</v>
      </c>
      <c r="U14">
        <f>'Rider Rates'!$C$71</f>
        <v>7.6880000000000004E-2</v>
      </c>
      <c r="V14">
        <f>'Rider Rates'!$C$71</f>
        <v>7.6880000000000004E-2</v>
      </c>
      <c r="W14">
        <f>'Rider Rates'!$C$71</f>
        <v>7.6880000000000004E-2</v>
      </c>
      <c r="X14">
        <f>'Rider Rates'!$C$70</f>
        <v>7.6880000000000004E-2</v>
      </c>
      <c r="Y14">
        <f>'Rider Rates'!$C$70</f>
        <v>7.6880000000000004E-2</v>
      </c>
      <c r="Z14">
        <f>'Rider Rates'!$C$70</f>
        <v>7.6880000000000004E-2</v>
      </c>
      <c r="AA14">
        <f>'Rider Rates'!$C$70</f>
        <v>7.6880000000000004E-2</v>
      </c>
      <c r="AB14">
        <f>'Rider Rates'!$C$71</f>
        <v>7.6880000000000004E-2</v>
      </c>
      <c r="AC14">
        <f>'Rider Rates'!$C$71</f>
        <v>7.6880000000000004E-2</v>
      </c>
      <c r="AD14">
        <f>'Rider Rates'!$C$71</f>
        <v>7.6880000000000004E-2</v>
      </c>
    </row>
    <row r="15" spans="1:30" x14ac:dyDescent="0.2">
      <c r="A15" s="255"/>
      <c r="P15" s="250"/>
      <c r="R15" s="61"/>
      <c r="S15" s="149"/>
      <c r="T15" s="149"/>
      <c r="U15" s="149"/>
      <c r="V15" s="149"/>
      <c r="W15" s="149"/>
      <c r="X15" s="149"/>
      <c r="Y15" s="149"/>
      <c r="Z15" s="149"/>
      <c r="AA15" s="149"/>
      <c r="AB15" s="149"/>
      <c r="AC15" s="149"/>
      <c r="AD15" s="149"/>
    </row>
    <row r="16" spans="1:30" x14ac:dyDescent="0.2">
      <c r="A16" s="260" t="s">
        <v>51</v>
      </c>
      <c r="B16" s="27"/>
      <c r="C16" s="29">
        <f>IF('Customer Info'!B21+'Customer Info'!B22-'Customer Info'!B23&lt;0,0,'Customer Info'!B21+'Customer Info'!B22-'Customer Info'!B23)</f>
        <v>0</v>
      </c>
      <c r="D16" s="27" t="s">
        <v>41</v>
      </c>
      <c r="E16" s="27"/>
      <c r="F16" s="28"/>
      <c r="G16" s="27"/>
      <c r="H16" s="27"/>
      <c r="I16" s="27"/>
      <c r="P16" s="250"/>
      <c r="R16" s="61"/>
      <c r="S16" s="149"/>
      <c r="T16" s="149"/>
      <c r="U16" s="149"/>
      <c r="V16" s="149"/>
      <c r="W16" s="149"/>
      <c r="X16" s="149"/>
      <c r="Y16" s="149"/>
      <c r="Z16" s="149"/>
      <c r="AA16" s="149"/>
      <c r="AB16" s="149"/>
      <c r="AC16" s="149"/>
      <c r="AD16" s="149"/>
    </row>
    <row r="17" spans="1:221" x14ac:dyDescent="0.2">
      <c r="A17" s="255"/>
      <c r="P17" s="250"/>
    </row>
    <row r="18" spans="1:221" x14ac:dyDescent="0.2">
      <c r="A18" s="261" t="s">
        <v>31</v>
      </c>
      <c r="B18" s="20"/>
      <c r="C18" s="20"/>
      <c r="D18" s="20"/>
      <c r="E18" s="20"/>
      <c r="F18" s="20"/>
      <c r="G18" s="531" t="s">
        <v>67</v>
      </c>
      <c r="H18" s="532"/>
      <c r="I18" s="532"/>
      <c r="J18" s="533"/>
      <c r="K18" s="20"/>
      <c r="L18" s="534" t="s">
        <v>68</v>
      </c>
      <c r="M18" s="534"/>
      <c r="N18" s="534"/>
      <c r="O18" s="534"/>
      <c r="P18" s="250"/>
    </row>
    <row r="19" spans="1:221" x14ac:dyDescent="0.2">
      <c r="A19" s="255"/>
      <c r="G19" s="8" t="s">
        <v>64</v>
      </c>
      <c r="H19" s="8" t="s">
        <v>65</v>
      </c>
      <c r="I19" s="8" t="s">
        <v>66</v>
      </c>
      <c r="J19" s="5" t="s">
        <v>34</v>
      </c>
      <c r="L19" s="100" t="s">
        <v>64</v>
      </c>
      <c r="M19" s="100" t="s">
        <v>65</v>
      </c>
      <c r="N19" s="100" t="s">
        <v>66</v>
      </c>
      <c r="O19" s="100" t="s">
        <v>34</v>
      </c>
      <c r="P19" s="262" t="s">
        <v>56</v>
      </c>
    </row>
    <row r="20" spans="1:221" x14ac:dyDescent="0.2">
      <c r="A20" s="255" t="s">
        <v>32</v>
      </c>
      <c r="G20" s="66"/>
      <c r="H20" s="66"/>
      <c r="I20" s="66">
        <f>'Rider Rates'!$B$13</f>
        <v>21</v>
      </c>
      <c r="J20" s="66">
        <f>SUM(G20:I20)</f>
        <v>21</v>
      </c>
      <c r="L20" s="67"/>
      <c r="M20" s="67"/>
      <c r="N20" s="67">
        <f>I20</f>
        <v>21</v>
      </c>
      <c r="O20" s="162">
        <f>SUM(L20:N20)</f>
        <v>21</v>
      </c>
      <c r="P20" s="263">
        <f>'Rider Rates'!$K$13</f>
        <v>46122</v>
      </c>
    </row>
    <row r="21" spans="1:221" x14ac:dyDescent="0.2">
      <c r="A21" s="255" t="s">
        <v>126</v>
      </c>
      <c r="D21" s="1">
        <f>C16</f>
        <v>0</v>
      </c>
      <c r="E21" s="30" t="s">
        <v>41</v>
      </c>
      <c r="F21" s="4" t="s">
        <v>8</v>
      </c>
      <c r="G21" s="64"/>
      <c r="H21" s="64"/>
      <c r="I21" s="64">
        <f>'Rider Rates'!$C$13</f>
        <v>2.7151999999999999E-2</v>
      </c>
      <c r="J21" s="64">
        <f>SUM(G21:I21)</f>
        <v>2.7151999999999999E-2</v>
      </c>
      <c r="K21" s="31" t="s">
        <v>42</v>
      </c>
      <c r="L21" s="66"/>
      <c r="M21" s="66"/>
      <c r="N21" s="66">
        <f>IF(C16&lt;0,0,ROUND($D21*I21,2))</f>
        <v>0</v>
      </c>
      <c r="O21" s="162">
        <f>SUM(L21:N21)</f>
        <v>0</v>
      </c>
      <c r="P21" s="263">
        <f>'Rider Rates'!$K$13</f>
        <v>46122</v>
      </c>
    </row>
    <row r="22" spans="1:221" x14ac:dyDescent="0.2">
      <c r="A22" s="302" t="s">
        <v>50</v>
      </c>
      <c r="B22" s="32"/>
      <c r="C22" s="32"/>
      <c r="D22" s="33"/>
      <c r="E22" s="33"/>
      <c r="F22" s="32"/>
      <c r="G22" s="32"/>
      <c r="H22" s="32"/>
      <c r="I22" s="32"/>
      <c r="J22" s="32"/>
      <c r="K22" s="34"/>
      <c r="L22" s="210"/>
      <c r="M22" s="210"/>
      <c r="N22" s="210">
        <f>SUM(N20:N21)</f>
        <v>21</v>
      </c>
      <c r="O22" s="210">
        <f>SUM(O20:O21)</f>
        <v>21</v>
      </c>
      <c r="P22" s="250"/>
    </row>
    <row r="23" spans="1:221" x14ac:dyDescent="0.2">
      <c r="A23" s="303"/>
      <c r="B23" s="68"/>
      <c r="C23" s="69"/>
      <c r="D23" s="69"/>
      <c r="E23" s="69"/>
      <c r="F23" s="69"/>
      <c r="G23" s="70"/>
      <c r="H23" s="70"/>
      <c r="I23" s="70"/>
      <c r="J23" s="70"/>
      <c r="K23" s="68"/>
      <c r="L23" s="68"/>
      <c r="M23" s="68"/>
      <c r="N23" s="68"/>
      <c r="O23" s="68"/>
      <c r="P23" s="304"/>
    </row>
    <row r="24" spans="1:221" x14ac:dyDescent="0.2">
      <c r="A24" s="268" t="s">
        <v>69</v>
      </c>
      <c r="B24" s="125"/>
      <c r="C24" s="125"/>
      <c r="D24" s="126"/>
      <c r="E24" s="126"/>
      <c r="F24" s="125"/>
      <c r="G24" s="126"/>
      <c r="H24" s="126"/>
      <c r="I24" s="126"/>
      <c r="J24" s="126"/>
      <c r="K24" s="126"/>
      <c r="L24" s="126"/>
      <c r="M24" s="126"/>
      <c r="N24" s="126"/>
      <c r="O24" s="126"/>
      <c r="P24" s="27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268"/>
      <c r="B25" s="125"/>
      <c r="C25" s="125"/>
      <c r="D25" s="126"/>
      <c r="E25" s="126"/>
      <c r="F25" s="125"/>
      <c r="G25" s="126"/>
      <c r="H25" s="126"/>
      <c r="I25" s="126"/>
      <c r="J25" s="126"/>
      <c r="K25" s="126"/>
      <c r="L25" s="126"/>
      <c r="M25" s="126"/>
      <c r="N25" s="126"/>
      <c r="O25" s="126"/>
      <c r="P25" s="27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9" t="s">
        <v>292</v>
      </c>
      <c r="B26" s="61"/>
      <c r="C26" s="61"/>
      <c r="D26" s="61"/>
      <c r="E26" s="61"/>
      <c r="F26" s="61"/>
      <c r="G26" s="61"/>
      <c r="H26" s="61"/>
      <c r="I26" s="61"/>
      <c r="J26" s="61"/>
      <c r="K26" s="61"/>
      <c r="L26" s="61"/>
      <c r="M26" s="61"/>
      <c r="N26" s="61"/>
      <c r="O26" s="61"/>
      <c r="P26" s="295"/>
      <c r="Q26" s="79"/>
      <c r="R26" s="132"/>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2" t="s">
        <v>372</v>
      </c>
      <c r="B27" s="133"/>
      <c r="C27" s="133"/>
      <c r="D27" s="77">
        <f>IF($C$16&lt;0,0,IF($C$16&gt;833000,833000,$C$16))</f>
        <v>0</v>
      </c>
      <c r="E27" s="78" t="s">
        <v>41</v>
      </c>
      <c r="F27" s="79" t="s">
        <v>8</v>
      </c>
      <c r="G27" s="80"/>
      <c r="H27" s="80"/>
      <c r="I27" s="80">
        <f>'Rider Rates'!$G$35</f>
        <v>5.5215000000000004E-3</v>
      </c>
      <c r="J27" s="80">
        <f t="shared" ref="J27:J31" si="0">SUM(G27:I27)</f>
        <v>5.5215000000000004E-3</v>
      </c>
      <c r="K27" s="81" t="s">
        <v>42</v>
      </c>
      <c r="L27" s="82"/>
      <c r="M27" s="82"/>
      <c r="N27" s="82">
        <f t="shared" ref="N27:N32" si="1">ROUND(D27*I27,2)</f>
        <v>0</v>
      </c>
      <c r="O27" s="82">
        <f t="shared" ref="O27:O55" si="2">SUM(L27:N27)</f>
        <v>0</v>
      </c>
      <c r="P27" s="263">
        <f>'Rider Rates'!$O$35</f>
        <v>46022</v>
      </c>
      <c r="Q27" s="79"/>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373</v>
      </c>
      <c r="B28" s="61"/>
      <c r="C28" s="61"/>
      <c r="D28" s="1">
        <f>IF($C$16&gt;833000,$C$16-833000,0)</f>
        <v>0</v>
      </c>
      <c r="E28" s="78" t="s">
        <v>41</v>
      </c>
      <c r="F28" s="79" t="s">
        <v>8</v>
      </c>
      <c r="G28" s="80"/>
      <c r="H28" s="80"/>
      <c r="I28" s="80">
        <f>'Rider Rates'!$G$36</f>
        <v>1.7560000000000001E-4</v>
      </c>
      <c r="J28" s="80">
        <f t="shared" si="0"/>
        <v>1.7560000000000001E-4</v>
      </c>
      <c r="K28" s="81" t="s">
        <v>42</v>
      </c>
      <c r="L28" s="82"/>
      <c r="M28" s="82"/>
      <c r="N28" s="82">
        <f t="shared" si="1"/>
        <v>0</v>
      </c>
      <c r="O28" s="82">
        <f t="shared" si="2"/>
        <v>0</v>
      </c>
      <c r="P28" s="263">
        <f>'Rider Rates'!$O$36</f>
        <v>45293</v>
      </c>
      <c r="Q28" s="79"/>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92</v>
      </c>
      <c r="B29" s="61"/>
      <c r="C29" s="61"/>
      <c r="D29" s="77">
        <f>IF('Customer Info'!$C$31=TRUE,0,IF($C$16&lt;0,0,IF($C$16&gt;2000,2000,$C$16)))</f>
        <v>0</v>
      </c>
      <c r="E29" s="78" t="s">
        <v>41</v>
      </c>
      <c r="F29" s="79" t="s">
        <v>8</v>
      </c>
      <c r="G29" s="80"/>
      <c r="H29" s="80"/>
      <c r="I29" s="80">
        <f>'Rider Rates'!$G$37</f>
        <v>4.6499999999999996E-3</v>
      </c>
      <c r="J29" s="80">
        <f t="shared" si="0"/>
        <v>4.6499999999999996E-3</v>
      </c>
      <c r="K29" s="81" t="s">
        <v>42</v>
      </c>
      <c r="L29" s="82"/>
      <c r="M29" s="82"/>
      <c r="N29" s="82">
        <f t="shared" si="1"/>
        <v>0</v>
      </c>
      <c r="O29" s="82">
        <f t="shared" si="2"/>
        <v>0</v>
      </c>
      <c r="P29" s="263">
        <f>'Rider Rates'!$O$37</f>
        <v>44531</v>
      </c>
      <c r="Q29" s="79"/>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93</v>
      </c>
      <c r="B30" s="61"/>
      <c r="C30" s="61"/>
      <c r="D30" s="77">
        <f>IF('Customer Info'!$C$31=TRUE,0,IF($C$16&lt;=2000,0,IF($C$16=0,0,IF($C$16-2000&gt;13000,13000,$C$16-2000))))</f>
        <v>0</v>
      </c>
      <c r="E30" s="78" t="s">
        <v>41</v>
      </c>
      <c r="F30" s="79" t="s">
        <v>8</v>
      </c>
      <c r="G30" s="80"/>
      <c r="H30" s="80"/>
      <c r="I30" s="80">
        <f>'Rider Rates'!$G$38</f>
        <v>4.1900000000000001E-3</v>
      </c>
      <c r="J30" s="80">
        <f t="shared" si="0"/>
        <v>4.1900000000000001E-3</v>
      </c>
      <c r="K30" s="81" t="s">
        <v>42</v>
      </c>
      <c r="L30" s="82"/>
      <c r="M30" s="82"/>
      <c r="N30" s="82">
        <f t="shared" si="1"/>
        <v>0</v>
      </c>
      <c r="O30" s="82">
        <f t="shared" si="2"/>
        <v>0</v>
      </c>
      <c r="P30" s="263">
        <f>'Rider Rates'!$O$38</f>
        <v>44531</v>
      </c>
      <c r="Q30" s="79"/>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94</v>
      </c>
      <c r="B31" s="61"/>
      <c r="C31" s="61"/>
      <c r="D31" s="77">
        <f>IF('Customer Info'!$C$31=TRUE,0,IF($C$16=0,0,IF($C$16-15000&gt;=0,$C$16-15000,0)))</f>
        <v>0</v>
      </c>
      <c r="E31" s="78" t="s">
        <v>41</v>
      </c>
      <c r="F31" s="79" t="s">
        <v>8</v>
      </c>
      <c r="G31" s="80"/>
      <c r="H31" s="80"/>
      <c r="I31" s="80">
        <f>'Rider Rates'!$G$39</f>
        <v>3.63E-3</v>
      </c>
      <c r="J31" s="80">
        <f t="shared" si="0"/>
        <v>3.63E-3</v>
      </c>
      <c r="K31" s="81" t="s">
        <v>42</v>
      </c>
      <c r="L31" s="82"/>
      <c r="M31" s="82"/>
      <c r="N31" s="82">
        <f t="shared" si="1"/>
        <v>0</v>
      </c>
      <c r="O31" s="82">
        <f t="shared" si="2"/>
        <v>0</v>
      </c>
      <c r="P31" s="263">
        <f>'Rider Rates'!$O$39</f>
        <v>44531</v>
      </c>
      <c r="Q31" s="79"/>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3" t="s">
        <v>159</v>
      </c>
      <c r="B32" s="61"/>
      <c r="C32" s="61"/>
      <c r="D32" s="77">
        <f>IF($C$16&lt;1,0,$C$16)</f>
        <v>0</v>
      </c>
      <c r="E32" s="78" t="s">
        <v>41</v>
      </c>
      <c r="F32" s="196" t="s">
        <v>8</v>
      </c>
      <c r="G32" s="124"/>
      <c r="H32" s="124"/>
      <c r="I32" s="80">
        <f>'Rider Rates'!$I$40</f>
        <v>-1.06E-3</v>
      </c>
      <c r="J32" s="80">
        <f t="shared" ref="J32:J43" si="3">SUM(G32:I32)</f>
        <v>-1.06E-3</v>
      </c>
      <c r="K32" s="81" t="s">
        <v>42</v>
      </c>
      <c r="L32" s="82"/>
      <c r="M32" s="82"/>
      <c r="N32" s="82">
        <f t="shared" si="1"/>
        <v>0</v>
      </c>
      <c r="O32" s="82">
        <f t="shared" ref="O32:O43" si="4">SUM(L32:N32)</f>
        <v>0</v>
      </c>
      <c r="P32" s="263">
        <f>'Rider Rates'!$O$40</f>
        <v>46122</v>
      </c>
      <c r="Q32" s="79"/>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162</v>
      </c>
      <c r="B33" s="61"/>
      <c r="C33" s="61"/>
      <c r="D33" s="151"/>
      <c r="E33" s="78" t="s">
        <v>109</v>
      </c>
      <c r="F33" s="79"/>
      <c r="G33" s="87"/>
      <c r="H33" s="88"/>
      <c r="I33" s="152">
        <f>'Rider Rates'!$C$41</f>
        <v>1.02</v>
      </c>
      <c r="J33" s="152">
        <f t="shared" si="3"/>
        <v>1.02</v>
      </c>
      <c r="K33" s="81"/>
      <c r="L33" s="82"/>
      <c r="M33" s="82"/>
      <c r="N33" s="82">
        <f>I33</f>
        <v>1.02</v>
      </c>
      <c r="O33" s="82">
        <f t="shared" si="4"/>
        <v>1.02</v>
      </c>
      <c r="P33" s="263">
        <f>'Rider Rates'!$O$41</f>
        <v>46122</v>
      </c>
      <c r="Q33" s="79"/>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352</v>
      </c>
      <c r="B34" s="61"/>
      <c r="C34" s="61"/>
      <c r="D34" s="151"/>
      <c r="E34" s="78" t="s">
        <v>109</v>
      </c>
      <c r="F34" s="79"/>
      <c r="G34" s="87"/>
      <c r="H34" s="88"/>
      <c r="I34" s="152">
        <f>'Rider Rates'!$C$42</f>
        <v>23.69</v>
      </c>
      <c r="J34" s="152">
        <f t="shared" si="3"/>
        <v>23.69</v>
      </c>
      <c r="K34" s="81"/>
      <c r="L34" s="82"/>
      <c r="M34" s="82"/>
      <c r="N34" s="82">
        <f>I34</f>
        <v>23.69</v>
      </c>
      <c r="O34" s="82">
        <f t="shared" si="4"/>
        <v>23.69</v>
      </c>
      <c r="P34" s="263">
        <f>'Rider Rates'!$O$42</f>
        <v>46122</v>
      </c>
      <c r="Q34" s="79"/>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2" t="s">
        <v>133</v>
      </c>
      <c r="B35" s="61"/>
      <c r="C35" s="61"/>
      <c r="D35" s="151">
        <f>$N$22</f>
        <v>21</v>
      </c>
      <c r="E35" s="78" t="s">
        <v>115</v>
      </c>
      <c r="F35" s="79" t="s">
        <v>8</v>
      </c>
      <c r="G35" s="87"/>
      <c r="H35" s="88"/>
      <c r="I35" s="93">
        <f>'Rider Rates'!$F$43</f>
        <v>2.95915E-2</v>
      </c>
      <c r="J35" s="93">
        <f t="shared" si="3"/>
        <v>2.95915E-2</v>
      </c>
      <c r="K35" s="81"/>
      <c r="L35" s="82"/>
      <c r="M35" s="82"/>
      <c r="N35" s="82">
        <f>ROUND($N$22*I35,2)</f>
        <v>0.62</v>
      </c>
      <c r="O35" s="82">
        <f t="shared" si="4"/>
        <v>0.62</v>
      </c>
      <c r="P35" s="263">
        <f>'Rider Rates'!$O$43</f>
        <v>46122</v>
      </c>
      <c r="Q35" s="79"/>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78</v>
      </c>
      <c r="B36" s="61"/>
      <c r="C36" s="61"/>
      <c r="D36" s="151">
        <f>$N$22</f>
        <v>21</v>
      </c>
      <c r="E36" s="78" t="s">
        <v>115</v>
      </c>
      <c r="F36" s="79" t="s">
        <v>8</v>
      </c>
      <c r="G36" s="86"/>
      <c r="H36" s="5"/>
      <c r="I36" s="93">
        <f>'Rider Rates'!$F$44</f>
        <v>1.8019E-2</v>
      </c>
      <c r="J36" s="93">
        <f t="shared" si="3"/>
        <v>1.8019E-2</v>
      </c>
      <c r="K36" s="81"/>
      <c r="L36" s="82"/>
      <c r="M36" s="82"/>
      <c r="N36" s="82">
        <f>ROUND($N$22*I36,2)</f>
        <v>0.38</v>
      </c>
      <c r="O36" s="82">
        <f t="shared" si="4"/>
        <v>0.38</v>
      </c>
      <c r="P36" s="263">
        <f>'Rider Rates'!$O$44</f>
        <v>46122</v>
      </c>
      <c r="Q36" s="79"/>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79</v>
      </c>
      <c r="B37" s="61"/>
      <c r="C37" s="61"/>
      <c r="D37" s="151">
        <f>$N$22</f>
        <v>21</v>
      </c>
      <c r="E37" s="78" t="s">
        <v>115</v>
      </c>
      <c r="F37" s="79" t="s">
        <v>8</v>
      </c>
      <c r="G37" s="87"/>
      <c r="H37" s="88"/>
      <c r="I37" s="93">
        <f>'Rider Rates'!$F$45</f>
        <v>5.8023605956771022E-2</v>
      </c>
      <c r="J37" s="93">
        <f t="shared" si="3"/>
        <v>5.8023605956771022E-2</v>
      </c>
      <c r="K37" s="81"/>
      <c r="L37" s="82"/>
      <c r="M37" s="82"/>
      <c r="N37" s="82">
        <f>ROUND($N$22*I37,2)</f>
        <v>1.22</v>
      </c>
      <c r="O37" s="82">
        <f t="shared" si="4"/>
        <v>1.22</v>
      </c>
      <c r="P37" s="263">
        <f>'Rider Rates'!$O$45</f>
        <v>46122</v>
      </c>
      <c r="Q37" s="79"/>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3" t="s">
        <v>173</v>
      </c>
      <c r="B38" s="61"/>
      <c r="C38" s="61"/>
      <c r="D38" s="151">
        <f>$N$22</f>
        <v>21</v>
      </c>
      <c r="E38" s="78" t="s">
        <v>115</v>
      </c>
      <c r="F38" s="79" t="s">
        <v>8</v>
      </c>
      <c r="G38" s="80"/>
      <c r="H38" s="80"/>
      <c r="I38" s="93">
        <f>'Rider Rates'!$F$46</f>
        <v>0</v>
      </c>
      <c r="J38" s="93">
        <f t="shared" si="3"/>
        <v>0</v>
      </c>
      <c r="K38" s="81"/>
      <c r="L38" s="82"/>
      <c r="M38" s="82"/>
      <c r="N38" s="82">
        <f>ROUND($N$22*I38,2)</f>
        <v>0</v>
      </c>
      <c r="O38" s="82">
        <f t="shared" si="4"/>
        <v>0</v>
      </c>
      <c r="P38" s="263">
        <f>'Rider Rates'!$O$46</f>
        <v>44713</v>
      </c>
      <c r="Q38" s="79"/>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0" t="s">
        <v>160</v>
      </c>
      <c r="B39" s="61"/>
      <c r="C39" s="61"/>
      <c r="D39" s="77">
        <f>IF($C$16&lt;0,0,IF($C$16&gt;833000,833000,$C$16))</f>
        <v>0</v>
      </c>
      <c r="E39" s="78" t="s">
        <v>41</v>
      </c>
      <c r="F39" s="79" t="s">
        <v>8</v>
      </c>
      <c r="G39" s="80"/>
      <c r="H39" s="80"/>
      <c r="I39" s="80">
        <f>'Rider Rates'!$I$47</f>
        <v>0</v>
      </c>
      <c r="J39" s="80">
        <f t="shared" si="3"/>
        <v>0</v>
      </c>
      <c r="K39" s="81" t="s">
        <v>42</v>
      </c>
      <c r="L39" s="82"/>
      <c r="M39" s="82"/>
      <c r="N39" s="82">
        <f>ROUND(D39*I39,2)</f>
        <v>0</v>
      </c>
      <c r="O39" s="82">
        <f t="shared" si="4"/>
        <v>0</v>
      </c>
      <c r="P39" s="263">
        <f>'Rider Rates'!$O$47</f>
        <v>45883</v>
      </c>
      <c r="Q39" s="79"/>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343</v>
      </c>
      <c r="B40" s="61"/>
      <c r="C40" s="61"/>
      <c r="D40" s="77">
        <f>IF(C16&lt;0,0,IF(C16&gt;833000,833000,C16))</f>
        <v>0</v>
      </c>
      <c r="E40" s="78" t="s">
        <v>41</v>
      </c>
      <c r="F40" s="79" t="s">
        <v>8</v>
      </c>
      <c r="G40" s="205"/>
      <c r="H40" s="205"/>
      <c r="I40" s="80">
        <f>'Rider Rates'!$I$48</f>
        <v>0</v>
      </c>
      <c r="J40" s="80">
        <f t="shared" si="3"/>
        <v>0</v>
      </c>
      <c r="K40" s="81" t="s">
        <v>42</v>
      </c>
      <c r="L40" s="206"/>
      <c r="M40" s="206"/>
      <c r="N40" s="206">
        <f>IF(D40*I40&gt;242,242,D40*I40)</f>
        <v>0</v>
      </c>
      <c r="O40" s="206">
        <f t="shared" si="4"/>
        <v>0</v>
      </c>
      <c r="P40" s="263">
        <f>'Rider Rates'!$O$48</f>
        <v>45883</v>
      </c>
      <c r="Q40" s="79"/>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176</v>
      </c>
      <c r="B41" s="61"/>
      <c r="C41" s="61"/>
      <c r="D41" s="77">
        <f>C16</f>
        <v>0</v>
      </c>
      <c r="E41" s="78" t="s">
        <v>41</v>
      </c>
      <c r="F41" s="196" t="s">
        <v>8</v>
      </c>
      <c r="G41" s="80"/>
      <c r="H41" s="80"/>
      <c r="I41" s="80">
        <f>'Rider Rates'!$J$49</f>
        <v>0</v>
      </c>
      <c r="J41" s="80">
        <f t="shared" si="3"/>
        <v>0</v>
      </c>
      <c r="K41" s="81" t="s">
        <v>42</v>
      </c>
      <c r="L41" s="82"/>
      <c r="M41" s="82"/>
      <c r="N41" s="82">
        <f>ROUND(D41*I41,2)</f>
        <v>0</v>
      </c>
      <c r="O41" s="82">
        <f t="shared" si="4"/>
        <v>0</v>
      </c>
      <c r="P41" s="263">
        <f>'Rider Rates'!$O$49</f>
        <v>45444</v>
      </c>
      <c r="Q41" s="79"/>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175</v>
      </c>
      <c r="B42" s="61"/>
      <c r="C42" s="61"/>
      <c r="D42" s="77"/>
      <c r="E42" s="78" t="s">
        <v>109</v>
      </c>
      <c r="F42" s="79" t="s">
        <v>8</v>
      </c>
      <c r="G42" s="203"/>
      <c r="H42" s="203"/>
      <c r="I42" s="80">
        <f>'Rider Rates'!$C$50</f>
        <v>0</v>
      </c>
      <c r="J42" s="80">
        <f t="shared" si="3"/>
        <v>0</v>
      </c>
      <c r="K42" s="81"/>
      <c r="L42" s="162"/>
      <c r="M42" s="162"/>
      <c r="N42" s="162">
        <f>I42</f>
        <v>0</v>
      </c>
      <c r="O42" s="162">
        <f t="shared" si="4"/>
        <v>0</v>
      </c>
      <c r="P42" s="263">
        <f>'Rider Rates'!$O$50</f>
        <v>45444</v>
      </c>
      <c r="Q42" s="79"/>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3" t="s">
        <v>174</v>
      </c>
      <c r="B43" s="61"/>
      <c r="C43" s="61"/>
      <c r="D43" s="77">
        <f>IF($C$16&lt;0,0,$C$16)</f>
        <v>0</v>
      </c>
      <c r="E43" s="78" t="s">
        <v>41</v>
      </c>
      <c r="F43" s="79" t="s">
        <v>8</v>
      </c>
      <c r="G43" s="80"/>
      <c r="H43" s="80"/>
      <c r="I43" s="80">
        <f>'Rider Rates'!$I$51</f>
        <v>0</v>
      </c>
      <c r="J43" s="80">
        <f t="shared" si="3"/>
        <v>0</v>
      </c>
      <c r="K43" s="81" t="s">
        <v>42</v>
      </c>
      <c r="L43" s="82"/>
      <c r="M43" s="82"/>
      <c r="N43" s="82">
        <f>ROUND(I43*D43,2)</f>
        <v>0</v>
      </c>
      <c r="O43" s="162">
        <f t="shared" si="4"/>
        <v>0</v>
      </c>
      <c r="P43" s="263">
        <f>'Rider Rates'!$O$51</f>
        <v>45444</v>
      </c>
      <c r="Q43" s="79"/>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2" t="s">
        <v>91</v>
      </c>
      <c r="B44" s="61"/>
      <c r="C44" s="61"/>
      <c r="D44" s="77">
        <f>IF('Customer Info'!C33=TRUE,0,IF($C$16&lt;0,0,$C$16))</f>
        <v>0</v>
      </c>
      <c r="E44" s="78" t="s">
        <v>41</v>
      </c>
      <c r="F44" s="79" t="s">
        <v>8</v>
      </c>
      <c r="G44" s="80"/>
      <c r="H44" s="80"/>
      <c r="I44" s="80">
        <f>'Rider Rates'!$J$55</f>
        <v>0</v>
      </c>
      <c r="J44" s="80">
        <f>SUM(G44:I44)</f>
        <v>0</v>
      </c>
      <c r="K44" s="81" t="s">
        <v>42</v>
      </c>
      <c r="L44" s="82"/>
      <c r="M44" s="82"/>
      <c r="N44" s="82">
        <f>ROUND(I44*D44,2)</f>
        <v>0</v>
      </c>
      <c r="O44" s="82">
        <f>SUM(L44:N44)</f>
        <v>0</v>
      </c>
      <c r="P44" s="263">
        <f>'Rider Rates'!$O$55</f>
        <v>45444</v>
      </c>
      <c r="Q44" s="79"/>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91</v>
      </c>
      <c r="B45" s="61"/>
      <c r="C45" s="61"/>
      <c r="D45" s="77"/>
      <c r="E45" s="78" t="s">
        <v>109</v>
      </c>
      <c r="F45" s="79"/>
      <c r="G45" s="80"/>
      <c r="H45" s="80"/>
      <c r="I45" s="80">
        <f>'Rider Rates'!$J$56</f>
        <v>0</v>
      </c>
      <c r="J45" s="80">
        <f>SUM(G45:I45)</f>
        <v>0</v>
      </c>
      <c r="K45" s="81"/>
      <c r="L45" s="82"/>
      <c r="M45" s="82"/>
      <c r="N45" s="82">
        <f>I45</f>
        <v>0</v>
      </c>
      <c r="O45" s="82">
        <f>SUM(L45:N45)</f>
        <v>0</v>
      </c>
      <c r="P45" s="263">
        <f>'Rider Rates'!$O$56</f>
        <v>44531</v>
      </c>
      <c r="Q45" s="79"/>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0" t="s">
        <v>177</v>
      </c>
      <c r="B46" s="61"/>
      <c r="C46" s="61"/>
      <c r="D46" s="77"/>
      <c r="E46" s="78"/>
      <c r="F46" s="79"/>
      <c r="G46" s="203"/>
      <c r="H46" s="203"/>
      <c r="I46" s="80"/>
      <c r="J46" s="80"/>
      <c r="K46" s="81"/>
      <c r="L46" s="162"/>
      <c r="M46" s="162"/>
      <c r="N46" s="162"/>
      <c r="O46" s="162"/>
      <c r="P46" s="296"/>
      <c r="Q46" s="79"/>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c r="B47" s="61"/>
      <c r="C47" s="61"/>
      <c r="D47" s="77"/>
      <c r="E47" s="78"/>
      <c r="F47" s="79"/>
      <c r="G47" s="79"/>
      <c r="H47" s="79"/>
      <c r="I47" s="79"/>
      <c r="J47" s="79"/>
      <c r="K47" s="79"/>
      <c r="L47" s="79"/>
      <c r="M47" s="79"/>
      <c r="N47" s="79"/>
      <c r="O47" s="79"/>
      <c r="P47" s="296"/>
      <c r="Q47" s="79"/>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9" t="s">
        <v>293</v>
      </c>
      <c r="B48" s="61"/>
      <c r="C48" s="61"/>
      <c r="D48" s="77"/>
      <c r="E48" s="78"/>
      <c r="F48" s="79"/>
      <c r="G48" s="79"/>
      <c r="H48" s="79"/>
      <c r="I48" s="79"/>
      <c r="J48" s="79"/>
      <c r="K48" s="79"/>
      <c r="L48" s="79"/>
      <c r="M48" s="79"/>
      <c r="N48" s="79"/>
      <c r="O48" s="79"/>
      <c r="P48" s="296"/>
      <c r="Q48" s="79"/>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3" t="s">
        <v>155</v>
      </c>
      <c r="B49" s="61"/>
      <c r="C49" s="61"/>
      <c r="D49" s="77">
        <f>IF($C$16&lt;0,0,$C$16)</f>
        <v>0</v>
      </c>
      <c r="E49" s="78" t="s">
        <v>41</v>
      </c>
      <c r="F49" s="79" t="s">
        <v>8</v>
      </c>
      <c r="G49" s="80"/>
      <c r="H49" s="80">
        <f>'Rider Rates'!$C$64</f>
        <v>3.1686899999999997E-2</v>
      </c>
      <c r="I49" s="80"/>
      <c r="J49" s="80">
        <f>SUM(G49:I49)</f>
        <v>3.1686899999999997E-2</v>
      </c>
      <c r="K49" s="81" t="s">
        <v>42</v>
      </c>
      <c r="L49" s="82"/>
      <c r="M49" s="82">
        <f>ROUND(D49*H49,2)</f>
        <v>0</v>
      </c>
      <c r="N49" s="160"/>
      <c r="O49" s="82">
        <f>SUM(L49:N49)</f>
        <v>0</v>
      </c>
      <c r="P49" s="263">
        <f>'Rider Rates'!$L$64</f>
        <v>46112</v>
      </c>
      <c r="Q49" s="79"/>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3"/>
      <c r="B50" s="61"/>
      <c r="C50" s="61"/>
      <c r="D50" s="77"/>
      <c r="E50" s="78"/>
      <c r="F50" s="79"/>
      <c r="G50" s="79"/>
      <c r="H50" s="79"/>
      <c r="I50" s="79"/>
      <c r="J50" s="79"/>
      <c r="K50" s="79"/>
      <c r="L50" s="79"/>
      <c r="M50" s="79"/>
      <c r="N50" s="79"/>
      <c r="O50" s="79"/>
      <c r="P50" s="263"/>
      <c r="Q50" s="79"/>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9" t="s">
        <v>294</v>
      </c>
      <c r="B51" s="61"/>
      <c r="C51" s="61"/>
      <c r="D51" s="77"/>
      <c r="E51" s="78"/>
      <c r="F51" s="79"/>
      <c r="G51" s="79"/>
      <c r="H51" s="79"/>
      <c r="I51" s="79"/>
      <c r="J51" s="79"/>
      <c r="K51" s="79"/>
      <c r="L51" s="79"/>
      <c r="M51" s="79"/>
      <c r="N51" s="79"/>
      <c r="O51" s="79"/>
      <c r="P51" s="263"/>
      <c r="Q51" s="79"/>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3" t="s">
        <v>153</v>
      </c>
      <c r="B52" s="61"/>
      <c r="C52" s="61"/>
      <c r="D52" s="77">
        <f>IF($C$12="Yes",0,'Customer Info'!$B$21+'Customer Info'!$B$22-'Customer Info'!$B$23)</f>
        <v>0</v>
      </c>
      <c r="E52" s="78" t="s">
        <v>41</v>
      </c>
      <c r="F52" s="79" t="s">
        <v>8</v>
      </c>
      <c r="G52" s="80">
        <f>IF($C$12="Yes",0,'Rider Rates'!$C$70)</f>
        <v>7.6880000000000004E-2</v>
      </c>
      <c r="H52" s="80"/>
      <c r="I52" s="80"/>
      <c r="J52" s="185">
        <f>SUM(G52:H52)</f>
        <v>7.6880000000000004E-2</v>
      </c>
      <c r="K52" s="81" t="s">
        <v>42</v>
      </c>
      <c r="L52" s="82">
        <f>ROUND(D52*G52,2)</f>
        <v>0</v>
      </c>
      <c r="M52" s="82"/>
      <c r="N52" s="82"/>
      <c r="O52" s="82">
        <f t="shared" ref="O52:O54" si="5">SUM(L52:N52)</f>
        <v>0</v>
      </c>
      <c r="P52" s="263">
        <f>'Rider Rates'!$G$70</f>
        <v>45809</v>
      </c>
      <c r="Q52" s="79"/>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3" t="s">
        <v>136</v>
      </c>
      <c r="B53" s="61"/>
      <c r="C53" s="61"/>
      <c r="D53" s="77">
        <f>IF($C$12="Yes",0,'Customer Info'!$B$21+'Customer Info'!$B$22-'Customer Info'!$B$23)</f>
        <v>0</v>
      </c>
      <c r="E53" s="78" t="s">
        <v>41</v>
      </c>
      <c r="F53" s="79" t="s">
        <v>8</v>
      </c>
      <c r="G53" s="80">
        <f>IF($C$12="Yes",0,'Rider Rates'!$C$74)</f>
        <v>1.8849999999999999E-2</v>
      </c>
      <c r="H53" s="80"/>
      <c r="I53" s="80"/>
      <c r="J53" s="185">
        <f>SUM(G53:H53)</f>
        <v>1.8849999999999999E-2</v>
      </c>
      <c r="K53" s="81" t="s">
        <v>42</v>
      </c>
      <c r="L53" s="82">
        <f>ROUND(D53*G53,2)</f>
        <v>0</v>
      </c>
      <c r="M53" s="82"/>
      <c r="N53" s="82"/>
      <c r="O53" s="82">
        <f t="shared" si="5"/>
        <v>0</v>
      </c>
      <c r="P53" s="263">
        <f>'Rider Rates'!$R$74</f>
        <v>45809</v>
      </c>
      <c r="Q53" s="79"/>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3" t="s">
        <v>158</v>
      </c>
      <c r="B54" s="61"/>
      <c r="C54" s="61"/>
      <c r="D54" s="77">
        <f>IF($C$12="Yes",0,'Customer Info'!$B$21+'Customer Info'!$B$22-'Customer Info'!$B$23)</f>
        <v>0</v>
      </c>
      <c r="E54" s="78" t="s">
        <v>41</v>
      </c>
      <c r="F54" s="79" t="s">
        <v>8</v>
      </c>
      <c r="G54" s="80">
        <f>IF($C$12="Yes",0,'Rider Rates'!$B$79)</f>
        <v>-4.3956000000000004E-3</v>
      </c>
      <c r="H54" s="80"/>
      <c r="I54" s="80"/>
      <c r="J54" s="185">
        <f>SUM(G54:H54)</f>
        <v>-4.3956000000000004E-3</v>
      </c>
      <c r="K54" s="81" t="s">
        <v>42</v>
      </c>
      <c r="L54" s="82">
        <f>ROUND(D54*G54,2)</f>
        <v>0</v>
      </c>
      <c r="M54" s="82"/>
      <c r="N54" s="82"/>
      <c r="O54" s="82">
        <f t="shared" si="5"/>
        <v>0</v>
      </c>
      <c r="P54" s="263">
        <f>'Rider Rates'!$C$79</f>
        <v>46112</v>
      </c>
      <c r="Q54" s="79"/>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2" t="s">
        <v>134</v>
      </c>
      <c r="B55" s="61"/>
      <c r="C55" s="61"/>
      <c r="D55" s="77">
        <f>IF($C$12="Yes",0,'Customer Info'!$B$21+'Customer Info'!$B$22-'Customer Info'!$B$23)</f>
        <v>0</v>
      </c>
      <c r="E55" s="78" t="s">
        <v>41</v>
      </c>
      <c r="F55" s="79" t="s">
        <v>8</v>
      </c>
      <c r="G55" s="80">
        <f>IF($C$12="Yes",0,'Rider Rates'!$B$82)</f>
        <v>3.8972999999999998E-3</v>
      </c>
      <c r="H55" s="80"/>
      <c r="I55" s="93"/>
      <c r="J55" s="185">
        <f>SUM(G55:H55)</f>
        <v>3.8972999999999998E-3</v>
      </c>
      <c r="K55" s="81" t="s">
        <v>42</v>
      </c>
      <c r="L55" s="82">
        <f>ROUND(D55*G55,2)</f>
        <v>0</v>
      </c>
      <c r="M55" s="82"/>
      <c r="N55" s="82"/>
      <c r="O55" s="82">
        <f t="shared" si="2"/>
        <v>0</v>
      </c>
      <c r="P55" s="263">
        <f>'Rider Rates'!$E$82</f>
        <v>45444</v>
      </c>
      <c r="Q55" s="79"/>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c r="B56" s="61"/>
      <c r="C56" s="61"/>
      <c r="D56" s="77"/>
      <c r="E56" s="78"/>
      <c r="F56" s="79"/>
      <c r="G56" s="368"/>
      <c r="H56" s="368"/>
      <c r="I56" s="371"/>
      <c r="J56" s="369"/>
      <c r="K56" s="81"/>
      <c r="L56" s="370"/>
      <c r="M56" s="370"/>
      <c r="N56" s="370"/>
      <c r="O56" s="370"/>
      <c r="P56" s="263"/>
      <c r="Q56" s="79"/>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4" t="s">
        <v>70</v>
      </c>
      <c r="B57" s="112"/>
      <c r="C57" s="112"/>
      <c r="D57" s="137"/>
      <c r="E57" s="138"/>
      <c r="F57" s="139"/>
      <c r="G57" s="139"/>
      <c r="H57" s="139"/>
      <c r="I57" s="139"/>
      <c r="J57" s="139"/>
      <c r="K57" s="140"/>
      <c r="L57" s="128">
        <f>SUM(L27:L55)</f>
        <v>0</v>
      </c>
      <c r="M57" s="128">
        <f>SUM(M27:M55)</f>
        <v>0</v>
      </c>
      <c r="N57" s="128">
        <f>SUM(N27:N55)</f>
        <v>26.93</v>
      </c>
      <c r="O57" s="128">
        <f>SUM(O27:O55)</f>
        <v>26.93</v>
      </c>
      <c r="P57" s="275"/>
      <c r="Q57" s="79"/>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0"/>
      <c r="B58" s="61"/>
      <c r="C58" s="61"/>
      <c r="D58" s="77"/>
      <c r="E58" s="78"/>
      <c r="F58" s="79"/>
      <c r="G58" s="79"/>
      <c r="H58" s="79"/>
      <c r="I58" s="79"/>
      <c r="J58" s="83"/>
      <c r="K58" s="81"/>
      <c r="L58" s="79"/>
      <c r="M58" s="79"/>
      <c r="N58" s="79"/>
      <c r="O58" s="79"/>
      <c r="P58" s="276"/>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97" t="s">
        <v>89</v>
      </c>
      <c r="B59" s="129"/>
      <c r="C59" s="129"/>
      <c r="D59" s="129"/>
      <c r="E59" s="129"/>
      <c r="F59" s="129"/>
      <c r="G59" s="129"/>
      <c r="H59" s="129"/>
      <c r="I59" s="129"/>
      <c r="J59" s="129"/>
      <c r="K59" s="129"/>
      <c r="L59" s="142">
        <f>L22+L57</f>
        <v>0</v>
      </c>
      <c r="M59" s="142">
        <f>M22+M57</f>
        <v>0</v>
      </c>
      <c r="N59" s="142">
        <f>N22+N57</f>
        <v>47.93</v>
      </c>
      <c r="O59" s="143">
        <f>O22+O57</f>
        <v>47.93</v>
      </c>
      <c r="P59" s="277"/>
      <c r="Q59" s="79"/>
      <c r="R59" s="144"/>
      <c r="S59" s="81"/>
      <c r="T59" s="84"/>
      <c r="U59" s="61"/>
      <c r="V59" s="8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70"/>
      <c r="B60" s="61"/>
      <c r="C60" s="61"/>
      <c r="D60" s="61"/>
      <c r="E60" s="61"/>
      <c r="F60" s="61"/>
      <c r="G60" s="61"/>
      <c r="H60" s="61"/>
      <c r="I60" s="61"/>
      <c r="J60" s="61"/>
      <c r="K60" s="61"/>
      <c r="L60" s="61"/>
      <c r="M60" s="61"/>
      <c r="N60" s="61"/>
      <c r="O60" s="61"/>
      <c r="P60" s="278"/>
      <c r="Q60" s="125"/>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125"/>
      <c r="S61" s="125"/>
      <c r="T61" s="145"/>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9" t="s">
        <v>88</v>
      </c>
      <c r="B62" s="61"/>
      <c r="C62" s="61"/>
      <c r="D62" s="61"/>
      <c r="E62" s="61"/>
      <c r="F62" s="61"/>
      <c r="G62" s="61"/>
      <c r="H62" s="61"/>
      <c r="I62" s="61"/>
      <c r="J62" s="61"/>
      <c r="K62" s="61"/>
      <c r="L62" s="61"/>
      <c r="M62" s="61"/>
      <c r="N62" s="61"/>
      <c r="O62" s="84">
        <f>O20+O57</f>
        <v>47.93</v>
      </c>
      <c r="P62" s="278"/>
      <c r="Q62" s="125"/>
      <c r="R62" s="125"/>
      <c r="S62" s="125"/>
      <c r="T62" s="145"/>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9" t="s">
        <v>15</v>
      </c>
      <c r="B63" s="125"/>
      <c r="C63" s="125"/>
      <c r="D63" s="125"/>
      <c r="E63" s="125"/>
      <c r="F63" s="125"/>
      <c r="G63" s="125"/>
      <c r="H63" s="125"/>
      <c r="I63" s="61"/>
      <c r="J63" s="61"/>
      <c r="K63" s="61"/>
      <c r="L63" s="61"/>
      <c r="M63" s="61"/>
      <c r="N63" s="61"/>
      <c r="O63" s="61"/>
      <c r="P63" s="278"/>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8" t="s">
        <v>110</v>
      </c>
      <c r="B64" s="61"/>
      <c r="C64" s="61"/>
      <c r="D64" s="61"/>
      <c r="E64" s="61"/>
      <c r="F64" s="61"/>
      <c r="G64" s="61"/>
      <c r="H64" s="61"/>
      <c r="I64" s="61"/>
      <c r="J64" s="61"/>
      <c r="K64" s="61"/>
      <c r="L64" s="61"/>
      <c r="M64" s="61"/>
      <c r="N64" s="61"/>
      <c r="O64" s="146">
        <f>IF(C16&lt;0,O59,IF(O59&gt;O62,O59,O62))</f>
        <v>47.93</v>
      </c>
      <c r="P64" s="27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ht="15" customHeight="1" x14ac:dyDescent="0.2">
      <c r="A65" s="268"/>
      <c r="B65" s="61"/>
      <c r="C65" s="61"/>
      <c r="D65" s="61"/>
      <c r="E65" s="61"/>
      <c r="F65" s="61"/>
      <c r="G65" s="61"/>
      <c r="H65" s="61"/>
      <c r="I65" s="61"/>
      <c r="J65" s="61"/>
      <c r="K65" s="61"/>
      <c r="L65" s="61"/>
      <c r="M65" s="61"/>
      <c r="N65" s="61"/>
      <c r="O65" s="146"/>
      <c r="P65" s="27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row>
    <row r="66" spans="1:236" x14ac:dyDescent="0.2">
      <c r="A66" s="268"/>
      <c r="B66" s="125"/>
      <c r="C66" s="125"/>
      <c r="D66" s="125"/>
      <c r="E66" s="125"/>
      <c r="F66" s="125"/>
      <c r="G66" s="125"/>
      <c r="H66" s="125"/>
      <c r="I66" s="125" t="s">
        <v>114</v>
      </c>
      <c r="J66" s="125"/>
      <c r="K66" s="125"/>
      <c r="L66" s="147"/>
      <c r="M66" s="147"/>
      <c r="N66" s="147"/>
      <c r="O66" s="147">
        <f>ROUND(IF($C$16&lt;1,0,O59/($C$16*100)*10000),2)</f>
        <v>0</v>
      </c>
      <c r="P66" s="281" t="s">
        <v>83</v>
      </c>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HE66" s="61"/>
      <c r="HF66" s="61"/>
      <c r="HG66" s="61"/>
      <c r="HH66" s="61"/>
      <c r="HI66" s="61"/>
      <c r="HJ66" s="61"/>
      <c r="HK66" s="61"/>
      <c r="HL66" s="61"/>
      <c r="HM66" s="61"/>
      <c r="HN66" s="61"/>
    </row>
    <row r="67" spans="1:236" x14ac:dyDescent="0.2">
      <c r="A67" s="305"/>
      <c r="B67" s="109"/>
      <c r="C67" s="109"/>
      <c r="D67" s="109"/>
      <c r="E67" s="109"/>
      <c r="F67" s="109"/>
      <c r="G67" s="109"/>
      <c r="H67" s="283"/>
      <c r="I67" s="284"/>
      <c r="J67" s="109"/>
      <c r="K67" s="109"/>
      <c r="L67" s="109"/>
      <c r="M67" s="109"/>
      <c r="N67" s="109"/>
      <c r="O67" s="360"/>
      <c r="P67" s="286"/>
      <c r="Q67" s="61"/>
      <c r="R67" s="61"/>
      <c r="S67" s="61"/>
      <c r="T67" s="61"/>
      <c r="U67" s="61"/>
      <c r="V67" s="61"/>
      <c r="W67" s="61"/>
      <c r="X67" s="61"/>
      <c r="Y67" s="61"/>
      <c r="Z67" s="61"/>
      <c r="AA67" s="61"/>
      <c r="AB67" s="61"/>
      <c r="AC67" s="61"/>
      <c r="AD67" s="61"/>
      <c r="AE67" s="363"/>
      <c r="AF67" s="363"/>
      <c r="AG67" s="61"/>
      <c r="AH67" s="61"/>
      <c r="AI67" s="61"/>
      <c r="AJ67" s="61"/>
      <c r="AK67" s="61"/>
    </row>
  </sheetData>
  <sheetProtection algorithmName="SHA-512" hashValue="Dd/OQpTkQ6MIiGX/e94htoI1NHnGqeR7WeXlOt+ZPVGo7l/mfdfJhnIFbnjzFrifUYQcBRKFMJ2Ex68JrwgLAQ==" saltValue="k0wzygojniVlrWUlgtWS9g==" spinCount="100000" sheet="1" objects="1" scenarios="1"/>
  <mergeCells count="8">
    <mergeCell ref="A7:P7"/>
    <mergeCell ref="G18:J18"/>
    <mergeCell ref="L18:O18"/>
    <mergeCell ref="A1:P1"/>
    <mergeCell ref="A2:P2"/>
    <mergeCell ref="A4:P4"/>
    <mergeCell ref="A13:I13"/>
    <mergeCell ref="A5:P5"/>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6" r:id="rId10" name="Button 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7" r:id="rId11" name="Button 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4598" r:id="rId12" name="Button 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B75"/>
  <sheetViews>
    <sheetView showGridLines="0" topLeftCell="A17" zoomScale="80" zoomScaleNormal="80" workbookViewId="0">
      <selection activeCell="B60" sqref="B60"/>
    </sheetView>
  </sheetViews>
  <sheetFormatPr defaultRowHeight="12.75" x14ac:dyDescent="0.2"/>
  <cols>
    <col min="1" max="1" width="39" customWidth="1"/>
    <col min="2" max="2" width="2.140625" customWidth="1"/>
    <col min="3" max="3" width="13"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 min="31" max="31" width="0" hidden="1" customWidth="1"/>
  </cols>
  <sheetData>
    <row r="1" spans="1:31" ht="20.25" x14ac:dyDescent="0.3">
      <c r="A1" s="510" t="s">
        <v>346</v>
      </c>
      <c r="B1" s="511"/>
      <c r="C1" s="511"/>
      <c r="D1" s="511"/>
      <c r="E1" s="511"/>
      <c r="F1" s="511"/>
      <c r="G1" s="511"/>
      <c r="H1" s="511"/>
      <c r="I1" s="511"/>
      <c r="J1" s="511"/>
      <c r="K1" s="511"/>
      <c r="L1" s="511"/>
      <c r="M1" s="511"/>
      <c r="N1" s="511"/>
      <c r="O1" s="511"/>
      <c r="P1" s="512"/>
      <c r="Q1" s="159"/>
    </row>
    <row r="2" spans="1:31" ht="20.25" x14ac:dyDescent="0.3">
      <c r="A2" s="536" t="s">
        <v>282</v>
      </c>
      <c r="B2" s="536"/>
      <c r="C2" s="536"/>
      <c r="D2" s="536"/>
      <c r="E2" s="536"/>
      <c r="F2" s="536"/>
      <c r="G2" s="536"/>
      <c r="H2" s="536"/>
      <c r="I2" s="536"/>
      <c r="J2" s="536"/>
      <c r="K2" s="536"/>
      <c r="L2" s="536"/>
      <c r="M2" s="536"/>
      <c r="N2" s="536"/>
      <c r="O2" s="536"/>
      <c r="P2" s="536"/>
      <c r="Q2" s="153"/>
    </row>
    <row r="3" spans="1:31" ht="10.5" customHeight="1" x14ac:dyDescent="0.3">
      <c r="A3" s="431"/>
      <c r="B3" s="431"/>
      <c r="C3" s="431"/>
      <c r="D3" s="431"/>
      <c r="E3" s="431"/>
      <c r="F3" s="431"/>
      <c r="G3" s="431"/>
      <c r="H3" s="431"/>
      <c r="I3" s="431"/>
      <c r="J3" s="431"/>
      <c r="K3" s="431"/>
      <c r="L3" s="431"/>
      <c r="M3" s="431"/>
      <c r="N3" s="431"/>
      <c r="O3" s="431"/>
      <c r="P3" s="431"/>
      <c r="Q3" s="153"/>
    </row>
    <row r="4" spans="1:31" ht="18" x14ac:dyDescent="0.25">
      <c r="A4" s="514" t="s">
        <v>90</v>
      </c>
      <c r="B4" s="514"/>
      <c r="C4" s="514"/>
      <c r="D4" s="514"/>
      <c r="E4" s="514"/>
      <c r="F4" s="514"/>
      <c r="G4" s="514"/>
      <c r="H4" s="514"/>
      <c r="I4" s="514"/>
      <c r="J4" s="514"/>
      <c r="K4" s="514"/>
      <c r="L4" s="514"/>
      <c r="M4" s="514"/>
      <c r="N4" s="514"/>
      <c r="O4" s="514"/>
      <c r="P4" s="514"/>
      <c r="Q4" s="154"/>
    </row>
    <row r="5" spans="1:31" ht="15.75" x14ac:dyDescent="0.25">
      <c r="A5" s="522" t="s">
        <v>291</v>
      </c>
      <c r="B5" s="523"/>
      <c r="C5" s="523"/>
      <c r="D5" s="523"/>
      <c r="E5" s="523"/>
      <c r="F5" s="523"/>
      <c r="G5" s="523"/>
      <c r="H5" s="523"/>
      <c r="I5" s="523"/>
      <c r="J5" s="523"/>
      <c r="K5" s="523"/>
      <c r="L5" s="523"/>
      <c r="M5" s="523"/>
      <c r="N5" s="523"/>
      <c r="O5" s="523"/>
      <c r="P5" s="524"/>
      <c r="Q5" s="155"/>
    </row>
    <row r="6" spans="1:31" x14ac:dyDescent="0.2">
      <c r="A6" s="208">
        <f ca="1">TODAY()</f>
        <v>46126</v>
      </c>
      <c r="B6" s="542"/>
      <c r="C6" s="542"/>
      <c r="D6" s="542"/>
      <c r="E6" s="542"/>
      <c r="F6" s="542"/>
      <c r="G6" s="542"/>
      <c r="H6" s="542"/>
      <c r="I6" s="542"/>
      <c r="J6" s="542"/>
      <c r="K6" s="542"/>
      <c r="L6" s="542"/>
      <c r="M6" s="542"/>
      <c r="N6" s="542"/>
      <c r="O6" s="542"/>
    </row>
    <row r="7" spans="1:31" x14ac:dyDescent="0.2">
      <c r="A7" s="509" t="s">
        <v>15</v>
      </c>
      <c r="B7" s="509"/>
      <c r="C7" s="509"/>
      <c r="D7" s="509"/>
      <c r="E7" s="509"/>
      <c r="F7" s="509"/>
      <c r="G7" s="509"/>
      <c r="H7" s="509"/>
      <c r="I7" s="509"/>
      <c r="J7" s="509"/>
      <c r="K7" s="509"/>
    </row>
    <row r="9" spans="1:31" ht="15" x14ac:dyDescent="0.2">
      <c r="A9" s="21" t="s">
        <v>2</v>
      </c>
      <c r="B9" s="22"/>
      <c r="C9" s="23">
        <f>'Customer Info'!B6</f>
        <v>0</v>
      </c>
      <c r="I9" s="24"/>
    </row>
    <row r="10" spans="1:31" ht="15" x14ac:dyDescent="0.2">
      <c r="A10" s="25" t="s">
        <v>26</v>
      </c>
      <c r="B10" s="22"/>
      <c r="C10" s="23">
        <f>'Customer Info'!B7</f>
        <v>0</v>
      </c>
    </row>
    <row r="11" spans="1:31" x14ac:dyDescent="0.2">
      <c r="A11" s="21" t="s">
        <v>3</v>
      </c>
      <c r="B11" s="156">
        <f>'Customer Info'!B8</f>
        <v>5</v>
      </c>
      <c r="C11" s="359" t="str">
        <f>LOOKUP(B11,S13:AD13,S14:AD14)</f>
        <v>May</v>
      </c>
      <c r="D11" s="101">
        <f>'Customer Info'!C8</f>
        <v>2026</v>
      </c>
    </row>
    <row r="12" spans="1:31" x14ac:dyDescent="0.2">
      <c r="A12" s="256" t="s">
        <v>250</v>
      </c>
      <c r="B12" s="156"/>
      <c r="C12" s="358" t="s">
        <v>295</v>
      </c>
      <c r="D12" s="101"/>
      <c r="Q12" s="250"/>
      <c r="R12" s="441"/>
      <c r="S12" s="441"/>
      <c r="T12" s="441"/>
      <c r="U12" s="441"/>
      <c r="V12" s="441"/>
      <c r="W12" s="441"/>
      <c r="X12" s="441"/>
      <c r="Y12" s="441"/>
      <c r="Z12" s="441"/>
      <c r="AA12" s="441"/>
      <c r="AB12" s="441"/>
      <c r="AC12" s="441"/>
      <c r="AD12" s="441"/>
      <c r="AE12" s="441"/>
    </row>
    <row r="13" spans="1:31" x14ac:dyDescent="0.2">
      <c r="A13" s="539"/>
      <c r="B13" s="539"/>
      <c r="C13" s="539"/>
      <c r="D13" s="539"/>
      <c r="E13" s="539"/>
      <c r="F13" s="539"/>
      <c r="G13" s="539"/>
      <c r="H13" s="539"/>
      <c r="I13" s="539"/>
      <c r="J13" s="72"/>
      <c r="K13" s="72"/>
      <c r="L13" s="72"/>
      <c r="M13" s="72"/>
      <c r="N13" s="72"/>
      <c r="O13" s="72"/>
      <c r="P13" s="72"/>
      <c r="R13" s="441"/>
      <c r="S13" s="441">
        <v>1</v>
      </c>
      <c r="T13" s="441">
        <v>2</v>
      </c>
      <c r="U13" s="441">
        <v>3</v>
      </c>
      <c r="V13" s="441">
        <v>4</v>
      </c>
      <c r="W13" s="441">
        <v>5</v>
      </c>
      <c r="X13" s="441">
        <v>6</v>
      </c>
      <c r="Y13" s="441">
        <v>7</v>
      </c>
      <c r="Z13" s="441">
        <v>8</v>
      </c>
      <c r="AA13" s="441">
        <v>9</v>
      </c>
      <c r="AB13" s="441">
        <v>10</v>
      </c>
      <c r="AC13" s="441">
        <v>11</v>
      </c>
      <c r="AD13" s="441">
        <v>12</v>
      </c>
      <c r="AE13" s="441"/>
    </row>
    <row r="14" spans="1:31" x14ac:dyDescent="0.2">
      <c r="A14" s="36" t="s">
        <v>27</v>
      </c>
      <c r="R14" s="441" t="s">
        <v>109</v>
      </c>
      <c r="S14" s="442" t="s">
        <v>97</v>
      </c>
      <c r="T14" s="442" t="s">
        <v>98</v>
      </c>
      <c r="U14" s="442" t="s">
        <v>99</v>
      </c>
      <c r="V14" s="442" t="s">
        <v>100</v>
      </c>
      <c r="W14" s="442" t="s">
        <v>101</v>
      </c>
      <c r="X14" s="442" t="s">
        <v>102</v>
      </c>
      <c r="Y14" s="442" t="s">
        <v>103</v>
      </c>
      <c r="Z14" s="442" t="s">
        <v>104</v>
      </c>
      <c r="AA14" s="442" t="s">
        <v>105</v>
      </c>
      <c r="AB14" s="442" t="s">
        <v>107</v>
      </c>
      <c r="AC14" s="442" t="s">
        <v>106</v>
      </c>
      <c r="AD14" s="442" t="s">
        <v>108</v>
      </c>
      <c r="AE14" s="441"/>
    </row>
    <row r="15" spans="1:31" x14ac:dyDescent="0.2">
      <c r="R15" s="441" t="s">
        <v>111</v>
      </c>
      <c r="S15" s="443">
        <v>1.8274700000000001E-2</v>
      </c>
      <c r="T15" s="443">
        <v>1.8274700000000001E-2</v>
      </c>
      <c r="U15" s="443">
        <v>1.8274700000000001E-2</v>
      </c>
      <c r="V15" s="443">
        <v>1.8274700000000001E-2</v>
      </c>
      <c r="W15" s="443">
        <v>1.8274700000000001E-2</v>
      </c>
      <c r="X15" s="443">
        <v>1.8274700000000001E-2</v>
      </c>
      <c r="Y15" s="443">
        <v>1.8274700000000001E-2</v>
      </c>
      <c r="Z15" s="443">
        <v>1.8274700000000001E-2</v>
      </c>
      <c r="AA15" s="443">
        <v>1.8274700000000001E-2</v>
      </c>
      <c r="AB15" s="443">
        <v>1.8274700000000001E-2</v>
      </c>
      <c r="AC15" s="443">
        <v>1.8274700000000001E-2</v>
      </c>
      <c r="AD15" s="443">
        <v>1.8274700000000001E-2</v>
      </c>
      <c r="AE15" s="441"/>
    </row>
    <row r="16" spans="1:31" x14ac:dyDescent="0.2">
      <c r="A16" s="116" t="s">
        <v>51</v>
      </c>
      <c r="B16" s="27"/>
      <c r="C16" s="29">
        <f>IF('Customer Info'!B21+'Customer Info'!B22-'Customer Info'!B23&lt;0,0,'Customer Info'!B21+'Customer Info'!B22-'Customer Info'!B23)</f>
        <v>0</v>
      </c>
      <c r="D16" s="27" t="s">
        <v>41</v>
      </c>
      <c r="E16" s="27"/>
      <c r="F16" s="28"/>
      <c r="G16" s="27"/>
      <c r="H16" s="27"/>
      <c r="I16" s="27"/>
      <c r="R16" s="441" t="s">
        <v>112</v>
      </c>
      <c r="S16" s="443">
        <v>1.8274700000000001E-2</v>
      </c>
      <c r="T16" s="443">
        <v>1.8274700000000001E-2</v>
      </c>
      <c r="U16" s="443">
        <v>1.8274700000000001E-2</v>
      </c>
      <c r="V16" s="443">
        <v>1.8274700000000001E-2</v>
      </c>
      <c r="W16" s="443">
        <v>1.8274700000000001E-2</v>
      </c>
      <c r="X16" s="443">
        <v>1.8274700000000001E-2</v>
      </c>
      <c r="Y16" s="443">
        <v>1.8274700000000001E-2</v>
      </c>
      <c r="Z16" s="443">
        <v>1.8274700000000001E-2</v>
      </c>
      <c r="AA16" s="443">
        <v>1.8274700000000001E-2</v>
      </c>
      <c r="AB16" s="443">
        <v>1.8274700000000001E-2</v>
      </c>
      <c r="AC16" s="443">
        <v>1.8274700000000001E-2</v>
      </c>
      <c r="AD16" s="443">
        <v>1.8274700000000001E-2</v>
      </c>
      <c r="AE16" s="441"/>
    </row>
    <row r="17" spans="1:221" x14ac:dyDescent="0.2">
      <c r="A17" s="27"/>
      <c r="B17" s="27"/>
      <c r="C17" s="28"/>
      <c r="D17" s="28"/>
      <c r="E17" s="28"/>
      <c r="F17" s="28"/>
      <c r="G17" s="21"/>
      <c r="H17" s="27"/>
      <c r="I17" s="27"/>
      <c r="R17" s="441" t="s">
        <v>138</v>
      </c>
      <c r="S17" s="443">
        <f>'Rider Rates'!$G$76</f>
        <v>3.18762E-2</v>
      </c>
      <c r="T17" s="443">
        <f>'Rider Rates'!$G$76</f>
        <v>3.18762E-2</v>
      </c>
      <c r="U17" s="443">
        <f>'Rider Rates'!$G$76</f>
        <v>3.18762E-2</v>
      </c>
      <c r="V17" s="443">
        <f>'Rider Rates'!$G$76</f>
        <v>3.18762E-2</v>
      </c>
      <c r="W17" s="443">
        <f>'Rider Rates'!$G$76</f>
        <v>3.18762E-2</v>
      </c>
      <c r="X17" s="443">
        <f>'Rider Rates'!$G$75</f>
        <v>3.18762E-2</v>
      </c>
      <c r="Y17" s="443">
        <f>'Rider Rates'!$G$75</f>
        <v>3.18762E-2</v>
      </c>
      <c r="Z17" s="443">
        <f>'Rider Rates'!$G$75</f>
        <v>3.18762E-2</v>
      </c>
      <c r="AA17" s="443">
        <f>'Rider Rates'!$G$75</f>
        <v>3.18762E-2</v>
      </c>
      <c r="AB17" s="443">
        <f>'Rider Rates'!$G$76</f>
        <v>3.18762E-2</v>
      </c>
      <c r="AC17" s="443">
        <f>'Rider Rates'!$G$76</f>
        <v>3.18762E-2</v>
      </c>
      <c r="AD17" s="443">
        <f>'Rider Rates'!$G$76</f>
        <v>3.18762E-2</v>
      </c>
      <c r="AE17" s="441"/>
    </row>
    <row r="18" spans="1:221" x14ac:dyDescent="0.2">
      <c r="A18" s="26" t="s">
        <v>118</v>
      </c>
      <c r="B18" s="20"/>
      <c r="C18" s="20"/>
      <c r="D18" s="20"/>
      <c r="E18" s="20"/>
      <c r="F18" s="20"/>
      <c r="G18" s="531" t="s">
        <v>67</v>
      </c>
      <c r="H18" s="532"/>
      <c r="I18" s="532"/>
      <c r="J18" s="533"/>
      <c r="K18" s="20"/>
      <c r="L18" s="534" t="s">
        <v>68</v>
      </c>
      <c r="M18" s="534"/>
      <c r="N18" s="534"/>
      <c r="O18" s="534"/>
      <c r="R18" s="441" t="s">
        <v>139</v>
      </c>
      <c r="S18" s="443">
        <f>'Rider Rates'!$H$76</f>
        <v>1.72503E-2</v>
      </c>
      <c r="T18" s="443">
        <f>'Rider Rates'!$H$76</f>
        <v>1.72503E-2</v>
      </c>
      <c r="U18" s="443">
        <f>'Rider Rates'!$H$76</f>
        <v>1.72503E-2</v>
      </c>
      <c r="V18" s="443">
        <f>'Rider Rates'!$H$76</f>
        <v>1.72503E-2</v>
      </c>
      <c r="W18" s="443">
        <f>'Rider Rates'!$H$76</f>
        <v>1.72503E-2</v>
      </c>
      <c r="X18" s="443">
        <f>'Rider Rates'!$H$75</f>
        <v>3.0280600000000001E-2</v>
      </c>
      <c r="Y18" s="443">
        <f>'Rider Rates'!$H$75</f>
        <v>3.0280600000000001E-2</v>
      </c>
      <c r="Z18" s="443">
        <f>'Rider Rates'!$H$75</f>
        <v>3.0280600000000001E-2</v>
      </c>
      <c r="AA18" s="443">
        <f>'Rider Rates'!$H$75</f>
        <v>3.0280600000000001E-2</v>
      </c>
      <c r="AB18" s="443">
        <f>'Rider Rates'!$H$76</f>
        <v>1.72503E-2</v>
      </c>
      <c r="AC18" s="443">
        <f>'Rider Rates'!$H$76</f>
        <v>1.72503E-2</v>
      </c>
      <c r="AD18" s="443">
        <f>'Rider Rates'!$H$76</f>
        <v>1.72503E-2</v>
      </c>
      <c r="AE18" s="441"/>
    </row>
    <row r="19" spans="1:221" x14ac:dyDescent="0.2">
      <c r="G19" s="8" t="s">
        <v>64</v>
      </c>
      <c r="H19" s="8" t="s">
        <v>65</v>
      </c>
      <c r="I19" s="8" t="s">
        <v>66</v>
      </c>
      <c r="J19" s="5" t="s">
        <v>34</v>
      </c>
      <c r="L19" s="100" t="s">
        <v>64</v>
      </c>
      <c r="M19" s="100" t="s">
        <v>65</v>
      </c>
      <c r="N19" s="100" t="s">
        <v>66</v>
      </c>
      <c r="O19" s="100" t="s">
        <v>34</v>
      </c>
      <c r="P19" s="37" t="s">
        <v>56</v>
      </c>
      <c r="R19" s="441" t="s">
        <v>140</v>
      </c>
      <c r="S19" s="443">
        <f>'Rider Rates'!$I$76</f>
        <v>2.0174299999999999E-2</v>
      </c>
      <c r="T19" s="443">
        <f>'Rider Rates'!$I$76</f>
        <v>2.0174299999999999E-2</v>
      </c>
      <c r="U19" s="443">
        <f>'Rider Rates'!$I$76</f>
        <v>2.0174299999999999E-2</v>
      </c>
      <c r="V19" s="443">
        <f>'Rider Rates'!$I$76</f>
        <v>2.0174299999999999E-2</v>
      </c>
      <c r="W19" s="443">
        <f>'Rider Rates'!$I$76</f>
        <v>2.0174299999999999E-2</v>
      </c>
      <c r="X19" s="443">
        <f>'Rider Rates'!$I$75</f>
        <v>2.8333000000000001E-2</v>
      </c>
      <c r="Y19" s="443">
        <f>'Rider Rates'!$I$75</f>
        <v>2.8333000000000001E-2</v>
      </c>
      <c r="Z19" s="443">
        <f>'Rider Rates'!$I$75</f>
        <v>2.8333000000000001E-2</v>
      </c>
      <c r="AA19" s="443">
        <f>'Rider Rates'!$I$75</f>
        <v>2.8333000000000001E-2</v>
      </c>
      <c r="AB19" s="443">
        <f>'Rider Rates'!$I$76</f>
        <v>2.0174299999999999E-2</v>
      </c>
      <c r="AC19" s="443">
        <f>'Rider Rates'!$I$76</f>
        <v>2.0174299999999999E-2</v>
      </c>
      <c r="AD19" s="443">
        <f>'Rider Rates'!$I$76</f>
        <v>2.0174299999999999E-2</v>
      </c>
      <c r="AE19" s="441"/>
    </row>
    <row r="20" spans="1:221" x14ac:dyDescent="0.2">
      <c r="A20" t="s">
        <v>32</v>
      </c>
      <c r="G20" s="63"/>
      <c r="H20" s="63"/>
      <c r="I20" s="94">
        <f>'Rider Rates'!$B$7</f>
        <v>0</v>
      </c>
      <c r="J20" s="94">
        <f>SUM(G20:I20)</f>
        <v>0</v>
      </c>
      <c r="L20" s="94"/>
      <c r="M20" s="94"/>
      <c r="N20" s="94">
        <f>I20</f>
        <v>0</v>
      </c>
      <c r="O20" s="94">
        <f>+SUM(L20:N20)</f>
        <v>0</v>
      </c>
      <c r="P20" s="192">
        <f>'Rider Rates'!$K$7</f>
        <v>46122</v>
      </c>
      <c r="R20" s="444" t="s">
        <v>156</v>
      </c>
      <c r="S20" s="441">
        <f>'Rider Rates'!$B$71</f>
        <v>7.6880000000000004E-2</v>
      </c>
      <c r="T20" s="441">
        <f>'Rider Rates'!$B$71</f>
        <v>7.6880000000000004E-2</v>
      </c>
      <c r="U20" s="441">
        <f>'Rider Rates'!$B$71</f>
        <v>7.6880000000000004E-2</v>
      </c>
      <c r="V20" s="441">
        <f>'Rider Rates'!$B$71</f>
        <v>7.6880000000000004E-2</v>
      </c>
      <c r="W20" s="441">
        <f>'Rider Rates'!$B$71</f>
        <v>7.6880000000000004E-2</v>
      </c>
      <c r="X20" s="441">
        <f>'Rider Rates'!$B$70</f>
        <v>7.6880000000000004E-2</v>
      </c>
      <c r="Y20" s="441">
        <f>'Rider Rates'!$B$70</f>
        <v>7.6880000000000004E-2</v>
      </c>
      <c r="Z20" s="441">
        <f>'Rider Rates'!$B$70</f>
        <v>7.6880000000000004E-2</v>
      </c>
      <c r="AA20" s="441">
        <f>'Rider Rates'!$B$70</f>
        <v>7.6880000000000004E-2</v>
      </c>
      <c r="AB20" s="441">
        <f>'Rider Rates'!$B$71</f>
        <v>7.6880000000000004E-2</v>
      </c>
      <c r="AC20" s="441">
        <f>'Rider Rates'!$B$71</f>
        <v>7.6880000000000004E-2</v>
      </c>
      <c r="AD20" s="441">
        <f>'Rider Rates'!$B$71</f>
        <v>7.6880000000000004E-2</v>
      </c>
      <c r="AE20" s="441"/>
    </row>
    <row r="21" spans="1:221" x14ac:dyDescent="0.2">
      <c r="A21" s="61" t="s">
        <v>149</v>
      </c>
      <c r="D21" s="1">
        <f>MAX($C$16,0)</f>
        <v>0</v>
      </c>
      <c r="E21" s="30" t="s">
        <v>41</v>
      </c>
      <c r="F21" s="4" t="s">
        <v>8</v>
      </c>
      <c r="G21" s="124"/>
      <c r="H21" s="63"/>
      <c r="I21" s="124">
        <f>'Rider Rates'!$C$7</f>
        <v>0</v>
      </c>
      <c r="J21" s="95">
        <f>SUM(G21:I21)</f>
        <v>0</v>
      </c>
      <c r="K21" t="s">
        <v>42</v>
      </c>
      <c r="L21" s="94"/>
      <c r="M21" s="94"/>
      <c r="N21" s="94">
        <f>IF($C$16&lt;0,0,ROUND($D21*I21,2))</f>
        <v>0</v>
      </c>
      <c r="O21" s="94">
        <f>+SUM(L21:N21)</f>
        <v>0</v>
      </c>
      <c r="P21" s="192">
        <f>'Rider Rates'!$K$7</f>
        <v>46122</v>
      </c>
      <c r="R21" s="444"/>
      <c r="S21" s="441"/>
      <c r="T21" s="441"/>
      <c r="U21" s="441"/>
      <c r="V21" s="441"/>
      <c r="W21" s="441"/>
      <c r="X21" s="441"/>
      <c r="Y21" s="441"/>
      <c r="Z21" s="441"/>
      <c r="AA21" s="441"/>
      <c r="AB21" s="441"/>
      <c r="AC21" s="441"/>
      <c r="AD21" s="441"/>
      <c r="AE21" s="441"/>
    </row>
    <row r="22" spans="1:221" x14ac:dyDescent="0.2">
      <c r="A22" s="74" t="s">
        <v>72</v>
      </c>
      <c r="B22" s="32"/>
      <c r="C22" s="32"/>
      <c r="D22" s="33"/>
      <c r="E22" s="33"/>
      <c r="F22" s="32"/>
      <c r="G22" s="32"/>
      <c r="I22" s="35"/>
      <c r="K22" s="34"/>
      <c r="L22" s="73"/>
      <c r="M22" s="43"/>
      <c r="N22" s="73">
        <f>SUM(N20:N21)</f>
        <v>0</v>
      </c>
      <c r="O22" s="73">
        <f>SUM(O20:O21)</f>
        <v>0</v>
      </c>
      <c r="R22" s="83"/>
      <c r="S22" s="81"/>
      <c r="T22" s="84"/>
      <c r="U22" s="61"/>
      <c r="V22" s="85"/>
      <c r="W22" s="61"/>
      <c r="X22" s="61"/>
      <c r="Y22" s="61"/>
      <c r="Z22" s="61"/>
      <c r="AA22" s="61"/>
      <c r="AB22" s="61"/>
      <c r="AC22" s="61"/>
      <c r="AD22" s="61"/>
    </row>
    <row r="23" spans="1:221" x14ac:dyDescent="0.2">
      <c r="A23" s="129"/>
      <c r="B23" s="129"/>
      <c r="C23" s="129"/>
      <c r="D23" s="130"/>
      <c r="E23" s="130"/>
      <c r="F23" s="129"/>
      <c r="G23" s="130"/>
      <c r="H23" s="130"/>
      <c r="I23" s="130"/>
      <c r="J23" s="130"/>
      <c r="K23" s="131"/>
      <c r="L23" s="130"/>
      <c r="M23" s="130"/>
      <c r="N23" s="130"/>
      <c r="O23" s="130"/>
      <c r="P23" s="130"/>
      <c r="R23" s="83"/>
      <c r="S23" s="81"/>
      <c r="T23" s="84"/>
      <c r="U23" s="61"/>
      <c r="V23" s="85"/>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row>
    <row r="24" spans="1:221" x14ac:dyDescent="0.2">
      <c r="A24" s="112" t="s">
        <v>69</v>
      </c>
      <c r="B24" s="125"/>
      <c r="C24" s="125"/>
      <c r="D24" s="126"/>
      <c r="E24" s="126"/>
      <c r="F24" s="125"/>
      <c r="G24" s="126"/>
      <c r="H24" s="126"/>
      <c r="I24" s="126"/>
      <c r="J24" s="126"/>
      <c r="K24" s="126"/>
      <c r="L24" s="126"/>
      <c r="M24" s="126"/>
      <c r="N24" s="126"/>
      <c r="O24" s="126"/>
      <c r="P24" s="126"/>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row>
    <row r="25" spans="1:221" x14ac:dyDescent="0.2">
      <c r="A25" s="112"/>
      <c r="B25" s="125"/>
      <c r="C25" s="125"/>
      <c r="D25" s="126"/>
      <c r="E25" s="126"/>
      <c r="F25" s="125"/>
      <c r="G25" s="126"/>
      <c r="H25" s="126"/>
      <c r="I25" s="126"/>
      <c r="J25" s="126"/>
      <c r="K25" s="126"/>
      <c r="L25" s="126"/>
      <c r="M25" s="126"/>
      <c r="N25" s="126"/>
      <c r="O25" s="126"/>
      <c r="P25" s="126"/>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79" t="s">
        <v>292</v>
      </c>
      <c r="B26" s="61"/>
      <c r="C26" s="61"/>
      <c r="D26" s="61"/>
      <c r="E26" s="61"/>
      <c r="F26" s="61"/>
      <c r="G26" s="61"/>
      <c r="H26" s="61"/>
      <c r="I26" s="61"/>
      <c r="J26" s="61"/>
      <c r="K26" s="61"/>
      <c r="L26" s="61"/>
      <c r="M26" s="61"/>
      <c r="N26" s="61"/>
      <c r="O26" s="61"/>
      <c r="P26" s="7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76" t="s">
        <v>76</v>
      </c>
      <c r="B27" s="133"/>
      <c r="C27" s="133"/>
      <c r="D27" s="77">
        <f>IF($C$16&lt;0,0,IF($C$16&gt;833000,833000,$C$16))</f>
        <v>0</v>
      </c>
      <c r="E27" s="78" t="s">
        <v>41</v>
      </c>
      <c r="F27" s="79" t="s">
        <v>8</v>
      </c>
      <c r="G27" s="80"/>
      <c r="H27" s="80"/>
      <c r="I27" s="80">
        <f>'Rider Rates'!$G$35</f>
        <v>5.5215000000000004E-3</v>
      </c>
      <c r="J27" s="157">
        <f t="shared" ref="J27:J31" si="0">SUM(G27:I27)</f>
        <v>5.5215000000000004E-3</v>
      </c>
      <c r="K27" s="81" t="s">
        <v>42</v>
      </c>
      <c r="L27" s="82"/>
      <c r="M27" s="82"/>
      <c r="N27" s="82">
        <f>ROUND(D27*I27,2)</f>
        <v>0</v>
      </c>
      <c r="O27" s="82">
        <f t="shared" ref="O27:O56" si="1">SUM(L27:N27)</f>
        <v>0</v>
      </c>
      <c r="P27" s="192">
        <f>'Rider Rates'!$O$35</f>
        <v>46022</v>
      </c>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76" t="s">
        <v>77</v>
      </c>
      <c r="B28" s="61"/>
      <c r="C28" s="61"/>
      <c r="D28" s="1">
        <f>IF($C$16&gt;833000,$C$16-833000,0)</f>
        <v>0</v>
      </c>
      <c r="E28" s="78" t="s">
        <v>41</v>
      </c>
      <c r="F28" s="79" t="s">
        <v>8</v>
      </c>
      <c r="G28" s="80"/>
      <c r="H28" s="80"/>
      <c r="I28" s="80">
        <f>'Rider Rates'!$G$36</f>
        <v>1.7560000000000001E-4</v>
      </c>
      <c r="J28" s="157">
        <f t="shared" si="0"/>
        <v>1.7560000000000001E-4</v>
      </c>
      <c r="K28" s="81" t="s">
        <v>42</v>
      </c>
      <c r="L28" s="82"/>
      <c r="M28" s="82"/>
      <c r="N28" s="82">
        <f>ROUND(D28*I28,2)</f>
        <v>0</v>
      </c>
      <c r="O28" s="82">
        <f t="shared" si="1"/>
        <v>0</v>
      </c>
      <c r="P28" s="192">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76" t="s">
        <v>92</v>
      </c>
      <c r="B29" s="61"/>
      <c r="C29" s="61"/>
      <c r="D29" s="77">
        <f>IF($C$16&lt;0,0,IF($C$16&gt;2000,2000,$C$16))</f>
        <v>0</v>
      </c>
      <c r="E29" s="78" t="s">
        <v>41</v>
      </c>
      <c r="F29" s="79" t="s">
        <v>8</v>
      </c>
      <c r="G29" s="80"/>
      <c r="H29" s="80"/>
      <c r="I29" s="80">
        <f>'Rider Rates'!$G$37</f>
        <v>4.6499999999999996E-3</v>
      </c>
      <c r="J29" s="157">
        <f t="shared" si="0"/>
        <v>4.6499999999999996E-3</v>
      </c>
      <c r="K29" s="81" t="s">
        <v>42</v>
      </c>
      <c r="L29" s="82"/>
      <c r="M29" s="82"/>
      <c r="N29" s="82">
        <f>ROUND(D29*I29,2)</f>
        <v>0</v>
      </c>
      <c r="O29" s="82">
        <f t="shared" si="1"/>
        <v>0</v>
      </c>
      <c r="P29" s="192">
        <f>'Rider Rates'!$O$37</f>
        <v>44531</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76" t="s">
        <v>93</v>
      </c>
      <c r="B30" s="61"/>
      <c r="C30" s="61"/>
      <c r="D30" s="77">
        <f>IF($C$16&lt;=2000,0,IF($C$16=0,0,IF($C$16-2000&gt;13000,13000,$C$16-2000)))</f>
        <v>0</v>
      </c>
      <c r="E30" s="78" t="s">
        <v>41</v>
      </c>
      <c r="F30" s="79" t="s">
        <v>8</v>
      </c>
      <c r="G30" s="80"/>
      <c r="H30" s="80"/>
      <c r="I30" s="80">
        <f>'Rider Rates'!$G$38</f>
        <v>4.1900000000000001E-3</v>
      </c>
      <c r="J30" s="157">
        <f t="shared" si="0"/>
        <v>4.1900000000000001E-3</v>
      </c>
      <c r="K30" s="81" t="s">
        <v>42</v>
      </c>
      <c r="L30" s="82"/>
      <c r="M30" s="82"/>
      <c r="N30" s="82">
        <f t="shared" ref="N30" si="2">ROUND(D30*I30,2)</f>
        <v>0</v>
      </c>
      <c r="O30" s="82">
        <f t="shared" si="1"/>
        <v>0</v>
      </c>
      <c r="P30" s="192">
        <f>'Rider Rates'!$O$38</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76" t="s">
        <v>94</v>
      </c>
      <c r="B31" s="61"/>
      <c r="C31" s="61"/>
      <c r="D31" s="77">
        <f>IF($C$16=0,0,IF($C$16-15000&gt;=0,$C$16-15000,0))</f>
        <v>0</v>
      </c>
      <c r="E31" s="78" t="s">
        <v>41</v>
      </c>
      <c r="F31" s="79" t="s">
        <v>8</v>
      </c>
      <c r="G31" s="80"/>
      <c r="H31" s="80"/>
      <c r="I31" s="80">
        <f>'Rider Rates'!$G$39</f>
        <v>3.63E-3</v>
      </c>
      <c r="J31" s="157">
        <f t="shared" si="0"/>
        <v>3.63E-3</v>
      </c>
      <c r="K31" s="81" t="s">
        <v>42</v>
      </c>
      <c r="L31" s="82"/>
      <c r="M31" s="82"/>
      <c r="N31" s="82">
        <f>ROUND(D31*I31,2)</f>
        <v>0</v>
      </c>
      <c r="O31" s="82">
        <f t="shared" si="1"/>
        <v>0</v>
      </c>
      <c r="P31" s="192">
        <f>'Rider Rates'!$O$39</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163" t="s">
        <v>159</v>
      </c>
      <c r="B32" s="61"/>
      <c r="C32" s="61"/>
      <c r="D32" s="77">
        <f>IF($C$16&lt;1,0,$C$16)</f>
        <v>0</v>
      </c>
      <c r="E32" s="78" t="s">
        <v>41</v>
      </c>
      <c r="F32" s="196" t="s">
        <v>8</v>
      </c>
      <c r="G32" s="80"/>
      <c r="H32" s="80"/>
      <c r="I32" s="185">
        <f>'Rider Rates'!$H$40</f>
        <v>-1.9059999999999999E-3</v>
      </c>
      <c r="J32" s="157">
        <f t="shared" ref="J32:J44" si="3">SUM(G32:I32)</f>
        <v>-1.9059999999999999E-3</v>
      </c>
      <c r="K32" s="81" t="s">
        <v>42</v>
      </c>
      <c r="L32" s="82"/>
      <c r="M32" s="82"/>
      <c r="N32" s="82">
        <f>ROUND(D32*I32,2)</f>
        <v>0</v>
      </c>
      <c r="O32" s="82">
        <f t="shared" ref="O32:O44" si="4">SUM(L32:N32)</f>
        <v>0</v>
      </c>
      <c r="P32" s="192">
        <f>'Rider Rates'!$O$40</f>
        <v>46122</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163" t="s">
        <v>162</v>
      </c>
      <c r="B33" s="61"/>
      <c r="C33" s="61"/>
      <c r="D33" s="151"/>
      <c r="E33" s="78" t="s">
        <v>109</v>
      </c>
      <c r="F33" s="79"/>
      <c r="G33" s="87"/>
      <c r="H33" s="88"/>
      <c r="I33" s="152">
        <f>'Rider Rates'!$B$41</f>
        <v>0.19</v>
      </c>
      <c r="J33" s="152">
        <f t="shared" si="3"/>
        <v>0.19</v>
      </c>
      <c r="K33" s="81"/>
      <c r="L33" s="82"/>
      <c r="M33" s="82"/>
      <c r="N33" s="82">
        <f>I33</f>
        <v>0.19</v>
      </c>
      <c r="O33" s="82">
        <f t="shared" si="4"/>
        <v>0.19</v>
      </c>
      <c r="P33" s="192">
        <f>'Rider Rates'!$O$41</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76" t="s">
        <v>352</v>
      </c>
      <c r="B34" s="61"/>
      <c r="C34" s="61"/>
      <c r="D34" s="151"/>
      <c r="E34" s="78" t="s">
        <v>109</v>
      </c>
      <c r="F34" s="79"/>
      <c r="G34" s="87"/>
      <c r="H34" s="88"/>
      <c r="I34" s="152">
        <f>'Rider Rates'!$B$42</f>
        <v>2.8</v>
      </c>
      <c r="J34" s="152">
        <f t="shared" si="3"/>
        <v>2.8</v>
      </c>
      <c r="K34" s="81"/>
      <c r="L34" s="82"/>
      <c r="M34" s="82"/>
      <c r="N34" s="82">
        <f>I34</f>
        <v>2.8</v>
      </c>
      <c r="O34" s="82">
        <f t="shared" si="4"/>
        <v>2.8</v>
      </c>
      <c r="P34" s="192">
        <f>'Rider Rates'!$O$42</f>
        <v>46122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76" t="s">
        <v>133</v>
      </c>
      <c r="B35" s="61"/>
      <c r="C35" s="61"/>
      <c r="D35" s="151">
        <f>$N$22</f>
        <v>0</v>
      </c>
      <c r="E35" s="78" t="s">
        <v>115</v>
      </c>
      <c r="F35" s="79" t="s">
        <v>8</v>
      </c>
      <c r="G35" s="87"/>
      <c r="H35" s="88"/>
      <c r="I35" s="93">
        <f>'Rider Rates'!$F$43</f>
        <v>2.95915E-2</v>
      </c>
      <c r="J35" s="93">
        <f t="shared" si="3"/>
        <v>2.95915E-2</v>
      </c>
      <c r="K35" s="81"/>
      <c r="L35" s="82"/>
      <c r="M35" s="82"/>
      <c r="N35" s="82">
        <f>ROUND($N$22*I35,2)</f>
        <v>0</v>
      </c>
      <c r="O35" s="82">
        <f t="shared" si="4"/>
        <v>0</v>
      </c>
      <c r="P35" s="192">
        <f>'Rider Rates'!$O$43</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76" t="s">
        <v>78</v>
      </c>
      <c r="B36" s="61"/>
      <c r="C36" s="61"/>
      <c r="D36" s="151">
        <f>$N$22</f>
        <v>0</v>
      </c>
      <c r="E36" s="78" t="s">
        <v>115</v>
      </c>
      <c r="F36" s="79" t="s">
        <v>8</v>
      </c>
      <c r="G36" s="86"/>
      <c r="H36" s="5"/>
      <c r="I36" s="93">
        <f>'Rider Rates'!$F$44</f>
        <v>1.8019E-2</v>
      </c>
      <c r="J36" s="93">
        <f t="shared" si="3"/>
        <v>1.8019E-2</v>
      </c>
      <c r="K36" s="81"/>
      <c r="L36" s="82"/>
      <c r="M36" s="82"/>
      <c r="N36" s="82">
        <f>ROUND($N$22*I36,2)</f>
        <v>0</v>
      </c>
      <c r="O36" s="82">
        <f t="shared" si="4"/>
        <v>0</v>
      </c>
      <c r="P36" s="192">
        <f>'Rider Rates'!$O$44</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76" t="s">
        <v>79</v>
      </c>
      <c r="B37" s="61"/>
      <c r="C37" s="61"/>
      <c r="D37" s="151">
        <f>$N$22</f>
        <v>0</v>
      </c>
      <c r="E37" s="78" t="s">
        <v>115</v>
      </c>
      <c r="F37" s="79" t="s">
        <v>8</v>
      </c>
      <c r="G37" s="87"/>
      <c r="H37" s="88"/>
      <c r="I37" s="93">
        <f>'Rider Rates'!$F$45</f>
        <v>5.8023605956771022E-2</v>
      </c>
      <c r="J37" s="93">
        <f t="shared" si="3"/>
        <v>5.8023605956771022E-2</v>
      </c>
      <c r="K37" s="81"/>
      <c r="L37" s="82"/>
      <c r="M37" s="82"/>
      <c r="N37" s="82">
        <f>ROUND($N$22*I37,2)</f>
        <v>0</v>
      </c>
      <c r="O37" s="82">
        <f t="shared" si="4"/>
        <v>0</v>
      </c>
      <c r="P37" s="192">
        <f>'Rider Rates'!$O$45</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61" t="s">
        <v>173</v>
      </c>
      <c r="B38" s="61"/>
      <c r="C38" s="61"/>
      <c r="D38" s="151">
        <f>$N$22</f>
        <v>0</v>
      </c>
      <c r="E38" s="78" t="s">
        <v>115</v>
      </c>
      <c r="F38" s="79" t="s">
        <v>8</v>
      </c>
      <c r="G38" s="80"/>
      <c r="H38" s="80"/>
      <c r="I38" s="93">
        <f>'Rider Rates'!$F$46</f>
        <v>0</v>
      </c>
      <c r="J38" s="93">
        <f t="shared" si="3"/>
        <v>0</v>
      </c>
      <c r="K38" s="81"/>
      <c r="L38" s="82"/>
      <c r="M38" s="82"/>
      <c r="N38" s="82">
        <f>ROUND($N$22*I38,2)</f>
        <v>0</v>
      </c>
      <c r="O38" s="82">
        <f t="shared" si="4"/>
        <v>0</v>
      </c>
      <c r="P38" s="192">
        <f>'Rider Rates'!$O$46</f>
        <v>44713</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61" t="s">
        <v>160</v>
      </c>
      <c r="B39" s="61"/>
      <c r="C39" s="61"/>
      <c r="D39" s="77"/>
      <c r="E39" s="78" t="s">
        <v>109</v>
      </c>
      <c r="F39" s="79"/>
      <c r="G39" s="80"/>
      <c r="H39" s="80"/>
      <c r="I39" s="152">
        <f>'Rider Rates'!$B$47</f>
        <v>0</v>
      </c>
      <c r="J39" s="201">
        <f t="shared" si="3"/>
        <v>0</v>
      </c>
      <c r="K39" s="81" t="s">
        <v>42</v>
      </c>
      <c r="L39" s="82"/>
      <c r="M39" s="82"/>
      <c r="N39" s="82">
        <f>I39</f>
        <v>0</v>
      </c>
      <c r="O39" s="82">
        <f t="shared" si="4"/>
        <v>0</v>
      </c>
      <c r="P39" s="192">
        <f>'Rider Rates'!$O$47</f>
        <v>45883</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61" t="s">
        <v>170</v>
      </c>
      <c r="B40" s="61"/>
      <c r="C40" s="61"/>
      <c r="D40" s="77"/>
      <c r="E40" s="78" t="s">
        <v>109</v>
      </c>
      <c r="F40" s="79" t="s">
        <v>8</v>
      </c>
      <c r="G40" s="203"/>
      <c r="H40" s="203"/>
      <c r="I40" s="201">
        <f>'Rider Rates'!$B$48</f>
        <v>0</v>
      </c>
      <c r="J40" s="201">
        <f t="shared" si="3"/>
        <v>0</v>
      </c>
      <c r="K40" s="81"/>
      <c r="L40" s="162"/>
      <c r="M40" s="162"/>
      <c r="N40" s="447">
        <f>I40</f>
        <v>0</v>
      </c>
      <c r="O40" s="162">
        <f t="shared" si="4"/>
        <v>0</v>
      </c>
      <c r="P40" s="192">
        <f>'Rider Rates'!$O$48</f>
        <v>45883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163" t="s">
        <v>135</v>
      </c>
      <c r="B41" s="61"/>
      <c r="C41" s="61"/>
      <c r="D41" s="77">
        <f>IF($C$16&lt;0,0,$C$16)</f>
        <v>0</v>
      </c>
      <c r="E41" s="78" t="s">
        <v>41</v>
      </c>
      <c r="F41" s="79" t="s">
        <v>8</v>
      </c>
      <c r="G41" s="80"/>
      <c r="H41" s="80"/>
      <c r="I41" s="80" t="e">
        <f>'Rider Rates'!#REF!</f>
        <v>#REF!</v>
      </c>
      <c r="J41" s="80" t="e">
        <f t="shared" si="3"/>
        <v>#REF!</v>
      </c>
      <c r="K41" s="81" t="s">
        <v>42</v>
      </c>
      <c r="L41" s="82"/>
      <c r="M41" s="82"/>
      <c r="N41" s="82" t="e">
        <f>ROUND(D41*I41,2)</f>
        <v>#REF!</v>
      </c>
      <c r="O41" s="82" t="e">
        <f t="shared" si="4"/>
        <v>#REF!</v>
      </c>
      <c r="P41" s="192" t="e">
        <f>'Rider Rates'!#REF!</f>
        <v>#REF!</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61" t="s">
        <v>176</v>
      </c>
      <c r="B42" s="61"/>
      <c r="C42" s="61"/>
      <c r="D42" s="77">
        <f>C16</f>
        <v>0</v>
      </c>
      <c r="E42" s="78" t="s">
        <v>41</v>
      </c>
      <c r="F42" s="196" t="s">
        <v>8</v>
      </c>
      <c r="G42" s="80"/>
      <c r="H42" s="80"/>
      <c r="I42" s="80">
        <f>'Rider Rates'!$H$49</f>
        <v>0</v>
      </c>
      <c r="J42" s="80">
        <f t="shared" si="3"/>
        <v>0</v>
      </c>
      <c r="K42" s="81" t="s">
        <v>42</v>
      </c>
      <c r="L42" s="82"/>
      <c r="M42" s="82"/>
      <c r="N42" s="82">
        <f>D42*I42</f>
        <v>0</v>
      </c>
      <c r="O42" s="82">
        <f t="shared" si="4"/>
        <v>0</v>
      </c>
      <c r="P42" s="192">
        <f>'Rider Rates'!$O$49</f>
        <v>45444</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61" t="s">
        <v>175</v>
      </c>
      <c r="B43" s="61"/>
      <c r="C43" s="61"/>
      <c r="D43" s="77"/>
      <c r="E43" s="78" t="s">
        <v>109</v>
      </c>
      <c r="F43" s="79" t="s">
        <v>8</v>
      </c>
      <c r="G43" s="203"/>
      <c r="H43" s="203"/>
      <c r="I43" s="80">
        <f>'Rider Rates'!$B$50</f>
        <v>0</v>
      </c>
      <c r="J43" s="80">
        <f t="shared" si="3"/>
        <v>0</v>
      </c>
      <c r="K43" s="81"/>
      <c r="L43" s="162"/>
      <c r="M43" s="162"/>
      <c r="N43" s="162">
        <f>I43</f>
        <v>0</v>
      </c>
      <c r="O43" s="162">
        <f t="shared" si="4"/>
        <v>0</v>
      </c>
      <c r="P43" s="192">
        <f>'Rider Rates'!$O$50</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163" t="s">
        <v>174</v>
      </c>
      <c r="B44" s="61"/>
      <c r="C44" s="61"/>
      <c r="D44" s="77">
        <f>IF($C$16&lt;0,0,$C$16)</f>
        <v>0</v>
      </c>
      <c r="E44" s="78" t="s">
        <v>41</v>
      </c>
      <c r="F44" s="79" t="s">
        <v>8</v>
      </c>
      <c r="G44" s="80"/>
      <c r="H44" s="80"/>
      <c r="I44" s="80">
        <f>'Rider Rates'!$H$51</f>
        <v>0</v>
      </c>
      <c r="J44" s="80">
        <f t="shared" si="3"/>
        <v>0</v>
      </c>
      <c r="K44" s="81" t="s">
        <v>42</v>
      </c>
      <c r="L44" s="82"/>
      <c r="M44" s="82"/>
      <c r="N44" s="82">
        <f>ROUND(I44*D44,2)</f>
        <v>0</v>
      </c>
      <c r="O44" s="162">
        <f t="shared" si="4"/>
        <v>0</v>
      </c>
      <c r="P44" s="192">
        <f>'Rider Rates'!$O$51</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2" t="s">
        <v>289</v>
      </c>
      <c r="B45" s="61"/>
      <c r="C45" s="61"/>
      <c r="D45" s="77">
        <f>IF($C$16&lt;0,0,$C$16)</f>
        <v>0</v>
      </c>
      <c r="E45" s="78" t="s">
        <v>41</v>
      </c>
      <c r="F45" s="79" t="s">
        <v>8</v>
      </c>
      <c r="G45" s="87"/>
      <c r="H45" s="88"/>
      <c r="I45" s="80">
        <f>'Rider Rates'!$H$54</f>
        <v>4.5409999999999998E-4</v>
      </c>
      <c r="J45" s="80">
        <f>SUM(G45:I45)</f>
        <v>4.5409999999999998E-4</v>
      </c>
      <c r="K45" s="81" t="s">
        <v>42</v>
      </c>
      <c r="L45" s="82"/>
      <c r="M45" s="82"/>
      <c r="N45" s="82">
        <f>ROUND(D45*I45,2)</f>
        <v>0</v>
      </c>
      <c r="O45" s="197">
        <f>SUM(L45:N45)</f>
        <v>0</v>
      </c>
      <c r="P45" s="192">
        <f>'Rider Rates'!$O$54</f>
        <v>46112</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76"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192">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61" t="s">
        <v>177</v>
      </c>
      <c r="B47" s="61"/>
      <c r="C47" s="61"/>
      <c r="D47" s="77"/>
      <c r="E47" s="78"/>
      <c r="F47" s="79"/>
      <c r="G47" s="203"/>
      <c r="H47" s="203"/>
      <c r="I47" s="80"/>
      <c r="J47" s="80"/>
      <c r="K47" s="81"/>
      <c r="L47" s="162"/>
      <c r="M47" s="162"/>
      <c r="N47" s="162"/>
      <c r="O47" s="162"/>
      <c r="P47" s="192"/>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76"/>
      <c r="B48" s="61"/>
      <c r="C48" s="61"/>
      <c r="D48" s="77"/>
      <c r="E48" s="78"/>
      <c r="F48" s="79"/>
      <c r="G48" s="79"/>
      <c r="H48" s="79"/>
      <c r="I48" s="79"/>
      <c r="J48" s="79"/>
      <c r="K48" s="81"/>
      <c r="L48" s="79"/>
      <c r="M48" s="79"/>
      <c r="N48" s="79"/>
      <c r="O48" s="79"/>
      <c r="P48" s="192"/>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9" t="s">
        <v>293</v>
      </c>
      <c r="B49" s="61"/>
      <c r="C49" s="61"/>
      <c r="D49" s="77"/>
      <c r="E49" s="78"/>
      <c r="F49" s="79"/>
      <c r="G49" s="79"/>
      <c r="H49" s="79"/>
      <c r="I49" s="79"/>
      <c r="J49" s="79"/>
      <c r="K49" s="81"/>
      <c r="L49" s="79"/>
      <c r="M49" s="79"/>
      <c r="N49" s="79"/>
      <c r="O49" s="79"/>
      <c r="P49" s="192"/>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163"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192">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163"/>
      <c r="B51" s="61"/>
      <c r="C51" s="61"/>
      <c r="D51" s="77"/>
      <c r="E51" s="78"/>
      <c r="F51" s="79"/>
      <c r="G51" s="79"/>
      <c r="H51" s="79"/>
      <c r="I51" s="79"/>
      <c r="J51" s="79"/>
      <c r="K51" s="79"/>
      <c r="L51" s="79"/>
      <c r="M51" s="79"/>
      <c r="N51" s="79"/>
      <c r="O51" s="79"/>
      <c r="P51" s="192"/>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9" t="s">
        <v>294</v>
      </c>
      <c r="B52" s="61"/>
      <c r="C52" s="61"/>
      <c r="D52" s="77"/>
      <c r="E52" s="78"/>
      <c r="F52" s="79"/>
      <c r="G52" s="79"/>
      <c r="H52" s="79"/>
      <c r="I52" s="79"/>
      <c r="J52" s="79"/>
      <c r="K52" s="79"/>
      <c r="L52" s="79"/>
      <c r="M52" s="79"/>
      <c r="N52" s="79"/>
      <c r="O52" s="79"/>
      <c r="P52" s="192"/>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163" t="s">
        <v>157</v>
      </c>
      <c r="B53" s="61"/>
      <c r="C53" s="61"/>
      <c r="D53" s="77">
        <f>'Customer Info'!$B$21+'Customer Info'!$B$22-'Customer Info'!$B$23</f>
        <v>0</v>
      </c>
      <c r="E53" s="78" t="s">
        <v>41</v>
      </c>
      <c r="F53" s="79" t="s">
        <v>8</v>
      </c>
      <c r="G53" s="80">
        <f>'Rider Rates'!$B$70</f>
        <v>7.6880000000000004E-2</v>
      </c>
      <c r="H53" s="80"/>
      <c r="I53" s="80"/>
      <c r="J53" s="185">
        <f t="shared" ref="J53:J58" si="5">SUM(G53:H53)</f>
        <v>7.6880000000000004E-2</v>
      </c>
      <c r="K53" s="81" t="s">
        <v>42</v>
      </c>
      <c r="L53" s="82">
        <f t="shared" ref="L53:L58" si="6">ROUND(D53*G53,2)</f>
        <v>0</v>
      </c>
      <c r="M53" s="82"/>
      <c r="N53" s="82"/>
      <c r="O53" s="82">
        <f t="shared" si="1"/>
        <v>0</v>
      </c>
      <c r="P53" s="192">
        <f>'Rider Rates'!$G$70</f>
        <v>45809</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61" t="s">
        <v>144</v>
      </c>
      <c r="B54" s="61"/>
      <c r="C54" s="61"/>
      <c r="D54" s="77">
        <f>MIN(('Customer Info'!$B$21+'Customer Info'!$B$22-'Customer Info'!$B$23),750)</f>
        <v>0</v>
      </c>
      <c r="E54" s="78" t="s">
        <v>41</v>
      </c>
      <c r="F54" s="79" t="s">
        <v>8</v>
      </c>
      <c r="G54" s="124">
        <f>'Rider Rates'!$G$76</f>
        <v>3.18762E-2</v>
      </c>
      <c r="H54" s="80"/>
      <c r="I54" s="80"/>
      <c r="J54" s="185">
        <f t="shared" si="5"/>
        <v>3.18762E-2</v>
      </c>
      <c r="K54" s="81" t="s">
        <v>42</v>
      </c>
      <c r="L54" s="82">
        <f t="shared" si="6"/>
        <v>0</v>
      </c>
      <c r="M54" s="82"/>
      <c r="N54" s="82"/>
      <c r="O54" s="82">
        <f t="shared" si="1"/>
        <v>0</v>
      </c>
      <c r="P54" s="192">
        <f>'Rider Rates'!$R$76</f>
        <v>45809</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61" t="s">
        <v>145</v>
      </c>
      <c r="B55" s="61"/>
      <c r="C55" s="61"/>
      <c r="D55" s="77">
        <f>IF(('Customer Info'!$B$21+'Customer Info'!$B$22-'Customer Info'!$B$23)&lt;=750,0,IF(C16-750&gt;150,150,C16-750))</f>
        <v>0</v>
      </c>
      <c r="E55" s="78" t="s">
        <v>41</v>
      </c>
      <c r="F55" s="79" t="s">
        <v>8</v>
      </c>
      <c r="G55" s="124">
        <f>'Rider Rates'!H76</f>
        <v>1.72503E-2</v>
      </c>
      <c r="H55" s="80"/>
      <c r="I55" s="80"/>
      <c r="J55" s="185">
        <f t="shared" si="5"/>
        <v>1.72503E-2</v>
      </c>
      <c r="K55" s="81" t="s">
        <v>42</v>
      </c>
      <c r="L55" s="82">
        <f t="shared" si="6"/>
        <v>0</v>
      </c>
      <c r="M55" s="82"/>
      <c r="N55" s="82"/>
      <c r="O55" s="82">
        <f t="shared" si="1"/>
        <v>0</v>
      </c>
      <c r="P55" s="192">
        <f>'Rider Rates'!$R$76</f>
        <v>45809</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61" t="s">
        <v>146</v>
      </c>
      <c r="B56" s="61"/>
      <c r="C56" s="61"/>
      <c r="D56" s="77">
        <f>IF(C16=0,0,IF(C16-900&gt;=0,C16-900,0))</f>
        <v>0</v>
      </c>
      <c r="E56" s="78" t="s">
        <v>41</v>
      </c>
      <c r="F56" s="79" t="s">
        <v>8</v>
      </c>
      <c r="G56" s="124">
        <f>'Rider Rates'!$I$76</f>
        <v>2.0174299999999999E-2</v>
      </c>
      <c r="H56" s="80"/>
      <c r="I56" s="80"/>
      <c r="J56" s="185">
        <f t="shared" si="5"/>
        <v>2.0174299999999999E-2</v>
      </c>
      <c r="K56" s="81" t="s">
        <v>42</v>
      </c>
      <c r="L56" s="82">
        <f t="shared" si="6"/>
        <v>0</v>
      </c>
      <c r="M56" s="82"/>
      <c r="N56" s="82"/>
      <c r="O56" s="82">
        <f t="shared" si="1"/>
        <v>0</v>
      </c>
      <c r="P56" s="192">
        <f>'Rider Rates'!$R$76</f>
        <v>45809</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163" t="s">
        <v>158</v>
      </c>
      <c r="B57" s="61"/>
      <c r="C57" s="61"/>
      <c r="D57" s="77">
        <f>'Customer Info'!$B$21+'Customer Info'!$B$22-'Customer Info'!$B$23</f>
        <v>0</v>
      </c>
      <c r="E57" s="78" t="s">
        <v>41</v>
      </c>
      <c r="F57" s="79" t="s">
        <v>8</v>
      </c>
      <c r="G57" s="80">
        <f>'Rider Rates'!$B$79</f>
        <v>-4.3956000000000004E-3</v>
      </c>
      <c r="H57" s="80"/>
      <c r="I57" s="80"/>
      <c r="J57" s="185">
        <f t="shared" si="5"/>
        <v>-4.3956000000000004E-3</v>
      </c>
      <c r="K57" s="81" t="s">
        <v>42</v>
      </c>
      <c r="L57" s="82">
        <f t="shared" si="6"/>
        <v>0</v>
      </c>
      <c r="M57" s="82"/>
      <c r="N57" s="82"/>
      <c r="O57" s="82">
        <f>SUM(L57:N57)</f>
        <v>0</v>
      </c>
      <c r="P57" s="192">
        <f>'Rider Rates'!$C$79</f>
        <v>46112</v>
      </c>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76" t="s">
        <v>134</v>
      </c>
      <c r="B58" s="61"/>
      <c r="C58" s="61"/>
      <c r="D58" s="77">
        <f>'Customer Info'!$B$21+'Customer Info'!$B$22-'Customer Info'!$B$23</f>
        <v>0</v>
      </c>
      <c r="E58" s="78" t="s">
        <v>41</v>
      </c>
      <c r="F58" s="79" t="s">
        <v>8</v>
      </c>
      <c r="G58" s="80">
        <f>'Rider Rates'!$B$82</f>
        <v>3.8972999999999998E-3</v>
      </c>
      <c r="H58" s="80"/>
      <c r="I58" s="93"/>
      <c r="J58" s="185">
        <f t="shared" si="5"/>
        <v>3.8972999999999998E-3</v>
      </c>
      <c r="K58" s="81" t="s">
        <v>42</v>
      </c>
      <c r="L58" s="82">
        <f t="shared" si="6"/>
        <v>0</v>
      </c>
      <c r="M58" s="82"/>
      <c r="N58" s="82"/>
      <c r="O58" s="82">
        <f t="shared" ref="O58" si="7">SUM(L58:N58)</f>
        <v>0</v>
      </c>
      <c r="P58" s="192">
        <f>'Rider Rates'!$E$82</f>
        <v>45444</v>
      </c>
      <c r="Q58" s="79"/>
      <c r="R58" s="83"/>
      <c r="S58" s="81"/>
      <c r="T58" s="84"/>
      <c r="U58" s="61"/>
      <c r="V58" s="85"/>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76"/>
      <c r="B59" s="61"/>
      <c r="C59" s="61"/>
      <c r="D59" s="77"/>
      <c r="E59" s="78"/>
      <c r="F59" s="79"/>
      <c r="G59" s="368"/>
      <c r="H59" s="368"/>
      <c r="I59" s="371"/>
      <c r="J59" s="369"/>
      <c r="K59" s="81"/>
      <c r="L59" s="370"/>
      <c r="M59" s="370"/>
      <c r="N59" s="370"/>
      <c r="O59" s="370"/>
      <c r="P59" s="192"/>
      <c r="Q59" s="79"/>
      <c r="R59" s="83"/>
      <c r="S59" s="81"/>
      <c r="T59" s="84"/>
      <c r="U59" s="61"/>
      <c r="V59" s="85"/>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136" t="s">
        <v>70</v>
      </c>
      <c r="B60" s="112"/>
      <c r="C60" s="112"/>
      <c r="D60" s="137"/>
      <c r="E60" s="138"/>
      <c r="F60" s="139"/>
      <c r="G60" s="139"/>
      <c r="H60" s="139"/>
      <c r="I60" s="139"/>
      <c r="J60" s="139"/>
      <c r="K60" s="140"/>
      <c r="L60" s="128">
        <f>SUM(L27:L58)</f>
        <v>0</v>
      </c>
      <c r="M60" s="128">
        <f>SUM(M27:M58)</f>
        <v>0</v>
      </c>
      <c r="N60" s="128" t="e">
        <f>SUM(N27:N58)</f>
        <v>#REF!</v>
      </c>
      <c r="O60" s="128" t="e">
        <f>SUM(O27:O58)</f>
        <v>#REF!</v>
      </c>
      <c r="P60" s="141"/>
      <c r="Q60" s="79"/>
      <c r="R60" s="125"/>
      <c r="S60" s="125"/>
      <c r="T60" s="145"/>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61"/>
      <c r="B61" s="61"/>
      <c r="C61" s="61"/>
      <c r="D61" s="77"/>
      <c r="E61" s="78"/>
      <c r="F61" s="79"/>
      <c r="G61" s="79"/>
      <c r="H61" s="79"/>
      <c r="I61" s="79"/>
      <c r="J61" s="83"/>
      <c r="K61" s="81"/>
      <c r="L61" s="79"/>
      <c r="M61" s="79"/>
      <c r="N61" s="79"/>
      <c r="O61" s="79"/>
      <c r="P61" s="123"/>
      <c r="Q61" s="79"/>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129"/>
      <c r="B62" s="129"/>
      <c r="C62" s="129"/>
      <c r="D62" s="129"/>
      <c r="E62" s="129"/>
      <c r="F62" s="129"/>
      <c r="G62" s="129"/>
      <c r="H62" s="129"/>
      <c r="I62" s="129"/>
      <c r="J62" s="129"/>
      <c r="K62" s="129"/>
      <c r="L62" s="142">
        <f>L22+L60</f>
        <v>0</v>
      </c>
      <c r="M62" s="142">
        <f>M22+M60</f>
        <v>0</v>
      </c>
      <c r="N62" s="142" t="e">
        <f>N22+N60</f>
        <v>#REF!</v>
      </c>
      <c r="O62" s="143" t="e">
        <f>O22+O60</f>
        <v>#REF!</v>
      </c>
      <c r="P62" s="143"/>
      <c r="Q62" s="79"/>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61"/>
      <c r="B63" s="61"/>
      <c r="C63" s="61"/>
      <c r="D63" s="61"/>
      <c r="E63" s="61"/>
      <c r="F63" s="61"/>
      <c r="G63" s="61"/>
      <c r="H63" s="61"/>
      <c r="I63" s="61"/>
      <c r="J63" s="61"/>
      <c r="K63" s="61"/>
      <c r="L63" s="61"/>
      <c r="M63" s="61"/>
      <c r="N63" s="61"/>
      <c r="O63" s="61"/>
      <c r="P63" s="61"/>
      <c r="Q63" s="125"/>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125" t="s">
        <v>88</v>
      </c>
      <c r="B64" s="61"/>
      <c r="C64" s="61"/>
      <c r="D64" s="61"/>
      <c r="E64" s="61"/>
      <c r="F64" s="61"/>
      <c r="G64" s="61"/>
      <c r="H64" s="61"/>
      <c r="I64" s="61"/>
      <c r="J64" s="61"/>
      <c r="K64" s="61"/>
      <c r="L64" s="61"/>
      <c r="M64" s="61"/>
      <c r="N64" s="61"/>
      <c r="O64" s="84" t="e">
        <f>IF($C$16&lt;=0,MIN(O20,O62), O20)</f>
        <v>#REF!</v>
      </c>
      <c r="P64" s="61"/>
      <c r="Q64" s="125"/>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61"/>
      <c r="B65" s="125"/>
      <c r="C65" s="125"/>
      <c r="D65" s="125"/>
      <c r="E65" s="125"/>
      <c r="F65" s="125"/>
      <c r="G65" s="125"/>
      <c r="H65" s="125"/>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112" t="s">
        <v>110</v>
      </c>
      <c r="B66" s="61"/>
      <c r="C66" s="61"/>
      <c r="D66" s="61"/>
      <c r="E66" s="61"/>
      <c r="F66" s="61"/>
      <c r="G66" s="61"/>
      <c r="H66" s="61"/>
      <c r="I66" s="61"/>
      <c r="J66" s="61"/>
      <c r="K66" s="61"/>
      <c r="L66" s="61"/>
      <c r="M66" s="61"/>
      <c r="N66" s="61"/>
      <c r="O66" s="146" t="e">
        <f>IF($C$16&lt;0,O62,IF(O62&gt;O64,O62,I61))</f>
        <v>#REF!</v>
      </c>
      <c r="P66" s="79"/>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row>
    <row r="67" spans="1:236" x14ac:dyDescent="0.2">
      <c r="A67" s="61"/>
      <c r="B67" s="61"/>
      <c r="C67" s="61"/>
      <c r="D67" s="61"/>
      <c r="E67" s="61"/>
      <c r="F67" s="61"/>
      <c r="G67" s="61"/>
      <c r="H67" s="61"/>
      <c r="I67" s="61"/>
      <c r="J67" s="61"/>
      <c r="K67" s="61"/>
      <c r="L67" s="61"/>
      <c r="M67" s="61"/>
      <c r="N67" s="61"/>
      <c r="O67" s="104"/>
      <c r="P67" s="79"/>
      <c r="Q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row>
    <row r="68" spans="1:236" x14ac:dyDescent="0.2">
      <c r="A68" s="61"/>
      <c r="B68" s="125"/>
      <c r="C68" s="125"/>
      <c r="D68" s="125"/>
      <c r="E68" s="125"/>
      <c r="F68" s="125"/>
      <c r="G68" s="125"/>
      <c r="H68" s="125"/>
      <c r="I68" s="125" t="s">
        <v>114</v>
      </c>
      <c r="J68" s="125"/>
      <c r="K68" s="125"/>
      <c r="L68" s="147"/>
      <c r="M68" s="147"/>
      <c r="N68" s="147"/>
      <c r="O68" s="147">
        <f>ROUND(IF($C$16&lt;1,0,O62/($C$16*100)*10000),2)</f>
        <v>0</v>
      </c>
      <c r="P68" s="32" t="s">
        <v>83</v>
      </c>
      <c r="Q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x14ac:dyDescent="0.2">
      <c r="A69" s="61"/>
      <c r="B69" s="61"/>
      <c r="C69" s="61"/>
      <c r="D69" s="61"/>
      <c r="E69" s="61"/>
      <c r="F69" s="61"/>
      <c r="G69" s="61"/>
      <c r="H69" s="148"/>
      <c r="I69" s="189"/>
      <c r="J69" s="61"/>
      <c r="K69" s="61"/>
      <c r="L69" s="61"/>
      <c r="M69" s="61"/>
      <c r="N69" s="61"/>
      <c r="O69" s="190"/>
      <c r="P69" s="23"/>
      <c r="Q69" s="61"/>
      <c r="AE69" s="363"/>
      <c r="AF69" s="363"/>
      <c r="AG69" s="61"/>
      <c r="AH69" s="61"/>
      <c r="AI69" s="61"/>
      <c r="AJ69" s="61"/>
      <c r="AK69" s="61"/>
      <c r="AL69" s="61"/>
      <c r="AM69" s="61"/>
      <c r="AN69" s="61"/>
      <c r="AO69" s="61"/>
      <c r="AP69" s="61"/>
      <c r="AQ69" s="61"/>
      <c r="AR69" s="61"/>
      <c r="AS69" s="61"/>
      <c r="AT69" s="61"/>
      <c r="HE69" s="61"/>
      <c r="HF69" s="61"/>
      <c r="HG69" s="61"/>
      <c r="HH69" s="61"/>
      <c r="HI69" s="61"/>
      <c r="HJ69" s="61"/>
      <c r="HK69" s="61"/>
      <c r="HL69" s="61"/>
      <c r="HM69" s="61"/>
      <c r="HN69" s="61"/>
    </row>
    <row r="70" spans="1:236" x14ac:dyDescent="0.2">
      <c r="A70" s="61"/>
    </row>
    <row r="71" spans="1:236" x14ac:dyDescent="0.2">
      <c r="A71" s="61"/>
    </row>
    <row r="72" spans="1:236" x14ac:dyDescent="0.2">
      <c r="A72" s="61"/>
    </row>
    <row r="73" spans="1:236" x14ac:dyDescent="0.2">
      <c r="A73" s="61"/>
    </row>
    <row r="74" spans="1:236" x14ac:dyDescent="0.2">
      <c r="A74" s="61"/>
    </row>
    <row r="75" spans="1:236" x14ac:dyDescent="0.2">
      <c r="A75" s="61"/>
    </row>
  </sheetData>
  <mergeCells count="9">
    <mergeCell ref="A13:I13"/>
    <mergeCell ref="G18:J18"/>
    <mergeCell ref="L18:O18"/>
    <mergeCell ref="A1:P1"/>
    <mergeCell ref="A2:P2"/>
    <mergeCell ref="A4:P4"/>
    <mergeCell ref="A5:P5"/>
    <mergeCell ref="B6:O6"/>
    <mergeCell ref="A7:K7"/>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8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FD89A-F3B1-4B91-A438-AE1FDD486149}">
  <sheetPr>
    <pageSetUpPr fitToPage="1"/>
  </sheetPr>
  <dimension ref="A1:HM95"/>
  <sheetViews>
    <sheetView showGridLines="0" topLeftCell="A28" zoomScale="80" zoomScaleNormal="80" workbookViewId="0">
      <selection activeCell="A40" sqref="A40"/>
    </sheetView>
  </sheetViews>
  <sheetFormatPr defaultColWidth="9.140625" defaultRowHeight="12.75" x14ac:dyDescent="0.2"/>
  <cols>
    <col min="1" max="1" width="31" style="213" customWidth="1"/>
    <col min="2" max="2" width="2.140625" style="213" customWidth="1"/>
    <col min="3" max="3" width="24.85546875" style="213" customWidth="1"/>
    <col min="4" max="4" width="15.28515625" style="213" customWidth="1"/>
    <col min="5" max="5" width="9.85546875" style="213" customWidth="1"/>
    <col min="6" max="6" width="3.7109375" style="213" customWidth="1"/>
    <col min="7" max="8" width="13.28515625" style="213" customWidth="1"/>
    <col min="9" max="9" width="14.5703125" style="213" customWidth="1"/>
    <col min="10" max="10" width="13.28515625" style="213" customWidth="1"/>
    <col min="11" max="11" width="7" style="213" customWidth="1"/>
    <col min="12" max="12" width="15.140625" style="213" customWidth="1"/>
    <col min="13" max="14" width="14.42578125" style="213" customWidth="1"/>
    <col min="15" max="15" width="16.28515625" style="213" bestFit="1" customWidth="1"/>
    <col min="16" max="16" width="13.85546875" style="213" bestFit="1" customWidth="1"/>
    <col min="17" max="17" width="9.140625" style="213"/>
    <col min="18" max="26" width="9.140625" style="213" hidden="1" customWidth="1"/>
    <col min="27" max="27" width="10.5703125" style="213" hidden="1" customWidth="1"/>
    <col min="28" max="29" width="9.140625" style="213" hidden="1" customWidth="1"/>
    <col min="30" max="30" width="10" style="213" hidden="1" customWidth="1"/>
    <col min="31" max="31" width="15.140625" style="213" customWidth="1"/>
    <col min="32" max="16384" width="9.140625" style="213"/>
  </cols>
  <sheetData>
    <row r="1" spans="1:30" ht="20.25" x14ac:dyDescent="0.3">
      <c r="A1" s="510" t="s">
        <v>346</v>
      </c>
      <c r="B1" s="511"/>
      <c r="C1" s="511"/>
      <c r="D1" s="511"/>
      <c r="E1" s="511"/>
      <c r="F1" s="511"/>
      <c r="G1" s="511"/>
      <c r="H1" s="511"/>
      <c r="I1" s="511"/>
      <c r="J1" s="511"/>
      <c r="K1" s="511"/>
      <c r="L1" s="511"/>
      <c r="M1" s="511"/>
      <c r="N1" s="511"/>
      <c r="O1" s="511"/>
      <c r="P1" s="512"/>
    </row>
    <row r="2" spans="1:30" ht="18" x14ac:dyDescent="0.25">
      <c r="A2" s="543" t="s">
        <v>262</v>
      </c>
      <c r="B2" s="544"/>
      <c r="C2" s="544"/>
      <c r="D2" s="544"/>
      <c r="E2" s="544"/>
      <c r="F2" s="544"/>
      <c r="G2" s="544"/>
      <c r="H2" s="544"/>
      <c r="I2" s="544"/>
      <c r="J2" s="544"/>
      <c r="K2" s="544"/>
      <c r="L2" s="544"/>
      <c r="M2" s="544"/>
      <c r="N2" s="544"/>
      <c r="O2" s="544"/>
      <c r="P2" s="545"/>
    </row>
    <row r="3" spans="1:30" ht="8.25" customHeight="1" x14ac:dyDescent="0.25">
      <c r="A3" s="437"/>
      <c r="B3" s="438"/>
      <c r="C3" s="438"/>
      <c r="D3" s="438"/>
      <c r="E3" s="438"/>
      <c r="F3" s="438"/>
      <c r="G3" s="438"/>
      <c r="H3" s="438"/>
      <c r="I3" s="438"/>
      <c r="J3" s="438"/>
      <c r="K3" s="438"/>
      <c r="L3" s="438"/>
      <c r="M3" s="438"/>
      <c r="N3" s="438"/>
      <c r="O3" s="438"/>
      <c r="P3" s="439"/>
    </row>
    <row r="4" spans="1:30" ht="15.75" x14ac:dyDescent="0.25">
      <c r="A4" s="551" t="s">
        <v>90</v>
      </c>
      <c r="B4" s="552"/>
      <c r="C4" s="552"/>
      <c r="D4" s="552"/>
      <c r="E4" s="552"/>
      <c r="F4" s="552"/>
      <c r="G4" s="552"/>
      <c r="H4" s="552"/>
      <c r="I4" s="552"/>
      <c r="J4" s="552"/>
      <c r="K4" s="552"/>
      <c r="L4" s="552"/>
      <c r="M4" s="552"/>
      <c r="N4" s="552"/>
      <c r="O4" s="552"/>
      <c r="P4" s="553"/>
    </row>
    <row r="5" spans="1:30" ht="15.6" customHeight="1" x14ac:dyDescent="0.2">
      <c r="A5" s="554" t="s">
        <v>287</v>
      </c>
      <c r="B5" s="554"/>
      <c r="C5" s="554"/>
      <c r="D5" s="554"/>
      <c r="E5" s="554"/>
      <c r="F5" s="554"/>
      <c r="G5" s="554"/>
      <c r="H5" s="554"/>
      <c r="I5" s="554"/>
      <c r="J5" s="554"/>
      <c r="K5" s="554"/>
      <c r="L5" s="554"/>
      <c r="M5" s="554"/>
      <c r="N5" s="554"/>
      <c r="O5" s="554"/>
      <c r="P5" s="555"/>
    </row>
    <row r="6" spans="1:30" x14ac:dyDescent="0.2">
      <c r="A6" s="331">
        <f ca="1">TODAY()</f>
        <v>46126</v>
      </c>
      <c r="B6" s="387"/>
      <c r="C6" s="388"/>
      <c r="D6" s="388"/>
      <c r="E6" s="388"/>
      <c r="F6" s="388"/>
      <c r="G6" s="388"/>
      <c r="H6" s="388"/>
      <c r="I6" s="388"/>
      <c r="P6" s="330"/>
    </row>
    <row r="7" spans="1:30" ht="26.25" x14ac:dyDescent="0.4">
      <c r="A7" s="556"/>
      <c r="B7" s="557"/>
      <c r="C7" s="557"/>
      <c r="D7" s="557"/>
      <c r="E7" s="557"/>
      <c r="F7" s="557"/>
      <c r="G7" s="557"/>
      <c r="H7" s="557"/>
      <c r="I7" s="557"/>
      <c r="J7" s="557"/>
      <c r="K7" s="557"/>
      <c r="L7" s="557"/>
      <c r="M7" s="557"/>
      <c r="N7" s="557"/>
      <c r="O7" s="557"/>
      <c r="P7" s="558"/>
    </row>
    <row r="8" spans="1:30" ht="15" x14ac:dyDescent="0.2">
      <c r="A8" s="332" t="s">
        <v>2</v>
      </c>
      <c r="B8" s="389"/>
      <c r="C8" s="214" cm="1">
        <f t="array" ref="C8:D8">'Customer Info'!B7:C7</f>
        <v>0</v>
      </c>
      <c r="D8" s="213">
        <v>0</v>
      </c>
      <c r="I8" s="390"/>
      <c r="P8" s="330"/>
    </row>
    <row r="9" spans="1:30" ht="15" x14ac:dyDescent="0.2">
      <c r="A9" s="333" t="s">
        <v>26</v>
      </c>
      <c r="B9" s="389"/>
      <c r="C9" s="214" cm="1">
        <f t="array" ref="C9:D9">'Customer Info'!B7:C7</f>
        <v>0</v>
      </c>
      <c r="D9" s="213">
        <v>0</v>
      </c>
      <c r="P9" s="330"/>
    </row>
    <row r="10" spans="1:30" x14ac:dyDescent="0.2">
      <c r="A10" s="332" t="s">
        <v>3</v>
      </c>
      <c r="B10" s="391">
        <f>'Customer Info'!B8</f>
        <v>5</v>
      </c>
      <c r="C10" s="392" t="str">
        <f>LOOKUP(B10,R10:AD10,R12:AD12)</f>
        <v>May</v>
      </c>
      <c r="D10" s="216">
        <f>'Customer Info'!C8</f>
        <v>2026</v>
      </c>
      <c r="P10" s="330"/>
      <c r="S10" s="213">
        <v>1</v>
      </c>
      <c r="T10" s="213">
        <v>2</v>
      </c>
      <c r="U10" s="213">
        <v>3</v>
      </c>
      <c r="V10" s="213">
        <v>4</v>
      </c>
      <c r="W10" s="213">
        <v>5</v>
      </c>
      <c r="X10" s="213">
        <v>6</v>
      </c>
      <c r="Y10" s="213">
        <v>7</v>
      </c>
      <c r="Z10" s="213">
        <v>8</v>
      </c>
      <c r="AA10" s="213">
        <v>9</v>
      </c>
      <c r="AB10" s="213">
        <v>10</v>
      </c>
      <c r="AC10" s="213">
        <v>11</v>
      </c>
      <c r="AD10" s="213">
        <v>12</v>
      </c>
    </row>
    <row r="11" spans="1:30" x14ac:dyDescent="0.2">
      <c r="A11" s="332" t="s">
        <v>250</v>
      </c>
      <c r="B11" s="391"/>
      <c r="C11" s="392" t="str">
        <f>'Customer Info'!$B$9</f>
        <v>No</v>
      </c>
      <c r="D11" s="216"/>
      <c r="P11" s="330"/>
    </row>
    <row r="12" spans="1:30" ht="15" customHeight="1" x14ac:dyDescent="0.2">
      <c r="A12" s="559"/>
      <c r="B12" s="560"/>
      <c r="C12" s="560"/>
      <c r="D12" s="560"/>
      <c r="E12" s="560"/>
      <c r="F12" s="560"/>
      <c r="G12" s="560"/>
      <c r="H12" s="560"/>
      <c r="I12" s="560"/>
      <c r="P12" s="330"/>
      <c r="R12" s="213" t="s">
        <v>109</v>
      </c>
      <c r="S12" s="233" t="s">
        <v>97</v>
      </c>
      <c r="T12" s="233" t="s">
        <v>98</v>
      </c>
      <c r="U12" s="233" t="s">
        <v>99</v>
      </c>
      <c r="V12" s="233" t="s">
        <v>100</v>
      </c>
      <c r="W12" s="233" t="s">
        <v>101</v>
      </c>
      <c r="X12" s="233" t="s">
        <v>102</v>
      </c>
      <c r="Y12" s="233" t="s">
        <v>103</v>
      </c>
      <c r="Z12" s="233" t="s">
        <v>104</v>
      </c>
      <c r="AA12" s="233" t="s">
        <v>105</v>
      </c>
      <c r="AB12" s="233" t="s">
        <v>107</v>
      </c>
      <c r="AC12" s="233" t="s">
        <v>106</v>
      </c>
      <c r="AD12" s="233" t="s">
        <v>108</v>
      </c>
    </row>
    <row r="13" spans="1:30" x14ac:dyDescent="0.2">
      <c r="A13" s="334" t="s">
        <v>27</v>
      </c>
      <c r="B13" s="231"/>
      <c r="C13" s="231"/>
      <c r="D13" s="231"/>
      <c r="E13" s="231"/>
      <c r="F13" s="231"/>
      <c r="G13" s="231"/>
      <c r="H13" s="231"/>
      <c r="I13" s="231"/>
      <c r="J13" s="231"/>
      <c r="K13" s="231"/>
      <c r="L13" s="231"/>
      <c r="M13" s="231"/>
      <c r="N13" s="231"/>
      <c r="O13" s="231"/>
      <c r="P13" s="335"/>
      <c r="R13" s="213" t="s">
        <v>154</v>
      </c>
      <c r="S13" s="232">
        <v>3.1399999999999997E-2</v>
      </c>
      <c r="T13" s="232">
        <v>3.1399999999999997E-2</v>
      </c>
      <c r="U13" s="232">
        <v>3.1399999999999997E-2</v>
      </c>
      <c r="V13" s="232">
        <v>3.1399999999999997E-2</v>
      </c>
      <c r="W13" s="232">
        <v>3.1399999999999997E-2</v>
      </c>
      <c r="X13" s="232">
        <v>3.1399999999999997E-2</v>
      </c>
      <c r="Y13" s="232">
        <v>3.1399999999999997E-2</v>
      </c>
      <c r="Z13" s="232">
        <v>3.1399999999999997E-2</v>
      </c>
      <c r="AA13" s="232">
        <v>3.1399999999999997E-2</v>
      </c>
      <c r="AB13" s="232">
        <v>3.1399999999999997E-2</v>
      </c>
      <c r="AC13" s="232">
        <v>3.1399999999999997E-2</v>
      </c>
      <c r="AD13" s="232">
        <v>3.1399999999999997E-2</v>
      </c>
    </row>
    <row r="14" spans="1:30" x14ac:dyDescent="0.2">
      <c r="A14" s="336"/>
      <c r="C14" s="233" t="s">
        <v>54</v>
      </c>
      <c r="D14" s="233" t="s">
        <v>55</v>
      </c>
      <c r="P14" s="330"/>
    </row>
    <row r="15" spans="1:30" x14ac:dyDescent="0.2">
      <c r="A15" s="337" t="s">
        <v>28</v>
      </c>
      <c r="B15" s="393"/>
      <c r="C15" s="394">
        <f>'Customer Info'!$B$18</f>
        <v>0</v>
      </c>
      <c r="D15" s="394">
        <f>ROUND(C15*C21,1)</f>
        <v>0</v>
      </c>
      <c r="E15" s="393" t="s">
        <v>45</v>
      </c>
      <c r="F15" s="395"/>
      <c r="G15" s="393" t="s">
        <v>15</v>
      </c>
      <c r="I15" s="42" t="s">
        <v>15</v>
      </c>
      <c r="J15" s="393"/>
      <c r="K15" s="393"/>
      <c r="L15" s="393"/>
      <c r="M15" s="393"/>
      <c r="N15" s="393"/>
      <c r="P15" s="330"/>
    </row>
    <row r="16" spans="1:30" x14ac:dyDescent="0.2">
      <c r="A16" s="337" t="s">
        <v>29</v>
      </c>
      <c r="B16" s="393"/>
      <c r="C16" s="394">
        <f>'Customer Info'!$B$19</f>
        <v>0</v>
      </c>
      <c r="D16" s="394">
        <f>C16*C21</f>
        <v>0</v>
      </c>
      <c r="E16" s="393" t="s">
        <v>45</v>
      </c>
      <c r="F16" s="395"/>
      <c r="G16" s="393" t="s">
        <v>30</v>
      </c>
      <c r="I16" s="396" t="str">
        <f>IF(MAX(C15,C16)&gt;0,C17/(MAX(C15,C16)*730), " ")</f>
        <v xml:space="preserve"> </v>
      </c>
      <c r="J16" s="393"/>
      <c r="K16" s="393"/>
      <c r="L16" s="393"/>
      <c r="M16" s="393"/>
      <c r="N16" s="393"/>
      <c r="P16" s="330"/>
      <c r="X16" s="232"/>
      <c r="Y16" s="232"/>
      <c r="Z16" s="232"/>
      <c r="AA16" s="232"/>
    </row>
    <row r="17" spans="1:30" x14ac:dyDescent="0.2">
      <c r="A17" s="337" t="s">
        <v>43</v>
      </c>
      <c r="B17" s="393"/>
      <c r="C17" s="397">
        <f>IF('Customer Info'!$B$21+'Customer Info'!$B$22-'Customer Info'!$B$23&lt;0,0,'Customer Info'!$B$21+'Customer Info'!$B$22-'Customer Info'!$B$23)</f>
        <v>0</v>
      </c>
      <c r="D17" s="397">
        <f>C17*C21</f>
        <v>0</v>
      </c>
      <c r="E17" s="393" t="s">
        <v>41</v>
      </c>
      <c r="F17" s="395"/>
      <c r="G17" s="393"/>
      <c r="H17" s="393"/>
      <c r="I17" s="393"/>
      <c r="J17" s="393"/>
      <c r="K17" s="393"/>
      <c r="L17" s="393"/>
      <c r="M17" s="393"/>
      <c r="N17" s="393"/>
      <c r="O17" s="393"/>
      <c r="P17" s="330"/>
    </row>
    <row r="18" spans="1:30" x14ac:dyDescent="0.2">
      <c r="A18" s="337" t="s">
        <v>195</v>
      </c>
      <c r="B18" s="393"/>
      <c r="C18" s="397">
        <f>'Customer Info'!$B$27</f>
        <v>0</v>
      </c>
      <c r="D18" s="397">
        <f>$C$18*$C$21</f>
        <v>0</v>
      </c>
      <c r="E18" s="393" t="s">
        <v>198</v>
      </c>
      <c r="F18" s="395"/>
      <c r="K18" s="393"/>
      <c r="L18" s="393"/>
      <c r="M18" s="393"/>
      <c r="N18" s="393"/>
      <c r="P18" s="330"/>
    </row>
    <row r="19" spans="1:30" x14ac:dyDescent="0.2">
      <c r="A19" s="337" t="s">
        <v>196</v>
      </c>
      <c r="B19" s="393"/>
      <c r="C19" s="398">
        <f>IF('Customer Info'!$B$18=0,0,ROUND(MAX(ROUND('Customer Info'!$B$18*'GS PRI'!C21,1),ROUND('Customer Info'!$B$19*'GS PRI'!C21,1))/'Customer Info'!$D$29,1))</f>
        <v>0</v>
      </c>
      <c r="D19" s="394">
        <f>$C$19</f>
        <v>0</v>
      </c>
      <c r="E19" s="393" t="s">
        <v>199</v>
      </c>
      <c r="F19" s="395"/>
      <c r="K19" s="393"/>
      <c r="L19" s="393"/>
      <c r="M19" s="393"/>
      <c r="N19" s="393"/>
      <c r="P19" s="330"/>
    </row>
    <row r="20" spans="1:30" x14ac:dyDescent="0.2">
      <c r="A20" s="337" t="s">
        <v>197</v>
      </c>
      <c r="B20" s="393"/>
      <c r="C20" s="397"/>
      <c r="D20" s="398">
        <f>MAX(100,ROUND(1.15*(MAX('Customer Info'!$B$18*'GS PRI'!C21,'Customer Info'!$B$19*'GS PRI'!C21)),1))</f>
        <v>100</v>
      </c>
      <c r="E20" s="393" t="s">
        <v>199</v>
      </c>
      <c r="F20" s="395"/>
      <c r="K20" s="393"/>
      <c r="L20" s="393"/>
      <c r="M20" s="393"/>
      <c r="N20" s="393"/>
      <c r="P20" s="330"/>
    </row>
    <row r="21" spans="1:30" x14ac:dyDescent="0.2">
      <c r="A21" s="337" t="s">
        <v>53</v>
      </c>
      <c r="B21" s="393"/>
      <c r="C21" s="399">
        <f>+'Customer Info'!$E$18</f>
        <v>1</v>
      </c>
      <c r="D21" s="393"/>
      <c r="E21" s="393"/>
      <c r="F21" s="395"/>
      <c r="G21" s="400"/>
      <c r="H21" s="400"/>
      <c r="I21" s="400"/>
      <c r="J21" s="400"/>
      <c r="K21" s="393"/>
      <c r="L21" s="393"/>
      <c r="M21" s="393"/>
      <c r="N21" s="393"/>
      <c r="P21" s="330"/>
      <c r="S21" s="232"/>
      <c r="T21" s="232"/>
      <c r="U21" s="232"/>
      <c r="V21" s="232"/>
      <c r="W21" s="232"/>
      <c r="X21" s="232"/>
      <c r="Y21" s="232"/>
      <c r="Z21" s="232"/>
      <c r="AA21" s="232"/>
      <c r="AB21" s="232"/>
      <c r="AC21" s="232"/>
      <c r="AD21" s="232"/>
    </row>
    <row r="22" spans="1:30" x14ac:dyDescent="0.2">
      <c r="A22" s="337" t="s">
        <v>15</v>
      </c>
      <c r="B22" s="393"/>
      <c r="C22" s="318" t="s">
        <v>15</v>
      </c>
      <c r="D22" s="561" t="s">
        <v>15</v>
      </c>
      <c r="E22" s="561"/>
      <c r="F22" s="561"/>
      <c r="G22" s="561"/>
      <c r="H22" s="561"/>
      <c r="K22" s="393"/>
      <c r="L22" s="393"/>
      <c r="M22" s="393"/>
      <c r="N22" s="393"/>
      <c r="O22" s="301"/>
      <c r="P22" s="330"/>
    </row>
    <row r="23" spans="1:30" x14ac:dyDescent="0.2">
      <c r="A23" s="337" t="s">
        <v>15</v>
      </c>
      <c r="B23" s="393"/>
      <c r="C23" s="318" t="s">
        <v>15</v>
      </c>
      <c r="D23" s="561" t="s">
        <v>15</v>
      </c>
      <c r="E23" s="561"/>
      <c r="F23" s="561"/>
      <c r="G23" s="561"/>
      <c r="H23" s="561"/>
      <c r="I23" s="400"/>
      <c r="J23" s="400"/>
      <c r="K23" s="393"/>
      <c r="L23" s="393"/>
      <c r="M23" s="393"/>
      <c r="N23" s="393"/>
      <c r="O23" s="301"/>
      <c r="P23" s="330"/>
    </row>
    <row r="24" spans="1:30" x14ac:dyDescent="0.2">
      <c r="A24" s="337"/>
      <c r="B24" s="393"/>
      <c r="C24" s="395"/>
      <c r="D24" s="395"/>
      <c r="E24" s="395"/>
      <c r="F24" s="395"/>
      <c r="G24" s="400"/>
      <c r="H24" s="400"/>
      <c r="I24" s="400"/>
      <c r="J24" s="400"/>
      <c r="K24" s="393"/>
      <c r="L24" s="393"/>
      <c r="M24" s="393"/>
      <c r="N24" s="393"/>
      <c r="O24" s="393"/>
      <c r="P24" s="330"/>
    </row>
    <row r="25" spans="1:30" x14ac:dyDescent="0.2">
      <c r="A25" s="334" t="s">
        <v>31</v>
      </c>
      <c r="B25" s="231"/>
      <c r="C25" s="231"/>
      <c r="D25" s="231"/>
      <c r="E25" s="231"/>
      <c r="F25" s="231"/>
      <c r="G25" s="546" t="s">
        <v>67</v>
      </c>
      <c r="H25" s="547"/>
      <c r="I25" s="547"/>
      <c r="J25" s="548"/>
      <c r="K25" s="231"/>
      <c r="L25" s="549" t="s">
        <v>68</v>
      </c>
      <c r="M25" s="549"/>
      <c r="N25" s="549"/>
      <c r="O25" s="549"/>
      <c r="P25" s="330"/>
    </row>
    <row r="26" spans="1:30" x14ac:dyDescent="0.2">
      <c r="A26" s="336"/>
      <c r="G26" s="230" t="s">
        <v>64</v>
      </c>
      <c r="H26" s="230" t="s">
        <v>65</v>
      </c>
      <c r="I26" s="230" t="s">
        <v>66</v>
      </c>
      <c r="J26" s="401" t="s">
        <v>34</v>
      </c>
      <c r="L26" s="374" t="s">
        <v>64</v>
      </c>
      <c r="M26" s="374" t="s">
        <v>65</v>
      </c>
      <c r="N26" s="374" t="s">
        <v>66</v>
      </c>
      <c r="O26" s="374" t="s">
        <v>34</v>
      </c>
      <c r="P26" s="402" t="s">
        <v>56</v>
      </c>
    </row>
    <row r="27" spans="1:30" x14ac:dyDescent="0.2">
      <c r="A27" s="336" t="s">
        <v>32</v>
      </c>
      <c r="G27" s="66"/>
      <c r="H27" s="66"/>
      <c r="I27" s="66">
        <f>'Rider Rates'!$B$24</f>
        <v>21</v>
      </c>
      <c r="J27" s="66">
        <f>SUM(G27:I27)</f>
        <v>21</v>
      </c>
      <c r="L27" s="229"/>
      <c r="M27" s="229"/>
      <c r="N27" s="229">
        <f>I27</f>
        <v>21</v>
      </c>
      <c r="O27" s="162">
        <f>SUM(L27:N27)</f>
        <v>21</v>
      </c>
      <c r="P27" s="339">
        <f>'Rider Rates'!$K$24</f>
        <v>46122</v>
      </c>
    </row>
    <row r="28" spans="1:30" x14ac:dyDescent="0.2">
      <c r="A28" s="336" t="s">
        <v>126</v>
      </c>
      <c r="D28" s="403">
        <f>D17</f>
        <v>0</v>
      </c>
      <c r="E28" s="404" t="s">
        <v>41</v>
      </c>
      <c r="F28" s="405" t="s">
        <v>8</v>
      </c>
      <c r="G28" s="64"/>
      <c r="H28" s="66"/>
      <c r="I28" s="66"/>
      <c r="J28" s="64"/>
      <c r="K28" s="406" t="s">
        <v>42</v>
      </c>
      <c r="L28" s="66"/>
      <c r="M28" s="229"/>
      <c r="N28" s="66"/>
      <c r="O28" s="162"/>
      <c r="P28" s="339"/>
    </row>
    <row r="29" spans="1:30" x14ac:dyDescent="0.2">
      <c r="A29" s="336" t="s">
        <v>33</v>
      </c>
      <c r="D29" s="407">
        <f>ROUND(MAX(D15,D16,('Customer Info'!B14-100)*0.6,('Customer Info'!B16-100)*0.6),1)</f>
        <v>0</v>
      </c>
      <c r="E29" s="393" t="s">
        <v>45</v>
      </c>
      <c r="F29" s="408" t="s">
        <v>8</v>
      </c>
      <c r="G29" s="65"/>
      <c r="H29" s="65"/>
      <c r="I29" s="66">
        <f>'Rider Rates'!$G$24</f>
        <v>9.0500000000000007</v>
      </c>
      <c r="J29" s="65">
        <f>SUM(G29:I29)</f>
        <v>9.0500000000000007</v>
      </c>
      <c r="K29" s="220" t="s">
        <v>44</v>
      </c>
      <c r="L29" s="66"/>
      <c r="M29" s="66"/>
      <c r="N29" s="66">
        <f>ROUND($D29*I29,2)</f>
        <v>0</v>
      </c>
      <c r="O29" s="162">
        <f>SUM(L29:N29)</f>
        <v>0</v>
      </c>
      <c r="P29" s="339">
        <f>'Rider Rates'!$K$24</f>
        <v>46122</v>
      </c>
    </row>
    <row r="30" spans="1:30" x14ac:dyDescent="0.2">
      <c r="A30" s="336" t="s">
        <v>185</v>
      </c>
      <c r="D30" s="407">
        <f>IF(D19&lt;=100,0,ROUND(IF(D19-D20&gt;0,D19-D20),1))</f>
        <v>0</v>
      </c>
      <c r="E30" s="393" t="s">
        <v>183</v>
      </c>
      <c r="F30" s="408" t="s">
        <v>8</v>
      </c>
      <c r="G30" s="89"/>
      <c r="H30" s="65"/>
      <c r="I30" s="66">
        <f>'Rider Rates'!$H$24</f>
        <v>1.67</v>
      </c>
      <c r="J30" s="89">
        <f>SUM(G30:I30)</f>
        <v>1.67</v>
      </c>
      <c r="K30" s="220" t="s">
        <v>44</v>
      </c>
      <c r="L30" s="66"/>
      <c r="M30" s="66"/>
      <c r="N30" s="66">
        <f>ROUND($D30*I30,2)</f>
        <v>0</v>
      </c>
      <c r="O30" s="66">
        <f>SUM(L30:N30)</f>
        <v>0</v>
      </c>
      <c r="P30" s="339">
        <f>'Rider Rates'!$K$24</f>
        <v>46122</v>
      </c>
    </row>
    <row r="31" spans="1:30" x14ac:dyDescent="0.2">
      <c r="A31" s="340" t="s">
        <v>50</v>
      </c>
      <c r="B31" s="217"/>
      <c r="C31" s="217"/>
      <c r="D31" s="409"/>
      <c r="E31" s="409"/>
      <c r="F31" s="217"/>
      <c r="G31" s="217"/>
      <c r="H31" s="217"/>
      <c r="I31" s="217"/>
      <c r="J31" s="217"/>
      <c r="K31" s="410"/>
      <c r="L31" s="210"/>
      <c r="M31" s="210"/>
      <c r="N31" s="210">
        <f>SUM(N27:N30)</f>
        <v>21</v>
      </c>
      <c r="O31" s="210">
        <f>SUM(O27:O30)</f>
        <v>21</v>
      </c>
      <c r="P31" s="330"/>
    </row>
    <row r="32" spans="1:30" x14ac:dyDescent="0.2">
      <c r="A32" s="341"/>
      <c r="B32" s="226"/>
      <c r="C32" s="228"/>
      <c r="D32" s="228"/>
      <c r="E32" s="228"/>
      <c r="F32" s="228"/>
      <c r="G32" s="227"/>
      <c r="H32" s="227"/>
      <c r="I32" s="227"/>
      <c r="J32" s="227"/>
      <c r="K32" s="226"/>
      <c r="L32" s="226"/>
      <c r="M32" s="226"/>
      <c r="N32" s="226"/>
      <c r="O32" s="226"/>
      <c r="P32" s="342"/>
    </row>
    <row r="33" spans="1:16" x14ac:dyDescent="0.2">
      <c r="A33" s="343" t="s">
        <v>69</v>
      </c>
      <c r="D33" s="403"/>
      <c r="E33" s="403"/>
      <c r="K33" s="220"/>
      <c r="L33" s="220"/>
      <c r="M33" s="220"/>
      <c r="N33" s="220"/>
      <c r="O33" s="245"/>
      <c r="P33" s="319"/>
    </row>
    <row r="34" spans="1:16" x14ac:dyDescent="0.2">
      <c r="A34" s="343"/>
      <c r="D34" s="403"/>
      <c r="E34" s="403"/>
      <c r="K34" s="220"/>
      <c r="L34" s="220"/>
      <c r="M34" s="220"/>
      <c r="N34" s="220"/>
      <c r="O34" s="245"/>
      <c r="P34" s="319"/>
    </row>
    <row r="35" spans="1:16" x14ac:dyDescent="0.2">
      <c r="A35" s="411" t="s">
        <v>292</v>
      </c>
      <c r="D35" s="403"/>
      <c r="E35" s="403"/>
      <c r="K35" s="220"/>
      <c r="L35" s="220"/>
      <c r="M35" s="220"/>
      <c r="N35" s="220"/>
      <c r="O35" s="245"/>
      <c r="P35" s="330"/>
    </row>
    <row r="36" spans="1:16" x14ac:dyDescent="0.2">
      <c r="A36" s="344" t="s">
        <v>372</v>
      </c>
      <c r="D36" s="403">
        <f>IF($C$17&lt;0,0,IF($C$17&gt;833000,833000,$C$17))</f>
        <v>0</v>
      </c>
      <c r="E36" s="412" t="s">
        <v>41</v>
      </c>
      <c r="F36" s="408" t="s">
        <v>8</v>
      </c>
      <c r="G36" s="413"/>
      <c r="H36" s="64"/>
      <c r="I36" s="80">
        <f>'Rider Rates'!$G$35</f>
        <v>5.5215000000000004E-3</v>
      </c>
      <c r="J36" s="6">
        <f t="shared" ref="J36:J43" si="0">SUM(G36:I36)</f>
        <v>5.5215000000000004E-3</v>
      </c>
      <c r="K36" s="220" t="s">
        <v>42</v>
      </c>
      <c r="L36" s="66"/>
      <c r="M36" s="66"/>
      <c r="N36" s="66">
        <f>ROUND($D36*I36,2)</f>
        <v>0</v>
      </c>
      <c r="O36" s="66">
        <f t="shared" ref="O36:O65" si="1">SUM(L36:N36)</f>
        <v>0</v>
      </c>
      <c r="P36" s="339">
        <f>'Rider Rates'!$O$35</f>
        <v>46022</v>
      </c>
    </row>
    <row r="37" spans="1:16" x14ac:dyDescent="0.2">
      <c r="A37" s="344" t="s">
        <v>373</v>
      </c>
      <c r="D37" s="403">
        <f>IF($C$17-833000&gt;0,$C$17-D36,0)</f>
        <v>0</v>
      </c>
      <c r="E37" s="412" t="s">
        <v>41</v>
      </c>
      <c r="F37" s="408" t="s">
        <v>8</v>
      </c>
      <c r="G37" s="413"/>
      <c r="H37" s="64"/>
      <c r="I37" s="80">
        <f>'Rider Rates'!$G$36</f>
        <v>1.7560000000000001E-4</v>
      </c>
      <c r="J37" s="91">
        <f t="shared" si="0"/>
        <v>1.7560000000000001E-4</v>
      </c>
      <c r="K37" s="220" t="s">
        <v>42</v>
      </c>
      <c r="L37" s="66"/>
      <c r="M37" s="66"/>
      <c r="N37" s="66">
        <f>ROUND($D37*I37,2)</f>
        <v>0</v>
      </c>
      <c r="O37" s="66">
        <f t="shared" si="1"/>
        <v>0</v>
      </c>
      <c r="P37" s="339">
        <f>'Rider Rates'!$O$36</f>
        <v>45293</v>
      </c>
    </row>
    <row r="38" spans="1:16" x14ac:dyDescent="0.2">
      <c r="A38" s="344" t="s">
        <v>47</v>
      </c>
      <c r="B38" s="213" t="s">
        <v>15</v>
      </c>
      <c r="D38" s="403">
        <f>IF('Customer Info'!$C$31=TRUE,0,IF(C17&lt;0,0,IF(C17&gt;2000,2000,C17)))</f>
        <v>0</v>
      </c>
      <c r="E38" s="412" t="s">
        <v>41</v>
      </c>
      <c r="F38" s="408" t="s">
        <v>8</v>
      </c>
      <c r="G38" s="413"/>
      <c r="H38" s="64"/>
      <c r="I38" s="80">
        <f>'Rider Rates'!$G$37</f>
        <v>4.6499999999999996E-3</v>
      </c>
      <c r="J38" s="90">
        <f t="shared" si="0"/>
        <v>4.6499999999999996E-3</v>
      </c>
      <c r="K38" s="220" t="s">
        <v>42</v>
      </c>
      <c r="L38" s="66"/>
      <c r="M38" s="66"/>
      <c r="N38" s="66">
        <f>ROUND($D38*I38,2)</f>
        <v>0</v>
      </c>
      <c r="O38" s="66">
        <f t="shared" si="1"/>
        <v>0</v>
      </c>
      <c r="P38" s="339">
        <f>'Rider Rates'!$O$37</f>
        <v>44531</v>
      </c>
    </row>
    <row r="39" spans="1:16" x14ac:dyDescent="0.2">
      <c r="A39" s="344" t="s">
        <v>48</v>
      </c>
      <c r="B39" s="213" t="s">
        <v>15</v>
      </c>
      <c r="D39" s="403">
        <f>IF('Customer Info'!$C$31=TRUE,0,IF(C17&gt;15000,13000,IF(C17&gt;2000,C17-2000,0)))</f>
        <v>0</v>
      </c>
      <c r="E39" s="412" t="s">
        <v>41</v>
      </c>
      <c r="F39" s="408" t="s">
        <v>8</v>
      </c>
      <c r="G39" s="413"/>
      <c r="H39" s="64"/>
      <c r="I39" s="80">
        <f>'Rider Rates'!$G$38</f>
        <v>4.1900000000000001E-3</v>
      </c>
      <c r="J39" s="90">
        <f t="shared" si="0"/>
        <v>4.1900000000000001E-3</v>
      </c>
      <c r="K39" s="220" t="s">
        <v>42</v>
      </c>
      <c r="L39" s="66"/>
      <c r="M39" s="66"/>
      <c r="N39" s="66">
        <f>ROUND($D39*I39,2)</f>
        <v>0</v>
      </c>
      <c r="O39" s="66">
        <f t="shared" si="1"/>
        <v>0</v>
      </c>
      <c r="P39" s="339">
        <f>'Rider Rates'!$O$38</f>
        <v>44531</v>
      </c>
    </row>
    <row r="40" spans="1:16" x14ac:dyDescent="0.2">
      <c r="A40" s="344" t="s">
        <v>49</v>
      </c>
      <c r="B40" s="213" t="s">
        <v>15</v>
      </c>
      <c r="D40" s="403">
        <f>IF('Customer Info'!$C$31=TRUE,0,IF(C17-D38-D39&gt;0,C17-D38-D39,0))</f>
        <v>0</v>
      </c>
      <c r="E40" s="412" t="s">
        <v>41</v>
      </c>
      <c r="F40" s="408" t="s">
        <v>8</v>
      </c>
      <c r="G40" s="413"/>
      <c r="H40" s="64"/>
      <c r="I40" s="80">
        <f>'Rider Rates'!$G$39</f>
        <v>3.63E-3</v>
      </c>
      <c r="J40" s="90">
        <f t="shared" si="0"/>
        <v>3.63E-3</v>
      </c>
      <c r="K40" s="220" t="s">
        <v>42</v>
      </c>
      <c r="L40" s="66"/>
      <c r="M40" s="66"/>
      <c r="N40" s="66">
        <f>ROUND($D40*I40,2)</f>
        <v>0</v>
      </c>
      <c r="O40" s="66">
        <f t="shared" si="1"/>
        <v>0</v>
      </c>
      <c r="P40" s="339">
        <f>'Rider Rates'!$O$39</f>
        <v>44531</v>
      </c>
    </row>
    <row r="41" spans="1:16" x14ac:dyDescent="0.2">
      <c r="A41" s="344" t="s">
        <v>159</v>
      </c>
      <c r="B41" s="387"/>
      <c r="C41" s="387"/>
      <c r="D41" s="403">
        <f>IF($C$17&lt;1,0,$C$17)</f>
        <v>0</v>
      </c>
      <c r="E41" s="404" t="s">
        <v>41</v>
      </c>
      <c r="F41" s="405" t="s">
        <v>8</v>
      </c>
      <c r="G41" s="124"/>
      <c r="H41" s="124"/>
      <c r="I41" s="198">
        <f>'Rider Rates'!$I$40</f>
        <v>-1.06E-3</v>
      </c>
      <c r="J41" s="198">
        <f t="shared" si="0"/>
        <v>-1.06E-3</v>
      </c>
      <c r="K41" s="406" t="s">
        <v>42</v>
      </c>
      <c r="L41" s="82"/>
      <c r="M41" s="82"/>
      <c r="N41" s="82">
        <f>ROUND(D41*I41,2)</f>
        <v>0</v>
      </c>
      <c r="O41" s="82">
        <f t="shared" si="1"/>
        <v>0</v>
      </c>
      <c r="P41" s="339">
        <f>'Rider Rates'!$O$40</f>
        <v>46122</v>
      </c>
    </row>
    <row r="42" spans="1:16" x14ac:dyDescent="0.2">
      <c r="A42" s="344" t="s">
        <v>162</v>
      </c>
      <c r="B42" s="387"/>
      <c r="C42" s="387"/>
      <c r="D42" s="151"/>
      <c r="E42" s="404" t="s">
        <v>109</v>
      </c>
      <c r="F42" s="405"/>
      <c r="G42" s="87"/>
      <c r="H42" s="414"/>
      <c r="I42" s="415">
        <f>'Rider Rates'!$C$41</f>
        <v>1.02</v>
      </c>
      <c r="J42" s="415">
        <f t="shared" si="0"/>
        <v>1.02</v>
      </c>
      <c r="K42" s="406"/>
      <c r="L42" s="82"/>
      <c r="M42" s="82"/>
      <c r="N42" s="82">
        <f>I42</f>
        <v>1.02</v>
      </c>
      <c r="O42" s="82">
        <f t="shared" si="1"/>
        <v>1.02</v>
      </c>
      <c r="P42" s="339">
        <f>'Rider Rates'!$O$41</f>
        <v>46122</v>
      </c>
    </row>
    <row r="43" spans="1:16" x14ac:dyDescent="0.2">
      <c r="A43" s="344" t="s">
        <v>352</v>
      </c>
      <c r="B43" s="387"/>
      <c r="C43" s="387"/>
      <c r="D43" s="151"/>
      <c r="E43" s="404" t="s">
        <v>109</v>
      </c>
      <c r="F43" s="405"/>
      <c r="G43" s="87"/>
      <c r="H43" s="414"/>
      <c r="I43" s="415">
        <f>'Rider Rates'!$C$42</f>
        <v>23.69</v>
      </c>
      <c r="J43" s="415">
        <f t="shared" si="0"/>
        <v>23.69</v>
      </c>
      <c r="K43" s="406"/>
      <c r="L43" s="82"/>
      <c r="M43" s="82"/>
      <c r="N43" s="82">
        <f>I43</f>
        <v>23.69</v>
      </c>
      <c r="O43" s="82">
        <f t="shared" si="1"/>
        <v>23.69</v>
      </c>
      <c r="P43" s="339">
        <f>'Rider Rates'!$O$42</f>
        <v>46122</v>
      </c>
    </row>
    <row r="44" spans="1:16" x14ac:dyDescent="0.2">
      <c r="A44" s="344" t="s">
        <v>133</v>
      </c>
      <c r="B44" s="387"/>
      <c r="C44" s="387"/>
      <c r="D44" s="416">
        <f>$N$31</f>
        <v>21</v>
      </c>
      <c r="E44" s="404" t="s">
        <v>115</v>
      </c>
      <c r="F44" s="405" t="s">
        <v>8</v>
      </c>
      <c r="G44" s="87"/>
      <c r="H44" s="414"/>
      <c r="I44" s="417">
        <f>'Rider Rates'!$F$43</f>
        <v>2.95915E-2</v>
      </c>
      <c r="J44" s="417">
        <f>SUM(H44:I44)</f>
        <v>2.95915E-2</v>
      </c>
      <c r="K44" s="406"/>
      <c r="L44" s="82"/>
      <c r="M44" s="82"/>
      <c r="N44" s="82">
        <f>ROUND(N$31*I44,2)</f>
        <v>0.62</v>
      </c>
      <c r="O44" s="82">
        <f t="shared" si="1"/>
        <v>0.62</v>
      </c>
      <c r="P44" s="339">
        <f>'Rider Rates'!$O$43</f>
        <v>46122</v>
      </c>
    </row>
    <row r="45" spans="1:16" x14ac:dyDescent="0.2">
      <c r="A45" s="344" t="s">
        <v>78</v>
      </c>
      <c r="B45" s="387"/>
      <c r="C45" s="387"/>
      <c r="D45" s="416">
        <f>$N$31</f>
        <v>21</v>
      </c>
      <c r="E45" s="404" t="s">
        <v>115</v>
      </c>
      <c r="F45" s="405" t="s">
        <v>8</v>
      </c>
      <c r="G45" s="86"/>
      <c r="H45" s="401"/>
      <c r="I45" s="417">
        <f>'Rider Rates'!$F$44</f>
        <v>1.8019E-2</v>
      </c>
      <c r="J45" s="417">
        <f>SUM(H45:I45)</f>
        <v>1.8019E-2</v>
      </c>
      <c r="K45" s="406"/>
      <c r="L45" s="82"/>
      <c r="M45" s="82"/>
      <c r="N45" s="82">
        <f>ROUND(N$31*I45,2)</f>
        <v>0.38</v>
      </c>
      <c r="O45" s="162">
        <f t="shared" si="1"/>
        <v>0.38</v>
      </c>
      <c r="P45" s="339">
        <f>'Rider Rates'!$O$44</f>
        <v>46122</v>
      </c>
    </row>
    <row r="46" spans="1:16" x14ac:dyDescent="0.2">
      <c r="A46" s="344" t="s">
        <v>79</v>
      </c>
      <c r="B46" s="387"/>
      <c r="C46" s="387"/>
      <c r="D46" s="416">
        <f>$N$31</f>
        <v>21</v>
      </c>
      <c r="E46" s="404" t="s">
        <v>115</v>
      </c>
      <c r="F46" s="405" t="s">
        <v>8</v>
      </c>
      <c r="G46" s="87"/>
      <c r="H46" s="414"/>
      <c r="I46" s="417">
        <f>'Rider Rates'!$F$45</f>
        <v>5.8023605956771022E-2</v>
      </c>
      <c r="J46" s="417">
        <f>SUM(H46:I46)</f>
        <v>5.8023605956771022E-2</v>
      </c>
      <c r="K46" s="406"/>
      <c r="L46" s="82"/>
      <c r="M46" s="82"/>
      <c r="N46" s="82">
        <f>ROUND(N$31*I46,2)</f>
        <v>1.22</v>
      </c>
      <c r="O46" s="162">
        <f t="shared" si="1"/>
        <v>1.22</v>
      </c>
      <c r="P46" s="339">
        <f>'Rider Rates'!$O$45</f>
        <v>46122</v>
      </c>
    </row>
    <row r="47" spans="1:16" x14ac:dyDescent="0.2">
      <c r="A47" s="344" t="s">
        <v>173</v>
      </c>
      <c r="B47" s="387"/>
      <c r="C47" s="387"/>
      <c r="D47" s="416">
        <f>$N$31</f>
        <v>21</v>
      </c>
      <c r="E47" s="404" t="s">
        <v>115</v>
      </c>
      <c r="F47" s="405" t="s">
        <v>8</v>
      </c>
      <c r="G47" s="80"/>
      <c r="H47" s="80"/>
      <c r="I47" s="417">
        <f>'Rider Rates'!$F$46</f>
        <v>0</v>
      </c>
      <c r="J47" s="417">
        <f>SUM(H47:I47)</f>
        <v>0</v>
      </c>
      <c r="K47" s="406"/>
      <c r="L47" s="82"/>
      <c r="M47" s="82"/>
      <c r="N47" s="82">
        <f>ROUND(D47*I47,2)</f>
        <v>0</v>
      </c>
      <c r="O47" s="82">
        <f t="shared" si="1"/>
        <v>0</v>
      </c>
      <c r="P47" s="339">
        <f>'Rider Rates'!$O$46</f>
        <v>44713</v>
      </c>
    </row>
    <row r="48" spans="1:16" x14ac:dyDescent="0.2">
      <c r="A48" s="344" t="s">
        <v>160</v>
      </c>
      <c r="B48" s="387"/>
      <c r="C48" s="387"/>
      <c r="D48" s="403">
        <f>IF($C$17&lt;0,0,IF($C$17&gt;833000,833000,$C$17))</f>
        <v>0</v>
      </c>
      <c r="E48" s="404" t="s">
        <v>41</v>
      </c>
      <c r="F48" s="405" t="s">
        <v>8</v>
      </c>
      <c r="G48" s="80"/>
      <c r="H48" s="80"/>
      <c r="I48" s="80">
        <f>'Rider Rates'!$I$47</f>
        <v>0</v>
      </c>
      <c r="J48" s="80">
        <f t="shared" ref="J48:J54" si="2">SUM(G48:I48)</f>
        <v>0</v>
      </c>
      <c r="K48" s="406" t="s">
        <v>42</v>
      </c>
      <c r="L48" s="82"/>
      <c r="M48" s="82"/>
      <c r="N48" s="66">
        <f>ROUND(D48*I48,2)</f>
        <v>0</v>
      </c>
      <c r="O48" s="82">
        <f t="shared" si="1"/>
        <v>0</v>
      </c>
      <c r="P48" s="339">
        <f>'Rider Rates'!$O$47</f>
        <v>45883</v>
      </c>
    </row>
    <row r="49" spans="1:16" x14ac:dyDescent="0.2">
      <c r="A49" s="344" t="s">
        <v>343</v>
      </c>
      <c r="B49" s="387"/>
      <c r="C49" s="387"/>
      <c r="D49" s="418">
        <f>IF(C17&lt;0,0,IF(C17&gt;833000,833000,C17))</f>
        <v>0</v>
      </c>
      <c r="E49" s="404" t="s">
        <v>41</v>
      </c>
      <c r="F49" s="405" t="s">
        <v>8</v>
      </c>
      <c r="G49" s="225"/>
      <c r="H49" s="225"/>
      <c r="I49" s="80">
        <f>'Rider Rates'!$I$48</f>
        <v>0</v>
      </c>
      <c r="J49" s="225">
        <f t="shared" si="2"/>
        <v>0</v>
      </c>
      <c r="K49" s="406" t="s">
        <v>42</v>
      </c>
      <c r="L49" s="224"/>
      <c r="M49" s="224"/>
      <c r="N49" s="224">
        <f>IF(D49*I49&gt;242,242,D49*I49)</f>
        <v>0</v>
      </c>
      <c r="O49" s="224">
        <f t="shared" si="1"/>
        <v>0</v>
      </c>
      <c r="P49" s="339">
        <f>'Rider Rates'!$O$48</f>
        <v>45883</v>
      </c>
    </row>
    <row r="50" spans="1:16" x14ac:dyDescent="0.2">
      <c r="A50" s="344" t="s">
        <v>176</v>
      </c>
      <c r="B50" s="387"/>
      <c r="C50" s="387"/>
      <c r="D50" s="418">
        <f>D17</f>
        <v>0</v>
      </c>
      <c r="E50" s="404" t="s">
        <v>41</v>
      </c>
      <c r="F50" s="405" t="s">
        <v>8</v>
      </c>
      <c r="G50" s="80"/>
      <c r="H50" s="80"/>
      <c r="I50" s="80">
        <f>'Rider Rates'!$K$49</f>
        <v>0</v>
      </c>
      <c r="J50" s="80">
        <f t="shared" si="2"/>
        <v>0</v>
      </c>
      <c r="K50" s="406" t="s">
        <v>42</v>
      </c>
      <c r="L50" s="82"/>
      <c r="M50" s="82"/>
      <c r="N50" s="66">
        <f>ROUND($D50*I50,2)</f>
        <v>0</v>
      </c>
      <c r="O50" s="82">
        <f t="shared" si="1"/>
        <v>0</v>
      </c>
      <c r="P50" s="339">
        <f>'Rider Rates'!$O$49</f>
        <v>45444</v>
      </c>
    </row>
    <row r="51" spans="1:16" x14ac:dyDescent="0.2">
      <c r="A51" s="344" t="s">
        <v>175</v>
      </c>
      <c r="B51" s="387"/>
      <c r="C51" s="387"/>
      <c r="D51" s="418"/>
      <c r="E51" s="404" t="s">
        <v>109</v>
      </c>
      <c r="F51" s="405" t="s">
        <v>8</v>
      </c>
      <c r="G51" s="203"/>
      <c r="H51" s="203"/>
      <c r="I51" s="80">
        <f>'Rider Rates'!$C$50</f>
        <v>0</v>
      </c>
      <c r="J51" s="80">
        <f t="shared" si="2"/>
        <v>0</v>
      </c>
      <c r="K51" s="406"/>
      <c r="L51" s="162"/>
      <c r="M51" s="162"/>
      <c r="N51" s="162">
        <f>I51</f>
        <v>0</v>
      </c>
      <c r="O51" s="162">
        <f t="shared" si="1"/>
        <v>0</v>
      </c>
      <c r="P51" s="339">
        <f>'Rider Rates'!$O$50</f>
        <v>45444</v>
      </c>
    </row>
    <row r="52" spans="1:16" x14ac:dyDescent="0.2">
      <c r="A52" s="344" t="s">
        <v>344</v>
      </c>
      <c r="B52" s="387"/>
      <c r="C52" s="387"/>
      <c r="D52" s="403">
        <f>$D$36</f>
        <v>0</v>
      </c>
      <c r="E52" s="404" t="s">
        <v>41</v>
      </c>
      <c r="F52" s="405" t="s">
        <v>8</v>
      </c>
      <c r="G52" s="80"/>
      <c r="H52" s="80"/>
      <c r="I52" s="80">
        <f>'Rider Rates'!$I$51</f>
        <v>0</v>
      </c>
      <c r="J52" s="80">
        <f t="shared" si="2"/>
        <v>0</v>
      </c>
      <c r="K52" s="406" t="s">
        <v>42</v>
      </c>
      <c r="L52" s="82"/>
      <c r="M52" s="82"/>
      <c r="N52" s="66">
        <f>ROUND($D52*I52,2)</f>
        <v>0</v>
      </c>
      <c r="O52" s="162">
        <f t="shared" si="1"/>
        <v>0</v>
      </c>
      <c r="P52" s="339">
        <f>'Rider Rates'!$O$51</f>
        <v>45444</v>
      </c>
    </row>
    <row r="53" spans="1:16" x14ac:dyDescent="0.2">
      <c r="A53" s="344" t="s">
        <v>80</v>
      </c>
      <c r="B53" s="387"/>
      <c r="C53" s="387"/>
      <c r="D53" s="403">
        <f>IF('Customer Info'!C33=TRUE,0,IF($C$17&lt;0,0,$C$17))</f>
        <v>0</v>
      </c>
      <c r="E53" s="404" t="s">
        <v>41</v>
      </c>
      <c r="F53" s="405" t="s">
        <v>8</v>
      </c>
      <c r="G53" s="80"/>
      <c r="H53" s="80"/>
      <c r="I53" s="80">
        <f>'Rider Rates'!$K$55</f>
        <v>0</v>
      </c>
      <c r="J53" s="80">
        <f t="shared" si="2"/>
        <v>0</v>
      </c>
      <c r="K53" s="406" t="s">
        <v>42</v>
      </c>
      <c r="L53" s="82"/>
      <c r="M53" s="82"/>
      <c r="N53" s="66">
        <f>ROUND($D53*I53,2)</f>
        <v>0</v>
      </c>
      <c r="O53" s="162">
        <f>SUM(L53:N53)</f>
        <v>0</v>
      </c>
      <c r="P53" s="339">
        <f>'Rider Rates'!$O$55</f>
        <v>45444</v>
      </c>
    </row>
    <row r="54" spans="1:16" x14ac:dyDescent="0.2">
      <c r="A54" s="344" t="s">
        <v>80</v>
      </c>
      <c r="B54" s="387"/>
      <c r="C54" s="387"/>
      <c r="D54" s="407">
        <f>IF('Customer Info'!C33=TRUE,0,$D$29)</f>
        <v>0</v>
      </c>
      <c r="E54" s="404" t="s">
        <v>45</v>
      </c>
      <c r="F54" s="405" t="s">
        <v>8</v>
      </c>
      <c r="G54" s="80"/>
      <c r="H54" s="80"/>
      <c r="I54" s="80">
        <f>'Rider Rates'!$K$57</f>
        <v>0</v>
      </c>
      <c r="J54" s="80">
        <f t="shared" si="2"/>
        <v>0</v>
      </c>
      <c r="K54" s="406" t="s">
        <v>42</v>
      </c>
      <c r="L54" s="82"/>
      <c r="M54" s="82"/>
      <c r="N54" s="66">
        <f>I54</f>
        <v>0</v>
      </c>
      <c r="O54" s="162">
        <f>SUM(L54:N54)</f>
        <v>0</v>
      </c>
      <c r="P54" s="339">
        <f>'Rider Rates'!$O$57</f>
        <v>45444</v>
      </c>
    </row>
    <row r="55" spans="1:16" x14ac:dyDescent="0.2">
      <c r="A55" s="344" t="s">
        <v>177</v>
      </c>
      <c r="B55" s="387"/>
      <c r="C55" s="387"/>
      <c r="D55" s="418"/>
      <c r="E55" s="404"/>
      <c r="F55" s="405"/>
      <c r="G55" s="203"/>
      <c r="H55" s="203"/>
      <c r="I55" s="80"/>
      <c r="J55" s="80"/>
      <c r="K55" s="406"/>
      <c r="L55" s="162"/>
      <c r="M55" s="162"/>
      <c r="N55" s="162"/>
      <c r="O55" s="162"/>
      <c r="P55" s="330"/>
    </row>
    <row r="56" spans="1:16" x14ac:dyDescent="0.2">
      <c r="A56" s="344"/>
      <c r="B56" s="387"/>
      <c r="C56" s="387"/>
      <c r="D56" s="418"/>
      <c r="E56" s="404"/>
      <c r="F56" s="405"/>
      <c r="G56" s="405"/>
      <c r="H56" s="405"/>
      <c r="I56" s="405"/>
      <c r="J56" s="405"/>
      <c r="K56" s="405"/>
      <c r="L56" s="405"/>
      <c r="M56" s="405"/>
      <c r="N56" s="405"/>
      <c r="O56" s="405"/>
      <c r="P56" s="330"/>
    </row>
    <row r="57" spans="1:16" x14ac:dyDescent="0.2">
      <c r="A57" s="411" t="s">
        <v>293</v>
      </c>
      <c r="B57" s="387"/>
      <c r="C57" s="387"/>
      <c r="D57" s="418"/>
      <c r="E57" s="404"/>
      <c r="F57" s="405"/>
      <c r="G57" s="405"/>
      <c r="H57" s="405"/>
      <c r="I57" s="405"/>
      <c r="J57" s="405"/>
      <c r="K57" s="405"/>
      <c r="L57" s="405"/>
      <c r="M57" s="405"/>
      <c r="N57" s="405"/>
      <c r="O57" s="405"/>
      <c r="P57" s="330"/>
    </row>
    <row r="58" spans="1:16" x14ac:dyDescent="0.2">
      <c r="A58" s="344" t="s">
        <v>155</v>
      </c>
      <c r="B58" s="387"/>
      <c r="C58" s="387"/>
      <c r="D58" s="403">
        <f>IF($C$17&lt;0,0,$C$17)</f>
        <v>0</v>
      </c>
      <c r="E58" s="404" t="s">
        <v>41</v>
      </c>
      <c r="F58" s="405" t="s">
        <v>8</v>
      </c>
      <c r="G58" s="80"/>
      <c r="H58" s="80">
        <f>'Rider Rates'!$D$64</f>
        <v>4.4440000000000001E-4</v>
      </c>
      <c r="I58" s="80"/>
      <c r="J58" s="80">
        <f>SUM(G58:I58)</f>
        <v>4.4440000000000001E-4</v>
      </c>
      <c r="K58" s="406" t="s">
        <v>42</v>
      </c>
      <c r="L58" s="82"/>
      <c r="M58" s="82">
        <f>ROUND(D58*H58,2)</f>
        <v>0</v>
      </c>
      <c r="N58" s="160"/>
      <c r="O58" s="82">
        <f>SUM(L58:N58)</f>
        <v>0</v>
      </c>
      <c r="P58" s="339">
        <f>'Rider Rates'!$L$64</f>
        <v>46112</v>
      </c>
    </row>
    <row r="59" spans="1:16" x14ac:dyDescent="0.2">
      <c r="A59" s="344" t="s">
        <v>155</v>
      </c>
      <c r="B59" s="387"/>
      <c r="C59" s="387"/>
      <c r="D59" s="407">
        <f>ROUND(MAX(D15,('Customer Info'!$B$14-100)*60%,('Customer Info'!$B$16-100)*60%),1)</f>
        <v>0</v>
      </c>
      <c r="E59" s="412" t="s">
        <v>63</v>
      </c>
      <c r="F59" s="408" t="s">
        <v>8</v>
      </c>
      <c r="G59" s="80"/>
      <c r="H59" s="187">
        <f>'Rider Rates'!$I$64</f>
        <v>10.28</v>
      </c>
      <c r="I59" s="80"/>
      <c r="J59" s="187">
        <f>SUM(G59:I59)</f>
        <v>10.28</v>
      </c>
      <c r="K59" s="406" t="s">
        <v>44</v>
      </c>
      <c r="L59" s="82"/>
      <c r="M59" s="82">
        <f>ROUND(D59*H59,2)</f>
        <v>0</v>
      </c>
      <c r="N59" s="160"/>
      <c r="O59" s="82">
        <f>SUM(L59:N59)</f>
        <v>0</v>
      </c>
      <c r="P59" s="339">
        <f>'Rider Rates'!$L$64</f>
        <v>46112</v>
      </c>
    </row>
    <row r="60" spans="1:16" x14ac:dyDescent="0.2">
      <c r="A60" s="344"/>
      <c r="B60" s="387"/>
      <c r="C60" s="387"/>
      <c r="D60" s="407"/>
      <c r="E60" s="412"/>
      <c r="F60" s="408"/>
      <c r="G60" s="408"/>
      <c r="H60" s="408"/>
      <c r="I60" s="408"/>
      <c r="J60" s="408"/>
      <c r="K60" s="408"/>
      <c r="L60" s="408"/>
      <c r="M60" s="408"/>
      <c r="N60" s="408"/>
      <c r="O60" s="408"/>
      <c r="P60" s="339"/>
    </row>
    <row r="61" spans="1:16" x14ac:dyDescent="0.2">
      <c r="A61" s="411" t="s">
        <v>294</v>
      </c>
      <c r="B61" s="387"/>
      <c r="C61" s="387"/>
      <c r="D61" s="407"/>
      <c r="E61" s="412"/>
      <c r="F61" s="408"/>
      <c r="G61" s="408"/>
      <c r="H61" s="408"/>
      <c r="I61" s="408"/>
      <c r="J61" s="408"/>
      <c r="K61" s="408"/>
      <c r="L61" s="408"/>
      <c r="M61" s="408"/>
      <c r="N61" s="408"/>
      <c r="O61" s="408"/>
      <c r="P61" s="339"/>
    </row>
    <row r="62" spans="1:16" x14ac:dyDescent="0.2">
      <c r="A62" s="344" t="s">
        <v>153</v>
      </c>
      <c r="B62" s="387"/>
      <c r="C62" s="387"/>
      <c r="D62" s="418">
        <f>IF($C$11="Yes",0,'Customer Info'!$B$21+'Customer Info'!$B$22-'Customer Info'!$B$23)</f>
        <v>0</v>
      </c>
      <c r="E62" s="404" t="s">
        <v>41</v>
      </c>
      <c r="F62" s="405" t="s">
        <v>8</v>
      </c>
      <c r="G62" s="80">
        <f>IF($C$11="Yes",0,'Rider Rates'!$D$70)</f>
        <v>7.6880000000000004E-2</v>
      </c>
      <c r="H62" s="80"/>
      <c r="I62" s="80"/>
      <c r="J62" s="419">
        <f>SUM(G62:H62)</f>
        <v>7.6880000000000004E-2</v>
      </c>
      <c r="K62" s="406" t="s">
        <v>42</v>
      </c>
      <c r="L62" s="82">
        <f>ROUND(D62*G62,2)</f>
        <v>0</v>
      </c>
      <c r="M62" s="82"/>
      <c r="N62" s="82"/>
      <c r="O62" s="82">
        <f t="shared" si="1"/>
        <v>0</v>
      </c>
      <c r="P62" s="339">
        <f>'Rider Rates'!$G$70</f>
        <v>45809</v>
      </c>
    </row>
    <row r="63" spans="1:16" x14ac:dyDescent="0.2">
      <c r="A63" s="344" t="s">
        <v>136</v>
      </c>
      <c r="B63" s="387"/>
      <c r="C63" s="387"/>
      <c r="D63" s="418">
        <f>IF($C$11="Yes",0,'Customer Info'!$B$21+'Customer Info'!$B$22-'Customer Info'!$B$23)</f>
        <v>0</v>
      </c>
      <c r="E63" s="404" t="s">
        <v>41</v>
      </c>
      <c r="F63" s="405" t="s">
        <v>8</v>
      </c>
      <c r="G63" s="80">
        <f>IF($C$11="Yes",0,'Rider Rates'!$D$74)</f>
        <v>1.8180000000000002E-2</v>
      </c>
      <c r="H63" s="80"/>
      <c r="I63" s="80"/>
      <c r="J63" s="419">
        <f>SUM(G63:H63)</f>
        <v>1.8180000000000002E-2</v>
      </c>
      <c r="K63" s="406" t="s">
        <v>42</v>
      </c>
      <c r="L63" s="82">
        <f>ROUND(D63*G63,2)</f>
        <v>0</v>
      </c>
      <c r="M63" s="82"/>
      <c r="N63" s="82"/>
      <c r="O63" s="82">
        <f t="shared" si="1"/>
        <v>0</v>
      </c>
      <c r="P63" s="339">
        <f>'Rider Rates'!$R$74</f>
        <v>45809</v>
      </c>
    </row>
    <row r="64" spans="1:16" x14ac:dyDescent="0.2">
      <c r="A64" s="344" t="s">
        <v>158</v>
      </c>
      <c r="B64" s="387"/>
      <c r="C64" s="387"/>
      <c r="D64" s="418">
        <f>IF($C$11="Yes",0,'Customer Info'!$B$21+'Customer Info'!$B$22-'Customer Info'!$B$23)</f>
        <v>0</v>
      </c>
      <c r="E64" s="404" t="s">
        <v>41</v>
      </c>
      <c r="F64" s="405" t="s">
        <v>8</v>
      </c>
      <c r="G64" s="80">
        <f>IF($C$11="Yes",0,'Rider Rates'!B$79)</f>
        <v>-4.3956000000000004E-3</v>
      </c>
      <c r="H64" s="80"/>
      <c r="I64" s="80"/>
      <c r="J64" s="419">
        <f>SUM(G64:H64)</f>
        <v>-4.3956000000000004E-3</v>
      </c>
      <c r="K64" s="406" t="s">
        <v>42</v>
      </c>
      <c r="L64" s="82">
        <f>ROUND(D64*G64,2)</f>
        <v>0</v>
      </c>
      <c r="M64" s="82"/>
      <c r="N64" s="82"/>
      <c r="O64" s="82">
        <f t="shared" si="1"/>
        <v>0</v>
      </c>
      <c r="P64" s="339">
        <f>'Rider Rates'!$C$79</f>
        <v>46112</v>
      </c>
    </row>
    <row r="65" spans="1:221" x14ac:dyDescent="0.2">
      <c r="A65" s="344" t="s">
        <v>134</v>
      </c>
      <c r="B65" s="387"/>
      <c r="C65" s="387"/>
      <c r="D65" s="418">
        <f>IF($C$11="Yes",0,IF('Customer Info'!$C$31=TRUE,0,'Customer Info'!$B$21+'Customer Info'!$B$22-'Customer Info'!$B$23))</f>
        <v>0</v>
      </c>
      <c r="E65" s="404" t="s">
        <v>41</v>
      </c>
      <c r="F65" s="405" t="s">
        <v>8</v>
      </c>
      <c r="G65" s="80">
        <f>IF($C$11="Yes",0,'Rider Rates'!$B$82)</f>
        <v>3.8972999999999998E-3</v>
      </c>
      <c r="H65" s="80"/>
      <c r="I65" s="417"/>
      <c r="J65" s="419">
        <f>SUM(G65:H65)</f>
        <v>3.8972999999999998E-3</v>
      </c>
      <c r="K65" s="406" t="s">
        <v>42</v>
      </c>
      <c r="L65" s="82">
        <f>ROUND(D65*G65,2)</f>
        <v>0</v>
      </c>
      <c r="M65" s="82"/>
      <c r="N65" s="82"/>
      <c r="O65" s="82">
        <f t="shared" si="1"/>
        <v>0</v>
      </c>
      <c r="P65" s="339">
        <f>'Rider Rates'!$E$82</f>
        <v>45444</v>
      </c>
      <c r="Q65" s="405"/>
      <c r="R65" s="83"/>
      <c r="S65" s="406"/>
      <c r="T65" s="84"/>
      <c r="U65" s="387"/>
      <c r="V65" s="223"/>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row>
    <row r="66" spans="1:221" x14ac:dyDescent="0.2">
      <c r="A66" s="344"/>
      <c r="B66" s="387"/>
      <c r="C66" s="387"/>
      <c r="D66" s="418"/>
      <c r="E66" s="404"/>
      <c r="F66" s="405"/>
      <c r="G66" s="368"/>
      <c r="H66" s="368"/>
      <c r="I66" s="420"/>
      <c r="J66" s="421"/>
      <c r="K66" s="406"/>
      <c r="L66" s="370"/>
      <c r="M66" s="370"/>
      <c r="N66" s="370"/>
      <c r="O66" s="370"/>
      <c r="P66" s="339"/>
      <c r="Q66" s="405"/>
      <c r="R66" s="83"/>
      <c r="S66" s="406"/>
      <c r="T66" s="84"/>
      <c r="U66" s="387"/>
      <c r="V66" s="223"/>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row>
    <row r="67" spans="1:221" x14ac:dyDescent="0.2">
      <c r="A67" s="346" t="s">
        <v>70</v>
      </c>
      <c r="B67" s="422"/>
      <c r="C67" s="422"/>
      <c r="D67" s="423"/>
      <c r="E67" s="424"/>
      <c r="F67" s="425"/>
      <c r="G67" s="425"/>
      <c r="H67" s="425"/>
      <c r="I67" s="425"/>
      <c r="J67" s="425"/>
      <c r="K67" s="426"/>
      <c r="L67" s="427">
        <f>SUM(L36:L65)</f>
        <v>0</v>
      </c>
      <c r="M67" s="427">
        <f>SUM(M36:M65)</f>
        <v>0</v>
      </c>
      <c r="N67" s="427">
        <f>SUM(N36:N65)</f>
        <v>26.93</v>
      </c>
      <c r="O67" s="427">
        <f>SUM(O36:O65)</f>
        <v>26.93</v>
      </c>
      <c r="P67" s="347"/>
    </row>
    <row r="68" spans="1:221" x14ac:dyDescent="0.2">
      <c r="A68" s="340"/>
      <c r="D68" s="403"/>
      <c r="E68" s="412"/>
      <c r="F68" s="408"/>
      <c r="G68" s="321"/>
      <c r="H68" s="321"/>
      <c r="I68" s="321"/>
      <c r="J68" s="321"/>
      <c r="K68" s="220"/>
      <c r="L68" s="220"/>
      <c r="M68" s="220"/>
      <c r="N68" s="220"/>
      <c r="O68" s="245"/>
      <c r="P68" s="348"/>
    </row>
    <row r="69" spans="1:221" x14ac:dyDescent="0.2">
      <c r="A69" s="375" t="s">
        <v>71</v>
      </c>
      <c r="B69" s="222"/>
      <c r="C69" s="222"/>
      <c r="D69" s="222"/>
      <c r="E69" s="222"/>
      <c r="F69" s="222"/>
      <c r="G69" s="222"/>
      <c r="H69" s="222"/>
      <c r="I69" s="222"/>
      <c r="J69" s="222"/>
      <c r="K69" s="222"/>
      <c r="L69" s="75">
        <f>L31+L67</f>
        <v>0</v>
      </c>
      <c r="M69" s="75">
        <f>M31+M67</f>
        <v>0</v>
      </c>
      <c r="N69" s="75">
        <f>N31+N67</f>
        <v>47.93</v>
      </c>
      <c r="O69" s="75">
        <f>O31+O67</f>
        <v>47.93</v>
      </c>
      <c r="P69" s="323"/>
    </row>
    <row r="70" spans="1:221" x14ac:dyDescent="0.2">
      <c r="A70" s="340"/>
      <c r="B70" s="217"/>
      <c r="C70" s="217"/>
      <c r="D70" s="217"/>
      <c r="E70" s="217"/>
      <c r="F70" s="217"/>
      <c r="G70" s="217"/>
      <c r="H70" s="217"/>
      <c r="I70" s="217"/>
      <c r="J70" s="217"/>
      <c r="K70" s="217"/>
      <c r="L70" s="217"/>
      <c r="M70" s="217"/>
      <c r="N70" s="217"/>
      <c r="O70" s="210"/>
      <c r="P70" s="324"/>
    </row>
    <row r="71" spans="1:221" x14ac:dyDescent="0.2">
      <c r="A71" s="340" t="s">
        <v>37</v>
      </c>
      <c r="B71" s="217"/>
      <c r="C71" s="217"/>
      <c r="D71" s="217"/>
      <c r="E71" s="217"/>
      <c r="F71" s="217"/>
      <c r="G71" s="217"/>
      <c r="H71" s="217"/>
      <c r="I71" s="217"/>
      <c r="J71" s="217"/>
      <c r="K71" s="217"/>
      <c r="L71" s="217"/>
      <c r="M71" s="217"/>
      <c r="N71" s="217"/>
      <c r="O71" s="210">
        <f>O27+O29+O67</f>
        <v>47.93</v>
      </c>
      <c r="P71" s="339"/>
    </row>
    <row r="72" spans="1:221" x14ac:dyDescent="0.2">
      <c r="A72" s="340"/>
      <c r="B72" s="217"/>
      <c r="C72" s="217"/>
      <c r="D72" s="217"/>
      <c r="E72" s="217"/>
      <c r="F72" s="217"/>
      <c r="G72" s="349"/>
      <c r="H72" s="349"/>
      <c r="I72" s="349"/>
      <c r="J72" s="349"/>
      <c r="K72" s="220"/>
      <c r="L72" s="220"/>
      <c r="M72" s="220"/>
      <c r="N72" s="220"/>
      <c r="O72" s="210"/>
      <c r="P72" s="330"/>
    </row>
    <row r="73" spans="1:221" x14ac:dyDescent="0.2">
      <c r="A73" s="343" t="s">
        <v>110</v>
      </c>
      <c r="B73" s="217"/>
      <c r="C73" s="217"/>
      <c r="D73" s="217"/>
      <c r="E73" s="217"/>
      <c r="F73" s="217"/>
      <c r="G73" s="349"/>
      <c r="H73" s="349"/>
      <c r="I73" s="349"/>
      <c r="J73" s="349"/>
      <c r="K73" s="220"/>
      <c r="L73" s="220"/>
      <c r="M73" s="220"/>
      <c r="N73" s="220"/>
      <c r="O73" s="280">
        <f>MAX($O$69,$O$71)</f>
        <v>47.93</v>
      </c>
      <c r="P73" s="330"/>
    </row>
    <row r="74" spans="1:221" x14ac:dyDescent="0.2">
      <c r="A74" s="340"/>
      <c r="B74" s="217"/>
      <c r="C74" s="217"/>
      <c r="D74" s="217"/>
      <c r="E74" s="217"/>
      <c r="F74" s="217"/>
      <c r="G74" s="349"/>
      <c r="H74" s="349"/>
      <c r="I74" s="349"/>
      <c r="J74" s="349"/>
      <c r="K74" s="220"/>
      <c r="L74" s="220"/>
      <c r="M74" s="220"/>
      <c r="N74" s="220"/>
      <c r="O74" s="210"/>
      <c r="P74" s="330"/>
    </row>
    <row r="75" spans="1:221" x14ac:dyDescent="0.2">
      <c r="A75" s="340"/>
      <c r="B75" s="217"/>
      <c r="C75" s="217"/>
      <c r="D75" s="217"/>
      <c r="E75" s="217"/>
      <c r="F75" s="217"/>
      <c r="G75" s="219" t="s">
        <v>82</v>
      </c>
      <c r="H75" s="349"/>
      <c r="I75" s="217"/>
      <c r="J75" s="349"/>
      <c r="K75" s="220"/>
      <c r="L75" s="428"/>
      <c r="M75" s="428"/>
      <c r="N75" s="428"/>
      <c r="O75" s="428">
        <f>ROUND(IF($C$17&lt;1,0,$O$73/($C$17*100)*10000),2)</f>
        <v>0</v>
      </c>
      <c r="P75" s="350" t="s">
        <v>83</v>
      </c>
    </row>
    <row r="76" spans="1:221" x14ac:dyDescent="0.2">
      <c r="A76" s="351"/>
      <c r="B76" s="222"/>
      <c r="C76" s="222"/>
      <c r="D76" s="222"/>
      <c r="E76" s="222"/>
      <c r="F76" s="222"/>
      <c r="G76" s="352"/>
      <c r="H76" s="326"/>
      <c r="I76" s="353"/>
      <c r="J76" s="326"/>
      <c r="K76" s="354"/>
      <c r="L76" s="355"/>
      <c r="M76" s="355"/>
      <c r="N76" s="355"/>
      <c r="O76" s="429"/>
      <c r="P76" s="356"/>
      <c r="AE76" s="430"/>
      <c r="AF76" s="430"/>
    </row>
    <row r="77" spans="1:221" x14ac:dyDescent="0.2">
      <c r="A77" s="217"/>
      <c r="B77" s="217"/>
      <c r="C77" s="217"/>
      <c r="D77" s="217"/>
      <c r="E77" s="217"/>
      <c r="F77" s="217"/>
      <c r="G77" s="219"/>
      <c r="H77" s="221"/>
      <c r="I77" s="219"/>
      <c r="J77" s="221"/>
      <c r="K77" s="220"/>
      <c r="L77" s="220"/>
      <c r="M77" s="220"/>
      <c r="N77" s="220"/>
      <c r="O77" s="99"/>
      <c r="P77" s="217"/>
    </row>
    <row r="78" spans="1:221" x14ac:dyDescent="0.2">
      <c r="B78" s="217"/>
      <c r="C78" s="217"/>
      <c r="D78" s="217"/>
      <c r="E78" s="217"/>
      <c r="F78" s="217"/>
      <c r="G78" s="219"/>
      <c r="H78" s="217"/>
      <c r="I78" s="217"/>
      <c r="J78" s="217"/>
      <c r="K78" s="217"/>
      <c r="L78" s="218"/>
      <c r="M78" s="218"/>
      <c r="N78" s="218"/>
      <c r="O78" s="99"/>
      <c r="P78" s="217"/>
    </row>
    <row r="79" spans="1:221" x14ac:dyDescent="0.2">
      <c r="G79" s="216"/>
      <c r="H79" s="215"/>
      <c r="I79" s="216"/>
      <c r="J79" s="215"/>
      <c r="K79" s="215"/>
      <c r="L79" s="102"/>
      <c r="M79" s="102"/>
      <c r="N79" s="102"/>
      <c r="O79" s="103"/>
      <c r="P79" s="214"/>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row r="95" spans="1:1" x14ac:dyDescent="0.2">
      <c r="A95" s="550"/>
    </row>
  </sheetData>
  <sheetProtection algorithmName="SHA-512" hashValue="W4Of/M17jh3/3RrBmDkwq/XxATcus45UbEthMVu64MEo31MkH+t2oFBuvW/g0UrTB5i8VvEELJAwN2I+DVVGJg==" saltValue="ktvrEGH2cnjYQRoG79Tk1A==" spinCount="100000" sheet="1" objects="1" scenarios="1"/>
  <mergeCells count="11">
    <mergeCell ref="A2:P2"/>
    <mergeCell ref="A1:P1"/>
    <mergeCell ref="G25:J25"/>
    <mergeCell ref="L25:O25"/>
    <mergeCell ref="A81:A95"/>
    <mergeCell ref="A4:P4"/>
    <mergeCell ref="A5:P5"/>
    <mergeCell ref="A7:P7"/>
    <mergeCell ref="A12:I12"/>
    <mergeCell ref="D22:H22"/>
    <mergeCell ref="D23:H23"/>
  </mergeCells>
  <printOptions horizontalCentered="1"/>
  <pageMargins left="0.5" right="0.5" top="0.25" bottom="0.25" header="0.25" footer="0.26"/>
  <pageSetup scale="58"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8898" r:id="rId5" name="Button 2">
              <controlPr defaultSize="0" print="0" autoFill="0" autoPict="0" macro="[0]!Info">
                <anchor moveWithCells="1">
                  <from>
                    <xdr:col>15</xdr:col>
                    <xdr:colOff>276225</xdr:colOff>
                    <xdr:row>89</xdr:row>
                    <xdr:rowOff>47625</xdr:rowOff>
                  </from>
                  <to>
                    <xdr:col>16</xdr:col>
                    <xdr:colOff>28575</xdr:colOff>
                    <xdr:row>90</xdr:row>
                    <xdr:rowOff>95250</xdr:rowOff>
                  </to>
                </anchor>
              </controlPr>
            </control>
          </mc:Choice>
        </mc:AlternateContent>
        <mc:AlternateContent xmlns:mc="http://schemas.openxmlformats.org/markup-compatibility/2006">
          <mc:Choice Requires="x14">
            <control shapeId="2088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03"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4"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5"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6"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208907" r:id="rId14" name="Button 1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8" r:id="rId15" name="Button 12">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09" r:id="rId16" name="Button 13">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0" r:id="rId17" name="Button 14">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208911" r:id="rId18" name="Button 1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2" r:id="rId19" name="Button 16">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3" r:id="rId20" name="Button 17">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4" r:id="rId21" name="Button 18">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20891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8919"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0"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1"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2"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208923" r:id="rId30" name="Button 2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4" r:id="rId31" name="Button 28">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5" r:id="rId32" name="Button 29">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6" r:id="rId33" name="Button 30">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20892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2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893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8935"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6"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7"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8"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208939" r:id="rId46" name="Button 4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0" r:id="rId47" name="Button 44">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1" r:id="rId48" name="Button 45">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2" r:id="rId49" name="Button 46">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20894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8947"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8"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49"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0"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8951" r:id="rId58" name="Button 5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2" r:id="rId59" name="Button 56">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3" r:id="rId60" name="Button 57">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4" r:id="rId61" name="Button 58">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208955" r:id="rId62" name="Button 59">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08956" r:id="rId63" name="Button 6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7" r:id="rId64" name="Button 6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8" r:id="rId65" name="Button 62">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59" r:id="rId66" name="Button 6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08960" r:id="rId67" name="Button 6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1" r:id="rId68" name="Button 6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8962" r:id="rId69" name="Button 6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HM93"/>
  <sheetViews>
    <sheetView showGridLines="0" topLeftCell="A31" zoomScale="80" zoomScaleNormal="80" workbookViewId="0">
      <selection activeCell="A40" sqref="A40"/>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7.28515625" bestFit="1" customWidth="1"/>
    <col min="11" max="11" width="7" customWidth="1"/>
    <col min="12" max="12" width="15.140625" customWidth="1"/>
    <col min="13" max="14" width="14.42578125" customWidth="1"/>
    <col min="15" max="15" width="16.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263</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264</v>
      </c>
      <c r="B5" s="540"/>
      <c r="C5" s="540"/>
      <c r="D5" s="540"/>
      <c r="E5" s="540"/>
      <c r="F5" s="540"/>
      <c r="G5" s="540"/>
      <c r="H5" s="540"/>
      <c r="I5" s="540"/>
      <c r="J5" s="540"/>
      <c r="K5" s="540"/>
      <c r="L5" s="540"/>
      <c r="M5" s="540"/>
      <c r="N5" s="540"/>
      <c r="O5" s="540"/>
      <c r="P5" s="541"/>
    </row>
    <row r="6" spans="1:32" x14ac:dyDescent="0.2">
      <c r="A6" s="254">
        <f ca="1">TODAY()</f>
        <v>46126</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5</v>
      </c>
      <c r="C10" s="150" t="str">
        <f>LOOKUP(B10,R10:AD10,R12:AD12)</f>
        <v>May</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150" t="str">
        <f>'Customer Info'!$B$9</f>
        <v>No</v>
      </c>
      <c r="D11" s="101"/>
      <c r="P11" s="250"/>
    </row>
    <row r="12" spans="1:32"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1" t="s">
        <v>27</v>
      </c>
      <c r="B13" s="20"/>
      <c r="C13" s="20"/>
      <c r="D13" s="20"/>
      <c r="E13" s="20"/>
      <c r="F13" s="20"/>
      <c r="G13" s="20"/>
      <c r="H13" s="20"/>
      <c r="I13" s="20"/>
      <c r="J13" s="20"/>
      <c r="K13" s="20"/>
      <c r="L13" s="20"/>
      <c r="M13" s="20"/>
      <c r="N13" s="20"/>
      <c r="O13" s="20"/>
      <c r="P13" s="249"/>
      <c r="R13" s="3" t="s">
        <v>154</v>
      </c>
      <c r="S13" s="161">
        <f>'Rider Rates'!$E$71</f>
        <v>7.4289999999999995E-2</v>
      </c>
      <c r="T13" s="161">
        <f>'Rider Rates'!$E$71</f>
        <v>7.4289999999999995E-2</v>
      </c>
      <c r="U13" s="161">
        <f>'Rider Rates'!$E$71</f>
        <v>7.4289999999999995E-2</v>
      </c>
      <c r="V13" s="161">
        <f>'Rider Rates'!$E$71</f>
        <v>7.4289999999999995E-2</v>
      </c>
      <c r="W13" s="161">
        <f>'Rider Rates'!$E$71</f>
        <v>7.4289999999999995E-2</v>
      </c>
      <c r="X13" s="161">
        <f>'Rider Rates'!$E$70</f>
        <v>7.4289999999999995E-2</v>
      </c>
      <c r="Y13" s="161">
        <f>'Rider Rates'!$E$70</f>
        <v>7.4289999999999995E-2</v>
      </c>
      <c r="Z13" s="161">
        <f>'Rider Rates'!$E$70</f>
        <v>7.4289999999999995E-2</v>
      </c>
      <c r="AA13" s="161">
        <f>'Rider Rates'!$E$70</f>
        <v>7.4289999999999995E-2</v>
      </c>
      <c r="AB13" s="161">
        <f>'Rider Rates'!$E$71</f>
        <v>7.4289999999999995E-2</v>
      </c>
      <c r="AC13" s="161">
        <f>'Rider Rates'!$E$71</f>
        <v>7.4289999999999995E-2</v>
      </c>
      <c r="AD13" s="161">
        <f>'Rider Rates'!$E$71</f>
        <v>7.4289999999999995E-2</v>
      </c>
      <c r="AE13" s="161"/>
      <c r="AF13" s="161"/>
    </row>
    <row r="14" spans="1:32" x14ac:dyDescent="0.2">
      <c r="A14" s="255"/>
      <c r="C14" s="45" t="s">
        <v>54</v>
      </c>
      <c r="D14" s="45" t="s">
        <v>55</v>
      </c>
      <c r="P14" s="250"/>
    </row>
    <row r="15" spans="1:32" x14ac:dyDescent="0.2">
      <c r="A15" s="260" t="s">
        <v>28</v>
      </c>
      <c r="B15" s="27"/>
      <c r="C15" s="38">
        <f>'Customer Info'!B18</f>
        <v>0</v>
      </c>
      <c r="D15" s="38">
        <f>ROUND(C15*C21,1)</f>
        <v>0</v>
      </c>
      <c r="E15" s="27" t="s">
        <v>45</v>
      </c>
      <c r="F15" s="28"/>
      <c r="G15" s="27" t="s">
        <v>15</v>
      </c>
      <c r="I15" s="42" t="s">
        <v>15</v>
      </c>
      <c r="J15" s="27"/>
      <c r="K15" s="27"/>
      <c r="L15" s="27"/>
      <c r="M15" s="27"/>
      <c r="N15" s="27"/>
      <c r="P15" s="250"/>
    </row>
    <row r="16" spans="1:32" x14ac:dyDescent="0.2">
      <c r="A16" s="260" t="s">
        <v>29</v>
      </c>
      <c r="B16" s="27"/>
      <c r="C16" s="38">
        <f>'Customer Info'!B19</f>
        <v>0</v>
      </c>
      <c r="D16" s="38">
        <f>C16*C21</f>
        <v>0</v>
      </c>
      <c r="E16" s="27" t="s">
        <v>45</v>
      </c>
      <c r="F16" s="28"/>
      <c r="G16" s="27" t="s">
        <v>30</v>
      </c>
      <c r="I16" s="316" t="str">
        <f>IF(MAX(C15,C16)&gt;0,C17/(MAX(C15,C16)*730), " ")</f>
        <v xml:space="preserve"> </v>
      </c>
      <c r="J16" s="27"/>
      <c r="K16" s="27"/>
      <c r="L16" s="27"/>
      <c r="M16" s="27"/>
      <c r="N16" s="27"/>
      <c r="P16" s="250"/>
      <c r="X16" s="161"/>
      <c r="Y16" s="161"/>
      <c r="Z16" s="161"/>
      <c r="AA16" s="161"/>
    </row>
    <row r="17" spans="1:30" x14ac:dyDescent="0.2">
      <c r="A17" s="260" t="s">
        <v>43</v>
      </c>
      <c r="B17" s="27"/>
      <c r="C17" s="29">
        <f>IF('Customer Info'!B21+'Customer Info'!B22-'Customer Info'!B23&lt;0,0,'Customer Info'!B21+'Customer Info'!B22-'Customer Info'!B23)</f>
        <v>0</v>
      </c>
      <c r="D17" s="29">
        <f>C17*C21</f>
        <v>0</v>
      </c>
      <c r="E17" s="27" t="s">
        <v>41</v>
      </c>
      <c r="F17" s="28"/>
      <c r="G17" s="27"/>
      <c r="H17" s="27"/>
      <c r="I17" s="27"/>
      <c r="J17" s="27"/>
      <c r="K17" s="27"/>
      <c r="L17" s="27"/>
      <c r="M17" s="27"/>
      <c r="N17" s="27"/>
      <c r="O17" s="27"/>
      <c r="P17" s="250"/>
    </row>
    <row r="18" spans="1:30" x14ac:dyDescent="0.2">
      <c r="A18" s="260" t="s">
        <v>195</v>
      </c>
      <c r="B18" s="27"/>
      <c r="C18" s="29">
        <f>'Customer Info'!$B$27</f>
        <v>0</v>
      </c>
      <c r="D18" s="29">
        <f>$C$18</f>
        <v>0</v>
      </c>
      <c r="E18" s="27" t="s">
        <v>198</v>
      </c>
      <c r="F18" s="28"/>
      <c r="G18" s="27"/>
      <c r="H18" s="27"/>
      <c r="I18" s="27"/>
      <c r="J18" s="27"/>
      <c r="K18" s="27"/>
      <c r="L18" s="27"/>
      <c r="M18" s="27"/>
      <c r="N18" s="27"/>
      <c r="O18" s="27"/>
      <c r="P18" s="250"/>
    </row>
    <row r="19" spans="1:30" x14ac:dyDescent="0.2">
      <c r="A19" s="260" t="s">
        <v>196</v>
      </c>
      <c r="B19" s="27"/>
      <c r="C19" s="338">
        <f>IF('Customer Info'!$B$18=0,0,ROUND(MAX(ROUND('Customer Info'!$B$18*'GS PRI'!C21,1),ROUND('Customer Info'!$B$19*'GS PRI'!C21,1))/'Customer Info'!$D$29,1))</f>
        <v>0</v>
      </c>
      <c r="D19" s="38">
        <f>$C$19</f>
        <v>0</v>
      </c>
      <c r="E19" s="27" t="s">
        <v>199</v>
      </c>
      <c r="F19" s="28"/>
      <c r="G19" s="27"/>
      <c r="H19" s="27"/>
      <c r="I19" s="27"/>
      <c r="J19" s="27"/>
      <c r="K19" s="27"/>
      <c r="L19" s="27"/>
      <c r="M19" s="27"/>
      <c r="N19" s="27"/>
      <c r="O19" s="27"/>
      <c r="P19" s="250"/>
    </row>
    <row r="20" spans="1:30" x14ac:dyDescent="0.2">
      <c r="A20" s="260" t="s">
        <v>197</v>
      </c>
      <c r="B20" s="27"/>
      <c r="C20" s="29"/>
      <c r="D20" s="338">
        <f>MAX(100,ROUND(1.15*(MAX('Customer Info'!$B$18*'GS PRI'!C21,'Customer Info'!$B$19*'GS PRI'!C21)),1))</f>
        <v>100</v>
      </c>
      <c r="E20" s="27" t="s">
        <v>199</v>
      </c>
      <c r="F20" s="28"/>
      <c r="K20" s="27"/>
      <c r="L20" s="27"/>
      <c r="M20" s="27"/>
      <c r="N20" s="27"/>
      <c r="P20" s="250"/>
    </row>
    <row r="21" spans="1:30" x14ac:dyDescent="0.2">
      <c r="A21" s="260" t="s">
        <v>53</v>
      </c>
      <c r="B21" s="27"/>
      <c r="C21" s="317">
        <f>+'Customer Info'!E18</f>
        <v>1</v>
      </c>
      <c r="D21" s="27"/>
      <c r="E21" s="27"/>
      <c r="F21" s="28"/>
      <c r="G21" s="21"/>
      <c r="H21" s="21"/>
      <c r="I21" s="21"/>
      <c r="J21" s="21"/>
      <c r="K21" s="27"/>
      <c r="L21" s="27"/>
      <c r="M21" s="27"/>
      <c r="N21" s="27"/>
      <c r="P21" s="250"/>
      <c r="S21" s="161"/>
      <c r="T21" s="161"/>
      <c r="U21" s="161"/>
      <c r="V21" s="161"/>
      <c r="W21" s="161"/>
      <c r="X21" s="161"/>
      <c r="Y21" s="161"/>
      <c r="Z21" s="161"/>
      <c r="AA21" s="161"/>
      <c r="AB21" s="161"/>
      <c r="AC21" s="161"/>
      <c r="AD21" s="161"/>
    </row>
    <row r="22" spans="1:30" x14ac:dyDescent="0.2">
      <c r="A22" s="260" t="s">
        <v>15</v>
      </c>
      <c r="B22" s="27"/>
      <c r="C22" s="318" t="s">
        <v>15</v>
      </c>
      <c r="D22" s="562" t="s">
        <v>15</v>
      </c>
      <c r="E22" s="562"/>
      <c r="F22" s="562"/>
      <c r="G22" s="562"/>
      <c r="H22" s="562"/>
      <c r="K22" s="27"/>
      <c r="L22" s="27"/>
      <c r="M22" s="27"/>
      <c r="N22" s="27"/>
      <c r="O22" s="301"/>
      <c r="P22" s="250"/>
    </row>
    <row r="23" spans="1:30" x14ac:dyDescent="0.2">
      <c r="A23" s="260" t="s">
        <v>15</v>
      </c>
      <c r="B23" s="27"/>
      <c r="C23" s="318" t="s">
        <v>15</v>
      </c>
      <c r="D23" s="562" t="s">
        <v>15</v>
      </c>
      <c r="E23" s="562"/>
      <c r="F23" s="562"/>
      <c r="G23" s="562"/>
      <c r="H23" s="562"/>
      <c r="I23" s="21"/>
      <c r="J23" s="21"/>
      <c r="K23" s="27"/>
      <c r="L23" s="27"/>
      <c r="M23" s="27"/>
      <c r="N23" s="27"/>
      <c r="O23" s="301"/>
      <c r="P23" s="250"/>
    </row>
    <row r="24" spans="1:30" x14ac:dyDescent="0.2">
      <c r="A24" s="260"/>
      <c r="B24" s="27"/>
      <c r="C24" s="28"/>
      <c r="D24" s="28"/>
      <c r="E24" s="28"/>
      <c r="F24" s="28"/>
      <c r="G24" s="21"/>
      <c r="H24" s="21"/>
      <c r="I24" s="21"/>
      <c r="J24" s="21"/>
      <c r="K24" s="27"/>
      <c r="L24" s="27"/>
      <c r="M24" s="27"/>
      <c r="N24" s="27"/>
      <c r="O24" s="27"/>
      <c r="P24" s="250"/>
    </row>
    <row r="25" spans="1:30" x14ac:dyDescent="0.2">
      <c r="A25" s="261" t="s">
        <v>31</v>
      </c>
      <c r="B25" s="20"/>
      <c r="C25" s="20"/>
      <c r="D25" s="20"/>
      <c r="E25" s="20"/>
      <c r="F25" s="20"/>
      <c r="G25" s="563" t="s">
        <v>67</v>
      </c>
      <c r="H25" s="564"/>
      <c r="I25" s="564"/>
      <c r="J25" s="565"/>
      <c r="K25" s="20"/>
      <c r="L25" s="534" t="s">
        <v>68</v>
      </c>
      <c r="M25" s="534"/>
      <c r="N25" s="534"/>
      <c r="O25" s="534"/>
      <c r="P25" s="250"/>
    </row>
    <row r="26" spans="1:30" x14ac:dyDescent="0.2">
      <c r="A26" s="255"/>
      <c r="G26" s="248" t="s">
        <v>64</v>
      </c>
      <c r="H26" s="248" t="s">
        <v>65</v>
      </c>
      <c r="I26" s="248" t="s">
        <v>66</v>
      </c>
      <c r="J26" s="100" t="s">
        <v>34</v>
      </c>
      <c r="L26" s="100" t="s">
        <v>64</v>
      </c>
      <c r="M26" s="100" t="s">
        <v>65</v>
      </c>
      <c r="N26" s="100" t="s">
        <v>66</v>
      </c>
      <c r="O26" s="100" t="s">
        <v>34</v>
      </c>
      <c r="P26" s="262" t="s">
        <v>56</v>
      </c>
    </row>
    <row r="27" spans="1:30" x14ac:dyDescent="0.2">
      <c r="A27" s="255" t="s">
        <v>32</v>
      </c>
      <c r="G27" s="66"/>
      <c r="H27" s="66"/>
      <c r="I27" s="66">
        <f>'Rider Rates'!$B$25</f>
        <v>186.3</v>
      </c>
      <c r="J27" s="66">
        <f>SUM(G27:I27)</f>
        <v>186.3</v>
      </c>
      <c r="L27" s="67"/>
      <c r="M27" s="67"/>
      <c r="N27" s="67">
        <f>I27</f>
        <v>186.3</v>
      </c>
      <c r="O27" s="162">
        <f>SUM(L27:N27)</f>
        <v>186.3</v>
      </c>
      <c r="P27" s="263">
        <f>'Rider Rates'!$K$25</f>
        <v>46122</v>
      </c>
    </row>
    <row r="28" spans="1:30" x14ac:dyDescent="0.2">
      <c r="A28" s="255" t="s">
        <v>126</v>
      </c>
      <c r="D28" s="1">
        <f>D17</f>
        <v>0</v>
      </c>
      <c r="E28" s="78" t="s">
        <v>41</v>
      </c>
      <c r="F28" s="79" t="s">
        <v>8</v>
      </c>
      <c r="G28" s="64"/>
      <c r="H28" s="66"/>
      <c r="I28" s="66"/>
      <c r="J28" s="64"/>
      <c r="K28" s="81" t="s">
        <v>42</v>
      </c>
      <c r="L28" s="66"/>
      <c r="M28" s="67"/>
      <c r="N28" s="66"/>
      <c r="O28" s="162"/>
      <c r="P28" s="263"/>
    </row>
    <row r="29" spans="1:30" x14ac:dyDescent="0.2">
      <c r="A29" s="255" t="s">
        <v>33</v>
      </c>
      <c r="D29" s="211">
        <f>ROUND(MAX(D15,D16,('Customer Info'!B14-100)*0.6,('Customer Info'!B16-100)*0.6),1)</f>
        <v>0</v>
      </c>
      <c r="E29" s="27" t="s">
        <v>45</v>
      </c>
      <c r="F29" s="4" t="s">
        <v>8</v>
      </c>
      <c r="G29" s="65"/>
      <c r="H29" s="65"/>
      <c r="I29" s="66">
        <f>'Rider Rates'!$G$25</f>
        <v>8.08</v>
      </c>
      <c r="J29" s="65">
        <f>SUM(G29:I29)</f>
        <v>8.08</v>
      </c>
      <c r="K29" s="31" t="s">
        <v>44</v>
      </c>
      <c r="L29" s="66"/>
      <c r="M29" s="66"/>
      <c r="N29" s="66">
        <f>ROUND($D29*I29,2)</f>
        <v>0</v>
      </c>
      <c r="O29" s="162">
        <f>SUM(L29:N29)</f>
        <v>0</v>
      </c>
      <c r="P29" s="263">
        <f>'Rider Rates'!$K$25</f>
        <v>46122</v>
      </c>
    </row>
    <row r="30" spans="1:30" x14ac:dyDescent="0.2">
      <c r="A30" s="255" t="s">
        <v>185</v>
      </c>
      <c r="D30" s="345">
        <f>IF(D19&lt;=100,0,ROUND(IF(D19-D20&gt;0,D19-D20),1))</f>
        <v>0</v>
      </c>
      <c r="E30" s="27" t="s">
        <v>183</v>
      </c>
      <c r="F30" s="4" t="s">
        <v>8</v>
      </c>
      <c r="G30" s="89"/>
      <c r="H30" s="65"/>
      <c r="I30" s="66">
        <f>'Rider Rates'!$H$25</f>
        <v>1.62</v>
      </c>
      <c r="J30" s="89">
        <f>SUM(G30:I30)</f>
        <v>1.62</v>
      </c>
      <c r="K30" s="31" t="s">
        <v>44</v>
      </c>
      <c r="L30" s="66"/>
      <c r="M30" s="66"/>
      <c r="N30" s="66">
        <f>ROUND($D30*I30,2)</f>
        <v>0</v>
      </c>
      <c r="O30" s="66">
        <f>SUM(L30:N30)</f>
        <v>0</v>
      </c>
      <c r="P30" s="263">
        <f>'Rider Rates'!$K$25</f>
        <v>46122</v>
      </c>
    </row>
    <row r="31" spans="1:30" x14ac:dyDescent="0.2">
      <c r="A31" s="302" t="s">
        <v>50</v>
      </c>
      <c r="B31" s="32"/>
      <c r="C31" s="32"/>
      <c r="D31" s="33"/>
      <c r="E31" s="33"/>
      <c r="F31" s="32"/>
      <c r="G31" s="32"/>
      <c r="H31" s="32"/>
      <c r="I31" s="32"/>
      <c r="J31" s="32"/>
      <c r="K31" s="34"/>
      <c r="L31" s="210"/>
      <c r="M31" s="210"/>
      <c r="N31" s="210">
        <f>SUM(N27:N30)</f>
        <v>186.3</v>
      </c>
      <c r="O31" s="210">
        <f>SUM(O27:O30)</f>
        <v>186.3</v>
      </c>
      <c r="P31" s="250"/>
    </row>
    <row r="32" spans="1:30" x14ac:dyDescent="0.2">
      <c r="A32" s="303"/>
      <c r="B32" s="68"/>
      <c r="C32" s="69"/>
      <c r="D32" s="69"/>
      <c r="E32" s="69"/>
      <c r="F32" s="69"/>
      <c r="G32" s="70"/>
      <c r="H32" s="70"/>
      <c r="I32" s="70"/>
      <c r="J32" s="70"/>
      <c r="K32" s="68"/>
      <c r="L32" s="68"/>
      <c r="M32" s="68"/>
      <c r="N32" s="68"/>
      <c r="O32" s="68"/>
      <c r="P32" s="304"/>
    </row>
    <row r="33" spans="1:16" x14ac:dyDescent="0.2">
      <c r="A33" s="259" t="s">
        <v>69</v>
      </c>
      <c r="D33" s="1"/>
      <c r="E33" s="1"/>
      <c r="K33" s="31"/>
      <c r="L33" s="31"/>
      <c r="M33" s="31"/>
      <c r="N33" s="31"/>
      <c r="O33" s="245"/>
      <c r="P33" s="319"/>
    </row>
    <row r="34" spans="1:16" x14ac:dyDescent="0.2">
      <c r="A34" s="302"/>
      <c r="D34" s="1"/>
      <c r="E34" s="1"/>
      <c r="K34" s="31"/>
      <c r="L34" s="31"/>
      <c r="M34" s="31"/>
      <c r="N34" s="31"/>
      <c r="O34" s="245"/>
      <c r="P34" s="250"/>
    </row>
    <row r="35" spans="1:16" x14ac:dyDescent="0.2">
      <c r="A35" s="270" t="s">
        <v>372</v>
      </c>
      <c r="D35" s="1">
        <f>IF($C$17&lt;0,0,IF($C$17&gt;833000,833000,$C$17))</f>
        <v>0</v>
      </c>
      <c r="E35" s="30" t="s">
        <v>41</v>
      </c>
      <c r="F35" s="4" t="s">
        <v>8</v>
      </c>
      <c r="G35" s="63"/>
      <c r="H35" s="64"/>
      <c r="I35" s="80">
        <f>'Rider Rates'!$G$35</f>
        <v>5.5215000000000004E-3</v>
      </c>
      <c r="J35" s="6">
        <f t="shared" ref="J35:J42" si="0">SUM(G35:I35)</f>
        <v>5.5215000000000004E-3</v>
      </c>
      <c r="K35" s="31" t="s">
        <v>42</v>
      </c>
      <c r="L35" s="66"/>
      <c r="M35" s="66"/>
      <c r="N35" s="66">
        <f>ROUND($D35*I35,2)</f>
        <v>0</v>
      </c>
      <c r="O35" s="66">
        <f t="shared" ref="O35:O53" si="1">SUM(L35:N35)</f>
        <v>0</v>
      </c>
      <c r="P35" s="263">
        <f>'Rider Rates'!$O$35</f>
        <v>46022</v>
      </c>
    </row>
    <row r="36" spans="1:16" x14ac:dyDescent="0.2">
      <c r="A36" s="270" t="s">
        <v>373</v>
      </c>
      <c r="D36" s="1">
        <f>IF($C$17-833000&gt;0,$C$17-D35,0)</f>
        <v>0</v>
      </c>
      <c r="E36" s="30" t="s">
        <v>41</v>
      </c>
      <c r="F36" s="4" t="s">
        <v>8</v>
      </c>
      <c r="G36" s="63"/>
      <c r="H36" s="64"/>
      <c r="I36" s="80">
        <f>'Rider Rates'!$G$36</f>
        <v>1.7560000000000001E-4</v>
      </c>
      <c r="J36" s="6">
        <f t="shared" si="0"/>
        <v>1.7560000000000001E-4</v>
      </c>
      <c r="K36" s="31" t="s">
        <v>42</v>
      </c>
      <c r="L36" s="66"/>
      <c r="M36" s="66"/>
      <c r="N36" s="66">
        <f>ROUND($D36*I36,2)</f>
        <v>0</v>
      </c>
      <c r="O36" s="66">
        <f t="shared" si="1"/>
        <v>0</v>
      </c>
      <c r="P36" s="263">
        <f>'Rider Rates'!$O$36</f>
        <v>45293</v>
      </c>
    </row>
    <row r="37" spans="1:16" x14ac:dyDescent="0.2">
      <c r="A37" s="270" t="s">
        <v>47</v>
      </c>
      <c r="B37" t="s">
        <v>15</v>
      </c>
      <c r="D37" s="1">
        <f>IF('Customer Info'!$C$31=TRUE,0,IF(C17&lt;0,0,IF(C17&gt;2000,2000,C17)))</f>
        <v>0</v>
      </c>
      <c r="E37" s="30" t="s">
        <v>41</v>
      </c>
      <c r="F37" s="4" t="s">
        <v>8</v>
      </c>
      <c r="G37" s="63"/>
      <c r="H37" s="64"/>
      <c r="I37" s="80">
        <f>'Rider Rates'!$G$37</f>
        <v>4.6499999999999996E-3</v>
      </c>
      <c r="J37" s="6">
        <f t="shared" si="0"/>
        <v>4.6499999999999996E-3</v>
      </c>
      <c r="K37" s="31" t="s">
        <v>42</v>
      </c>
      <c r="L37" s="66"/>
      <c r="M37" s="66"/>
      <c r="N37" s="66">
        <f>ROUND($D37*I37,2)</f>
        <v>0</v>
      </c>
      <c r="O37" s="66">
        <f t="shared" si="1"/>
        <v>0</v>
      </c>
      <c r="P37" s="263">
        <f>'Rider Rates'!$O$37</f>
        <v>44531</v>
      </c>
    </row>
    <row r="38" spans="1:16" x14ac:dyDescent="0.2">
      <c r="A38" s="270" t="s">
        <v>48</v>
      </c>
      <c r="B38" t="s">
        <v>15</v>
      </c>
      <c r="D38" s="1">
        <f>IF('Customer Info'!$C$31=TRUE,0,IF(C17&gt;15000,13000,IF(C17&gt;2000,C17-2000,0)))</f>
        <v>0</v>
      </c>
      <c r="E38" s="30" t="s">
        <v>41</v>
      </c>
      <c r="F38" s="4" t="s">
        <v>8</v>
      </c>
      <c r="G38" s="63"/>
      <c r="H38" s="64"/>
      <c r="I38" s="80">
        <f>'Rider Rates'!$G$38</f>
        <v>4.1900000000000001E-3</v>
      </c>
      <c r="J38" s="6">
        <f t="shared" si="0"/>
        <v>4.1900000000000001E-3</v>
      </c>
      <c r="K38" s="31" t="s">
        <v>42</v>
      </c>
      <c r="L38" s="66"/>
      <c r="M38" s="66"/>
      <c r="N38" s="66">
        <f>ROUND($D38*I38,2)</f>
        <v>0</v>
      </c>
      <c r="O38" s="66">
        <f t="shared" si="1"/>
        <v>0</v>
      </c>
      <c r="P38" s="263">
        <f>'Rider Rates'!$O$38</f>
        <v>44531</v>
      </c>
    </row>
    <row r="39" spans="1:16" x14ac:dyDescent="0.2">
      <c r="A39" s="270" t="s">
        <v>49</v>
      </c>
      <c r="B39" t="s">
        <v>15</v>
      </c>
      <c r="D39" s="1">
        <f>IF('Customer Info'!$C$31=TRUE,0,IF(C17-D37-D38&gt;0,C17-D37-D38,0))</f>
        <v>0</v>
      </c>
      <c r="E39" s="30" t="s">
        <v>41</v>
      </c>
      <c r="F39" s="4" t="s">
        <v>8</v>
      </c>
      <c r="G39" s="63"/>
      <c r="H39" s="64"/>
      <c r="I39" s="80">
        <f>'Rider Rates'!$G$39</f>
        <v>3.63E-3</v>
      </c>
      <c r="J39" s="6">
        <f t="shared" si="0"/>
        <v>3.63E-3</v>
      </c>
      <c r="K39" s="31" t="s">
        <v>42</v>
      </c>
      <c r="L39" s="66"/>
      <c r="M39" s="66"/>
      <c r="N39" s="66">
        <f>ROUND($D39*I39,2)</f>
        <v>0</v>
      </c>
      <c r="O39" s="66">
        <f t="shared" si="1"/>
        <v>0</v>
      </c>
      <c r="P39" s="263">
        <f>'Rider Rates'!$O$39</f>
        <v>44531</v>
      </c>
    </row>
    <row r="40" spans="1:16" x14ac:dyDescent="0.2">
      <c r="A40" s="273" t="s">
        <v>159</v>
      </c>
      <c r="B40" s="61"/>
      <c r="C40" s="61"/>
      <c r="D40" s="1">
        <f>IF($C$17&lt;1,0,$C$17)</f>
        <v>0</v>
      </c>
      <c r="E40" s="78" t="s">
        <v>41</v>
      </c>
      <c r="F40" s="196" t="s">
        <v>8</v>
      </c>
      <c r="G40" s="124"/>
      <c r="H40" s="124"/>
      <c r="I40" s="80">
        <f>'Rider Rates'!$I$40</f>
        <v>-1.06E-3</v>
      </c>
      <c r="J40" s="6">
        <f t="shared" si="0"/>
        <v>-1.06E-3</v>
      </c>
      <c r="K40" s="81" t="s">
        <v>42</v>
      </c>
      <c r="L40" s="82"/>
      <c r="M40" s="82"/>
      <c r="N40" s="82">
        <f>ROUND(D40*I40,2)</f>
        <v>0</v>
      </c>
      <c r="O40" s="82">
        <f t="shared" si="1"/>
        <v>0</v>
      </c>
      <c r="P40" s="263">
        <f>'Rider Rates'!$O$40</f>
        <v>46122</v>
      </c>
    </row>
    <row r="41" spans="1:16" x14ac:dyDescent="0.2">
      <c r="A41" s="273" t="s">
        <v>162</v>
      </c>
      <c r="B41" s="61"/>
      <c r="C41" s="61"/>
      <c r="D41" s="151"/>
      <c r="E41" s="78" t="s">
        <v>109</v>
      </c>
      <c r="F41" s="79"/>
      <c r="G41" s="87"/>
      <c r="H41" s="88"/>
      <c r="I41" s="152">
        <f>'Rider Rates'!$C$41</f>
        <v>1.02</v>
      </c>
      <c r="J41" s="152">
        <f t="shared" si="0"/>
        <v>1.02</v>
      </c>
      <c r="K41" s="81"/>
      <c r="L41" s="82"/>
      <c r="M41" s="82"/>
      <c r="N41" s="82">
        <f>I41</f>
        <v>1.02</v>
      </c>
      <c r="O41" s="82">
        <f t="shared" si="1"/>
        <v>1.02</v>
      </c>
      <c r="P41" s="263">
        <f>'Rider Rates'!$O$41</f>
        <v>46122</v>
      </c>
    </row>
    <row r="42" spans="1:16" x14ac:dyDescent="0.2">
      <c r="A42" s="272" t="s">
        <v>352</v>
      </c>
      <c r="B42" s="61"/>
      <c r="C42" s="61"/>
      <c r="D42" s="151"/>
      <c r="E42" s="78" t="s">
        <v>109</v>
      </c>
      <c r="F42" s="79"/>
      <c r="G42" s="87"/>
      <c r="H42" s="88"/>
      <c r="I42" s="152">
        <f>'Rider Rates'!$C$42</f>
        <v>23.69</v>
      </c>
      <c r="J42" s="152">
        <f t="shared" si="0"/>
        <v>23.69</v>
      </c>
      <c r="K42" s="81"/>
      <c r="L42" s="82"/>
      <c r="M42" s="82"/>
      <c r="N42" s="82">
        <f>I42</f>
        <v>23.69</v>
      </c>
      <c r="O42" s="82">
        <f t="shared" si="1"/>
        <v>23.69</v>
      </c>
      <c r="P42" s="263">
        <f>'Rider Rates'!$O$42</f>
        <v>46122</v>
      </c>
    </row>
    <row r="43" spans="1:16" x14ac:dyDescent="0.2">
      <c r="A43" s="272" t="s">
        <v>133</v>
      </c>
      <c r="B43" s="61"/>
      <c r="C43" s="61"/>
      <c r="D43" s="320">
        <f>$N$31</f>
        <v>186.3</v>
      </c>
      <c r="E43" s="78" t="s">
        <v>115</v>
      </c>
      <c r="F43" s="79" t="s">
        <v>8</v>
      </c>
      <c r="G43" s="87"/>
      <c r="H43" s="88"/>
      <c r="I43" s="93">
        <f>'Rider Rates'!$F$43</f>
        <v>2.95915E-2</v>
      </c>
      <c r="J43" s="93">
        <f>SUM(H43:I43)</f>
        <v>2.95915E-2</v>
      </c>
      <c r="K43" s="81"/>
      <c r="L43" s="82"/>
      <c r="M43" s="82"/>
      <c r="N43" s="82">
        <f>ROUND(N$31*I43,2)</f>
        <v>5.51</v>
      </c>
      <c r="O43" s="82">
        <f t="shared" si="1"/>
        <v>5.51</v>
      </c>
      <c r="P43" s="263">
        <f>'Rider Rates'!$O$43</f>
        <v>46122</v>
      </c>
    </row>
    <row r="44" spans="1:16" x14ac:dyDescent="0.2">
      <c r="A44" s="272" t="s">
        <v>78</v>
      </c>
      <c r="B44" s="61"/>
      <c r="C44" s="61"/>
      <c r="D44" s="320">
        <f>$N$31</f>
        <v>186.3</v>
      </c>
      <c r="E44" s="78" t="s">
        <v>115</v>
      </c>
      <c r="F44" s="79" t="s">
        <v>8</v>
      </c>
      <c r="G44" s="86"/>
      <c r="H44" s="5"/>
      <c r="I44" s="93">
        <f>'Rider Rates'!$F$44</f>
        <v>1.8019E-2</v>
      </c>
      <c r="J44" s="93">
        <f>SUM(H44:I44)</f>
        <v>1.8019E-2</v>
      </c>
      <c r="K44" s="81"/>
      <c r="L44" s="82"/>
      <c r="M44" s="82"/>
      <c r="N44" s="82">
        <f>ROUND(N$31*I44,2)</f>
        <v>3.36</v>
      </c>
      <c r="O44" s="162">
        <f t="shared" si="1"/>
        <v>3.36</v>
      </c>
      <c r="P44" s="263">
        <f>'Rider Rates'!$O$44</f>
        <v>46122</v>
      </c>
    </row>
    <row r="45" spans="1:16" x14ac:dyDescent="0.2">
      <c r="A45" s="272" t="s">
        <v>79</v>
      </c>
      <c r="B45" s="61"/>
      <c r="C45" s="61"/>
      <c r="D45" s="320">
        <f>$N$31</f>
        <v>186.3</v>
      </c>
      <c r="E45" s="78" t="s">
        <v>115</v>
      </c>
      <c r="F45" s="79" t="s">
        <v>8</v>
      </c>
      <c r="G45" s="87"/>
      <c r="H45" s="88"/>
      <c r="I45" s="93">
        <f>'Rider Rates'!$F$45</f>
        <v>5.8023605956771022E-2</v>
      </c>
      <c r="J45" s="93">
        <f>SUM(H45:I45)</f>
        <v>5.8023605956771022E-2</v>
      </c>
      <c r="K45" s="81"/>
      <c r="L45" s="82"/>
      <c r="M45" s="82"/>
      <c r="N45" s="82">
        <f>ROUND(N$31*I45,2)</f>
        <v>10.81</v>
      </c>
      <c r="O45" s="162">
        <f t="shared" si="1"/>
        <v>10.81</v>
      </c>
      <c r="P45" s="263">
        <f>'Rider Rates'!$O$45</f>
        <v>46122</v>
      </c>
    </row>
    <row r="46" spans="1:16" x14ac:dyDescent="0.2">
      <c r="A46" s="270" t="s">
        <v>173</v>
      </c>
      <c r="B46" s="61"/>
      <c r="C46" s="61"/>
      <c r="D46" s="320">
        <f>$N$31</f>
        <v>186.3</v>
      </c>
      <c r="E46" s="78" t="s">
        <v>115</v>
      </c>
      <c r="F46" s="79" t="s">
        <v>8</v>
      </c>
      <c r="G46" s="80"/>
      <c r="H46" s="80"/>
      <c r="I46" s="93">
        <f>'Rider Rates'!$F$46</f>
        <v>0</v>
      </c>
      <c r="J46" s="93">
        <f>SUM(H46:I46)</f>
        <v>0</v>
      </c>
      <c r="K46" s="81"/>
      <c r="L46" s="82"/>
      <c r="M46" s="82"/>
      <c r="N46" s="82">
        <f>ROUND(N$31*I46,2)</f>
        <v>0</v>
      </c>
      <c r="O46" s="82">
        <f t="shared" si="1"/>
        <v>0</v>
      </c>
      <c r="P46" s="263">
        <f>'Rider Rates'!$O$46</f>
        <v>44713</v>
      </c>
    </row>
    <row r="47" spans="1:16" x14ac:dyDescent="0.2">
      <c r="A47" s="270" t="s">
        <v>160</v>
      </c>
      <c r="B47" s="61"/>
      <c r="C47" s="61"/>
      <c r="D47" s="1">
        <f>IF($C$17&lt;0,0,IF($C$17&gt;833000,833000,$C$17))</f>
        <v>0</v>
      </c>
      <c r="E47" s="78" t="s">
        <v>41</v>
      </c>
      <c r="F47" s="79" t="s">
        <v>8</v>
      </c>
      <c r="G47" s="80"/>
      <c r="H47" s="80"/>
      <c r="I47" s="80">
        <f>'Rider Rates'!$I$47</f>
        <v>0</v>
      </c>
      <c r="J47" s="80">
        <f t="shared" ref="J47:J53" si="2">SUM(G47:I47)</f>
        <v>0</v>
      </c>
      <c r="K47" s="81" t="s">
        <v>42</v>
      </c>
      <c r="L47" s="82"/>
      <c r="M47" s="82"/>
      <c r="N47" s="66">
        <f>ROUND(D47*I47,2)</f>
        <v>0</v>
      </c>
      <c r="O47" s="82">
        <f t="shared" si="1"/>
        <v>0</v>
      </c>
      <c r="P47" s="263">
        <f>'Rider Rates'!$O$47</f>
        <v>45883</v>
      </c>
    </row>
    <row r="48" spans="1:16" x14ac:dyDescent="0.2">
      <c r="A48" s="270" t="s">
        <v>172</v>
      </c>
      <c r="B48" s="61"/>
      <c r="C48" s="61"/>
      <c r="D48" s="77">
        <f>IF(C17&lt;0,0,IF(C17&gt;833000,833000,C17))</f>
        <v>0</v>
      </c>
      <c r="E48" s="78" t="s">
        <v>41</v>
      </c>
      <c r="F48" s="79" t="s">
        <v>8</v>
      </c>
      <c r="G48" s="205"/>
      <c r="H48" s="205"/>
      <c r="I48" s="205">
        <f>'Rider Rates'!$I$48</f>
        <v>0</v>
      </c>
      <c r="J48" s="205">
        <f t="shared" si="2"/>
        <v>0</v>
      </c>
      <c r="K48" s="81" t="s">
        <v>42</v>
      </c>
      <c r="L48" s="206"/>
      <c r="M48" s="206"/>
      <c r="N48" s="206">
        <f>IF(D48*I48&gt;242,242,D48*I48)</f>
        <v>0</v>
      </c>
      <c r="O48" s="206">
        <f t="shared" si="1"/>
        <v>0</v>
      </c>
      <c r="P48" s="263">
        <f>'Rider Rates'!$O$48</f>
        <v>45883</v>
      </c>
    </row>
    <row r="49" spans="1:221" x14ac:dyDescent="0.2">
      <c r="A49" s="270" t="s">
        <v>176</v>
      </c>
      <c r="B49" s="61"/>
      <c r="C49" s="61"/>
      <c r="D49" s="77">
        <f>D17</f>
        <v>0</v>
      </c>
      <c r="E49" s="78" t="s">
        <v>41</v>
      </c>
      <c r="F49" s="196" t="s">
        <v>8</v>
      </c>
      <c r="G49" s="80"/>
      <c r="H49" s="80"/>
      <c r="I49" s="80">
        <f>'Rider Rates'!$L$49</f>
        <v>0</v>
      </c>
      <c r="J49" s="80">
        <f t="shared" si="2"/>
        <v>0</v>
      </c>
      <c r="K49" s="81" t="s">
        <v>42</v>
      </c>
      <c r="L49" s="82"/>
      <c r="M49" s="82"/>
      <c r="N49" s="82">
        <f>ROUND(D49*I49,2)</f>
        <v>0</v>
      </c>
      <c r="O49" s="82">
        <f t="shared" si="1"/>
        <v>0</v>
      </c>
      <c r="P49" s="263">
        <f>'Rider Rates'!$O$49</f>
        <v>45444</v>
      </c>
    </row>
    <row r="50" spans="1:221" x14ac:dyDescent="0.2">
      <c r="A50" s="270" t="s">
        <v>175</v>
      </c>
      <c r="B50" s="61"/>
      <c r="C50" s="61"/>
      <c r="D50" s="77"/>
      <c r="E50" s="78" t="s">
        <v>109</v>
      </c>
      <c r="F50" s="79" t="s">
        <v>8</v>
      </c>
      <c r="G50" s="203"/>
      <c r="H50" s="203"/>
      <c r="I50" s="80">
        <f>'Rider Rates'!$C$50</f>
        <v>0</v>
      </c>
      <c r="J50" s="80">
        <f t="shared" si="2"/>
        <v>0</v>
      </c>
      <c r="K50" s="81"/>
      <c r="L50" s="162"/>
      <c r="M50" s="162"/>
      <c r="N50" s="162">
        <f>J50</f>
        <v>0</v>
      </c>
      <c r="O50" s="162">
        <f t="shared" si="1"/>
        <v>0</v>
      </c>
      <c r="P50" s="263">
        <f>'Rider Rates'!$O$50</f>
        <v>45444</v>
      </c>
    </row>
    <row r="51" spans="1:221" x14ac:dyDescent="0.2">
      <c r="A51" s="270" t="s">
        <v>345</v>
      </c>
      <c r="B51" s="61"/>
      <c r="C51" s="61"/>
      <c r="D51" s="1">
        <f>$D$35</f>
        <v>0</v>
      </c>
      <c r="E51" s="78" t="s">
        <v>41</v>
      </c>
      <c r="F51" s="79" t="s">
        <v>8</v>
      </c>
      <c r="G51" s="80"/>
      <c r="H51" s="80"/>
      <c r="I51" s="80">
        <f>'Rider Rates'!$I$51</f>
        <v>0</v>
      </c>
      <c r="J51" s="80">
        <f t="shared" si="2"/>
        <v>0</v>
      </c>
      <c r="K51" s="81" t="s">
        <v>42</v>
      </c>
      <c r="L51" s="82"/>
      <c r="M51" s="82"/>
      <c r="N51" s="66">
        <f>ROUND(I51*D51,2)</f>
        <v>0</v>
      </c>
      <c r="O51" s="162">
        <f t="shared" si="1"/>
        <v>0</v>
      </c>
      <c r="P51" s="263">
        <f>'Rider Rates'!$O$51</f>
        <v>45444</v>
      </c>
    </row>
    <row r="52" spans="1:221" x14ac:dyDescent="0.2">
      <c r="A52" s="272" t="s">
        <v>80</v>
      </c>
      <c r="B52" s="61"/>
      <c r="C52" s="61"/>
      <c r="D52" s="1">
        <f>IF('Customer Info'!C33=TRUE,0,IF($C$17&lt;0,0,$C$17))</f>
        <v>0</v>
      </c>
      <c r="E52" s="78" t="s">
        <v>41</v>
      </c>
      <c r="F52" s="79" t="s">
        <v>8</v>
      </c>
      <c r="G52" s="80"/>
      <c r="H52" s="80"/>
      <c r="I52" s="80">
        <f>'Rider Rates'!$L$55</f>
        <v>0</v>
      </c>
      <c r="J52" s="80">
        <f t="shared" si="2"/>
        <v>0</v>
      </c>
      <c r="K52" s="81" t="s">
        <v>42</v>
      </c>
      <c r="L52" s="82"/>
      <c r="M52" s="82"/>
      <c r="N52" s="66">
        <f>ROUND(I52*D52,2)</f>
        <v>0</v>
      </c>
      <c r="O52" s="162">
        <f t="shared" si="1"/>
        <v>0</v>
      </c>
      <c r="P52" s="263">
        <f>'Rider Rates'!$O$55</f>
        <v>45444</v>
      </c>
    </row>
    <row r="53" spans="1:221" x14ac:dyDescent="0.2">
      <c r="A53" s="272" t="s">
        <v>80</v>
      </c>
      <c r="B53" s="61"/>
      <c r="C53" s="61"/>
      <c r="D53" s="345">
        <f>IF('Customer Info'!C33=TRUE,0,$D$29)</f>
        <v>0</v>
      </c>
      <c r="E53" s="78" t="s">
        <v>45</v>
      </c>
      <c r="F53" s="79" t="s">
        <v>8</v>
      </c>
      <c r="G53" s="80"/>
      <c r="H53" s="80"/>
      <c r="I53" s="80">
        <f>'Rider Rates'!$L$57</f>
        <v>0</v>
      </c>
      <c r="J53" s="80">
        <f t="shared" si="2"/>
        <v>0</v>
      </c>
      <c r="K53" s="81" t="s">
        <v>42</v>
      </c>
      <c r="L53" s="82"/>
      <c r="M53" s="82"/>
      <c r="N53" s="66">
        <f>I53</f>
        <v>0</v>
      </c>
      <c r="O53" s="162">
        <f t="shared" si="1"/>
        <v>0</v>
      </c>
      <c r="P53" s="263">
        <f>'Rider Rates'!$O$57</f>
        <v>45444</v>
      </c>
    </row>
    <row r="54" spans="1:221" x14ac:dyDescent="0.2">
      <c r="A54" s="270" t="s">
        <v>177</v>
      </c>
      <c r="B54" s="61"/>
      <c r="C54" s="61"/>
      <c r="D54" s="77"/>
      <c r="E54" s="78"/>
      <c r="F54" s="79"/>
      <c r="G54" s="203"/>
      <c r="H54" s="203"/>
      <c r="I54" s="203"/>
      <c r="J54" s="203"/>
      <c r="K54" s="81"/>
      <c r="L54" s="162"/>
      <c r="M54" s="162"/>
      <c r="N54" s="162"/>
      <c r="O54" s="162"/>
      <c r="P54" s="296"/>
    </row>
    <row r="55" spans="1:221" s="213" customFormat="1" x14ac:dyDescent="0.2">
      <c r="A55" s="344"/>
      <c r="B55" s="387"/>
      <c r="C55" s="387"/>
      <c r="D55" s="418"/>
      <c r="E55" s="404"/>
      <c r="F55" s="405"/>
      <c r="G55" s="405"/>
      <c r="H55" s="405"/>
      <c r="I55" s="405"/>
      <c r="J55" s="405"/>
      <c r="K55" s="405"/>
      <c r="L55" s="405"/>
      <c r="M55" s="405"/>
      <c r="N55" s="405"/>
      <c r="O55" s="405"/>
      <c r="P55" s="330"/>
    </row>
    <row r="56" spans="1:221" s="213" customFormat="1" x14ac:dyDescent="0.2">
      <c r="A56" s="411" t="s">
        <v>293</v>
      </c>
      <c r="B56" s="387"/>
      <c r="C56" s="387"/>
      <c r="D56" s="418"/>
      <c r="E56" s="404"/>
      <c r="F56" s="405"/>
      <c r="G56" s="405"/>
      <c r="H56" s="405"/>
      <c r="I56" s="405"/>
      <c r="J56" s="405"/>
      <c r="K56" s="405"/>
      <c r="L56" s="405"/>
      <c r="M56" s="405"/>
      <c r="N56" s="405"/>
      <c r="O56" s="405"/>
      <c r="P56" s="330"/>
    </row>
    <row r="57" spans="1:221" x14ac:dyDescent="0.2">
      <c r="A57" s="273" t="s">
        <v>155</v>
      </c>
      <c r="B57" s="61"/>
      <c r="C57" s="61"/>
      <c r="D57" s="1">
        <f>IF($C$17&lt;0,0,$C$17)</f>
        <v>0</v>
      </c>
      <c r="E57" s="78" t="s">
        <v>41</v>
      </c>
      <c r="F57" s="79" t="s">
        <v>8</v>
      </c>
      <c r="G57" s="80"/>
      <c r="H57" s="80">
        <f>'Rider Rates'!$E$64</f>
        <v>4.2949999999999998E-4</v>
      </c>
      <c r="I57" s="80"/>
      <c r="J57" s="80">
        <f>SUM(G57:I57)</f>
        <v>4.2949999999999998E-4</v>
      </c>
      <c r="K57" s="81" t="s">
        <v>42</v>
      </c>
      <c r="L57" s="82"/>
      <c r="M57" s="82">
        <f>ROUND(D57*H57,2)</f>
        <v>0</v>
      </c>
      <c r="N57" s="160"/>
      <c r="O57" s="82">
        <f>SUM(L57:N57)</f>
        <v>0</v>
      </c>
      <c r="P57" s="263">
        <f>'Rider Rates'!$L$64</f>
        <v>46112</v>
      </c>
    </row>
    <row r="58" spans="1:221" x14ac:dyDescent="0.2">
      <c r="A58" s="273" t="s">
        <v>155</v>
      </c>
      <c r="B58" s="61"/>
      <c r="C58" s="61"/>
      <c r="D58" s="407">
        <f>ROUND(MAX(D15,('Customer Info'!$B$14-100)*60%,('Customer Info'!$B$16-100)*60%),1)</f>
        <v>0</v>
      </c>
      <c r="E58" s="30" t="s">
        <v>63</v>
      </c>
      <c r="F58" s="4" t="s">
        <v>8</v>
      </c>
      <c r="G58" s="80"/>
      <c r="H58" s="187">
        <f>'Rider Rates'!$J$64</f>
        <v>10.79</v>
      </c>
      <c r="I58" s="80"/>
      <c r="J58" s="187">
        <f>SUM(G58:I58)</f>
        <v>10.79</v>
      </c>
      <c r="K58" s="81" t="s">
        <v>44</v>
      </c>
      <c r="L58" s="82"/>
      <c r="M58" s="82">
        <f>ROUND(D58*H58,2)</f>
        <v>0</v>
      </c>
      <c r="N58" s="160"/>
      <c r="O58" s="82">
        <f>SUM(L58:N58)</f>
        <v>0</v>
      </c>
      <c r="P58" s="263">
        <f>'Rider Rates'!$L$64</f>
        <v>46112</v>
      </c>
    </row>
    <row r="59" spans="1:221" s="213" customFormat="1" x14ac:dyDescent="0.2">
      <c r="A59" s="344"/>
      <c r="B59" s="387"/>
      <c r="C59" s="387"/>
      <c r="D59" s="407"/>
      <c r="E59" s="412"/>
      <c r="F59" s="408"/>
      <c r="G59" s="408"/>
      <c r="H59" s="408"/>
      <c r="I59" s="408"/>
      <c r="J59" s="408"/>
      <c r="K59" s="408"/>
      <c r="L59" s="408"/>
      <c r="M59" s="408"/>
      <c r="N59" s="408"/>
      <c r="O59" s="408"/>
      <c r="P59" s="339"/>
    </row>
    <row r="60" spans="1:221" s="213" customFormat="1" x14ac:dyDescent="0.2">
      <c r="A60" s="411" t="s">
        <v>294</v>
      </c>
      <c r="B60" s="387"/>
      <c r="C60" s="387"/>
      <c r="D60" s="407"/>
      <c r="E60" s="412"/>
      <c r="F60" s="408"/>
      <c r="G60" s="408"/>
      <c r="H60" s="408"/>
      <c r="I60" s="408"/>
      <c r="J60" s="408"/>
      <c r="K60" s="408"/>
      <c r="L60" s="408"/>
      <c r="M60" s="408"/>
      <c r="N60" s="408"/>
      <c r="O60" s="408"/>
      <c r="P60" s="339"/>
    </row>
    <row r="61" spans="1:221" x14ac:dyDescent="0.2">
      <c r="A61" s="273" t="s">
        <v>153</v>
      </c>
      <c r="B61" s="61"/>
      <c r="C61" s="61"/>
      <c r="D61" s="77">
        <f>IF($C$11="Yes",0,'Customer Info'!$B$21+'Customer Info'!$B$22-'Customer Info'!$B$23)</f>
        <v>0</v>
      </c>
      <c r="E61" s="78" t="s">
        <v>41</v>
      </c>
      <c r="F61" s="79" t="s">
        <v>8</v>
      </c>
      <c r="G61" s="80">
        <f>IF($C$11="Yes",0,'Rider Rates'!$E$70)</f>
        <v>7.4289999999999995E-2</v>
      </c>
      <c r="H61" s="80"/>
      <c r="I61" s="80"/>
      <c r="J61" s="185">
        <f>SUM(G61:H61)</f>
        <v>7.4289999999999995E-2</v>
      </c>
      <c r="K61" s="81" t="s">
        <v>42</v>
      </c>
      <c r="L61" s="82">
        <f>ROUND(D61*G61,2)</f>
        <v>0</v>
      </c>
      <c r="M61" s="82"/>
      <c r="N61" s="82"/>
      <c r="O61" s="82">
        <f t="shared" ref="O61:O63" si="3">SUM(L61:N61)</f>
        <v>0</v>
      </c>
      <c r="P61" s="263">
        <f>'Rider Rates'!$G$70</f>
        <v>45809</v>
      </c>
    </row>
    <row r="62" spans="1:221" x14ac:dyDescent="0.2">
      <c r="A62" s="270" t="s">
        <v>136</v>
      </c>
      <c r="B62" s="61"/>
      <c r="C62" s="61"/>
      <c r="D62" s="77">
        <f>IF($C$11="Yes",0,'Customer Info'!$B$21+'Customer Info'!$B$22-'Customer Info'!$B$23)</f>
        <v>0</v>
      </c>
      <c r="E62" s="78" t="s">
        <v>41</v>
      </c>
      <c r="F62" s="79" t="s">
        <v>8</v>
      </c>
      <c r="G62" s="80">
        <f>IF($C$11="Yes",0,'Rider Rates'!$E$74)</f>
        <v>1.3849999999999999E-2</v>
      </c>
      <c r="H62" s="80"/>
      <c r="I62" s="80"/>
      <c r="J62" s="185">
        <f>SUM(G62:H62)</f>
        <v>1.3849999999999999E-2</v>
      </c>
      <c r="K62" s="81" t="s">
        <v>42</v>
      </c>
      <c r="L62" s="82">
        <f>ROUND(D62*G62,2)</f>
        <v>0</v>
      </c>
      <c r="M62" s="82"/>
      <c r="N62" s="82"/>
      <c r="O62" s="82">
        <f t="shared" si="3"/>
        <v>0</v>
      </c>
      <c r="P62" s="263">
        <f>'Rider Rates'!$R$74</f>
        <v>45809</v>
      </c>
    </row>
    <row r="63" spans="1:221" x14ac:dyDescent="0.2">
      <c r="A63" s="273" t="s">
        <v>158</v>
      </c>
      <c r="B63" s="61"/>
      <c r="C63" s="61"/>
      <c r="D63" s="77">
        <f>IF($C$11="Yes",0,'Customer Info'!$B$21+'Customer Info'!$B$22-'Customer Info'!$B$23)</f>
        <v>0</v>
      </c>
      <c r="E63" s="78" t="s">
        <v>41</v>
      </c>
      <c r="F63" s="79" t="s">
        <v>8</v>
      </c>
      <c r="G63" s="80">
        <f>IF($C$11="Yes",0,'Rider Rates'!$B$79)</f>
        <v>-4.3956000000000004E-3</v>
      </c>
      <c r="H63" s="80"/>
      <c r="I63" s="80"/>
      <c r="J63" s="185">
        <f>SUM(G63:H63)</f>
        <v>-4.3956000000000004E-3</v>
      </c>
      <c r="K63" s="81" t="s">
        <v>42</v>
      </c>
      <c r="L63" s="82">
        <f>ROUND(D63*G63,2)</f>
        <v>0</v>
      </c>
      <c r="M63" s="82"/>
      <c r="N63" s="82"/>
      <c r="O63" s="82">
        <f t="shared" si="3"/>
        <v>0</v>
      </c>
      <c r="P63" s="263">
        <f>'Rider Rates'!$C$79</f>
        <v>46112</v>
      </c>
    </row>
    <row r="64" spans="1:221" x14ac:dyDescent="0.2">
      <c r="A64" s="272" t="s">
        <v>134</v>
      </c>
      <c r="B64" s="61"/>
      <c r="C64" s="61"/>
      <c r="D64" s="77">
        <f>IF($C$11="Yes",0,IF('Customer Info'!$C$31=TRUE,0,'Customer Info'!$B$21+'Customer Info'!$B$22-'Customer Info'!$B$23))</f>
        <v>0</v>
      </c>
      <c r="E64" s="78" t="s">
        <v>41</v>
      </c>
      <c r="F64" s="79" t="s">
        <v>8</v>
      </c>
      <c r="G64" s="80">
        <f>IF($C$11="Yes",0,'Rider Rates'!$C$82)</f>
        <v>3.7618E-3</v>
      </c>
      <c r="H64" s="80"/>
      <c r="I64" s="93"/>
      <c r="J64" s="185">
        <f>SUM(G64:H64)</f>
        <v>3.7618E-3</v>
      </c>
      <c r="K64" s="81" t="s">
        <v>42</v>
      </c>
      <c r="L64" s="82">
        <f>ROUND(D64*G64,2)</f>
        <v>0</v>
      </c>
      <c r="M64" s="82"/>
      <c r="N64" s="82"/>
      <c r="O64" s="82">
        <f t="shared" ref="O64" si="4">SUM(L64:N64)</f>
        <v>0</v>
      </c>
      <c r="P64" s="263">
        <f>'Rider Rates'!$E$82</f>
        <v>45444</v>
      </c>
      <c r="Q64" s="79"/>
      <c r="R64" s="83"/>
      <c r="S64" s="81"/>
      <c r="T64" s="84"/>
      <c r="U64" s="61"/>
      <c r="V64" s="85"/>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33" x14ac:dyDescent="0.2">
      <c r="A65" s="274" t="s">
        <v>70</v>
      </c>
      <c r="B65" s="112"/>
      <c r="C65" s="112"/>
      <c r="D65" s="137"/>
      <c r="E65" s="138"/>
      <c r="F65" s="139"/>
      <c r="G65" s="139"/>
      <c r="H65" s="139"/>
      <c r="I65" s="139"/>
      <c r="J65" s="139"/>
      <c r="K65" s="140"/>
      <c r="L65" s="128">
        <f>SUM(L35:L64)</f>
        <v>0</v>
      </c>
      <c r="M65" s="128">
        <f>SUM(M35:M64)</f>
        <v>0</v>
      </c>
      <c r="N65" s="128">
        <f>SUM(N35:N64)</f>
        <v>44.39</v>
      </c>
      <c r="O65" s="128">
        <f>SUM(O35:O64)</f>
        <v>44.39</v>
      </c>
      <c r="P65" s="275"/>
    </row>
    <row r="66" spans="1:33" x14ac:dyDescent="0.2">
      <c r="A66" s="302"/>
      <c r="D66" s="1"/>
      <c r="E66" s="30"/>
      <c r="F66" s="4"/>
      <c r="G66" s="321"/>
      <c r="H66" s="321"/>
      <c r="I66" s="321"/>
      <c r="J66" s="321"/>
      <c r="K66" s="31"/>
      <c r="L66" s="31"/>
      <c r="M66" s="31"/>
      <c r="N66" s="31"/>
      <c r="O66" s="245"/>
      <c r="P66" s="322"/>
    </row>
    <row r="67" spans="1:33" x14ac:dyDescent="0.2">
      <c r="A67" s="308" t="s">
        <v>71</v>
      </c>
      <c r="B67" s="71"/>
      <c r="C67" s="71"/>
      <c r="D67" s="71"/>
      <c r="E67" s="71"/>
      <c r="F67" s="71"/>
      <c r="G67" s="71"/>
      <c r="H67" s="71"/>
      <c r="I67" s="71"/>
      <c r="J67" s="71"/>
      <c r="K67" s="71"/>
      <c r="L67" s="75">
        <f>L31+L65</f>
        <v>0</v>
      </c>
      <c r="M67" s="75">
        <f>M31+M65</f>
        <v>0</v>
      </c>
      <c r="N67" s="75">
        <f>N31+N65</f>
        <v>230.69</v>
      </c>
      <c r="O67" s="75">
        <f>O31+O65</f>
        <v>230.69</v>
      </c>
      <c r="P67" s="323"/>
    </row>
    <row r="68" spans="1:33" x14ac:dyDescent="0.2">
      <c r="A68" s="302"/>
      <c r="B68" s="32"/>
      <c r="C68" s="32"/>
      <c r="D68" s="32"/>
      <c r="E68" s="32"/>
      <c r="F68" s="32"/>
      <c r="G68" s="32"/>
      <c r="H68" s="32"/>
      <c r="I68" s="32"/>
      <c r="J68" s="32"/>
      <c r="K68" s="32"/>
      <c r="L68" s="32"/>
      <c r="M68" s="32"/>
      <c r="N68" s="32"/>
      <c r="O68" s="210"/>
      <c r="P68" s="324"/>
    </row>
    <row r="69" spans="1:33" x14ac:dyDescent="0.2">
      <c r="A69" s="302" t="s">
        <v>37</v>
      </c>
      <c r="B69" s="32"/>
      <c r="C69" s="32"/>
      <c r="D69" s="32"/>
      <c r="E69" s="32"/>
      <c r="F69" s="32"/>
      <c r="G69" s="32"/>
      <c r="H69" s="32"/>
      <c r="I69" s="32"/>
      <c r="J69" s="32"/>
      <c r="K69" s="32"/>
      <c r="L69" s="32"/>
      <c r="M69" s="32"/>
      <c r="N69" s="32"/>
      <c r="O69" s="210">
        <f>O27+O29+O65</f>
        <v>230.69</v>
      </c>
      <c r="P69" s="263"/>
    </row>
    <row r="70" spans="1:33" x14ac:dyDescent="0.2">
      <c r="A70" s="302"/>
      <c r="B70" s="32"/>
      <c r="C70" s="32"/>
      <c r="D70" s="32"/>
      <c r="E70" s="32"/>
      <c r="F70" s="32"/>
      <c r="G70" s="325"/>
      <c r="H70" s="325"/>
      <c r="I70" s="325"/>
      <c r="J70" s="325"/>
      <c r="K70" s="31"/>
      <c r="L70" s="31"/>
      <c r="M70" s="31"/>
      <c r="N70" s="31"/>
      <c r="O70" s="210"/>
      <c r="P70" s="250"/>
    </row>
    <row r="71" spans="1:33" x14ac:dyDescent="0.2">
      <c r="A71" s="259" t="s">
        <v>110</v>
      </c>
      <c r="B71" s="32"/>
      <c r="C71" s="32"/>
      <c r="D71" s="32"/>
      <c r="E71" s="32"/>
      <c r="F71" s="32"/>
      <c r="G71" s="325"/>
      <c r="H71" s="325"/>
      <c r="I71" s="325"/>
      <c r="J71" s="325"/>
      <c r="K71" s="31"/>
      <c r="L71" s="31"/>
      <c r="M71" s="31"/>
      <c r="N71" s="31"/>
      <c r="O71" s="280">
        <f>MAX($O$67,$O$69)</f>
        <v>230.69</v>
      </c>
      <c r="P71" s="250"/>
    </row>
    <row r="72" spans="1:33" x14ac:dyDescent="0.2">
      <c r="A72" s="302"/>
      <c r="B72" s="32"/>
      <c r="C72" s="32"/>
      <c r="D72" s="32"/>
      <c r="E72" s="32"/>
      <c r="F72" s="32"/>
      <c r="G72" s="325"/>
      <c r="H72" s="325"/>
      <c r="I72" s="325"/>
      <c r="J72" s="325"/>
      <c r="K72" s="31"/>
      <c r="L72" s="31"/>
      <c r="M72" s="31"/>
      <c r="N72" s="31"/>
      <c r="O72" s="210"/>
      <c r="P72" s="250"/>
    </row>
    <row r="73" spans="1:33" x14ac:dyDescent="0.2">
      <c r="A73" s="302"/>
      <c r="B73" s="32"/>
      <c r="C73" s="32"/>
      <c r="D73" s="32"/>
      <c r="E73" s="32"/>
      <c r="F73" s="32"/>
      <c r="G73" s="74" t="s">
        <v>82</v>
      </c>
      <c r="H73" s="325"/>
      <c r="I73" s="32"/>
      <c r="J73" s="325"/>
      <c r="K73" s="31"/>
      <c r="L73" s="147"/>
      <c r="M73" s="147"/>
      <c r="N73" s="147"/>
      <c r="O73" s="147">
        <f>ROUND(IF($C$17&lt;1,0,$O$71/($C$17*100)*10000),2)</f>
        <v>0</v>
      </c>
      <c r="P73" s="281" t="s">
        <v>83</v>
      </c>
    </row>
    <row r="74" spans="1:33" x14ac:dyDescent="0.2">
      <c r="A74" s="298"/>
      <c r="B74" s="71"/>
      <c r="C74" s="71"/>
      <c r="D74" s="71"/>
      <c r="E74" s="71"/>
      <c r="F74" s="71"/>
      <c r="G74" s="284"/>
      <c r="H74" s="326"/>
      <c r="I74" s="327"/>
      <c r="J74" s="326"/>
      <c r="K74" s="328"/>
      <c r="L74" s="109"/>
      <c r="M74" s="109"/>
      <c r="N74" s="109"/>
      <c r="O74" s="360"/>
      <c r="P74" s="286"/>
      <c r="AF74" s="363"/>
      <c r="AG74" s="363"/>
    </row>
    <row r="75" spans="1:33" x14ac:dyDescent="0.2">
      <c r="A75" s="32"/>
      <c r="B75" s="32"/>
      <c r="C75" s="32"/>
      <c r="D75" s="32"/>
      <c r="E75" s="32"/>
      <c r="F75" s="32"/>
      <c r="G75" s="74"/>
      <c r="H75" s="39"/>
      <c r="I75" s="74"/>
      <c r="J75" s="39"/>
      <c r="K75" s="31"/>
      <c r="L75" s="31"/>
      <c r="M75" s="31"/>
      <c r="N75" s="31"/>
      <c r="O75" s="99"/>
      <c r="P75" s="32"/>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507"/>
    </row>
    <row r="80" spans="1:33"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sheetData>
  <sheetProtection algorithmName="SHA-512" hashValue="5RshmtEt6A7t4Bd5iEkONR4yTvaQRJS5mFiIXOJiGSsMdimog8l14InyvGM+Qn7tgYvJN2YGDzhPBeL5YHSEHw==" saltValue="q4Hl9o0/mQTqecKjsqpOWg==" spinCount="100000" sheet="1" objects="1" scenarios="1"/>
  <mergeCells count="11">
    <mergeCell ref="A1:P1"/>
    <mergeCell ref="A2:P2"/>
    <mergeCell ref="A79:A93"/>
    <mergeCell ref="A4:P4"/>
    <mergeCell ref="A7:P7"/>
    <mergeCell ref="A12:I12"/>
    <mergeCell ref="D22:H22"/>
    <mergeCell ref="D23:H23"/>
    <mergeCell ref="G25:J25"/>
    <mergeCell ref="L25:O25"/>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9"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60"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1"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2"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3"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64"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5"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6"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7"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6868" r:id="rId71" name="Button 6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69" r:id="rId72" name="Button 69">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0" r:id="rId73" name="Button 70">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1" r:id="rId74" name="Button 71">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6872" r:id="rId75" name="Button 7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3" r:id="rId76" name="Button 73">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4" r:id="rId77" name="Button 74">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5" r:id="rId78" name="Button 75">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6876"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7"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8"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79"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80"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1"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2"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3"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6884" r:id="rId87" name="Button 8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5" r:id="rId88" name="Button 85">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6" r:id="rId89" name="Button 86">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7" r:id="rId90" name="Button 87">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6888"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89"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0"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1"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92"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3"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4"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5"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96"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7"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8"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899"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6900" r:id="rId103" name="Button 10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1" r:id="rId104" name="Button 101">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2" r:id="rId105" name="Button 102">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3" r:id="rId106" name="Button 103">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6904"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5"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6"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7"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908"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09"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0"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1"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912" r:id="rId115" name="Button 11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3" r:id="rId116" name="Button 113">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4" r:id="rId117" name="Button 114">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5" r:id="rId118" name="Button 115">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6916" r:id="rId119" name="Button 116">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6917" r:id="rId120" name="Button 1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8" r:id="rId121" name="Button 1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19" r:id="rId122" name="Button 1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0" r:id="rId123" name="Button 120">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6921" r:id="rId124" name="Button 12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2" r:id="rId125" name="Button 12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923" r:id="rId126" name="Button 12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HM93"/>
  <sheetViews>
    <sheetView showGridLines="0" topLeftCell="A2" zoomScale="80" zoomScaleNormal="80" workbookViewId="0">
      <selection activeCell="E36" sqref="E36"/>
    </sheetView>
  </sheetViews>
  <sheetFormatPr defaultRowHeight="12.75" x14ac:dyDescent="0.2"/>
  <cols>
    <col min="1" max="1" width="31" customWidth="1"/>
    <col min="2" max="2" width="2.140625" customWidth="1"/>
    <col min="3" max="3" width="24.85546875" customWidth="1"/>
    <col min="4" max="4" width="15.28515625" customWidth="1"/>
    <col min="5" max="5" width="9.85546875" customWidth="1"/>
    <col min="6" max="6" width="3.7109375" customWidth="1"/>
    <col min="7" max="8" width="13.28515625" customWidth="1"/>
    <col min="9" max="9" width="14.5703125" customWidth="1"/>
    <col min="10" max="10" width="13.28515625" customWidth="1"/>
    <col min="11" max="11" width="7" customWidth="1"/>
    <col min="12" max="12" width="15.140625" customWidth="1"/>
    <col min="13" max="14" width="14.42578125" customWidth="1"/>
    <col min="15" max="15" width="17.285156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32" s="213" customFormat="1" ht="20.25" x14ac:dyDescent="0.3">
      <c r="A1" s="510" t="s">
        <v>346</v>
      </c>
      <c r="B1" s="511"/>
      <c r="C1" s="511"/>
      <c r="D1" s="511"/>
      <c r="E1" s="511"/>
      <c r="F1" s="511"/>
      <c r="G1" s="511"/>
      <c r="H1" s="511"/>
      <c r="I1" s="511"/>
      <c r="J1" s="511"/>
      <c r="K1" s="511"/>
      <c r="L1" s="511"/>
      <c r="M1" s="511"/>
      <c r="N1" s="511"/>
      <c r="O1" s="511"/>
      <c r="P1" s="512"/>
    </row>
    <row r="2" spans="1:32" ht="18" x14ac:dyDescent="0.25">
      <c r="A2" s="535" t="s">
        <v>186</v>
      </c>
      <c r="B2" s="536"/>
      <c r="C2" s="536"/>
      <c r="D2" s="536"/>
      <c r="E2" s="536"/>
      <c r="F2" s="536"/>
      <c r="G2" s="536"/>
      <c r="H2" s="536"/>
      <c r="I2" s="536"/>
      <c r="J2" s="536"/>
      <c r="K2" s="536"/>
      <c r="L2" s="536"/>
      <c r="M2" s="536"/>
      <c r="N2" s="536"/>
      <c r="O2" s="536"/>
      <c r="P2" s="537"/>
    </row>
    <row r="3" spans="1:32" ht="10.5" customHeight="1" x14ac:dyDescent="0.25">
      <c r="A3" s="432"/>
      <c r="B3" s="431"/>
      <c r="C3" s="431"/>
      <c r="D3" s="431"/>
      <c r="E3" s="431"/>
      <c r="F3" s="431"/>
      <c r="G3" s="431"/>
      <c r="H3" s="431"/>
      <c r="I3" s="431"/>
      <c r="J3" s="431"/>
      <c r="K3" s="431"/>
      <c r="L3" s="431"/>
      <c r="M3" s="431"/>
      <c r="N3" s="431"/>
      <c r="O3" s="431"/>
      <c r="P3" s="433"/>
    </row>
    <row r="4" spans="1:32" ht="15.75" x14ac:dyDescent="0.25">
      <c r="A4" s="513" t="str">
        <f>'Customer Info'!B11</f>
        <v>Breakdown of Charges Based on Entered Information</v>
      </c>
      <c r="B4" s="514"/>
      <c r="C4" s="514"/>
      <c r="D4" s="514"/>
      <c r="E4" s="514"/>
      <c r="F4" s="514"/>
      <c r="G4" s="514"/>
      <c r="H4" s="514"/>
      <c r="I4" s="514"/>
      <c r="J4" s="514"/>
      <c r="K4" s="514"/>
      <c r="L4" s="514"/>
      <c r="M4" s="514"/>
      <c r="N4" s="514"/>
      <c r="O4" s="514"/>
      <c r="P4" s="515"/>
    </row>
    <row r="5" spans="1:32" ht="15.6" customHeight="1" x14ac:dyDescent="0.2">
      <c r="A5" s="540" t="s">
        <v>350</v>
      </c>
      <c r="B5" s="540"/>
      <c r="C5" s="540"/>
      <c r="D5" s="540"/>
      <c r="E5" s="540"/>
      <c r="F5" s="540"/>
      <c r="G5" s="540"/>
      <c r="H5" s="540"/>
      <c r="I5" s="540"/>
      <c r="J5" s="540"/>
      <c r="K5" s="540"/>
      <c r="L5" s="540"/>
      <c r="M5" s="540"/>
      <c r="N5" s="540"/>
      <c r="O5" s="540"/>
      <c r="P5" s="541"/>
    </row>
    <row r="6" spans="1:32" x14ac:dyDescent="0.2">
      <c r="A6" s="254">
        <f ca="1">TODAY()</f>
        <v>46126</v>
      </c>
      <c r="B6" s="76"/>
      <c r="C6" s="329"/>
      <c r="D6" s="329"/>
      <c r="E6" s="329"/>
      <c r="F6" s="329"/>
      <c r="G6" s="329"/>
      <c r="H6" s="329"/>
      <c r="I6" s="329"/>
      <c r="J6" s="329"/>
      <c r="K6" s="329"/>
      <c r="P6" s="250"/>
    </row>
    <row r="7" spans="1:32" ht="26.25" x14ac:dyDescent="0.4">
      <c r="A7" s="528"/>
      <c r="B7" s="529"/>
      <c r="C7" s="529"/>
      <c r="D7" s="529"/>
      <c r="E7" s="529"/>
      <c r="F7" s="529"/>
      <c r="G7" s="529"/>
      <c r="H7" s="529"/>
      <c r="I7" s="529"/>
      <c r="J7" s="529"/>
      <c r="K7" s="529"/>
      <c r="L7" s="529"/>
      <c r="M7" s="529"/>
      <c r="N7" s="529"/>
      <c r="O7" s="529"/>
      <c r="P7" s="530"/>
    </row>
    <row r="8" spans="1:32" ht="15" x14ac:dyDescent="0.2">
      <c r="A8" s="256" t="s">
        <v>2</v>
      </c>
      <c r="B8" s="22"/>
      <c r="C8" s="23">
        <f>'Customer Info'!B6</f>
        <v>0</v>
      </c>
      <c r="I8" s="24"/>
      <c r="P8" s="250"/>
    </row>
    <row r="9" spans="1:32" ht="15" x14ac:dyDescent="0.2">
      <c r="A9" s="257" t="s">
        <v>26</v>
      </c>
      <c r="B9" s="22"/>
      <c r="C9" s="23">
        <f>'Customer Info'!B7</f>
        <v>0</v>
      </c>
      <c r="P9" s="250"/>
    </row>
    <row r="10" spans="1:32" x14ac:dyDescent="0.2">
      <c r="A10" s="256" t="s">
        <v>3</v>
      </c>
      <c r="B10" s="156">
        <f>'Customer Info'!B8</f>
        <v>5</v>
      </c>
      <c r="C10" s="359" t="str">
        <f>LOOKUP(B10,R10:AD10,R12:AD12)</f>
        <v>May</v>
      </c>
      <c r="D10" s="101">
        <f>'Customer Info'!C8</f>
        <v>2026</v>
      </c>
      <c r="P10" s="250"/>
      <c r="S10">
        <v>1</v>
      </c>
      <c r="T10">
        <v>2</v>
      </c>
      <c r="U10">
        <v>3</v>
      </c>
      <c r="V10">
        <v>4</v>
      </c>
      <c r="W10">
        <v>5</v>
      </c>
      <c r="X10">
        <v>6</v>
      </c>
      <c r="Y10">
        <v>7</v>
      </c>
      <c r="Z10">
        <v>8</v>
      </c>
      <c r="AA10">
        <v>9</v>
      </c>
      <c r="AB10">
        <v>10</v>
      </c>
      <c r="AC10">
        <v>11</v>
      </c>
      <c r="AD10">
        <v>12</v>
      </c>
    </row>
    <row r="11" spans="1:32" x14ac:dyDescent="0.2">
      <c r="A11" s="256" t="s">
        <v>250</v>
      </c>
      <c r="B11" s="156"/>
      <c r="C11" s="359" t="str">
        <f>'Customer Info'!$B$9</f>
        <v>No</v>
      </c>
      <c r="D11" s="101"/>
      <c r="P11" s="250"/>
    </row>
    <row r="12" spans="1:32" ht="15" customHeight="1" x14ac:dyDescent="0.2">
      <c r="A12" s="538"/>
      <c r="B12" s="539"/>
      <c r="C12" s="539"/>
      <c r="D12" s="539"/>
      <c r="E12" s="539"/>
      <c r="F12" s="539"/>
      <c r="G12" s="539"/>
      <c r="H12" s="539"/>
      <c r="I12" s="539"/>
      <c r="P12" s="250"/>
      <c r="R12" t="s">
        <v>109</v>
      </c>
      <c r="S12" s="45" t="s">
        <v>97</v>
      </c>
      <c r="T12" s="45" t="s">
        <v>98</v>
      </c>
      <c r="U12" s="45" t="s">
        <v>99</v>
      </c>
      <c r="V12" s="45" t="s">
        <v>100</v>
      </c>
      <c r="W12" s="45" t="s">
        <v>101</v>
      </c>
      <c r="X12" s="45" t="s">
        <v>102</v>
      </c>
      <c r="Y12" s="45" t="s">
        <v>103</v>
      </c>
      <c r="Z12" s="45" t="s">
        <v>104</v>
      </c>
      <c r="AA12" s="45" t="s">
        <v>105</v>
      </c>
      <c r="AB12" s="45" t="s">
        <v>107</v>
      </c>
      <c r="AC12" s="45" t="s">
        <v>106</v>
      </c>
      <c r="AD12" s="45" t="s">
        <v>108</v>
      </c>
    </row>
    <row r="13" spans="1:32" x14ac:dyDescent="0.2">
      <c r="A13" s="261" t="s">
        <v>27</v>
      </c>
      <c r="B13" s="20"/>
      <c r="C13" s="20"/>
      <c r="D13" s="20"/>
      <c r="E13" s="20"/>
      <c r="F13" s="20"/>
      <c r="G13" s="20"/>
      <c r="H13" s="20"/>
      <c r="I13" s="20"/>
      <c r="J13" s="20"/>
      <c r="K13" s="20"/>
      <c r="L13" s="20"/>
      <c r="M13" s="20"/>
      <c r="N13" s="20"/>
      <c r="O13" s="20"/>
      <c r="P13" s="249"/>
      <c r="R13" s="3" t="s">
        <v>154</v>
      </c>
      <c r="S13" s="161">
        <f>'Rider Rates'!$F$71</f>
        <v>7.2950000000000001E-2</v>
      </c>
      <c r="T13" s="161">
        <f>'Rider Rates'!$F$71</f>
        <v>7.2950000000000001E-2</v>
      </c>
      <c r="U13" s="161">
        <f>'Rider Rates'!$F$71</f>
        <v>7.2950000000000001E-2</v>
      </c>
      <c r="V13" s="161">
        <f>'Rider Rates'!$F$71</f>
        <v>7.2950000000000001E-2</v>
      </c>
      <c r="W13" s="161">
        <f>'Rider Rates'!$F$71</f>
        <v>7.2950000000000001E-2</v>
      </c>
      <c r="X13" s="161">
        <f>'Rider Rates'!$F$71</f>
        <v>7.2950000000000001E-2</v>
      </c>
      <c r="Y13" s="161">
        <f>'Rider Rates'!$F$71</f>
        <v>7.2950000000000001E-2</v>
      </c>
      <c r="Z13" s="161">
        <f>'Rider Rates'!$F$71</f>
        <v>7.2950000000000001E-2</v>
      </c>
      <c r="AA13" s="161">
        <f>'Rider Rates'!$F$71</f>
        <v>7.2950000000000001E-2</v>
      </c>
      <c r="AB13" s="161">
        <f>'Rider Rates'!$F$71</f>
        <v>7.2950000000000001E-2</v>
      </c>
      <c r="AC13" s="161">
        <f>'Rider Rates'!$F$71</f>
        <v>7.2950000000000001E-2</v>
      </c>
      <c r="AD13" s="161">
        <f>'Rider Rates'!$F$71</f>
        <v>7.2950000000000001E-2</v>
      </c>
      <c r="AE13" s="161"/>
      <c r="AF13" s="161"/>
    </row>
    <row r="14" spans="1:32" x14ac:dyDescent="0.2">
      <c r="A14" s="255"/>
      <c r="C14" s="45" t="s">
        <v>54</v>
      </c>
      <c r="D14" s="45" t="s">
        <v>55</v>
      </c>
      <c r="P14" s="250"/>
    </row>
    <row r="15" spans="1:32" x14ac:dyDescent="0.2">
      <c r="A15" s="260" t="s">
        <v>28</v>
      </c>
      <c r="B15" s="27"/>
      <c r="C15" s="38">
        <f>'Customer Info'!B18</f>
        <v>0</v>
      </c>
      <c r="D15" s="38">
        <f>ROUND(C15*C20,1)</f>
        <v>0</v>
      </c>
      <c r="E15" s="27" t="s">
        <v>45</v>
      </c>
      <c r="F15" s="28"/>
      <c r="G15" s="27" t="s">
        <v>15</v>
      </c>
      <c r="I15" s="42" t="s">
        <v>15</v>
      </c>
      <c r="J15" s="27"/>
      <c r="K15" s="27"/>
      <c r="L15" s="27"/>
      <c r="M15" s="27"/>
      <c r="N15" s="27"/>
      <c r="P15" s="250"/>
    </row>
    <row r="16" spans="1:32" x14ac:dyDescent="0.2">
      <c r="A16" s="260" t="s">
        <v>29</v>
      </c>
      <c r="B16" s="27"/>
      <c r="C16" s="38">
        <f>'Customer Info'!B19</f>
        <v>0</v>
      </c>
      <c r="D16" s="38">
        <f>C16*C20</f>
        <v>0</v>
      </c>
      <c r="E16" s="27" t="s">
        <v>45</v>
      </c>
      <c r="F16" s="28"/>
      <c r="G16" s="27" t="s">
        <v>30</v>
      </c>
      <c r="I16" s="316" t="str">
        <f>IF(MAX(C15,C16)&gt;0,C17/(MAX(C15,C16)*730), " ")</f>
        <v xml:space="preserve"> </v>
      </c>
      <c r="J16" s="27"/>
      <c r="K16" s="27"/>
      <c r="L16" s="27"/>
      <c r="M16" s="27"/>
      <c r="N16" s="27"/>
      <c r="P16" s="250"/>
      <c r="X16" s="161"/>
      <c r="Y16" s="161"/>
      <c r="Z16" s="161"/>
      <c r="AA16" s="161"/>
    </row>
    <row r="17" spans="1:32" x14ac:dyDescent="0.2">
      <c r="A17" s="260" t="s">
        <v>43</v>
      </c>
      <c r="B17" s="27"/>
      <c r="C17" s="29">
        <f>IF('Customer Info'!B21+'Customer Info'!B22-'Customer Info'!B23&lt;0,0,'Customer Info'!B21+'Customer Info'!B22-'Customer Info'!B23)</f>
        <v>0</v>
      </c>
      <c r="D17" s="29">
        <f>C17*C20</f>
        <v>0</v>
      </c>
      <c r="E17" s="27" t="s">
        <v>41</v>
      </c>
      <c r="F17" s="28"/>
      <c r="G17" s="27"/>
      <c r="H17" s="27"/>
      <c r="I17" s="27"/>
      <c r="J17" s="27"/>
      <c r="K17" s="27"/>
      <c r="L17" s="27"/>
      <c r="M17" s="27"/>
      <c r="N17" s="27"/>
      <c r="O17" s="27"/>
      <c r="P17" s="250"/>
    </row>
    <row r="18" spans="1:32" x14ac:dyDescent="0.2">
      <c r="A18" s="260" t="s">
        <v>123</v>
      </c>
      <c r="B18" s="27"/>
      <c r="C18" s="29">
        <f>'Customer Info'!$B$26</f>
        <v>0</v>
      </c>
      <c r="D18" s="29">
        <f>C18*C20</f>
        <v>0</v>
      </c>
      <c r="E18" s="27" t="s">
        <v>182</v>
      </c>
      <c r="F18" s="28"/>
      <c r="K18" s="27"/>
      <c r="L18" s="27"/>
      <c r="M18" s="27"/>
      <c r="N18" s="27"/>
      <c r="P18" s="250"/>
    </row>
    <row r="19" spans="1:32" x14ac:dyDescent="0.2">
      <c r="A19" s="260" t="s">
        <v>181</v>
      </c>
      <c r="B19" s="27"/>
      <c r="C19" s="29"/>
      <c r="D19" s="29">
        <f>IF((D18-(ROUND(MAX(D15,D16)*0.5,1)))&lt;0,0,(D18-(ROUND(MAX(D15,D16)*0.5,1))))</f>
        <v>0</v>
      </c>
      <c r="E19" s="27" t="s">
        <v>184</v>
      </c>
      <c r="F19" s="28"/>
      <c r="K19" s="27"/>
      <c r="L19" s="27"/>
      <c r="M19" s="27"/>
      <c r="N19" s="27"/>
      <c r="P19" s="250"/>
    </row>
    <row r="20" spans="1:32" x14ac:dyDescent="0.2">
      <c r="A20" s="260" t="s">
        <v>53</v>
      </c>
      <c r="B20" s="27"/>
      <c r="C20" s="317">
        <f>+'Customer Info'!E18</f>
        <v>1</v>
      </c>
      <c r="D20" s="27"/>
      <c r="E20" s="27"/>
      <c r="F20" s="28"/>
      <c r="G20" s="21"/>
      <c r="H20" s="21"/>
      <c r="I20" s="21"/>
      <c r="J20" s="21"/>
      <c r="K20" s="27"/>
      <c r="L20" s="27"/>
      <c r="M20" s="27"/>
      <c r="N20" s="27"/>
      <c r="P20" s="250"/>
      <c r="S20" s="161"/>
      <c r="T20" s="161"/>
      <c r="U20" s="161"/>
      <c r="V20" s="161"/>
      <c r="W20" s="161"/>
      <c r="X20" s="161"/>
      <c r="Y20" s="161"/>
      <c r="Z20" s="161"/>
      <c r="AA20" s="161"/>
      <c r="AB20" s="161"/>
      <c r="AC20" s="161"/>
      <c r="AD20" s="161"/>
    </row>
    <row r="21" spans="1:32" x14ac:dyDescent="0.2">
      <c r="A21" s="260" t="s">
        <v>15</v>
      </c>
      <c r="B21" s="27"/>
      <c r="C21" s="318" t="s">
        <v>15</v>
      </c>
      <c r="D21" s="562" t="s">
        <v>15</v>
      </c>
      <c r="E21" s="562"/>
      <c r="F21" s="562"/>
      <c r="G21" s="562"/>
      <c r="H21" s="562"/>
      <c r="K21" s="27"/>
      <c r="L21" s="27"/>
      <c r="M21" s="27"/>
      <c r="N21" s="27"/>
      <c r="O21" s="301"/>
      <c r="P21" s="250"/>
    </row>
    <row r="22" spans="1:32" x14ac:dyDescent="0.2">
      <c r="A22" s="260" t="s">
        <v>15</v>
      </c>
      <c r="B22" s="27"/>
      <c r="C22" s="318" t="s">
        <v>15</v>
      </c>
      <c r="D22" s="562" t="s">
        <v>15</v>
      </c>
      <c r="E22" s="562"/>
      <c r="F22" s="562"/>
      <c r="G22" s="562"/>
      <c r="H22" s="562"/>
      <c r="I22" s="21"/>
      <c r="J22" s="21"/>
      <c r="K22" s="27"/>
      <c r="L22" s="27"/>
      <c r="M22" s="27"/>
      <c r="N22" s="27"/>
      <c r="O22" s="301"/>
      <c r="P22" s="250"/>
    </row>
    <row r="23" spans="1:32" x14ac:dyDescent="0.2">
      <c r="A23" s="260"/>
      <c r="B23" s="27"/>
      <c r="C23" s="28"/>
      <c r="D23" s="28"/>
      <c r="E23" s="28"/>
      <c r="F23" s="28"/>
      <c r="G23" s="21"/>
      <c r="H23" s="21"/>
      <c r="I23" s="21"/>
      <c r="J23" s="21"/>
      <c r="K23" s="27"/>
      <c r="L23" s="27"/>
      <c r="M23" s="27"/>
      <c r="N23" s="27"/>
      <c r="O23" s="27"/>
      <c r="P23" s="250"/>
    </row>
    <row r="24" spans="1:32" x14ac:dyDescent="0.2">
      <c r="A24" s="261" t="s">
        <v>31</v>
      </c>
      <c r="B24" s="20"/>
      <c r="C24" s="20"/>
      <c r="D24" s="20"/>
      <c r="E24" s="20"/>
      <c r="F24" s="20"/>
      <c r="G24" s="531" t="s">
        <v>67</v>
      </c>
      <c r="H24" s="532"/>
      <c r="I24" s="532"/>
      <c r="J24" s="533"/>
      <c r="K24" s="20"/>
      <c r="L24" s="534" t="s">
        <v>68</v>
      </c>
      <c r="M24" s="534"/>
      <c r="N24" s="534"/>
      <c r="O24" s="534"/>
      <c r="P24" s="250"/>
    </row>
    <row r="25" spans="1:32" x14ac:dyDescent="0.2">
      <c r="A25" s="255"/>
      <c r="G25" s="8" t="s">
        <v>64</v>
      </c>
      <c r="H25" s="8" t="s">
        <v>65</v>
      </c>
      <c r="I25" s="8" t="s">
        <v>66</v>
      </c>
      <c r="J25" s="5" t="s">
        <v>34</v>
      </c>
      <c r="L25" s="100" t="s">
        <v>64</v>
      </c>
      <c r="M25" s="100" t="s">
        <v>65</v>
      </c>
      <c r="N25" s="100" t="s">
        <v>66</v>
      </c>
      <c r="O25" s="100" t="s">
        <v>34</v>
      </c>
      <c r="P25" s="262" t="s">
        <v>56</v>
      </c>
    </row>
    <row r="26" spans="1:32" x14ac:dyDescent="0.2">
      <c r="A26" s="255" t="s">
        <v>32</v>
      </c>
      <c r="G26" s="66"/>
      <c r="H26" s="66"/>
      <c r="I26" s="66">
        <f>IF(MAX('Customer Info'!B18:B19,'Customer Info'!B16)&gt;2000,'Rider Rates'!B21,'Rider Rates'!B20)</f>
        <v>1102</v>
      </c>
      <c r="J26" s="66">
        <f>SUM(G26:I26)</f>
        <v>1102</v>
      </c>
      <c r="L26" s="67"/>
      <c r="M26" s="67"/>
      <c r="N26" s="67">
        <f>I26</f>
        <v>1102</v>
      </c>
      <c r="O26" s="162">
        <f>SUM(L26:N26)</f>
        <v>1102</v>
      </c>
      <c r="P26" s="263">
        <f>'Rider Rates'!$K$26</f>
        <v>46122</v>
      </c>
    </row>
    <row r="27" spans="1:32" x14ac:dyDescent="0.2">
      <c r="A27" s="255" t="s">
        <v>126</v>
      </c>
      <c r="D27" s="1">
        <f>D17</f>
        <v>0</v>
      </c>
      <c r="E27" s="78" t="s">
        <v>41</v>
      </c>
      <c r="F27" s="79" t="s">
        <v>8</v>
      </c>
      <c r="G27" s="64"/>
      <c r="H27" s="66"/>
      <c r="I27" s="66"/>
      <c r="J27" s="64"/>
      <c r="K27" s="81" t="s">
        <v>42</v>
      </c>
      <c r="L27" s="66"/>
      <c r="M27" s="67"/>
      <c r="N27" s="66"/>
      <c r="O27" s="162"/>
      <c r="P27" s="263"/>
    </row>
    <row r="28" spans="1:32" x14ac:dyDescent="0.2">
      <c r="A28" s="255" t="s">
        <v>33</v>
      </c>
      <c r="D28" s="211">
        <f>ROUND(MAX(D15,D16,('Customer Info'!B14-100)*0.6,('Customer Info'!B16-100)*0.6),1)</f>
        <v>0</v>
      </c>
      <c r="E28" s="27" t="s">
        <v>45</v>
      </c>
      <c r="F28" s="4" t="s">
        <v>8</v>
      </c>
      <c r="G28" s="65"/>
      <c r="H28" s="65"/>
      <c r="I28" s="65">
        <v>0</v>
      </c>
      <c r="J28" s="65">
        <f>SUM(G28:I28)</f>
        <v>0</v>
      </c>
      <c r="K28" s="31" t="s">
        <v>44</v>
      </c>
      <c r="L28" s="66"/>
      <c r="M28" s="66"/>
      <c r="N28" s="66">
        <f>ROUND($D28*I28,2)</f>
        <v>0</v>
      </c>
      <c r="O28" s="162">
        <f>SUM(L28:N28)</f>
        <v>0</v>
      </c>
      <c r="P28" s="263">
        <f>'Rider Rates'!$K$26</f>
        <v>46122</v>
      </c>
      <c r="AF28" s="211"/>
    </row>
    <row r="29" spans="1:32" x14ac:dyDescent="0.2">
      <c r="A29" s="255" t="s">
        <v>185</v>
      </c>
      <c r="D29" s="345">
        <f>D19</f>
        <v>0</v>
      </c>
      <c r="E29" s="27" t="s">
        <v>183</v>
      </c>
      <c r="F29" s="4" t="s">
        <v>8</v>
      </c>
      <c r="G29" s="89"/>
      <c r="H29" s="65"/>
      <c r="I29" s="65">
        <f>'Rider Rates'!$G$26</f>
        <v>0.95</v>
      </c>
      <c r="J29" s="89">
        <f>SUM(G29:I29)</f>
        <v>0.95</v>
      </c>
      <c r="K29" s="31" t="s">
        <v>44</v>
      </c>
      <c r="L29" s="66"/>
      <c r="M29" s="66"/>
      <c r="N29" s="66">
        <f>ROUND($D29*I29,2)</f>
        <v>0</v>
      </c>
      <c r="O29" s="66">
        <f>SUM(L29:N29)</f>
        <v>0</v>
      </c>
      <c r="P29" s="263">
        <f>'Rider Rates'!$K$26</f>
        <v>46122</v>
      </c>
      <c r="AF29" s="211"/>
    </row>
    <row r="30" spans="1:32" x14ac:dyDescent="0.2">
      <c r="A30" s="302" t="s">
        <v>50</v>
      </c>
      <c r="B30" s="32"/>
      <c r="C30" s="32"/>
      <c r="D30" s="33"/>
      <c r="E30" s="33"/>
      <c r="F30" s="32"/>
      <c r="G30" s="32"/>
      <c r="H30" s="32"/>
      <c r="I30" s="32"/>
      <c r="J30" s="32"/>
      <c r="K30" s="34"/>
      <c r="L30" s="210"/>
      <c r="M30" s="210"/>
      <c r="N30" s="210">
        <f>SUM(N26:N29)</f>
        <v>1102</v>
      </c>
      <c r="O30" s="210">
        <f>SUM(O26:O29)</f>
        <v>1102</v>
      </c>
      <c r="P30" s="250"/>
    </row>
    <row r="31" spans="1:32" x14ac:dyDescent="0.2">
      <c r="A31" s="303"/>
      <c r="B31" s="68"/>
      <c r="C31" s="69"/>
      <c r="D31" s="69"/>
      <c r="E31" s="69"/>
      <c r="F31" s="69"/>
      <c r="G31" s="70"/>
      <c r="H31" s="70"/>
      <c r="I31" s="70"/>
      <c r="J31" s="70"/>
      <c r="K31" s="68"/>
      <c r="L31" s="68"/>
      <c r="M31" s="68"/>
      <c r="N31" s="68"/>
      <c r="O31" s="68"/>
      <c r="P31" s="304"/>
    </row>
    <row r="32" spans="1:32" x14ac:dyDescent="0.2">
      <c r="A32" s="259" t="s">
        <v>69</v>
      </c>
      <c r="D32" s="1"/>
      <c r="E32" s="1"/>
      <c r="K32" s="31"/>
      <c r="L32" s="31"/>
      <c r="M32" s="31"/>
      <c r="N32" s="31"/>
      <c r="O32" s="245"/>
      <c r="P32" s="319"/>
    </row>
    <row r="33" spans="1:16" x14ac:dyDescent="0.2">
      <c r="A33" s="302"/>
      <c r="D33" s="1"/>
      <c r="E33" s="1"/>
      <c r="K33" s="31"/>
      <c r="L33" s="31"/>
      <c r="M33" s="31"/>
      <c r="N33" s="31"/>
      <c r="O33" s="245"/>
      <c r="P33" s="250"/>
    </row>
    <row r="34" spans="1:16" x14ac:dyDescent="0.2">
      <c r="A34" s="270" t="s">
        <v>372</v>
      </c>
      <c r="D34" s="1">
        <f>IF($C$17&lt;0,0,IF($C$17&gt;833000,833000,$C$17))</f>
        <v>0</v>
      </c>
      <c r="E34" s="30" t="s">
        <v>41</v>
      </c>
      <c r="F34" s="4" t="s">
        <v>8</v>
      </c>
      <c r="G34" s="63"/>
      <c r="H34" s="64"/>
      <c r="I34" s="80">
        <f>'Rider Rates'!$G$35</f>
        <v>5.5215000000000004E-3</v>
      </c>
      <c r="J34" s="6">
        <f t="shared" ref="J34:J41" si="0">SUM(G34:I34)</f>
        <v>5.5215000000000004E-3</v>
      </c>
      <c r="K34" s="31" t="s">
        <v>42</v>
      </c>
      <c r="L34" s="66"/>
      <c r="M34" s="66"/>
      <c r="N34" s="66">
        <f>ROUND($D34*I34,2)</f>
        <v>0</v>
      </c>
      <c r="O34" s="66">
        <f t="shared" ref="O34:O50" si="1">SUM(L34:N34)</f>
        <v>0</v>
      </c>
      <c r="P34" s="263">
        <f>'Rider Rates'!$O$35</f>
        <v>46022</v>
      </c>
    </row>
    <row r="35" spans="1:16" x14ac:dyDescent="0.2">
      <c r="A35" s="270" t="s">
        <v>373</v>
      </c>
      <c r="D35" s="1">
        <f>IF($C$17-833000&gt;0,$C$17-D34,0)</f>
        <v>0</v>
      </c>
      <c r="E35" s="30" t="s">
        <v>41</v>
      </c>
      <c r="F35" s="4" t="s">
        <v>8</v>
      </c>
      <c r="G35" s="63"/>
      <c r="H35" s="64"/>
      <c r="I35" s="80">
        <f>'Rider Rates'!$G$36</f>
        <v>1.7560000000000001E-4</v>
      </c>
      <c r="J35" s="91">
        <f t="shared" si="0"/>
        <v>1.7560000000000001E-4</v>
      </c>
      <c r="K35" s="31" t="s">
        <v>42</v>
      </c>
      <c r="L35" s="66"/>
      <c r="M35" s="66"/>
      <c r="N35" s="66">
        <f>ROUND($D35*I35,2)</f>
        <v>0</v>
      </c>
      <c r="O35" s="66">
        <f t="shared" si="1"/>
        <v>0</v>
      </c>
      <c r="P35" s="263">
        <f>'Rider Rates'!$O$36</f>
        <v>45293</v>
      </c>
    </row>
    <row r="36" spans="1:16" x14ac:dyDescent="0.2">
      <c r="A36" s="270" t="s">
        <v>47</v>
      </c>
      <c r="B36" t="s">
        <v>15</v>
      </c>
      <c r="D36" s="1">
        <f>IF('Customer Info'!$C$31=TRUE,0,IF(C17&lt;0,0,IF(C17&gt;2000,2000,C17)))</f>
        <v>0</v>
      </c>
      <c r="E36" s="30" t="s">
        <v>41</v>
      </c>
      <c r="F36" s="4" t="s">
        <v>8</v>
      </c>
      <c r="G36" s="63"/>
      <c r="H36" s="64"/>
      <c r="I36" s="80">
        <f>'Rider Rates'!$G$37</f>
        <v>4.6499999999999996E-3</v>
      </c>
      <c r="J36" s="80">
        <f t="shared" si="0"/>
        <v>4.6499999999999996E-3</v>
      </c>
      <c r="K36" s="31" t="s">
        <v>42</v>
      </c>
      <c r="L36" s="66"/>
      <c r="M36" s="66"/>
      <c r="N36" s="66">
        <f>ROUND($D36*I36,2)</f>
        <v>0</v>
      </c>
      <c r="O36" s="66">
        <f t="shared" si="1"/>
        <v>0</v>
      </c>
      <c r="P36" s="263">
        <f>'Rider Rates'!$O$37</f>
        <v>44531</v>
      </c>
    </row>
    <row r="37" spans="1:16" x14ac:dyDescent="0.2">
      <c r="A37" s="270" t="s">
        <v>48</v>
      </c>
      <c r="B37" t="s">
        <v>15</v>
      </c>
      <c r="D37" s="1">
        <f>IF('Customer Info'!$C$31=TRUE,0,IF(C17&gt;15000,13000,IF(C17&gt;2000,C17-2000,0)))</f>
        <v>0</v>
      </c>
      <c r="E37" s="30" t="s">
        <v>41</v>
      </c>
      <c r="F37" s="4" t="s">
        <v>8</v>
      </c>
      <c r="G37" s="63"/>
      <c r="H37" s="64"/>
      <c r="I37" s="80">
        <f>'Rider Rates'!$G$38</f>
        <v>4.1900000000000001E-3</v>
      </c>
      <c r="J37" s="80">
        <f t="shared" si="0"/>
        <v>4.1900000000000001E-3</v>
      </c>
      <c r="K37" s="31" t="s">
        <v>42</v>
      </c>
      <c r="L37" s="66"/>
      <c r="M37" s="66"/>
      <c r="N37" s="66">
        <f>ROUND($D37*I37,2)</f>
        <v>0</v>
      </c>
      <c r="O37" s="66">
        <f t="shared" si="1"/>
        <v>0</v>
      </c>
      <c r="P37" s="263">
        <f>'Rider Rates'!$O$38</f>
        <v>44531</v>
      </c>
    </row>
    <row r="38" spans="1:16" x14ac:dyDescent="0.2">
      <c r="A38" s="270" t="s">
        <v>49</v>
      </c>
      <c r="B38" t="s">
        <v>15</v>
      </c>
      <c r="D38" s="1">
        <f>IF('Customer Info'!$C$31=TRUE,0,IF(C17-D36-D37&gt;0,C17-D36-D37,0))</f>
        <v>0</v>
      </c>
      <c r="E38" s="30" t="s">
        <v>41</v>
      </c>
      <c r="F38" s="4" t="s">
        <v>8</v>
      </c>
      <c r="G38" s="63"/>
      <c r="H38" s="64"/>
      <c r="I38" s="80">
        <f>'Rider Rates'!$G$39</f>
        <v>3.63E-3</v>
      </c>
      <c r="J38" s="80">
        <f t="shared" si="0"/>
        <v>3.63E-3</v>
      </c>
      <c r="K38" s="31" t="s">
        <v>42</v>
      </c>
      <c r="L38" s="66"/>
      <c r="M38" s="66"/>
      <c r="N38" s="66">
        <f>ROUND($D38*I38,2)</f>
        <v>0</v>
      </c>
      <c r="O38" s="66">
        <f t="shared" si="1"/>
        <v>0</v>
      </c>
      <c r="P38" s="263">
        <f>'Rider Rates'!$O$39</f>
        <v>44531</v>
      </c>
    </row>
    <row r="39" spans="1:16" x14ac:dyDescent="0.2">
      <c r="A39" s="273" t="s">
        <v>159</v>
      </c>
      <c r="B39" s="61"/>
      <c r="C39" s="61"/>
      <c r="D39" s="1">
        <f>IF($C$17&lt;1,0,$C$17)</f>
        <v>0</v>
      </c>
      <c r="E39" s="78" t="s">
        <v>41</v>
      </c>
      <c r="F39" s="196" t="s">
        <v>8</v>
      </c>
      <c r="G39" s="124"/>
      <c r="H39" s="124"/>
      <c r="I39" s="80">
        <f>'Rider Rates'!$I$40</f>
        <v>-1.06E-3</v>
      </c>
      <c r="J39" s="80">
        <f t="shared" si="0"/>
        <v>-1.06E-3</v>
      </c>
      <c r="K39" s="81" t="s">
        <v>42</v>
      </c>
      <c r="L39" s="82"/>
      <c r="M39" s="82"/>
      <c r="N39" s="82">
        <f>ROUND(D39*I39,2)</f>
        <v>0</v>
      </c>
      <c r="O39" s="82">
        <f t="shared" si="1"/>
        <v>0</v>
      </c>
      <c r="P39" s="263">
        <f>'Rider Rates'!$O$40</f>
        <v>46122</v>
      </c>
    </row>
    <row r="40" spans="1:16" x14ac:dyDescent="0.2">
      <c r="A40" s="273" t="s">
        <v>162</v>
      </c>
      <c r="B40" s="61"/>
      <c r="C40" s="61"/>
      <c r="D40" s="151"/>
      <c r="E40" s="78" t="s">
        <v>109</v>
      </c>
      <c r="F40" s="79"/>
      <c r="G40" s="87"/>
      <c r="H40" s="88"/>
      <c r="I40" s="152">
        <f>'Rider Rates'!$C$41</f>
        <v>1.02</v>
      </c>
      <c r="J40" s="152">
        <f t="shared" si="0"/>
        <v>1.02</v>
      </c>
      <c r="K40" s="81"/>
      <c r="L40" s="82"/>
      <c r="M40" s="82"/>
      <c r="N40" s="82">
        <f>I40</f>
        <v>1.02</v>
      </c>
      <c r="O40" s="82">
        <f t="shared" si="1"/>
        <v>1.02</v>
      </c>
      <c r="P40" s="263">
        <f>'Rider Rates'!$O$41</f>
        <v>46122</v>
      </c>
    </row>
    <row r="41" spans="1:16" x14ac:dyDescent="0.2">
      <c r="A41" s="272" t="s">
        <v>352</v>
      </c>
      <c r="B41" s="61"/>
      <c r="C41" s="61"/>
      <c r="D41" s="212"/>
      <c r="E41" s="78" t="s">
        <v>109</v>
      </c>
      <c r="F41" s="79"/>
      <c r="G41" s="87"/>
      <c r="H41" s="88"/>
      <c r="I41" s="152">
        <f>'Rider Rates'!$C$42</f>
        <v>23.69</v>
      </c>
      <c r="J41" s="152">
        <f t="shared" si="0"/>
        <v>23.69</v>
      </c>
      <c r="K41" s="81"/>
      <c r="L41" s="82"/>
      <c r="M41" s="82"/>
      <c r="N41" s="82">
        <f>I41</f>
        <v>23.69</v>
      </c>
      <c r="O41" s="82">
        <f t="shared" si="1"/>
        <v>23.69</v>
      </c>
      <c r="P41" s="263">
        <f>'Rider Rates'!$O$42</f>
        <v>46122</v>
      </c>
    </row>
    <row r="42" spans="1:16" x14ac:dyDescent="0.2">
      <c r="A42" s="272" t="s">
        <v>133</v>
      </c>
      <c r="B42" s="61"/>
      <c r="C42" s="61"/>
      <c r="D42" s="320">
        <f>$N$30</f>
        <v>1102</v>
      </c>
      <c r="E42" s="78" t="s">
        <v>115</v>
      </c>
      <c r="F42" s="79" t="s">
        <v>8</v>
      </c>
      <c r="G42" s="87"/>
      <c r="H42" s="88"/>
      <c r="I42" s="93">
        <f>'Rider Rates'!$F$43</f>
        <v>2.95915E-2</v>
      </c>
      <c r="J42" s="93">
        <f>SUM(H42:I42)</f>
        <v>2.95915E-2</v>
      </c>
      <c r="K42" s="81"/>
      <c r="L42" s="82"/>
      <c r="M42" s="82"/>
      <c r="N42" s="82">
        <f>ROUND(N$30*I42,2)</f>
        <v>32.61</v>
      </c>
      <c r="O42" s="82">
        <f t="shared" si="1"/>
        <v>32.61</v>
      </c>
      <c r="P42" s="263">
        <f>'Rider Rates'!$O$43</f>
        <v>46122</v>
      </c>
    </row>
    <row r="43" spans="1:16" x14ac:dyDescent="0.2">
      <c r="A43" s="272" t="s">
        <v>78</v>
      </c>
      <c r="B43" s="61"/>
      <c r="C43" s="61"/>
      <c r="D43" s="320">
        <f>$N$30</f>
        <v>1102</v>
      </c>
      <c r="E43" s="78" t="s">
        <v>115</v>
      </c>
      <c r="F43" s="79" t="s">
        <v>8</v>
      </c>
      <c r="G43" s="86"/>
      <c r="H43" s="5"/>
      <c r="I43" s="93">
        <f>'Rider Rates'!$F$44</f>
        <v>1.8019E-2</v>
      </c>
      <c r="J43" s="93">
        <f>SUM(H43:I43)</f>
        <v>1.8019E-2</v>
      </c>
      <c r="K43" s="81"/>
      <c r="L43" s="82"/>
      <c r="M43" s="82"/>
      <c r="N43" s="82">
        <f>ROUND(N$30*I43,2)</f>
        <v>19.86</v>
      </c>
      <c r="O43" s="162">
        <f t="shared" si="1"/>
        <v>19.86</v>
      </c>
      <c r="P43" s="263">
        <f>'Rider Rates'!$O$44</f>
        <v>46122</v>
      </c>
    </row>
    <row r="44" spans="1:16" x14ac:dyDescent="0.2">
      <c r="A44" s="272" t="s">
        <v>79</v>
      </c>
      <c r="B44" s="61"/>
      <c r="C44" s="61"/>
      <c r="D44" s="320">
        <f>$N$30</f>
        <v>1102</v>
      </c>
      <c r="E44" s="78" t="s">
        <v>115</v>
      </c>
      <c r="F44" s="79" t="s">
        <v>8</v>
      </c>
      <c r="G44" s="87"/>
      <c r="H44" s="88"/>
      <c r="I44" s="93">
        <f>'Rider Rates'!$F$45</f>
        <v>5.8023605956771022E-2</v>
      </c>
      <c r="J44" s="93">
        <f>SUM(H44:I44)</f>
        <v>5.8023605956771022E-2</v>
      </c>
      <c r="K44" s="81"/>
      <c r="L44" s="82"/>
      <c r="M44" s="82"/>
      <c r="N44" s="82">
        <f>ROUND(N$30*I44,2)</f>
        <v>63.94</v>
      </c>
      <c r="O44" s="162">
        <f t="shared" si="1"/>
        <v>63.94</v>
      </c>
      <c r="P44" s="263">
        <f>'Rider Rates'!$O$45</f>
        <v>46122</v>
      </c>
    </row>
    <row r="45" spans="1:16" x14ac:dyDescent="0.2">
      <c r="A45" s="270" t="s">
        <v>173</v>
      </c>
      <c r="B45" s="61"/>
      <c r="C45" s="61"/>
      <c r="D45" s="320">
        <f>$N$30</f>
        <v>1102</v>
      </c>
      <c r="E45" s="78" t="s">
        <v>115</v>
      </c>
      <c r="F45" s="79" t="s">
        <v>8</v>
      </c>
      <c r="G45" s="80"/>
      <c r="H45" s="80"/>
      <c r="I45" s="93">
        <f>'Rider Rates'!$F$46</f>
        <v>0</v>
      </c>
      <c r="J45" s="93">
        <f>SUM(H45:I45)</f>
        <v>0</v>
      </c>
      <c r="K45" s="81"/>
      <c r="L45" s="82"/>
      <c r="M45" s="82"/>
      <c r="N45" s="82">
        <f>ROUND($D$45*I45,2)</f>
        <v>0</v>
      </c>
      <c r="O45" s="82">
        <f t="shared" si="1"/>
        <v>0</v>
      </c>
      <c r="P45" s="263">
        <f>'Rider Rates'!$O$46</f>
        <v>44713</v>
      </c>
    </row>
    <row r="46" spans="1:16" x14ac:dyDescent="0.2">
      <c r="A46" s="270" t="s">
        <v>160</v>
      </c>
      <c r="B46" s="61"/>
      <c r="C46" s="61"/>
      <c r="D46" s="1">
        <f>IF($C$17&lt;0,0,IF($C$17&gt;833000,833000,$C$17))</f>
        <v>0</v>
      </c>
      <c r="E46" s="78" t="s">
        <v>41</v>
      </c>
      <c r="F46" s="79" t="s">
        <v>8</v>
      </c>
      <c r="G46" s="80"/>
      <c r="H46" s="80"/>
      <c r="I46" s="80">
        <f>'Rider Rates'!$I$47</f>
        <v>0</v>
      </c>
      <c r="J46" s="80">
        <f t="shared" ref="J46:J52" si="2">SUM(G46:I46)</f>
        <v>0</v>
      </c>
      <c r="K46" s="81" t="s">
        <v>42</v>
      </c>
      <c r="L46" s="82"/>
      <c r="M46" s="82"/>
      <c r="N46" s="66">
        <f>ROUND(D46*I46,2)</f>
        <v>0</v>
      </c>
      <c r="O46" s="82">
        <f t="shared" si="1"/>
        <v>0</v>
      </c>
      <c r="P46" s="263">
        <f>'Rider Rates'!$O$47</f>
        <v>45883</v>
      </c>
    </row>
    <row r="47" spans="1:16" x14ac:dyDescent="0.2">
      <c r="A47" s="272" t="s">
        <v>343</v>
      </c>
      <c r="B47" s="61"/>
      <c r="C47" s="61"/>
      <c r="D47" s="77">
        <f>IF(C17&lt;0,0,IF(C17&gt;833000,833000,C17))</f>
        <v>0</v>
      </c>
      <c r="E47" s="78" t="s">
        <v>41</v>
      </c>
      <c r="F47" s="79" t="s">
        <v>8</v>
      </c>
      <c r="G47" s="205"/>
      <c r="H47" s="205"/>
      <c r="I47" s="205">
        <f>'Rider Rates'!$I$48</f>
        <v>0</v>
      </c>
      <c r="J47" s="205">
        <f t="shared" si="2"/>
        <v>0</v>
      </c>
      <c r="K47" s="81" t="s">
        <v>42</v>
      </c>
      <c r="L47" s="206"/>
      <c r="M47" s="206"/>
      <c r="N47" s="206">
        <f>IF(D47*I47&gt;242,242,D47*I47)</f>
        <v>0</v>
      </c>
      <c r="O47" s="206">
        <f t="shared" si="1"/>
        <v>0</v>
      </c>
      <c r="P47" s="263">
        <f>'Rider Rates'!$O$48</f>
        <v>45883</v>
      </c>
    </row>
    <row r="48" spans="1:16" x14ac:dyDescent="0.2">
      <c r="A48" s="270" t="s">
        <v>176</v>
      </c>
      <c r="B48" s="61"/>
      <c r="C48" s="61"/>
      <c r="D48" s="77">
        <f>D17</f>
        <v>0</v>
      </c>
      <c r="E48" s="78" t="s">
        <v>41</v>
      </c>
      <c r="F48" s="196" t="s">
        <v>8</v>
      </c>
      <c r="G48" s="80"/>
      <c r="H48" s="80"/>
      <c r="I48" s="205">
        <f>'Rider Rates'!$M$49</f>
        <v>0</v>
      </c>
      <c r="J48" s="205">
        <f t="shared" si="2"/>
        <v>0</v>
      </c>
      <c r="K48" s="81" t="s">
        <v>42</v>
      </c>
      <c r="L48" s="82"/>
      <c r="M48" s="82"/>
      <c r="N48" s="82">
        <f>ROUND(D48*I48,2)</f>
        <v>0</v>
      </c>
      <c r="O48" s="82">
        <f t="shared" si="1"/>
        <v>0</v>
      </c>
      <c r="P48" s="263">
        <f>'Rider Rates'!$O$49</f>
        <v>45444</v>
      </c>
    </row>
    <row r="49" spans="1:221" x14ac:dyDescent="0.2">
      <c r="A49" s="270" t="s">
        <v>175</v>
      </c>
      <c r="B49" s="61"/>
      <c r="C49" s="61"/>
      <c r="D49" s="77"/>
      <c r="E49" s="78" t="s">
        <v>109</v>
      </c>
      <c r="F49" s="79" t="s">
        <v>8</v>
      </c>
      <c r="G49" s="203"/>
      <c r="H49" s="203"/>
      <c r="I49" s="205">
        <f>'Rider Rates'!$C$50</f>
        <v>0</v>
      </c>
      <c r="J49" s="205">
        <f t="shared" si="2"/>
        <v>0</v>
      </c>
      <c r="K49" s="81"/>
      <c r="L49" s="162"/>
      <c r="M49" s="162"/>
      <c r="N49" s="82">
        <f t="shared" ref="N49:N52" si="3">ROUND(D49*I49,2)</f>
        <v>0</v>
      </c>
      <c r="O49" s="162">
        <f t="shared" si="1"/>
        <v>0</v>
      </c>
      <c r="P49" s="263">
        <f>'Rider Rates'!$O$50</f>
        <v>45444</v>
      </c>
    </row>
    <row r="50" spans="1:221" x14ac:dyDescent="0.2">
      <c r="A50" s="272" t="s">
        <v>344</v>
      </c>
      <c r="B50" s="61"/>
      <c r="C50" s="61"/>
      <c r="D50" s="1">
        <f>$D$34</f>
        <v>0</v>
      </c>
      <c r="E50" s="78" t="s">
        <v>41</v>
      </c>
      <c r="F50" s="79" t="s">
        <v>8</v>
      </c>
      <c r="G50" s="80"/>
      <c r="H50" s="80"/>
      <c r="I50" s="205">
        <f>'Rider Rates'!$I$51</f>
        <v>0</v>
      </c>
      <c r="J50" s="205">
        <f t="shared" si="2"/>
        <v>0</v>
      </c>
      <c r="K50" s="81" t="s">
        <v>42</v>
      </c>
      <c r="L50" s="82"/>
      <c r="M50" s="82"/>
      <c r="N50" s="82">
        <f t="shared" si="3"/>
        <v>0</v>
      </c>
      <c r="O50" s="162">
        <f t="shared" si="1"/>
        <v>0</v>
      </c>
      <c r="P50" s="263">
        <f>'Rider Rates'!$O$51</f>
        <v>45444</v>
      </c>
    </row>
    <row r="51" spans="1:221" x14ac:dyDescent="0.2">
      <c r="A51" s="272" t="s">
        <v>80</v>
      </c>
      <c r="B51" s="61"/>
      <c r="C51" s="61"/>
      <c r="D51" s="1">
        <f>IF('Customer Info'!C33=TRUE,0,IF($C$17&lt;0,0,$C$17))</f>
        <v>0</v>
      </c>
      <c r="E51" s="78" t="s">
        <v>41</v>
      </c>
      <c r="F51" s="79" t="s">
        <v>8</v>
      </c>
      <c r="G51" s="80"/>
      <c r="H51" s="80"/>
      <c r="I51" s="205">
        <f>'Rider Rates'!$M$55</f>
        <v>0</v>
      </c>
      <c r="J51" s="205">
        <f t="shared" si="2"/>
        <v>0</v>
      </c>
      <c r="K51" s="81" t="s">
        <v>42</v>
      </c>
      <c r="L51" s="82"/>
      <c r="M51" s="82"/>
      <c r="N51" s="82">
        <f t="shared" si="3"/>
        <v>0</v>
      </c>
      <c r="O51" s="162">
        <f t="shared" ref="O51" si="4">SUM(L51:N51)</f>
        <v>0</v>
      </c>
      <c r="P51" s="263">
        <f>'Rider Rates'!$O$55</f>
        <v>45444</v>
      </c>
    </row>
    <row r="52" spans="1:221" x14ac:dyDescent="0.2">
      <c r="A52" s="272" t="s">
        <v>80</v>
      </c>
      <c r="B52" s="61"/>
      <c r="C52" s="61"/>
      <c r="D52" s="345">
        <f>IF('Customer Info'!C33=TRUE,0,$D$28)</f>
        <v>0</v>
      </c>
      <c r="E52" s="78" t="s">
        <v>45</v>
      </c>
      <c r="F52" s="79" t="s">
        <v>8</v>
      </c>
      <c r="G52" s="80"/>
      <c r="H52" s="80"/>
      <c r="I52" s="205">
        <f>'Rider Rates'!$M$57</f>
        <v>0</v>
      </c>
      <c r="J52" s="205">
        <f t="shared" si="2"/>
        <v>0</v>
      </c>
      <c r="K52" s="81" t="s">
        <v>42</v>
      </c>
      <c r="L52" s="82"/>
      <c r="M52" s="82"/>
      <c r="N52" s="82">
        <f t="shared" si="3"/>
        <v>0</v>
      </c>
      <c r="O52" s="162">
        <f>SUM(L52:N52)</f>
        <v>0</v>
      </c>
      <c r="P52" s="263">
        <f>'Rider Rates'!$O$57</f>
        <v>45444</v>
      </c>
    </row>
    <row r="53" spans="1:221" x14ac:dyDescent="0.2">
      <c r="A53" s="270" t="s">
        <v>177</v>
      </c>
      <c r="B53" s="61"/>
      <c r="C53" s="61"/>
      <c r="D53" s="77"/>
      <c r="E53" s="78"/>
      <c r="F53" s="79"/>
      <c r="G53" s="203"/>
      <c r="H53" s="203"/>
      <c r="I53" s="203"/>
      <c r="J53" s="203"/>
      <c r="K53" s="81"/>
      <c r="L53" s="162"/>
      <c r="M53" s="162"/>
      <c r="N53" s="162"/>
      <c r="O53" s="162"/>
      <c r="P53" s="296"/>
    </row>
    <row r="54" spans="1:221" s="213" customFormat="1" x14ac:dyDescent="0.2">
      <c r="A54" s="344"/>
      <c r="B54" s="387"/>
      <c r="C54" s="387"/>
      <c r="D54" s="418"/>
      <c r="E54" s="404"/>
      <c r="F54" s="405"/>
      <c r="G54" s="405"/>
      <c r="H54" s="405"/>
      <c r="I54" s="405"/>
      <c r="J54" s="405"/>
      <c r="K54" s="405"/>
      <c r="L54" s="405"/>
      <c r="M54" s="405"/>
      <c r="N54" s="405"/>
      <c r="O54" s="405"/>
      <c r="P54" s="330"/>
    </row>
    <row r="55" spans="1:221" s="213" customFormat="1" x14ac:dyDescent="0.2">
      <c r="A55" s="411" t="s">
        <v>293</v>
      </c>
      <c r="B55" s="387"/>
      <c r="C55" s="387"/>
      <c r="D55" s="418"/>
      <c r="E55" s="404"/>
      <c r="F55" s="405"/>
      <c r="G55" s="405"/>
      <c r="H55" s="405"/>
      <c r="I55" s="405"/>
      <c r="J55" s="405"/>
      <c r="K55" s="405"/>
      <c r="L55" s="405"/>
      <c r="M55" s="405"/>
      <c r="N55" s="405"/>
      <c r="O55" s="405"/>
      <c r="P55" s="330"/>
    </row>
    <row r="56" spans="1:221" x14ac:dyDescent="0.2">
      <c r="A56" s="273" t="s">
        <v>155</v>
      </c>
      <c r="B56" s="61"/>
      <c r="C56" s="61"/>
      <c r="D56" s="1">
        <f>IF($C$17&lt;0,0,$C$17)</f>
        <v>0</v>
      </c>
      <c r="E56" s="78" t="s">
        <v>41</v>
      </c>
      <c r="F56" s="79" t="s">
        <v>8</v>
      </c>
      <c r="G56" s="80"/>
      <c r="H56" s="80">
        <f>'Rider Rates'!$F$64</f>
        <v>4.2180000000000001E-4</v>
      </c>
      <c r="I56" s="80"/>
      <c r="J56" s="80">
        <f>SUM(G56:I56)</f>
        <v>4.2180000000000001E-4</v>
      </c>
      <c r="K56" s="81" t="s">
        <v>42</v>
      </c>
      <c r="L56" s="82"/>
      <c r="M56" s="82">
        <f>ROUND(D56*H56,2)</f>
        <v>0</v>
      </c>
      <c r="N56" s="160"/>
      <c r="O56" s="82">
        <f>SUM(L56:N56)</f>
        <v>0</v>
      </c>
      <c r="P56" s="263">
        <f>'Rider Rates'!$L$64</f>
        <v>46112</v>
      </c>
    </row>
    <row r="57" spans="1:221" x14ac:dyDescent="0.2">
      <c r="A57" s="273" t="s">
        <v>155</v>
      </c>
      <c r="B57" s="61"/>
      <c r="C57" s="61"/>
      <c r="D57" s="407">
        <f>ROUND(MAX(D15,('Customer Info'!$B$14-100)*60%,('Customer Info'!$B$16-100)*60%),1)</f>
        <v>0</v>
      </c>
      <c r="E57" s="30" t="s">
        <v>63</v>
      </c>
      <c r="F57" s="4" t="s">
        <v>8</v>
      </c>
      <c r="G57" s="80"/>
      <c r="H57" s="187">
        <f>'Rider Rates'!$K$64</f>
        <v>6.74</v>
      </c>
      <c r="I57" s="80"/>
      <c r="J57" s="187">
        <f>SUM(G57:I57)</f>
        <v>6.74</v>
      </c>
      <c r="K57" s="81" t="s">
        <v>44</v>
      </c>
      <c r="L57" s="82"/>
      <c r="M57" s="82">
        <f>ROUND(D57*H57,2)</f>
        <v>0</v>
      </c>
      <c r="N57" s="160"/>
      <c r="O57" s="82">
        <f>SUM(L57:N57)</f>
        <v>0</v>
      </c>
      <c r="P57" s="263">
        <f>'Rider Rates'!$L$64</f>
        <v>46112</v>
      </c>
    </row>
    <row r="58" spans="1:221" s="213" customFormat="1" x14ac:dyDescent="0.2">
      <c r="A58" s="344"/>
      <c r="B58" s="387"/>
      <c r="C58" s="387"/>
      <c r="D58" s="407"/>
      <c r="E58" s="412"/>
      <c r="F58" s="408"/>
      <c r="G58" s="408"/>
      <c r="H58" s="408"/>
      <c r="I58" s="408"/>
      <c r="J58" s="408"/>
      <c r="K58" s="408"/>
      <c r="L58" s="408"/>
      <c r="M58" s="408"/>
      <c r="N58" s="408"/>
      <c r="O58" s="408"/>
      <c r="P58" s="339"/>
    </row>
    <row r="59" spans="1:221" s="213" customFormat="1" x14ac:dyDescent="0.2">
      <c r="A59" s="411" t="s">
        <v>294</v>
      </c>
      <c r="B59" s="387"/>
      <c r="C59" s="387"/>
      <c r="D59" s="407"/>
      <c r="E59" s="412"/>
      <c r="F59" s="408"/>
      <c r="G59" s="408"/>
      <c r="H59" s="408"/>
      <c r="I59" s="408"/>
      <c r="J59" s="408"/>
      <c r="K59" s="408"/>
      <c r="L59" s="408"/>
      <c r="M59" s="408"/>
      <c r="N59" s="408"/>
      <c r="O59" s="408"/>
      <c r="P59" s="339"/>
    </row>
    <row r="60" spans="1:221" x14ac:dyDescent="0.2">
      <c r="A60" s="273" t="s">
        <v>153</v>
      </c>
      <c r="B60" s="61"/>
      <c r="C60" s="61"/>
      <c r="D60" s="1">
        <f>IF($C$11="Yes",0,'Customer Info'!$B$21+'Customer Info'!$B$22-'Customer Info'!$B$23)</f>
        <v>0</v>
      </c>
      <c r="E60" s="78" t="s">
        <v>41</v>
      </c>
      <c r="F60" s="79" t="s">
        <v>8</v>
      </c>
      <c r="G60" s="80">
        <f>IF($C$11="Yes",0,'Rider Rates'!$F$70)</f>
        <v>7.2950000000000001E-2</v>
      </c>
      <c r="H60" s="80"/>
      <c r="I60" s="80"/>
      <c r="J60" s="185">
        <f>SUM(G60:H60)</f>
        <v>7.2950000000000001E-2</v>
      </c>
      <c r="K60" s="81" t="s">
        <v>42</v>
      </c>
      <c r="L60" s="82">
        <f>ROUND(D60*G60,2)</f>
        <v>0</v>
      </c>
      <c r="M60" s="82"/>
      <c r="N60" s="82"/>
      <c r="O60" s="82">
        <f t="shared" ref="O60:O62" si="5">SUM(L60:N60)</f>
        <v>0</v>
      </c>
      <c r="P60" s="263">
        <f>'Rider Rates'!$G$70</f>
        <v>45809</v>
      </c>
    </row>
    <row r="61" spans="1:221" x14ac:dyDescent="0.2">
      <c r="A61" s="270" t="s">
        <v>136</v>
      </c>
      <c r="B61" s="61"/>
      <c r="C61" s="61"/>
      <c r="D61" s="1">
        <f>IF($C$11="Yes",0,'Customer Info'!$B$21+'Customer Info'!$B$22-'Customer Info'!$B$23)</f>
        <v>0</v>
      </c>
      <c r="E61" s="78" t="s">
        <v>41</v>
      </c>
      <c r="F61" s="79" t="s">
        <v>8</v>
      </c>
      <c r="G61" s="80">
        <f>IF($C$11="Yes",0,'Rider Rates'!$F$74)</f>
        <v>1.6299999999999999E-2</v>
      </c>
      <c r="H61" s="80"/>
      <c r="I61" s="80"/>
      <c r="J61" s="185">
        <f>SUM(G61:H61)</f>
        <v>1.6299999999999999E-2</v>
      </c>
      <c r="K61" s="81" t="s">
        <v>42</v>
      </c>
      <c r="L61" s="82">
        <f>ROUND(D61*G61,2)</f>
        <v>0</v>
      </c>
      <c r="M61" s="82"/>
      <c r="N61" s="82"/>
      <c r="O61" s="82">
        <f t="shared" si="5"/>
        <v>0</v>
      </c>
      <c r="P61" s="263">
        <f>'Rider Rates'!$R$74</f>
        <v>45809</v>
      </c>
    </row>
    <row r="62" spans="1:221" x14ac:dyDescent="0.2">
      <c r="A62" s="273" t="s">
        <v>158</v>
      </c>
      <c r="B62" s="61"/>
      <c r="C62" s="61"/>
      <c r="D62" s="1">
        <f>IF($C$11="Yes",0,'Customer Info'!$B$21+'Customer Info'!$B$22-'Customer Info'!$B$23)</f>
        <v>0</v>
      </c>
      <c r="E62" s="78" t="s">
        <v>41</v>
      </c>
      <c r="F62" s="79" t="s">
        <v>8</v>
      </c>
      <c r="G62" s="80">
        <f>IF($C$11="Yes",0,'Rider Rates'!$B$79)</f>
        <v>-4.3956000000000004E-3</v>
      </c>
      <c r="H62" s="80"/>
      <c r="I62" s="80"/>
      <c r="J62" s="185">
        <f>SUM(G62:H62)</f>
        <v>-4.3956000000000004E-3</v>
      </c>
      <c r="K62" s="81" t="s">
        <v>42</v>
      </c>
      <c r="L62" s="82">
        <f>ROUND(D62*G62,2)</f>
        <v>0</v>
      </c>
      <c r="M62" s="82"/>
      <c r="N62" s="82"/>
      <c r="O62" s="82">
        <f t="shared" si="5"/>
        <v>0</v>
      </c>
      <c r="P62" s="263">
        <f>'Rider Rates'!$C$79</f>
        <v>46112</v>
      </c>
    </row>
    <row r="63" spans="1:221" x14ac:dyDescent="0.2">
      <c r="A63" s="272" t="s">
        <v>134</v>
      </c>
      <c r="B63" s="61"/>
      <c r="C63" s="61"/>
      <c r="D63" s="77">
        <f>IF($C$11="Yes",0,IF('Customer Info'!$C$31=TRUE,0,'Customer Info'!$B$21+'Customer Info'!$B$22-'Customer Info'!$B$23))</f>
        <v>0</v>
      </c>
      <c r="E63" s="78" t="s">
        <v>41</v>
      </c>
      <c r="F63" s="79" t="s">
        <v>8</v>
      </c>
      <c r="G63" s="80">
        <f>IF($C$11="Yes",0,'Rider Rates'!$D$82)</f>
        <v>3.6865999999999999E-3</v>
      </c>
      <c r="H63" s="80"/>
      <c r="I63" s="93"/>
      <c r="J63" s="185">
        <f>SUM(G63:H63)</f>
        <v>3.6865999999999999E-3</v>
      </c>
      <c r="K63" s="81" t="s">
        <v>42</v>
      </c>
      <c r="L63" s="82">
        <f>ROUND(D63*G63,2)</f>
        <v>0</v>
      </c>
      <c r="M63" s="82"/>
      <c r="N63" s="82"/>
      <c r="O63" s="82">
        <f t="shared" ref="O63" si="6">SUM(L63:N63)</f>
        <v>0</v>
      </c>
      <c r="P63" s="263">
        <f>'Rider Rates'!$E$82</f>
        <v>45444</v>
      </c>
      <c r="Q63" s="79"/>
      <c r="R63" s="83"/>
      <c r="S63" s="81"/>
      <c r="T63" s="84"/>
      <c r="U63" s="61"/>
      <c r="V63" s="85"/>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74" t="s">
        <v>70</v>
      </c>
      <c r="B64" s="112"/>
      <c r="C64" s="112"/>
      <c r="D64" s="137"/>
      <c r="E64" s="138"/>
      <c r="F64" s="139"/>
      <c r="G64" s="139"/>
      <c r="H64" s="139"/>
      <c r="I64" s="139"/>
      <c r="J64" s="139"/>
      <c r="K64" s="140"/>
      <c r="L64" s="128">
        <f>SUM(L34:L63)</f>
        <v>0</v>
      </c>
      <c r="M64" s="128">
        <f>SUM(M34:M63)</f>
        <v>0</v>
      </c>
      <c r="N64" s="128">
        <f>SUM(N34:N63)</f>
        <v>141.12</v>
      </c>
      <c r="O64" s="128">
        <f>SUM(O34:O63)</f>
        <v>141.12</v>
      </c>
      <c r="P64" s="275"/>
    </row>
    <row r="65" spans="1:33" x14ac:dyDescent="0.2">
      <c r="A65" s="302"/>
      <c r="D65" s="1"/>
      <c r="E65" s="30"/>
      <c r="F65" s="4"/>
      <c r="G65" s="321"/>
      <c r="H65" s="321"/>
      <c r="I65" s="321"/>
      <c r="J65" s="321"/>
      <c r="K65" s="31"/>
      <c r="L65" s="31"/>
      <c r="M65" s="31"/>
      <c r="N65" s="31"/>
      <c r="O65" s="245"/>
      <c r="P65" s="322"/>
    </row>
    <row r="66" spans="1:33" x14ac:dyDescent="0.2">
      <c r="A66" s="308" t="s">
        <v>71</v>
      </c>
      <c r="B66" s="71"/>
      <c r="C66" s="71"/>
      <c r="D66" s="71"/>
      <c r="E66" s="71"/>
      <c r="F66" s="71"/>
      <c r="G66" s="71"/>
      <c r="H66" s="71"/>
      <c r="I66" s="71"/>
      <c r="J66" s="71"/>
      <c r="K66" s="71"/>
      <c r="L66" s="75">
        <f>L30+L64</f>
        <v>0</v>
      </c>
      <c r="M66" s="75">
        <f>M30+M64</f>
        <v>0</v>
      </c>
      <c r="N66" s="75">
        <f>N30+N64</f>
        <v>1243.1199999999999</v>
      </c>
      <c r="O66" s="75">
        <f>O30+O64</f>
        <v>1243.1199999999999</v>
      </c>
      <c r="P66" s="323"/>
    </row>
    <row r="67" spans="1:33" x14ac:dyDescent="0.2">
      <c r="A67" s="302"/>
      <c r="B67" s="32"/>
      <c r="C67" s="32"/>
      <c r="D67" s="32"/>
      <c r="E67" s="32"/>
      <c r="F67" s="32"/>
      <c r="G67" s="32"/>
      <c r="H67" s="32"/>
      <c r="I67" s="32"/>
      <c r="J67" s="32"/>
      <c r="K67" s="32"/>
      <c r="L67" s="32"/>
      <c r="M67" s="32"/>
      <c r="N67" s="32"/>
      <c r="O67" s="210"/>
      <c r="P67" s="324"/>
    </row>
    <row r="68" spans="1:33" x14ac:dyDescent="0.2">
      <c r="A68" s="302" t="s">
        <v>37</v>
      </c>
      <c r="B68" s="32"/>
      <c r="C68" s="32"/>
      <c r="D68" s="32"/>
      <c r="E68" s="32"/>
      <c r="F68" s="32"/>
      <c r="G68" s="32"/>
      <c r="H68" s="32"/>
      <c r="I68" s="32"/>
      <c r="J68" s="32"/>
      <c r="K68" s="32"/>
      <c r="L68" s="32"/>
      <c r="M68" s="32"/>
      <c r="N68" s="32"/>
      <c r="O68" s="210">
        <f>O26+O28+O64</f>
        <v>1243.1199999999999</v>
      </c>
      <c r="P68" s="263">
        <v>40967</v>
      </c>
    </row>
    <row r="69" spans="1:33" x14ac:dyDescent="0.2">
      <c r="A69" s="302"/>
      <c r="B69" s="32"/>
      <c r="C69" s="32"/>
      <c r="D69" s="32"/>
      <c r="E69" s="32"/>
      <c r="F69" s="32"/>
      <c r="G69" s="325"/>
      <c r="H69" s="325"/>
      <c r="I69" s="325"/>
      <c r="J69" s="325"/>
      <c r="K69" s="31"/>
      <c r="L69" s="31"/>
      <c r="M69" s="31"/>
      <c r="N69" s="31"/>
      <c r="O69" s="210"/>
      <c r="P69" s="250"/>
    </row>
    <row r="70" spans="1:33" x14ac:dyDescent="0.2">
      <c r="A70" s="259" t="s">
        <v>110</v>
      </c>
      <c r="B70" s="32"/>
      <c r="C70" s="32"/>
      <c r="D70" s="32"/>
      <c r="E70" s="32"/>
      <c r="F70" s="32"/>
      <c r="G70" s="325"/>
      <c r="H70" s="325"/>
      <c r="I70" s="325"/>
      <c r="J70" s="325"/>
      <c r="K70" s="31"/>
      <c r="L70" s="31"/>
      <c r="M70" s="31"/>
      <c r="N70" s="31"/>
      <c r="O70" s="280">
        <f>MAX($O$66,$O$68)</f>
        <v>1243.1199999999999</v>
      </c>
      <c r="P70" s="250"/>
    </row>
    <row r="71" spans="1:33" x14ac:dyDescent="0.2">
      <c r="A71" s="302"/>
      <c r="B71" s="32"/>
      <c r="C71" s="32"/>
      <c r="D71" s="32"/>
      <c r="E71" s="32"/>
      <c r="F71" s="32"/>
      <c r="G71" s="325"/>
      <c r="H71" s="325"/>
      <c r="I71" s="325"/>
      <c r="J71" s="325"/>
      <c r="K71" s="31"/>
      <c r="L71" s="31"/>
      <c r="M71" s="31"/>
      <c r="N71" s="31"/>
      <c r="O71" s="210"/>
      <c r="P71" s="250"/>
    </row>
    <row r="72" spans="1:33" x14ac:dyDescent="0.2">
      <c r="A72" s="302"/>
      <c r="B72" s="32"/>
      <c r="C72" s="32"/>
      <c r="D72" s="32"/>
      <c r="E72" s="32"/>
      <c r="F72" s="32"/>
      <c r="G72" s="74" t="s">
        <v>82</v>
      </c>
      <c r="H72" s="325"/>
      <c r="I72" s="32"/>
      <c r="J72" s="325"/>
      <c r="K72" s="31"/>
      <c r="L72" s="147"/>
      <c r="M72" s="147"/>
      <c r="N72" s="147"/>
      <c r="O72" s="147">
        <f>ROUND(IF($C$17&lt;1,0,$O$70/($C$17*100)*10000),2)</f>
        <v>0</v>
      </c>
      <c r="P72" s="281" t="s">
        <v>83</v>
      </c>
    </row>
    <row r="73" spans="1:33" x14ac:dyDescent="0.2">
      <c r="A73" s="298"/>
      <c r="B73" s="71"/>
      <c r="C73" s="71"/>
      <c r="D73" s="71"/>
      <c r="E73" s="71"/>
      <c r="F73" s="71"/>
      <c r="G73" s="284"/>
      <c r="H73" s="326"/>
      <c r="I73" s="327"/>
      <c r="J73" s="326"/>
      <c r="K73" s="328"/>
      <c r="L73" s="109"/>
      <c r="M73" s="109"/>
      <c r="N73" s="109"/>
      <c r="O73" s="360"/>
      <c r="P73" s="286"/>
      <c r="AF73" s="363"/>
      <c r="AG73" s="363"/>
    </row>
    <row r="74" spans="1:33" x14ac:dyDescent="0.2">
      <c r="A74" s="32"/>
      <c r="B74" s="32"/>
      <c r="C74" s="32"/>
      <c r="D74" s="32"/>
      <c r="E74" s="32"/>
      <c r="F74" s="32"/>
      <c r="G74" s="74"/>
      <c r="H74" s="39"/>
      <c r="I74" s="74"/>
      <c r="J74" s="39"/>
      <c r="K74" s="31"/>
      <c r="L74" s="31"/>
      <c r="M74" s="31"/>
      <c r="N74" s="31"/>
      <c r="O74" s="99"/>
      <c r="P74" s="32"/>
    </row>
    <row r="75" spans="1:33" x14ac:dyDescent="0.2">
      <c r="A75" s="36"/>
      <c r="B75" s="32"/>
      <c r="C75" s="32"/>
      <c r="D75" s="32"/>
      <c r="E75" s="32"/>
      <c r="F75" s="32"/>
      <c r="G75" s="32"/>
      <c r="H75" s="32"/>
      <c r="J75" s="32"/>
      <c r="K75" s="32"/>
      <c r="L75" s="35"/>
      <c r="M75" s="35"/>
      <c r="N75" s="35"/>
      <c r="O75" s="104"/>
    </row>
    <row r="76" spans="1:33" x14ac:dyDescent="0.2">
      <c r="B76" s="32"/>
      <c r="C76" s="32"/>
      <c r="D76" s="32"/>
      <c r="E76" s="32"/>
      <c r="F76" s="32"/>
      <c r="G76" s="74"/>
      <c r="H76" s="32"/>
      <c r="I76" s="32"/>
      <c r="J76" s="32"/>
      <c r="K76" s="32"/>
      <c r="L76" s="46"/>
      <c r="M76" s="46"/>
      <c r="N76" s="46"/>
      <c r="O76" s="99"/>
      <c r="P76" s="32"/>
    </row>
    <row r="77" spans="1:33" x14ac:dyDescent="0.2">
      <c r="G77" s="101"/>
      <c r="H77" s="41"/>
      <c r="I77" s="101"/>
      <c r="J77" s="41"/>
      <c r="K77" s="41"/>
      <c r="L77" s="102"/>
      <c r="M77" s="102"/>
      <c r="N77" s="102"/>
      <c r="O77" s="103"/>
      <c r="P77" s="23"/>
    </row>
    <row r="79" spans="1:33" x14ac:dyDescent="0.2">
      <c r="A79" s="507"/>
    </row>
    <row r="80" spans="1:33" x14ac:dyDescent="0.2">
      <c r="A80" s="507"/>
    </row>
    <row r="81" spans="1:1" x14ac:dyDescent="0.2">
      <c r="A81" s="507"/>
    </row>
    <row r="82" spans="1:1" x14ac:dyDescent="0.2">
      <c r="A82" s="507"/>
    </row>
    <row r="83" spans="1:1" x14ac:dyDescent="0.2">
      <c r="A83" s="507"/>
    </row>
    <row r="84" spans="1:1" x14ac:dyDescent="0.2">
      <c r="A84" s="507"/>
    </row>
    <row r="85" spans="1:1" x14ac:dyDescent="0.2">
      <c r="A85" s="507"/>
    </row>
    <row r="86" spans="1:1" x14ac:dyDescent="0.2">
      <c r="A86" s="507"/>
    </row>
    <row r="87" spans="1:1" x14ac:dyDescent="0.2">
      <c r="A87" s="507"/>
    </row>
    <row r="88" spans="1:1" x14ac:dyDescent="0.2">
      <c r="A88" s="507"/>
    </row>
    <row r="89" spans="1:1" x14ac:dyDescent="0.2">
      <c r="A89" s="507"/>
    </row>
    <row r="90" spans="1:1" x14ac:dyDescent="0.2">
      <c r="A90" s="507"/>
    </row>
    <row r="91" spans="1:1" x14ac:dyDescent="0.2">
      <c r="A91" s="507"/>
    </row>
    <row r="92" spans="1:1" x14ac:dyDescent="0.2">
      <c r="A92" s="507"/>
    </row>
    <row r="93" spans="1:1" x14ac:dyDescent="0.2">
      <c r="A93" s="507"/>
    </row>
  </sheetData>
  <sheetProtection algorithmName="SHA-512" hashValue="/so9/2emJi1S+PUkXuFNO3Ruwjq5lDy0aaOAOcrNDhQCT+VVUMcxLC5o5hWNle9QKrwxTjIHJq/62oLJbu/30g==" saltValue="XQbHGiEo7iOhf89xgM6hcQ==" spinCount="100000" sheet="1" objects="1" scenarios="1"/>
  <mergeCells count="11">
    <mergeCell ref="A1:P1"/>
    <mergeCell ref="A2:P2"/>
    <mergeCell ref="A79:A93"/>
    <mergeCell ref="A4:P4"/>
    <mergeCell ref="A7:P7"/>
    <mergeCell ref="A12:I12"/>
    <mergeCell ref="D21:H21"/>
    <mergeCell ref="D22:H22"/>
    <mergeCell ref="G24:J24"/>
    <mergeCell ref="L24:O24"/>
    <mergeCell ref="A5:P5"/>
  </mergeCells>
  <printOptions horizontalCentered="1"/>
  <pageMargins left="0.5" right="0.5" top="0.25" bottom="0.25" header="0.25" footer="0.26"/>
  <pageSetup scale="58"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3" r:id="rId62" name="Button 59">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84" r:id="rId63" name="Button 6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5" r:id="rId64" name="Button 6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6" r:id="rId65" name="Button 6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7" r:id="rId66" name="Button 6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88" r:id="rId67" name="Button 6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89" r:id="rId68" name="Button 65">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0" r:id="rId69" name="Button 66">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1" r:id="rId70" name="Button 67">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892" r:id="rId71" name="Button 68">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3" r:id="rId72" name="Button 69">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4" r:id="rId73" name="Button 70">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5" r:id="rId74" name="Button 71">
              <controlPr defaultSize="0" print="0" autoFill="0" autoPict="0" macro="[0]!Info">
                <anchor moveWithCells="1">
                  <from>
                    <xdr:col>63</xdr:col>
                    <xdr:colOff>247650</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96" r:id="rId75" name="Button 72">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7" r:id="rId76" name="Button 73">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8" r:id="rId77" name="Button 74">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99" r:id="rId78" name="Button 7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900" r:id="rId79" name="Button 7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1" r:id="rId80" name="Button 77">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2" r:id="rId81" name="Button 78">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3" r:id="rId82" name="Button 7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04" r:id="rId83" name="Button 8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5" r:id="rId84" name="Button 81">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6" r:id="rId85" name="Button 82">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7" r:id="rId86" name="Button 83">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08" r:id="rId87" name="Button 84">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09" r:id="rId88" name="Button 85">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0" r:id="rId89" name="Button 86">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1" r:id="rId90" name="Button 8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912" r:id="rId91" name="Button 8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3" r:id="rId92" name="Button 89">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4" r:id="rId93" name="Button 90">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5" r:id="rId94" name="Button 9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16" r:id="rId95" name="Button 9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7" r:id="rId96" name="Button 93">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8" r:id="rId97" name="Button 94">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19" r:id="rId98" name="Button 9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20" r:id="rId99" name="Button 9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1" r:id="rId100" name="Button 97">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2" r:id="rId101" name="Button 98">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3" r:id="rId102" name="Button 99">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24" r:id="rId103" name="Button 100">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5" r:id="rId104" name="Button 101">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6" r:id="rId105" name="Button 102">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7" r:id="rId106" name="Button 10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928" r:id="rId107" name="Button 10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29" r:id="rId108" name="Button 105">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0" r:id="rId109" name="Button 106">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1" r:id="rId110" name="Button 10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32" r:id="rId111" name="Button 10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3" r:id="rId112" name="Button 109">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4" r:id="rId113" name="Button 110">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5" r:id="rId114" name="Button 111">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36" r:id="rId115" name="Button 112">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7" r:id="rId116" name="Button 113">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8" r:id="rId117" name="Button 114">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39" r:id="rId118" name="Button 115">
              <controlPr defaultSize="0" print="0" autoFill="0" autoPict="0" macro="[0]!Info">
                <anchor moveWithCells="1">
                  <from>
                    <xdr:col>236</xdr:col>
                    <xdr:colOff>361950</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940" r:id="rId119" name="Button 116">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941" r:id="rId120" name="Button 117">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2" r:id="rId121" name="Button 11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3" r:id="rId122" name="Button 11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4" r:id="rId123" name="Button 12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945" r:id="rId124" name="Button 121">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6" r:id="rId125" name="Button 122">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7" r:id="rId126" name="Button 123">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8" r:id="rId127" name="Button 124">
              <controlPr defaultSize="0" print="0" autoFill="0" autoPict="0" macro="[0]!Info">
                <anchor moveWithCells="1">
                  <from>
                    <xdr:col>47</xdr:col>
                    <xdr:colOff>352425</xdr:colOff>
                    <xdr:row>0</xdr:row>
                    <xdr:rowOff>47625</xdr:rowOff>
                  </from>
                  <to>
                    <xdr:col>48</xdr:col>
                    <xdr:colOff>285750</xdr:colOff>
                    <xdr:row>1</xdr:row>
                    <xdr:rowOff>47625</xdr:rowOff>
                  </to>
                </anchor>
              </controlPr>
            </control>
          </mc:Choice>
        </mc:AlternateContent>
        <mc:AlternateContent xmlns:mc="http://schemas.openxmlformats.org/markup-compatibility/2006">
          <mc:Choice Requires="x14">
            <control shapeId="77949" r:id="rId128" name="Button 125">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0" r:id="rId129" name="Button 126">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1" r:id="rId130" name="Button 127">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2" r:id="rId131" name="Button 128">
              <controlPr defaultSize="0" print="0" autoFill="0" autoPict="0" macro="[0]!Info">
                <anchor moveWithCells="1">
                  <from>
                    <xdr:col>63</xdr:col>
                    <xdr:colOff>247650</xdr:colOff>
                    <xdr:row>0</xdr:row>
                    <xdr:rowOff>47625</xdr:rowOff>
                  </from>
                  <to>
                    <xdr:col>64</xdr:col>
                    <xdr:colOff>171450</xdr:colOff>
                    <xdr:row>1</xdr:row>
                    <xdr:rowOff>47625</xdr:rowOff>
                  </to>
                </anchor>
              </controlPr>
            </control>
          </mc:Choice>
        </mc:AlternateContent>
        <mc:AlternateContent xmlns:mc="http://schemas.openxmlformats.org/markup-compatibility/2006">
          <mc:Choice Requires="x14">
            <control shapeId="77953" r:id="rId132" name="Button 129">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4" r:id="rId133" name="Button 130">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5" r:id="rId134" name="Button 131">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6" r:id="rId135" name="Button 132">
              <controlPr defaultSize="0" print="0" autoFill="0" autoPict="0" macro="[0]!Info">
                <anchor moveWithCells="1">
                  <from>
                    <xdr:col>79</xdr:col>
                    <xdr:colOff>142875</xdr:colOff>
                    <xdr:row>0</xdr:row>
                    <xdr:rowOff>47625</xdr:rowOff>
                  </from>
                  <to>
                    <xdr:col>80</xdr:col>
                    <xdr:colOff>76200</xdr:colOff>
                    <xdr:row>1</xdr:row>
                    <xdr:rowOff>47625</xdr:rowOff>
                  </to>
                </anchor>
              </controlPr>
            </control>
          </mc:Choice>
        </mc:AlternateContent>
        <mc:AlternateContent xmlns:mc="http://schemas.openxmlformats.org/markup-compatibility/2006">
          <mc:Choice Requires="x14">
            <control shapeId="77957" r:id="rId136" name="Button 133">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8" r:id="rId137" name="Button 134">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59" r:id="rId138" name="Button 135">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0" r:id="rId139" name="Button 136">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961" r:id="rId140" name="Button 137">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2" r:id="rId141" name="Button 138">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3" r:id="rId142" name="Button 139">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4" r:id="rId143" name="Button 140">
              <controlPr defaultSize="0" print="0" autoFill="0" autoPict="0" macro="[0]!Info">
                <anchor moveWithCells="1">
                  <from>
                    <xdr:col>110</xdr:col>
                    <xdr:colOff>352425</xdr:colOff>
                    <xdr:row>0</xdr:row>
                    <xdr:rowOff>47625</xdr:rowOff>
                  </from>
                  <to>
                    <xdr:col>111</xdr:col>
                    <xdr:colOff>285750</xdr:colOff>
                    <xdr:row>1</xdr:row>
                    <xdr:rowOff>47625</xdr:rowOff>
                  </to>
                </anchor>
              </controlPr>
            </control>
          </mc:Choice>
        </mc:AlternateContent>
        <mc:AlternateContent xmlns:mc="http://schemas.openxmlformats.org/markup-compatibility/2006">
          <mc:Choice Requires="x14">
            <control shapeId="77965" r:id="rId144" name="Button 141">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6" r:id="rId145" name="Button 142">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7" r:id="rId146" name="Button 143">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8" r:id="rId147" name="Button 144">
              <controlPr defaultSize="0" print="0" autoFill="0" autoPict="0" macro="[0]!Info">
                <anchor moveWithCells="1">
                  <from>
                    <xdr:col>126</xdr:col>
                    <xdr:colOff>257175</xdr:colOff>
                    <xdr:row>0</xdr:row>
                    <xdr:rowOff>47625</xdr:rowOff>
                  </from>
                  <to>
                    <xdr:col>127</xdr:col>
                    <xdr:colOff>171450</xdr:colOff>
                    <xdr:row>1</xdr:row>
                    <xdr:rowOff>47625</xdr:rowOff>
                  </to>
                </anchor>
              </controlPr>
            </control>
          </mc:Choice>
        </mc:AlternateContent>
        <mc:AlternateContent xmlns:mc="http://schemas.openxmlformats.org/markup-compatibility/2006">
          <mc:Choice Requires="x14">
            <control shapeId="77969" r:id="rId148" name="Button 145">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0" r:id="rId149" name="Button 146">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1" r:id="rId150" name="Button 147">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2" r:id="rId151" name="Button 148">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973" r:id="rId152" name="Button 149">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4" r:id="rId153" name="Button 150">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5" r:id="rId154" name="Button 151">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6" r:id="rId155" name="Button 152">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977" r:id="rId156" name="Button 153">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8" r:id="rId157" name="Button 154">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79" r:id="rId158" name="Button 155">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0" r:id="rId159" name="Button 156">
              <controlPr defaultSize="0" print="0" autoFill="0" autoPict="0" macro="[0]!Info">
                <anchor moveWithCells="1">
                  <from>
                    <xdr:col>173</xdr:col>
                    <xdr:colOff>361950</xdr:colOff>
                    <xdr:row>0</xdr:row>
                    <xdr:rowOff>47625</xdr:rowOff>
                  </from>
                  <to>
                    <xdr:col>174</xdr:col>
                    <xdr:colOff>285750</xdr:colOff>
                    <xdr:row>1</xdr:row>
                    <xdr:rowOff>47625</xdr:rowOff>
                  </to>
                </anchor>
              </controlPr>
            </control>
          </mc:Choice>
        </mc:AlternateContent>
        <mc:AlternateContent xmlns:mc="http://schemas.openxmlformats.org/markup-compatibility/2006">
          <mc:Choice Requires="x14">
            <control shapeId="77981" r:id="rId160" name="Button 157">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2" r:id="rId161" name="Button 158">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3" r:id="rId162" name="Button 159">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4" r:id="rId163" name="Button 160">
              <controlPr defaultSize="0" print="0" autoFill="0" autoPict="0" macro="[0]!Info">
                <anchor moveWithCells="1">
                  <from>
                    <xdr:col>189</xdr:col>
                    <xdr:colOff>257175</xdr:colOff>
                    <xdr:row>0</xdr:row>
                    <xdr:rowOff>47625</xdr:rowOff>
                  </from>
                  <to>
                    <xdr:col>190</xdr:col>
                    <xdr:colOff>171450</xdr:colOff>
                    <xdr:row>1</xdr:row>
                    <xdr:rowOff>47625</xdr:rowOff>
                  </to>
                </anchor>
              </controlPr>
            </control>
          </mc:Choice>
        </mc:AlternateContent>
        <mc:AlternateContent xmlns:mc="http://schemas.openxmlformats.org/markup-compatibility/2006">
          <mc:Choice Requires="x14">
            <control shapeId="77985" r:id="rId164" name="Button 161">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6" r:id="rId165" name="Button 162">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7" r:id="rId166" name="Button 163">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8" r:id="rId167" name="Button 164">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989" r:id="rId168" name="Button 165">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0" r:id="rId169" name="Button 166">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1" r:id="rId170" name="Button 167">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2" r:id="rId171" name="Button 168">
              <controlPr defaultSize="0" print="0" autoFill="0" autoPict="0" macro="[0]!Info">
                <anchor moveWithCells="1">
                  <from>
                    <xdr:col>221</xdr:col>
                    <xdr:colOff>57150</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993" r:id="rId172" name="Button 169">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4" r:id="rId173" name="Button 170">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5" r:id="rId174" name="Button 171">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6" r:id="rId175" name="Button 172">
              <controlPr defaultSize="0" print="0" autoFill="0" autoPict="0" macro="[0]!Info">
                <anchor moveWithCells="1">
                  <from>
                    <xdr:col>236</xdr:col>
                    <xdr:colOff>361950</xdr:colOff>
                    <xdr:row>0</xdr:row>
                    <xdr:rowOff>47625</xdr:rowOff>
                  </from>
                  <to>
                    <xdr:col>237</xdr:col>
                    <xdr:colOff>285750</xdr:colOff>
                    <xdr:row>1</xdr:row>
                    <xdr:rowOff>47625</xdr:rowOff>
                  </to>
                </anchor>
              </controlPr>
            </control>
          </mc:Choice>
        </mc:AlternateContent>
        <mc:AlternateContent xmlns:mc="http://schemas.openxmlformats.org/markup-compatibility/2006">
          <mc:Choice Requires="x14">
            <control shapeId="77997" r:id="rId176" name="Button 173">
              <controlPr defaultSize="0" print="0" autoFill="0" autoPict="0" macro="[0]!Info">
                <anchor moveWithCells="1">
                  <from>
                    <xdr:col>0</xdr:col>
                    <xdr:colOff>38100</xdr:colOff>
                    <xdr:row>0</xdr:row>
                    <xdr:rowOff>28575</xdr:rowOff>
                  </from>
                  <to>
                    <xdr:col>0</xdr:col>
                    <xdr:colOff>381000</xdr:colOff>
                    <xdr:row>0</xdr:row>
                    <xdr:rowOff>171450</xdr:rowOff>
                  </to>
                </anchor>
              </controlPr>
            </control>
          </mc:Choice>
        </mc:AlternateContent>
        <mc:AlternateContent xmlns:mc="http://schemas.openxmlformats.org/markup-compatibility/2006">
          <mc:Choice Requires="x14">
            <control shapeId="77998" r:id="rId177" name="Button 17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7999" r:id="rId178" name="Button 17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0" r:id="rId179" name="Button 17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1" r:id="rId180" name="Button 17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8002" r:id="rId181" name="Button 178">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3" r:id="rId182" name="Button 179">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004" r:id="rId183" name="Button 180">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70"/>
  <sheetViews>
    <sheetView showGridLines="0" zoomScale="80" zoomScaleNormal="80" workbookViewId="0">
      <selection activeCell="A40" sqref="A40"/>
    </sheetView>
  </sheetViews>
  <sheetFormatPr defaultRowHeight="12.75" x14ac:dyDescent="0.2"/>
  <cols>
    <col min="1" max="1" width="39" customWidth="1"/>
    <col min="2" max="2" width="2.140625" customWidth="1"/>
    <col min="3" max="3" width="24.85546875" customWidth="1"/>
    <col min="4" max="4" width="15.28515625" customWidth="1"/>
    <col min="5" max="5" width="10.42578125" customWidth="1"/>
    <col min="6" max="6" width="5.5703125" customWidth="1"/>
    <col min="7" max="8" width="13.28515625" customWidth="1"/>
    <col min="9" max="9" width="14.5703125" customWidth="1"/>
    <col min="10" max="10" width="13.28515625" customWidth="1"/>
    <col min="11" max="11" width="5.5703125" bestFit="1" customWidth="1"/>
    <col min="12" max="12" width="15.140625" customWidth="1"/>
    <col min="13" max="13" width="17.28515625" bestFit="1" customWidth="1"/>
    <col min="14" max="14" width="17.7109375" customWidth="1"/>
    <col min="15" max="15" width="18.7109375" customWidth="1"/>
    <col min="16" max="16" width="15" customWidth="1"/>
    <col min="17" max="17" width="12.85546875" bestFit="1" customWidth="1"/>
    <col min="18" max="18" width="10.5703125" hidden="1" customWidth="1"/>
    <col min="19" max="26" width="10.28515625" hidden="1" customWidth="1"/>
    <col min="27" max="27" width="10.5703125" hidden="1" customWidth="1"/>
    <col min="28" max="30" width="10.28515625" hidden="1" customWidth="1"/>
  </cols>
  <sheetData>
    <row r="1" spans="1:30" ht="20.25" x14ac:dyDescent="0.3">
      <c r="A1" s="566" t="s">
        <v>346</v>
      </c>
      <c r="B1" s="567"/>
      <c r="C1" s="567"/>
      <c r="D1" s="567"/>
      <c r="E1" s="567"/>
      <c r="F1" s="567"/>
      <c r="G1" s="567"/>
      <c r="H1" s="567"/>
      <c r="I1" s="567"/>
      <c r="J1" s="567"/>
      <c r="K1" s="567"/>
      <c r="L1" s="567"/>
      <c r="M1" s="567"/>
      <c r="N1" s="567"/>
      <c r="O1" s="567"/>
      <c r="P1" s="568"/>
      <c r="Q1" s="159"/>
    </row>
    <row r="2" spans="1:30" ht="20.25" x14ac:dyDescent="0.3">
      <c r="A2" s="535" t="s">
        <v>178</v>
      </c>
      <c r="B2" s="536"/>
      <c r="C2" s="536"/>
      <c r="D2" s="536"/>
      <c r="E2" s="536"/>
      <c r="F2" s="536"/>
      <c r="G2" s="536"/>
      <c r="H2" s="536"/>
      <c r="I2" s="536"/>
      <c r="J2" s="536"/>
      <c r="K2" s="536"/>
      <c r="L2" s="536"/>
      <c r="M2" s="536"/>
      <c r="N2" s="536"/>
      <c r="O2" s="536"/>
      <c r="P2" s="537"/>
      <c r="Q2" s="153"/>
    </row>
    <row r="3" spans="1:30" ht="12.75" customHeight="1" x14ac:dyDescent="0.3">
      <c r="A3" s="432"/>
      <c r="B3" s="431"/>
      <c r="C3" s="431"/>
      <c r="D3" s="431"/>
      <c r="E3" s="431"/>
      <c r="F3" s="431"/>
      <c r="G3" s="431"/>
      <c r="H3" s="431"/>
      <c r="I3" s="431"/>
      <c r="J3" s="431"/>
      <c r="K3" s="431"/>
      <c r="L3" s="431"/>
      <c r="M3" s="431"/>
      <c r="N3" s="431"/>
      <c r="O3" s="431"/>
      <c r="P3" s="433"/>
      <c r="Q3" s="153"/>
    </row>
    <row r="4" spans="1:30" ht="18" x14ac:dyDescent="0.25">
      <c r="A4" s="513" t="s">
        <v>90</v>
      </c>
      <c r="B4" s="514"/>
      <c r="C4" s="514"/>
      <c r="D4" s="514"/>
      <c r="E4" s="514"/>
      <c r="F4" s="514"/>
      <c r="G4" s="514"/>
      <c r="H4" s="514"/>
      <c r="I4" s="514"/>
      <c r="J4" s="514"/>
      <c r="K4" s="514"/>
      <c r="L4" s="514"/>
      <c r="M4" s="514"/>
      <c r="N4" s="514"/>
      <c r="O4" s="514"/>
      <c r="P4" s="515"/>
      <c r="Q4" s="154"/>
    </row>
    <row r="5" spans="1:30" ht="15.75" x14ac:dyDescent="0.25">
      <c r="A5" s="569" t="s">
        <v>285</v>
      </c>
      <c r="B5" s="570"/>
      <c r="C5" s="570"/>
      <c r="D5" s="570"/>
      <c r="E5" s="570"/>
      <c r="F5" s="570"/>
      <c r="G5" s="570"/>
      <c r="H5" s="570"/>
      <c r="I5" s="570"/>
      <c r="J5" s="570"/>
      <c r="K5" s="570"/>
      <c r="L5" s="570"/>
      <c r="M5" s="570"/>
      <c r="N5" s="570"/>
      <c r="O5" s="570"/>
      <c r="P5" s="571"/>
      <c r="Q5" s="155"/>
    </row>
    <row r="6" spans="1:30" x14ac:dyDescent="0.2">
      <c r="A6" s="254">
        <f ca="1">TODAY()</f>
        <v>46126</v>
      </c>
      <c r="B6" s="542"/>
      <c r="C6" s="542"/>
      <c r="D6" s="542"/>
      <c r="E6" s="542"/>
      <c r="F6" s="542"/>
      <c r="G6" s="542"/>
      <c r="H6" s="542"/>
      <c r="I6" s="542"/>
      <c r="J6" s="542"/>
      <c r="K6" s="542"/>
      <c r="L6" s="542"/>
      <c r="M6" s="542"/>
      <c r="N6" s="542"/>
      <c r="O6" s="542"/>
      <c r="P6" s="250"/>
    </row>
    <row r="7" spans="1:30" x14ac:dyDescent="0.2">
      <c r="A7" s="508" t="s">
        <v>15</v>
      </c>
      <c r="B7" s="509"/>
      <c r="C7" s="509"/>
      <c r="D7" s="509"/>
      <c r="E7" s="509"/>
      <c r="F7" s="509"/>
      <c r="G7" s="509"/>
      <c r="H7" s="509"/>
      <c r="I7" s="509"/>
      <c r="J7" s="509"/>
      <c r="K7" s="509"/>
      <c r="P7" s="250"/>
    </row>
    <row r="8" spans="1:30" x14ac:dyDescent="0.2">
      <c r="A8" s="255"/>
      <c r="P8" s="250"/>
    </row>
    <row r="9" spans="1:30" ht="15" x14ac:dyDescent="0.2">
      <c r="A9" s="256" t="s">
        <v>2</v>
      </c>
      <c r="B9" s="22"/>
      <c r="C9" s="23">
        <f>'Customer Info'!B6</f>
        <v>0</v>
      </c>
      <c r="I9" s="24"/>
      <c r="P9" s="250"/>
    </row>
    <row r="10" spans="1:30" ht="15" x14ac:dyDescent="0.2">
      <c r="A10" s="257" t="s">
        <v>26</v>
      </c>
      <c r="B10" s="22"/>
      <c r="C10" s="23">
        <f>'Customer Info'!B7</f>
        <v>0</v>
      </c>
      <c r="P10" s="250"/>
    </row>
    <row r="11" spans="1:30" x14ac:dyDescent="0.2">
      <c r="A11" s="256" t="s">
        <v>3</v>
      </c>
      <c r="B11" s="156">
        <f>'Customer Info'!B8</f>
        <v>5</v>
      </c>
      <c r="C11" s="359" t="str">
        <f>LOOKUP(B11,S13:AD13,S14:AD14)</f>
        <v>May</v>
      </c>
      <c r="D11" s="101">
        <f>'Customer Info'!C8</f>
        <v>2026</v>
      </c>
      <c r="P11" s="250"/>
    </row>
    <row r="12" spans="1:30" x14ac:dyDescent="0.2">
      <c r="A12" s="256" t="s">
        <v>250</v>
      </c>
      <c r="B12" s="156"/>
      <c r="C12" s="359" t="str">
        <f>'Customer Info'!$B$9</f>
        <v>No</v>
      </c>
      <c r="D12" s="101"/>
      <c r="P12" s="250"/>
    </row>
    <row r="13" spans="1:30" x14ac:dyDescent="0.2">
      <c r="A13" s="538"/>
      <c r="B13" s="539"/>
      <c r="C13" s="539"/>
      <c r="D13" s="539"/>
      <c r="E13" s="539"/>
      <c r="F13" s="539"/>
      <c r="G13" s="539"/>
      <c r="H13" s="539"/>
      <c r="I13" s="539"/>
      <c r="J13" s="72"/>
      <c r="K13" s="72"/>
      <c r="L13" s="72"/>
      <c r="M13" s="72"/>
      <c r="N13" s="72"/>
      <c r="O13" s="72"/>
      <c r="P13" s="258"/>
      <c r="S13">
        <v>1</v>
      </c>
      <c r="T13">
        <v>2</v>
      </c>
      <c r="U13">
        <v>3</v>
      </c>
      <c r="V13">
        <v>4</v>
      </c>
      <c r="W13">
        <v>5</v>
      </c>
      <c r="X13">
        <v>6</v>
      </c>
      <c r="Y13">
        <v>7</v>
      </c>
      <c r="Z13">
        <v>8</v>
      </c>
      <c r="AA13">
        <v>9</v>
      </c>
      <c r="AB13">
        <v>10</v>
      </c>
      <c r="AC13">
        <v>11</v>
      </c>
      <c r="AD13">
        <v>12</v>
      </c>
    </row>
    <row r="14" spans="1:30" x14ac:dyDescent="0.2">
      <c r="A14" s="259" t="s">
        <v>27</v>
      </c>
      <c r="P14" s="250"/>
      <c r="R14" t="s">
        <v>109</v>
      </c>
      <c r="S14" s="45" t="s">
        <v>97</v>
      </c>
      <c r="T14" s="45" t="s">
        <v>98</v>
      </c>
      <c r="U14" s="45" t="s">
        <v>99</v>
      </c>
      <c r="V14" s="45" t="s">
        <v>100</v>
      </c>
      <c r="W14" s="45" t="s">
        <v>101</v>
      </c>
      <c r="X14" s="45" t="s">
        <v>102</v>
      </c>
      <c r="Y14" s="45" t="s">
        <v>103</v>
      </c>
      <c r="Z14" s="45" t="s">
        <v>104</v>
      </c>
      <c r="AA14" s="45" t="s">
        <v>105</v>
      </c>
      <c r="AB14" s="45" t="s">
        <v>107</v>
      </c>
      <c r="AC14" s="45" t="s">
        <v>106</v>
      </c>
      <c r="AD14" s="45" t="s">
        <v>108</v>
      </c>
    </row>
    <row r="15" spans="1:30" x14ac:dyDescent="0.2">
      <c r="A15" s="255"/>
      <c r="P15" s="250"/>
      <c r="R15" s="61" t="s">
        <v>111</v>
      </c>
      <c r="S15" s="149">
        <v>1.8274700000000001E-2</v>
      </c>
      <c r="T15" s="149">
        <v>1.8274700000000001E-2</v>
      </c>
      <c r="U15" s="149">
        <v>1.8274700000000001E-2</v>
      </c>
      <c r="V15" s="149">
        <v>1.8274700000000001E-2</v>
      </c>
      <c r="W15" s="149">
        <v>1.8274700000000001E-2</v>
      </c>
      <c r="X15" s="149">
        <v>1.8274700000000001E-2</v>
      </c>
      <c r="Y15" s="149">
        <v>1.8274700000000001E-2</v>
      </c>
      <c r="Z15" s="149">
        <v>1.8274700000000001E-2</v>
      </c>
      <c r="AA15" s="149">
        <v>1.8274700000000001E-2</v>
      </c>
      <c r="AB15" s="149">
        <v>1.8274700000000001E-2</v>
      </c>
      <c r="AC15" s="149">
        <v>1.8274700000000001E-2</v>
      </c>
      <c r="AD15" s="149">
        <v>1.8274700000000001E-2</v>
      </c>
    </row>
    <row r="16" spans="1:30" x14ac:dyDescent="0.2">
      <c r="A16" s="260" t="s">
        <v>43</v>
      </c>
      <c r="B16" s="27"/>
      <c r="C16" s="29">
        <f>IF('Customer Info'!B21+'Customer Info'!B22-'Customer Info'!B23&lt;0,0,'Customer Info'!B21+'Customer Info'!B22-'Customer Info'!B23)</f>
        <v>0</v>
      </c>
      <c r="D16" s="27" t="s">
        <v>41</v>
      </c>
      <c r="E16" s="27"/>
      <c r="F16" s="28"/>
      <c r="G16" s="27"/>
      <c r="H16" s="27"/>
      <c r="I16" s="27"/>
      <c r="P16" s="250"/>
      <c r="R16" s="61" t="s">
        <v>112</v>
      </c>
      <c r="S16" s="149">
        <v>1.8274700000000001E-2</v>
      </c>
      <c r="T16" s="149">
        <v>1.8274700000000001E-2</v>
      </c>
      <c r="U16" s="149">
        <v>1.8274700000000001E-2</v>
      </c>
      <c r="V16" s="149">
        <v>1.8274700000000001E-2</v>
      </c>
      <c r="W16" s="149">
        <v>1.8274700000000001E-2</v>
      </c>
      <c r="X16" s="149">
        <v>1.8274700000000001E-2</v>
      </c>
      <c r="Y16" s="149">
        <v>1.8274700000000001E-2</v>
      </c>
      <c r="Z16" s="149">
        <v>1.8274700000000001E-2</v>
      </c>
      <c r="AA16" s="149">
        <v>1.8274700000000001E-2</v>
      </c>
      <c r="AB16" s="149">
        <v>1.8274700000000001E-2</v>
      </c>
      <c r="AC16" s="149">
        <v>1.8274700000000001E-2</v>
      </c>
      <c r="AD16" s="149">
        <v>1.8274700000000001E-2</v>
      </c>
    </row>
    <row r="17" spans="1:221" x14ac:dyDescent="0.2">
      <c r="A17" s="260" t="s">
        <v>81</v>
      </c>
      <c r="B17" s="27"/>
      <c r="C17" s="38">
        <f>MAX('Customer Info'!B18,'Customer Info'!B19)</f>
        <v>0</v>
      </c>
      <c r="D17" s="27" t="s">
        <v>45</v>
      </c>
      <c r="E17" s="27"/>
      <c r="F17" s="28"/>
      <c r="G17" s="27"/>
      <c r="H17" s="27"/>
      <c r="I17" s="27"/>
      <c r="P17" s="250"/>
      <c r="R17" s="61" t="s">
        <v>117</v>
      </c>
      <c r="S17" s="149">
        <v>1.8274700000000001E-2</v>
      </c>
      <c r="T17" s="149">
        <v>1.8274700000000001E-2</v>
      </c>
      <c r="U17" s="149">
        <v>1.8274700000000001E-2</v>
      </c>
      <c r="V17" s="149">
        <v>1.8274700000000001E-2</v>
      </c>
      <c r="W17" s="149">
        <v>1.8274700000000001E-2</v>
      </c>
      <c r="X17" s="149">
        <v>1.8274700000000001E-2</v>
      </c>
      <c r="Y17" s="149">
        <v>1.8274700000000001E-2</v>
      </c>
      <c r="Z17" s="149">
        <v>1.8274700000000001E-2</v>
      </c>
      <c r="AA17" s="149">
        <v>1.8274700000000001E-2</v>
      </c>
      <c r="AB17" s="149">
        <v>1.8274700000000001E-2</v>
      </c>
      <c r="AC17" s="149">
        <v>1.8274700000000001E-2</v>
      </c>
      <c r="AD17" s="149">
        <v>1.8274700000000001E-2</v>
      </c>
    </row>
    <row r="18" spans="1:221" x14ac:dyDescent="0.2">
      <c r="A18" s="260"/>
      <c r="B18" s="27"/>
      <c r="C18" s="28"/>
      <c r="D18" s="28"/>
      <c r="E18" s="28"/>
      <c r="F18" s="28"/>
      <c r="G18" s="21"/>
      <c r="H18" s="27"/>
      <c r="I18" s="27"/>
      <c r="P18" s="250"/>
      <c r="R18" t="s">
        <v>138</v>
      </c>
      <c r="S18" s="173">
        <f>'Rider Rates'!$G$76</f>
        <v>3.18762E-2</v>
      </c>
      <c r="T18" s="173">
        <f>'Rider Rates'!$G$76</f>
        <v>3.18762E-2</v>
      </c>
      <c r="U18" s="173">
        <f>'Rider Rates'!$G$76</f>
        <v>3.18762E-2</v>
      </c>
      <c r="V18" s="173">
        <f>'Rider Rates'!$G$76</f>
        <v>3.18762E-2</v>
      </c>
      <c r="W18" s="173">
        <f>'Rider Rates'!$G$76</f>
        <v>3.18762E-2</v>
      </c>
      <c r="X18" s="173">
        <f>'Rider Rates'!$G$75</f>
        <v>3.18762E-2</v>
      </c>
      <c r="Y18" s="173">
        <f>'Rider Rates'!$G$75</f>
        <v>3.18762E-2</v>
      </c>
      <c r="Z18" s="173">
        <f>'Rider Rates'!$G$75</f>
        <v>3.18762E-2</v>
      </c>
      <c r="AA18" s="173">
        <f>'Rider Rates'!$G$75</f>
        <v>3.18762E-2</v>
      </c>
      <c r="AB18" s="173">
        <f>'Rider Rates'!$G$76</f>
        <v>3.18762E-2</v>
      </c>
      <c r="AC18" s="173">
        <f>'Rider Rates'!$G$76</f>
        <v>3.18762E-2</v>
      </c>
      <c r="AD18" s="173">
        <f>'Rider Rates'!$G$76</f>
        <v>3.18762E-2</v>
      </c>
    </row>
    <row r="19" spans="1:221" x14ac:dyDescent="0.2">
      <c r="A19" s="261" t="s">
        <v>118</v>
      </c>
      <c r="B19" s="20"/>
      <c r="C19" s="20"/>
      <c r="D19" s="20"/>
      <c r="E19" s="20"/>
      <c r="F19" s="20"/>
      <c r="G19" s="531" t="s">
        <v>67</v>
      </c>
      <c r="H19" s="532"/>
      <c r="I19" s="532"/>
      <c r="J19" s="533"/>
      <c r="K19" s="20"/>
      <c r="L19" s="534" t="s">
        <v>68</v>
      </c>
      <c r="M19" s="534"/>
      <c r="N19" s="534"/>
      <c r="O19" s="534"/>
      <c r="P19" s="250"/>
      <c r="R19" t="s">
        <v>139</v>
      </c>
      <c r="S19" s="173">
        <f>'Rider Rates'!$H$76</f>
        <v>1.72503E-2</v>
      </c>
      <c r="T19" s="173">
        <f>'Rider Rates'!$H$76</f>
        <v>1.72503E-2</v>
      </c>
      <c r="U19" s="173">
        <f>'Rider Rates'!$H$76</f>
        <v>1.72503E-2</v>
      </c>
      <c r="V19" s="173">
        <f>'Rider Rates'!$H$76</f>
        <v>1.72503E-2</v>
      </c>
      <c r="W19" s="173">
        <f>'Rider Rates'!$H$76</f>
        <v>1.72503E-2</v>
      </c>
      <c r="X19" s="173">
        <f>'Rider Rates'!$H$75</f>
        <v>3.0280600000000001E-2</v>
      </c>
      <c r="Y19" s="173">
        <f>'Rider Rates'!$H$75</f>
        <v>3.0280600000000001E-2</v>
      </c>
      <c r="Z19" s="173">
        <f>'Rider Rates'!$H$75</f>
        <v>3.0280600000000001E-2</v>
      </c>
      <c r="AA19" s="173">
        <f>'Rider Rates'!$H$75</f>
        <v>3.0280600000000001E-2</v>
      </c>
      <c r="AB19" s="173">
        <f>'Rider Rates'!$H$76</f>
        <v>1.72503E-2</v>
      </c>
      <c r="AC19" s="173">
        <f>'Rider Rates'!$H$76</f>
        <v>1.72503E-2</v>
      </c>
      <c r="AD19" s="173">
        <f>'Rider Rates'!$H$76</f>
        <v>1.72503E-2</v>
      </c>
    </row>
    <row r="20" spans="1:221" x14ac:dyDescent="0.2">
      <c r="A20" s="255"/>
      <c r="G20" s="8" t="s">
        <v>64</v>
      </c>
      <c r="H20" s="8" t="s">
        <v>65</v>
      </c>
      <c r="I20" s="8" t="s">
        <v>66</v>
      </c>
      <c r="J20" s="5" t="s">
        <v>34</v>
      </c>
      <c r="L20" s="100" t="s">
        <v>64</v>
      </c>
      <c r="M20" s="100" t="s">
        <v>65</v>
      </c>
      <c r="N20" s="100" t="s">
        <v>66</v>
      </c>
      <c r="O20" s="100" t="s">
        <v>34</v>
      </c>
      <c r="P20" s="262" t="s">
        <v>56</v>
      </c>
      <c r="R20" t="s">
        <v>140</v>
      </c>
      <c r="S20" s="173">
        <f>'Rider Rates'!$I$76</f>
        <v>2.0174299999999999E-2</v>
      </c>
      <c r="T20" s="173">
        <f>'Rider Rates'!$I$76</f>
        <v>2.0174299999999999E-2</v>
      </c>
      <c r="U20" s="173">
        <f>'Rider Rates'!$I$76</f>
        <v>2.0174299999999999E-2</v>
      </c>
      <c r="V20" s="173">
        <f>'Rider Rates'!$I$76</f>
        <v>2.0174299999999999E-2</v>
      </c>
      <c r="W20" s="173">
        <f>'Rider Rates'!$I$76</f>
        <v>2.0174299999999999E-2</v>
      </c>
      <c r="X20" s="173">
        <f>'Rider Rates'!$I$75</f>
        <v>2.8333000000000001E-2</v>
      </c>
      <c r="Y20" s="173">
        <f>'Rider Rates'!$I$75</f>
        <v>2.8333000000000001E-2</v>
      </c>
      <c r="Z20" s="173">
        <f>'Rider Rates'!$I$75</f>
        <v>2.8333000000000001E-2</v>
      </c>
      <c r="AA20" s="173">
        <f>'Rider Rates'!$I$75</f>
        <v>2.8333000000000001E-2</v>
      </c>
      <c r="AB20" s="173">
        <f>'Rider Rates'!$I$76</f>
        <v>2.0174299999999999E-2</v>
      </c>
      <c r="AC20" s="173">
        <f>'Rider Rates'!$I$76</f>
        <v>2.0174299999999999E-2</v>
      </c>
      <c r="AD20" s="173">
        <f>'Rider Rates'!$I$76</f>
        <v>2.0174299999999999E-2</v>
      </c>
    </row>
    <row r="21" spans="1:221" x14ac:dyDescent="0.2">
      <c r="A21" s="255" t="s">
        <v>32</v>
      </c>
      <c r="G21" s="63"/>
      <c r="H21" s="63"/>
      <c r="I21" s="94">
        <f>'Rider Rates'!$B$5</f>
        <v>13.5</v>
      </c>
      <c r="J21" s="94">
        <f>SUM(G21:I21)</f>
        <v>13.5</v>
      </c>
      <c r="L21" s="94"/>
      <c r="M21" s="94"/>
      <c r="N21" s="94">
        <f>I21</f>
        <v>13.5</v>
      </c>
      <c r="O21" s="94">
        <f>+SUM(L21:N21)</f>
        <v>13.5</v>
      </c>
      <c r="P21" s="263">
        <f>'Rider Rates'!$K$5</f>
        <v>46122</v>
      </c>
      <c r="R21" s="3" t="s">
        <v>156</v>
      </c>
      <c r="S21">
        <f>'Rider Rates'!$B$71</f>
        <v>7.6880000000000004E-2</v>
      </c>
      <c r="T21">
        <f>'Rider Rates'!$B$71</f>
        <v>7.6880000000000004E-2</v>
      </c>
      <c r="U21">
        <f>'Rider Rates'!$B$71</f>
        <v>7.6880000000000004E-2</v>
      </c>
      <c r="V21">
        <f>'Rider Rates'!$B$71</f>
        <v>7.6880000000000004E-2</v>
      </c>
      <c r="W21">
        <f>'Rider Rates'!$B$71</f>
        <v>7.6880000000000004E-2</v>
      </c>
      <c r="X21">
        <f>'Rider Rates'!$B$70</f>
        <v>7.6880000000000004E-2</v>
      </c>
      <c r="Y21">
        <f>'Rider Rates'!$B$70</f>
        <v>7.6880000000000004E-2</v>
      </c>
      <c r="Z21">
        <f>'Rider Rates'!$B$70</f>
        <v>7.6880000000000004E-2</v>
      </c>
      <c r="AA21">
        <f>'Rider Rates'!$B$70</f>
        <v>7.6880000000000004E-2</v>
      </c>
      <c r="AB21">
        <f>'Rider Rates'!$B$71</f>
        <v>7.6880000000000004E-2</v>
      </c>
      <c r="AC21">
        <f>'Rider Rates'!$B$71</f>
        <v>7.6880000000000004E-2</v>
      </c>
      <c r="AD21">
        <f>'Rider Rates'!$B$71</f>
        <v>7.6880000000000004E-2</v>
      </c>
    </row>
    <row r="22" spans="1:221" x14ac:dyDescent="0.2">
      <c r="A22" s="264" t="s">
        <v>260</v>
      </c>
      <c r="D22" s="366">
        <f>C17</f>
        <v>0</v>
      </c>
      <c r="E22" s="30" t="s">
        <v>45</v>
      </c>
      <c r="F22" s="4" t="s">
        <v>8</v>
      </c>
      <c r="G22" s="124"/>
      <c r="H22" s="63"/>
      <c r="I22" s="94">
        <f>'Rider Rates'!$G$5</f>
        <v>5.63</v>
      </c>
      <c r="J22" s="94">
        <f>SUM(G22:I22)</f>
        <v>5.63</v>
      </c>
      <c r="K22" t="s">
        <v>42</v>
      </c>
      <c r="L22" s="94"/>
      <c r="M22" s="94"/>
      <c r="N22" s="94">
        <f>IF($C$16&lt;0,0,ROUND($D22*I22,2))</f>
        <v>0</v>
      </c>
      <c r="O22" s="94">
        <f>+SUM(L22:N22)</f>
        <v>0</v>
      </c>
      <c r="P22" s="263">
        <f>'Rider Rates'!$K$5</f>
        <v>46122</v>
      </c>
      <c r="R22" s="3"/>
    </row>
    <row r="23" spans="1:221" x14ac:dyDescent="0.2">
      <c r="A23" s="265" t="s">
        <v>72</v>
      </c>
      <c r="B23" s="32"/>
      <c r="C23" s="32"/>
      <c r="D23" s="33"/>
      <c r="E23" s="33"/>
      <c r="F23" s="32"/>
      <c r="G23" s="32"/>
      <c r="I23" s="210"/>
      <c r="K23" s="34"/>
      <c r="L23" s="73"/>
      <c r="M23" s="43"/>
      <c r="N23" s="73">
        <f>SUM(N21:N22)</f>
        <v>13.5</v>
      </c>
      <c r="O23" s="73">
        <f>SUM(O21:O22)</f>
        <v>13.5</v>
      </c>
      <c r="P23" s="250"/>
      <c r="R23" s="83"/>
      <c r="S23" s="81"/>
      <c r="T23" s="84"/>
      <c r="U23" s="61"/>
      <c r="V23" s="85"/>
      <c r="W23" s="61"/>
      <c r="X23" s="61"/>
      <c r="Y23" s="61"/>
      <c r="Z23" s="61"/>
      <c r="AA23" s="61"/>
      <c r="AB23" s="61"/>
      <c r="AC23" s="61"/>
      <c r="AD23" s="61"/>
    </row>
    <row r="24" spans="1:221" x14ac:dyDescent="0.2">
      <c r="A24" s="266"/>
      <c r="B24" s="129"/>
      <c r="C24" s="129"/>
      <c r="D24" s="130"/>
      <c r="E24" s="130"/>
      <c r="F24" s="129"/>
      <c r="G24" s="130"/>
      <c r="H24" s="130"/>
      <c r="I24" s="130"/>
      <c r="J24" s="130"/>
      <c r="K24" s="131"/>
      <c r="L24" s="130"/>
      <c r="M24" s="130"/>
      <c r="N24" s="130"/>
      <c r="O24" s="130"/>
      <c r="P24" s="267"/>
      <c r="R24" s="83"/>
      <c r="S24" s="81"/>
      <c r="T24" s="84"/>
      <c r="U24" s="61"/>
      <c r="V24" s="85"/>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row>
    <row r="25" spans="1:221" x14ac:dyDescent="0.2">
      <c r="A25" s="268" t="s">
        <v>69</v>
      </c>
      <c r="B25" s="125"/>
      <c r="C25" s="125"/>
      <c r="D25" s="126"/>
      <c r="E25" s="126"/>
      <c r="F25" s="125"/>
      <c r="G25" s="126"/>
      <c r="H25" s="126"/>
      <c r="I25" s="126"/>
      <c r="J25" s="126"/>
      <c r="K25" s="126"/>
      <c r="L25" s="126"/>
      <c r="M25" s="126"/>
      <c r="N25" s="126"/>
      <c r="O25" s="126"/>
      <c r="P25" s="269"/>
      <c r="R25" s="83"/>
      <c r="S25" s="81"/>
      <c r="T25" s="84"/>
      <c r="U25" s="61"/>
      <c r="V25" s="85"/>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row>
    <row r="26" spans="1:221" x14ac:dyDescent="0.2">
      <c r="A26" s="268"/>
      <c r="B26" s="125"/>
      <c r="C26" s="125"/>
      <c r="D26" s="126"/>
      <c r="E26" s="126"/>
      <c r="F26" s="125"/>
      <c r="G26" s="126"/>
      <c r="H26" s="126"/>
      <c r="I26" s="126"/>
      <c r="J26" s="126"/>
      <c r="K26" s="126"/>
      <c r="L26" s="126"/>
      <c r="M26" s="126"/>
      <c r="N26" s="126"/>
      <c r="O26" s="126"/>
      <c r="P26" s="269"/>
      <c r="R26" s="83"/>
      <c r="S26" s="81"/>
      <c r="T26" s="84"/>
      <c r="U26" s="61"/>
      <c r="V26" s="85"/>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row>
    <row r="27" spans="1:221" x14ac:dyDescent="0.2">
      <c r="A27" s="279" t="s">
        <v>292</v>
      </c>
      <c r="B27" s="61"/>
      <c r="C27" s="61"/>
      <c r="D27" s="61"/>
      <c r="E27" s="61"/>
      <c r="F27" s="61"/>
      <c r="G27" s="61"/>
      <c r="H27" s="61"/>
      <c r="I27" s="61"/>
      <c r="J27" s="61"/>
      <c r="K27" s="61"/>
      <c r="L27" s="61"/>
      <c r="M27" s="61"/>
      <c r="N27" s="61"/>
      <c r="O27" s="61"/>
      <c r="P27" s="271"/>
      <c r="R27" s="83"/>
      <c r="S27" s="81"/>
      <c r="T27" s="84"/>
      <c r="U27" s="61"/>
      <c r="V27" s="85"/>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row>
    <row r="28" spans="1:221" x14ac:dyDescent="0.2">
      <c r="A28" s="272" t="s">
        <v>372</v>
      </c>
      <c r="B28" s="133"/>
      <c r="C28" s="133"/>
      <c r="D28" s="77">
        <f>IF($C$16&lt;0,0,IF($C$16&gt;833000,833000,$C$16))</f>
        <v>0</v>
      </c>
      <c r="E28" s="78" t="s">
        <v>41</v>
      </c>
      <c r="F28" s="79" t="s">
        <v>8</v>
      </c>
      <c r="G28" s="80"/>
      <c r="H28" s="80"/>
      <c r="I28" s="80">
        <f>'Rider Rates'!$G$35</f>
        <v>5.5215000000000004E-3</v>
      </c>
      <c r="J28" s="157">
        <f t="shared" ref="J28:J32" si="0">SUM(G28:I28)</f>
        <v>5.5215000000000004E-3</v>
      </c>
      <c r="K28" s="81" t="s">
        <v>42</v>
      </c>
      <c r="L28" s="82"/>
      <c r="M28" s="82"/>
      <c r="N28" s="82">
        <f t="shared" ref="N28:N33" si="1">ROUND(D28*I28,2)</f>
        <v>0</v>
      </c>
      <c r="O28" s="82">
        <f t="shared" ref="O28:O45" si="2">SUM(L28:N28)</f>
        <v>0</v>
      </c>
      <c r="P28" s="263">
        <f>'Rider Rates'!$O$35</f>
        <v>46022</v>
      </c>
      <c r="R28" s="83"/>
      <c r="S28" s="81"/>
      <c r="T28" s="84"/>
      <c r="U28" s="61"/>
      <c r="V28" s="85"/>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row>
    <row r="29" spans="1:221" x14ac:dyDescent="0.2">
      <c r="A29" s="272" t="s">
        <v>373</v>
      </c>
      <c r="B29" s="61"/>
      <c r="C29" s="61"/>
      <c r="D29" s="1">
        <f>IF($C$16&gt;833000,$C$16-833000,0)</f>
        <v>0</v>
      </c>
      <c r="E29" s="78" t="s">
        <v>41</v>
      </c>
      <c r="F29" s="79" t="s">
        <v>8</v>
      </c>
      <c r="G29" s="80"/>
      <c r="H29" s="80"/>
      <c r="I29" s="80">
        <f>'Rider Rates'!$G$36</f>
        <v>1.7560000000000001E-4</v>
      </c>
      <c r="J29" s="157">
        <f t="shared" si="0"/>
        <v>1.7560000000000001E-4</v>
      </c>
      <c r="K29" s="81" t="s">
        <v>42</v>
      </c>
      <c r="L29" s="82"/>
      <c r="M29" s="82"/>
      <c r="N29" s="82">
        <f t="shared" si="1"/>
        <v>0</v>
      </c>
      <c r="O29" s="82">
        <f t="shared" si="2"/>
        <v>0</v>
      </c>
      <c r="P29" s="263">
        <f>'Rider Rates'!$O$36</f>
        <v>45293</v>
      </c>
      <c r="R29" s="83"/>
      <c r="S29" s="81"/>
      <c r="T29" s="84"/>
      <c r="U29" s="61"/>
      <c r="V29" s="85"/>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row>
    <row r="30" spans="1:221" x14ac:dyDescent="0.2">
      <c r="A30" s="272" t="s">
        <v>92</v>
      </c>
      <c r="B30" s="61"/>
      <c r="C30" s="61"/>
      <c r="D30" s="77">
        <f>IF($C$16&lt;0,0,IF($C$16&gt;2000,2000,$C$16))</f>
        <v>0</v>
      </c>
      <c r="E30" s="78" t="s">
        <v>41</v>
      </c>
      <c r="F30" s="79" t="s">
        <v>8</v>
      </c>
      <c r="G30" s="80"/>
      <c r="H30" s="80"/>
      <c r="I30" s="80">
        <f>'Rider Rates'!$G$37</f>
        <v>4.6499999999999996E-3</v>
      </c>
      <c r="J30" s="157">
        <f t="shared" si="0"/>
        <v>4.6499999999999996E-3</v>
      </c>
      <c r="K30" s="81" t="s">
        <v>42</v>
      </c>
      <c r="L30" s="82"/>
      <c r="M30" s="82"/>
      <c r="N30" s="82">
        <f t="shared" si="1"/>
        <v>0</v>
      </c>
      <c r="O30" s="82">
        <f t="shared" si="2"/>
        <v>0</v>
      </c>
      <c r="P30" s="263">
        <f>'Rider Rates'!$O$37</f>
        <v>44531</v>
      </c>
      <c r="R30" s="83"/>
      <c r="S30" s="81"/>
      <c r="T30" s="84"/>
      <c r="U30" s="61"/>
      <c r="V30" s="85"/>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row>
    <row r="31" spans="1:221" x14ac:dyDescent="0.2">
      <c r="A31" s="272" t="s">
        <v>93</v>
      </c>
      <c r="B31" s="61"/>
      <c r="C31" s="61"/>
      <c r="D31" s="77">
        <f>IF($C$16&lt;=2000,0,IF($C$16=0,0,IF($C$16-2000&gt;13000,13000,$C$16-2000)))</f>
        <v>0</v>
      </c>
      <c r="E31" s="78" t="s">
        <v>41</v>
      </c>
      <c r="F31" s="79" t="s">
        <v>8</v>
      </c>
      <c r="G31" s="80"/>
      <c r="H31" s="80"/>
      <c r="I31" s="80">
        <f>'Rider Rates'!$G$38</f>
        <v>4.1900000000000001E-3</v>
      </c>
      <c r="J31" s="157">
        <f t="shared" si="0"/>
        <v>4.1900000000000001E-3</v>
      </c>
      <c r="K31" s="81" t="s">
        <v>42</v>
      </c>
      <c r="L31" s="82"/>
      <c r="M31" s="82"/>
      <c r="N31" s="82">
        <f t="shared" si="1"/>
        <v>0</v>
      </c>
      <c r="O31" s="82">
        <f t="shared" si="2"/>
        <v>0</v>
      </c>
      <c r="P31" s="263">
        <f>'Rider Rates'!$O$38</f>
        <v>44531</v>
      </c>
      <c r="R31" s="83"/>
      <c r="S31" s="81"/>
      <c r="T31" s="84"/>
      <c r="U31" s="61"/>
      <c r="V31" s="85"/>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row>
    <row r="32" spans="1:221" x14ac:dyDescent="0.2">
      <c r="A32" s="272" t="s">
        <v>94</v>
      </c>
      <c r="B32" s="61"/>
      <c r="C32" s="61"/>
      <c r="D32" s="77">
        <f>IF($C$16=0,0,IF($C$16-15000&gt;=0,$C$16-15000,0))</f>
        <v>0</v>
      </c>
      <c r="E32" s="78" t="s">
        <v>41</v>
      </c>
      <c r="F32" s="79" t="s">
        <v>8</v>
      </c>
      <c r="G32" s="80"/>
      <c r="H32" s="80"/>
      <c r="I32" s="80">
        <f>'Rider Rates'!$G$39</f>
        <v>3.63E-3</v>
      </c>
      <c r="J32" s="157">
        <f t="shared" si="0"/>
        <v>3.63E-3</v>
      </c>
      <c r="K32" s="81" t="s">
        <v>42</v>
      </c>
      <c r="L32" s="82"/>
      <c r="M32" s="82"/>
      <c r="N32" s="82">
        <f t="shared" si="1"/>
        <v>0</v>
      </c>
      <c r="O32" s="82">
        <f t="shared" si="2"/>
        <v>0</v>
      </c>
      <c r="P32" s="263">
        <f>'Rider Rates'!$O$39</f>
        <v>44531</v>
      </c>
      <c r="R32" s="83"/>
      <c r="S32" s="81"/>
      <c r="T32" s="84"/>
      <c r="U32" s="61"/>
      <c r="V32" s="85"/>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row>
    <row r="33" spans="1:221" x14ac:dyDescent="0.2">
      <c r="A33" s="273" t="s">
        <v>159</v>
      </c>
      <c r="B33" s="61"/>
      <c r="C33" s="61"/>
      <c r="D33" s="77">
        <f>IF($C$16&lt;1,0,$C$16)</f>
        <v>0</v>
      </c>
      <c r="E33" s="78" t="s">
        <v>41</v>
      </c>
      <c r="F33" s="196" t="s">
        <v>8</v>
      </c>
      <c r="G33" s="80"/>
      <c r="H33" s="80"/>
      <c r="I33" s="80">
        <f>'Rider Rates'!$H$40</f>
        <v>-1.9059999999999999E-3</v>
      </c>
      <c r="J33" s="157">
        <f t="shared" ref="J33:J45" si="3">SUM(G33:I33)</f>
        <v>-1.9059999999999999E-3</v>
      </c>
      <c r="K33" s="81" t="s">
        <v>42</v>
      </c>
      <c r="L33" s="82"/>
      <c r="M33" s="82"/>
      <c r="N33" s="82">
        <f t="shared" si="1"/>
        <v>0</v>
      </c>
      <c r="O33" s="82">
        <f t="shared" si="2"/>
        <v>0</v>
      </c>
      <c r="P33" s="263">
        <f>'Rider Rates'!$O$40</f>
        <v>46122</v>
      </c>
      <c r="R33" s="83"/>
      <c r="S33" s="81"/>
      <c r="T33" s="84"/>
      <c r="U33" s="61"/>
      <c r="V33" s="85"/>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row>
    <row r="34" spans="1:221" x14ac:dyDescent="0.2">
      <c r="A34" s="272" t="s">
        <v>289</v>
      </c>
      <c r="B34" s="61"/>
      <c r="C34" s="61"/>
      <c r="D34" s="77">
        <f>IF($C$16&lt;0,0,$C$16)</f>
        <v>0</v>
      </c>
      <c r="E34" s="78" t="s">
        <v>41</v>
      </c>
      <c r="F34" s="79" t="s">
        <v>8</v>
      </c>
      <c r="G34" s="87"/>
      <c r="H34" s="88"/>
      <c r="I34" s="80">
        <f>'Rider Rates'!$H$54</f>
        <v>4.5409999999999998E-4</v>
      </c>
      <c r="J34" s="80">
        <f>SUM(G34:I34)</f>
        <v>4.5409999999999998E-4</v>
      </c>
      <c r="K34" s="81" t="s">
        <v>42</v>
      </c>
      <c r="L34" s="82"/>
      <c r="M34" s="82"/>
      <c r="N34" s="82">
        <f>ROUND(D34*I34,2)</f>
        <v>0</v>
      </c>
      <c r="O34" s="197">
        <f>SUM(L34:N34)</f>
        <v>0</v>
      </c>
      <c r="P34" s="192">
        <f>'Rider Rates'!$O$54</f>
        <v>46112</v>
      </c>
      <c r="R34" s="83"/>
      <c r="S34" s="81"/>
      <c r="T34" s="84"/>
      <c r="U34" s="61"/>
      <c r="V34" s="85"/>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row>
    <row r="35" spans="1:221" x14ac:dyDescent="0.2">
      <c r="A35" s="273" t="s">
        <v>162</v>
      </c>
      <c r="B35" s="61"/>
      <c r="C35" s="61"/>
      <c r="D35" s="151"/>
      <c r="E35" s="78" t="s">
        <v>109</v>
      </c>
      <c r="F35" s="79"/>
      <c r="G35" s="87"/>
      <c r="H35" s="88"/>
      <c r="I35" s="152">
        <f>'Rider Rates'!$B$41</f>
        <v>0.19</v>
      </c>
      <c r="J35" s="152">
        <f t="shared" si="3"/>
        <v>0.19</v>
      </c>
      <c r="K35" s="81"/>
      <c r="L35" s="82"/>
      <c r="M35" s="82"/>
      <c r="N35" s="82">
        <f>I35</f>
        <v>0.19</v>
      </c>
      <c r="O35" s="82">
        <f t="shared" si="2"/>
        <v>0.19</v>
      </c>
      <c r="P35" s="263">
        <f>'Rider Rates'!$O$41</f>
        <v>46122</v>
      </c>
      <c r="R35" s="83"/>
      <c r="S35" s="81"/>
      <c r="T35" s="84"/>
      <c r="U35" s="61"/>
      <c r="V35" s="85"/>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row>
    <row r="36" spans="1:221" x14ac:dyDescent="0.2">
      <c r="A36" s="272" t="s">
        <v>352</v>
      </c>
      <c r="B36" s="61"/>
      <c r="C36" s="61"/>
      <c r="D36" s="151"/>
      <c r="E36" s="78" t="s">
        <v>109</v>
      </c>
      <c r="F36" s="79"/>
      <c r="G36" s="87"/>
      <c r="H36" s="88"/>
      <c r="I36" s="152">
        <f>'Rider Rates'!$B$42</f>
        <v>2.8</v>
      </c>
      <c r="J36" s="152">
        <f t="shared" si="3"/>
        <v>2.8</v>
      </c>
      <c r="K36" s="81"/>
      <c r="L36" s="82"/>
      <c r="M36" s="82"/>
      <c r="N36" s="82">
        <f>I36</f>
        <v>2.8</v>
      </c>
      <c r="O36" s="82">
        <f t="shared" si="2"/>
        <v>2.8</v>
      </c>
      <c r="P36" s="263">
        <f>'Rider Rates'!$O$42</f>
        <v>46122</v>
      </c>
      <c r="R36" s="83"/>
      <c r="S36" s="81"/>
      <c r="T36" s="84"/>
      <c r="U36" s="61"/>
      <c r="V36" s="85"/>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row>
    <row r="37" spans="1:221" x14ac:dyDescent="0.2">
      <c r="A37" s="272" t="s">
        <v>133</v>
      </c>
      <c r="B37" s="61"/>
      <c r="C37" s="61"/>
      <c r="D37" s="151">
        <f>$N$23</f>
        <v>13.5</v>
      </c>
      <c r="E37" s="78" t="s">
        <v>115</v>
      </c>
      <c r="F37" s="79" t="s">
        <v>8</v>
      </c>
      <c r="G37" s="87"/>
      <c r="H37" s="88"/>
      <c r="I37" s="93">
        <f>'Rider Rates'!$F$43</f>
        <v>2.95915E-2</v>
      </c>
      <c r="J37" s="93">
        <f t="shared" si="3"/>
        <v>2.95915E-2</v>
      </c>
      <c r="K37" s="81"/>
      <c r="L37" s="82"/>
      <c r="M37" s="82"/>
      <c r="N37" s="82">
        <f>ROUND($N$23*I37,2)</f>
        <v>0.4</v>
      </c>
      <c r="O37" s="82">
        <f t="shared" si="2"/>
        <v>0.4</v>
      </c>
      <c r="P37" s="263">
        <f>'Rider Rates'!$O$43</f>
        <v>46122</v>
      </c>
      <c r="R37" s="83"/>
      <c r="S37" s="81"/>
      <c r="T37" s="84"/>
      <c r="U37" s="61"/>
      <c r="V37" s="85"/>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row>
    <row r="38" spans="1:221" x14ac:dyDescent="0.2">
      <c r="A38" s="272" t="s">
        <v>78</v>
      </c>
      <c r="B38" s="61"/>
      <c r="C38" s="61"/>
      <c r="D38" s="151">
        <f>$N$23</f>
        <v>13.5</v>
      </c>
      <c r="E38" s="78" t="s">
        <v>115</v>
      </c>
      <c r="F38" s="79" t="s">
        <v>8</v>
      </c>
      <c r="G38" s="86"/>
      <c r="H38" s="5"/>
      <c r="I38" s="93">
        <f>'Rider Rates'!$F$44</f>
        <v>1.8019E-2</v>
      </c>
      <c r="J38" s="93">
        <f t="shared" si="3"/>
        <v>1.8019E-2</v>
      </c>
      <c r="K38" s="81"/>
      <c r="L38" s="82"/>
      <c r="M38" s="82"/>
      <c r="N38" s="82">
        <f>ROUND($N$23*I38,2)</f>
        <v>0.24</v>
      </c>
      <c r="O38" s="82">
        <f t="shared" si="2"/>
        <v>0.24</v>
      </c>
      <c r="P38" s="263">
        <f>'Rider Rates'!$O$44</f>
        <v>46122</v>
      </c>
      <c r="R38" s="83"/>
      <c r="S38" s="81"/>
      <c r="T38" s="84"/>
      <c r="U38" s="61"/>
      <c r="V38" s="85"/>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row>
    <row r="39" spans="1:221" x14ac:dyDescent="0.2">
      <c r="A39" s="272" t="s">
        <v>79</v>
      </c>
      <c r="B39" s="61"/>
      <c r="C39" s="61"/>
      <c r="D39" s="151">
        <f>$N$23</f>
        <v>13.5</v>
      </c>
      <c r="E39" s="78" t="s">
        <v>115</v>
      </c>
      <c r="F39" s="79" t="s">
        <v>8</v>
      </c>
      <c r="G39" s="87"/>
      <c r="H39" s="88"/>
      <c r="I39" s="93">
        <f>'Rider Rates'!$F$45</f>
        <v>5.8023605956771022E-2</v>
      </c>
      <c r="J39" s="93">
        <f t="shared" si="3"/>
        <v>5.8023605956771022E-2</v>
      </c>
      <c r="K39" s="81"/>
      <c r="L39" s="82"/>
      <c r="M39" s="82"/>
      <c r="N39" s="82">
        <f>ROUND($N$23*I39,2)</f>
        <v>0.78</v>
      </c>
      <c r="O39" s="82">
        <f t="shared" si="2"/>
        <v>0.78</v>
      </c>
      <c r="P39" s="263">
        <f>'Rider Rates'!$O$45</f>
        <v>46122</v>
      </c>
      <c r="R39" s="83"/>
      <c r="S39" s="81"/>
      <c r="T39" s="84"/>
      <c r="U39" s="61"/>
      <c r="V39" s="85"/>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row>
    <row r="40" spans="1:221" x14ac:dyDescent="0.2">
      <c r="A40" s="270" t="s">
        <v>173</v>
      </c>
      <c r="B40" s="61"/>
      <c r="C40" s="61"/>
      <c r="D40" s="151">
        <f>$N$23</f>
        <v>13.5</v>
      </c>
      <c r="E40" s="78" t="s">
        <v>115</v>
      </c>
      <c r="F40" s="79" t="s">
        <v>8</v>
      </c>
      <c r="G40" s="80"/>
      <c r="H40" s="80"/>
      <c r="I40" s="93">
        <f>'Rider Rates'!$F$46</f>
        <v>0</v>
      </c>
      <c r="J40" s="93">
        <f t="shared" si="3"/>
        <v>0</v>
      </c>
      <c r="K40" s="81"/>
      <c r="L40" s="82"/>
      <c r="M40" s="82"/>
      <c r="N40" s="82">
        <f>ROUND($N$23*I40,2)</f>
        <v>0</v>
      </c>
      <c r="O40" s="82">
        <f t="shared" si="2"/>
        <v>0</v>
      </c>
      <c r="P40" s="263">
        <f>'Rider Rates'!$O$46</f>
        <v>44713</v>
      </c>
      <c r="R40" s="83"/>
      <c r="S40" s="81"/>
      <c r="T40" s="84"/>
      <c r="U40" s="61"/>
      <c r="V40" s="85"/>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row>
    <row r="41" spans="1:221" x14ac:dyDescent="0.2">
      <c r="A41" s="270" t="s">
        <v>160</v>
      </c>
      <c r="B41" s="61"/>
      <c r="C41" s="61"/>
      <c r="D41" s="77"/>
      <c r="E41" s="78" t="s">
        <v>109</v>
      </c>
      <c r="F41" s="79"/>
      <c r="G41" s="80"/>
      <c r="H41" s="80"/>
      <c r="I41" s="152">
        <f>'Rider Rates'!$B$47</f>
        <v>0</v>
      </c>
      <c r="J41" s="152">
        <f t="shared" si="3"/>
        <v>0</v>
      </c>
      <c r="K41" s="81" t="s">
        <v>42</v>
      </c>
      <c r="L41" s="82"/>
      <c r="M41" s="82"/>
      <c r="N41" s="82">
        <f>I41</f>
        <v>0</v>
      </c>
      <c r="O41" s="82">
        <f t="shared" si="2"/>
        <v>0</v>
      </c>
      <c r="P41" s="263">
        <f>'Rider Rates'!$O$47</f>
        <v>45883</v>
      </c>
      <c r="R41" s="83"/>
      <c r="S41" s="81"/>
      <c r="T41" s="84"/>
      <c r="U41" s="61"/>
      <c r="V41" s="85"/>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row>
    <row r="42" spans="1:221" x14ac:dyDescent="0.2">
      <c r="A42" s="270" t="s">
        <v>170</v>
      </c>
      <c r="B42" s="61"/>
      <c r="C42" s="61"/>
      <c r="D42" s="77"/>
      <c r="E42" s="78" t="s">
        <v>109</v>
      </c>
      <c r="F42" s="79" t="s">
        <v>8</v>
      </c>
      <c r="G42" s="203"/>
      <c r="H42" s="203"/>
      <c r="I42" s="152">
        <f>'Rider Rates'!$B$48</f>
        <v>0</v>
      </c>
      <c r="J42" s="152">
        <f t="shared" si="3"/>
        <v>0</v>
      </c>
      <c r="K42" s="81"/>
      <c r="L42" s="162"/>
      <c r="M42" s="162"/>
      <c r="N42" s="162">
        <f>I42</f>
        <v>0</v>
      </c>
      <c r="O42" s="162">
        <f t="shared" si="2"/>
        <v>0</v>
      </c>
      <c r="P42" s="263">
        <f>'Rider Rates'!$O$48</f>
        <v>45883</v>
      </c>
      <c r="R42" s="83"/>
      <c r="S42" s="81"/>
      <c r="T42" s="84"/>
      <c r="U42" s="61"/>
      <c r="V42" s="85"/>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row>
    <row r="43" spans="1:221" x14ac:dyDescent="0.2">
      <c r="A43" s="270" t="s">
        <v>176</v>
      </c>
      <c r="B43" s="61"/>
      <c r="C43" s="61"/>
      <c r="D43" s="77">
        <f>C16</f>
        <v>0</v>
      </c>
      <c r="E43" s="78" t="s">
        <v>41</v>
      </c>
      <c r="F43" s="196" t="s">
        <v>8</v>
      </c>
      <c r="G43" s="80"/>
      <c r="H43" s="80"/>
      <c r="I43" s="80">
        <f>'Rider Rates'!$H$49</f>
        <v>0</v>
      </c>
      <c r="J43" s="80">
        <f t="shared" si="3"/>
        <v>0</v>
      </c>
      <c r="K43" s="81" t="s">
        <v>42</v>
      </c>
      <c r="L43" s="82"/>
      <c r="M43" s="82"/>
      <c r="N43" s="82">
        <f>ROUND(D43*I43,2)</f>
        <v>0</v>
      </c>
      <c r="O43" s="82">
        <f t="shared" si="2"/>
        <v>0</v>
      </c>
      <c r="P43" s="263">
        <f>'Rider Rates'!$O$49</f>
        <v>45444</v>
      </c>
      <c r="R43" s="83"/>
      <c r="S43" s="81"/>
      <c r="T43" s="84"/>
      <c r="U43" s="61"/>
      <c r="V43" s="85"/>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row>
    <row r="44" spans="1:221" x14ac:dyDescent="0.2">
      <c r="A44" s="270" t="s">
        <v>175</v>
      </c>
      <c r="B44" s="61"/>
      <c r="C44" s="61"/>
      <c r="D44" s="77"/>
      <c r="E44" s="78" t="s">
        <v>109</v>
      </c>
      <c r="F44" s="79" t="s">
        <v>8</v>
      </c>
      <c r="G44" s="203"/>
      <c r="H44" s="203"/>
      <c r="I44" s="80">
        <f>'Rider Rates'!$B$50</f>
        <v>0</v>
      </c>
      <c r="J44" s="80">
        <f t="shared" si="3"/>
        <v>0</v>
      </c>
      <c r="K44" s="81"/>
      <c r="L44" s="162"/>
      <c r="M44" s="162"/>
      <c r="N44" s="162">
        <f>I44</f>
        <v>0</v>
      </c>
      <c r="O44" s="162">
        <f t="shared" si="2"/>
        <v>0</v>
      </c>
      <c r="P44" s="263">
        <f>'Rider Rates'!$O$50</f>
        <v>45444</v>
      </c>
      <c r="R44" s="83"/>
      <c r="S44" s="81"/>
      <c r="T44" s="84"/>
      <c r="U44" s="61"/>
      <c r="V44" s="85"/>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row>
    <row r="45" spans="1:221" x14ac:dyDescent="0.2">
      <c r="A45" s="273" t="s">
        <v>174</v>
      </c>
      <c r="B45" s="61"/>
      <c r="C45" s="61"/>
      <c r="D45" s="77">
        <f>IF($C$16&lt;0,0,$C$16)</f>
        <v>0</v>
      </c>
      <c r="E45" s="78" t="s">
        <v>41</v>
      </c>
      <c r="F45" s="79" t="s">
        <v>8</v>
      </c>
      <c r="G45" s="80"/>
      <c r="H45" s="80"/>
      <c r="I45" s="80">
        <f>'Rider Rates'!$H$51</f>
        <v>0</v>
      </c>
      <c r="J45" s="80">
        <f t="shared" si="3"/>
        <v>0</v>
      </c>
      <c r="K45" s="81" t="s">
        <v>42</v>
      </c>
      <c r="L45" s="82"/>
      <c r="M45" s="82"/>
      <c r="N45" s="82">
        <f>ROUND(I45*D45,2)</f>
        <v>0</v>
      </c>
      <c r="O45" s="162">
        <f t="shared" si="2"/>
        <v>0</v>
      </c>
      <c r="P45" s="263">
        <f>'Rider Rates'!$O$51</f>
        <v>45444</v>
      </c>
      <c r="R45" s="83"/>
      <c r="S45" s="81"/>
      <c r="T45" s="84"/>
      <c r="U45" s="61"/>
      <c r="V45" s="85"/>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row>
    <row r="46" spans="1:221" x14ac:dyDescent="0.2">
      <c r="A46" s="272" t="s">
        <v>91</v>
      </c>
      <c r="B46" s="61"/>
      <c r="C46" s="61"/>
      <c r="D46" s="77">
        <f>IF('Customer Info'!C33=TRUE,0,IF($C$16&lt;0,0,$C$16))</f>
        <v>0</v>
      </c>
      <c r="E46" s="78" t="s">
        <v>41</v>
      </c>
      <c r="F46" s="79" t="s">
        <v>8</v>
      </c>
      <c r="G46" s="80"/>
      <c r="H46" s="80"/>
      <c r="I46" s="80">
        <f>'Rider Rates'!$H$55</f>
        <v>0</v>
      </c>
      <c r="J46" s="80">
        <f>SUM(G46:I46)</f>
        <v>0</v>
      </c>
      <c r="K46" s="81" t="s">
        <v>42</v>
      </c>
      <c r="L46" s="82"/>
      <c r="M46" s="82"/>
      <c r="N46" s="82">
        <f>ROUND(D46*I46,2)</f>
        <v>0</v>
      </c>
      <c r="O46" s="82">
        <f>SUM(L46:N46)</f>
        <v>0</v>
      </c>
      <c r="P46" s="263">
        <f>'Rider Rates'!$O$55</f>
        <v>45444</v>
      </c>
      <c r="R46" s="83"/>
      <c r="S46" s="81"/>
      <c r="T46" s="84"/>
      <c r="U46" s="61"/>
      <c r="V46" s="85"/>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row>
    <row r="47" spans="1:221" x14ac:dyDescent="0.2">
      <c r="A47" s="270" t="s">
        <v>177</v>
      </c>
      <c r="B47" s="61"/>
      <c r="C47" s="61"/>
      <c r="D47" s="77"/>
      <c r="E47" s="78"/>
      <c r="F47" s="79"/>
      <c r="G47" s="203"/>
      <c r="H47" s="203"/>
      <c r="I47" s="80"/>
      <c r="J47" s="80"/>
      <c r="K47" s="81"/>
      <c r="L47" s="162"/>
      <c r="M47" s="162"/>
      <c r="N47" s="162"/>
      <c r="O47" s="162"/>
      <c r="P47" s="263"/>
      <c r="R47" s="83"/>
      <c r="S47" s="81"/>
      <c r="T47" s="84"/>
      <c r="U47" s="61"/>
      <c r="V47" s="85"/>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row>
    <row r="48" spans="1:221" x14ac:dyDescent="0.2">
      <c r="A48" s="270"/>
      <c r="B48" s="61"/>
      <c r="C48" s="61"/>
      <c r="D48" s="77"/>
      <c r="E48" s="78"/>
      <c r="F48" s="79"/>
      <c r="G48" s="79"/>
      <c r="H48" s="79"/>
      <c r="I48" s="79"/>
      <c r="J48" s="79"/>
      <c r="K48" s="79"/>
      <c r="L48" s="79"/>
      <c r="M48" s="79"/>
      <c r="N48" s="79"/>
      <c r="O48" s="79"/>
      <c r="P48" s="263"/>
      <c r="R48" s="83"/>
      <c r="S48" s="81"/>
      <c r="T48" s="84"/>
      <c r="U48" s="61"/>
      <c r="V48" s="85"/>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row>
    <row r="49" spans="1:221" x14ac:dyDescent="0.2">
      <c r="A49" s="279" t="s">
        <v>293</v>
      </c>
      <c r="B49" s="61"/>
      <c r="C49" s="61"/>
      <c r="D49" s="77"/>
      <c r="E49" s="78"/>
      <c r="F49" s="79"/>
      <c r="G49" s="79"/>
      <c r="H49" s="79"/>
      <c r="I49" s="79"/>
      <c r="J49" s="79"/>
      <c r="K49" s="79"/>
      <c r="L49" s="79"/>
      <c r="M49" s="79"/>
      <c r="N49" s="79"/>
      <c r="O49" s="79"/>
      <c r="P49" s="263"/>
      <c r="R49" s="83"/>
      <c r="S49" s="81"/>
      <c r="T49" s="84"/>
      <c r="U49" s="61"/>
      <c r="V49" s="85"/>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row>
    <row r="50" spans="1:221" x14ac:dyDescent="0.2">
      <c r="A50" s="273" t="s">
        <v>155</v>
      </c>
      <c r="B50" s="61"/>
      <c r="C50" s="61"/>
      <c r="D50" s="77">
        <f>IF($C$16&lt;0,0,$C$16)</f>
        <v>0</v>
      </c>
      <c r="E50" s="78" t="s">
        <v>41</v>
      </c>
      <c r="F50" s="79" t="s">
        <v>8</v>
      </c>
      <c r="G50" s="80"/>
      <c r="H50" s="80">
        <f>'Rider Rates'!$B$64</f>
        <v>4.34364E-2</v>
      </c>
      <c r="I50" s="80"/>
      <c r="J50" s="80">
        <f>SUM(G50:I50)</f>
        <v>4.34364E-2</v>
      </c>
      <c r="K50" s="81" t="s">
        <v>42</v>
      </c>
      <c r="L50" s="82"/>
      <c r="M50" s="82">
        <f>ROUND(D50*H50,2)</f>
        <v>0</v>
      </c>
      <c r="N50" s="160"/>
      <c r="O50" s="82">
        <f>SUM(L50:N50)</f>
        <v>0</v>
      </c>
      <c r="P50" s="263">
        <f>'Rider Rates'!$L$64</f>
        <v>46112</v>
      </c>
      <c r="R50" s="83"/>
      <c r="S50" s="81"/>
      <c r="T50" s="84"/>
      <c r="U50" s="61"/>
      <c r="V50" s="85"/>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row>
    <row r="51" spans="1:221" x14ac:dyDescent="0.2">
      <c r="A51" s="273"/>
      <c r="B51" s="61"/>
      <c r="C51" s="61"/>
      <c r="D51" s="77"/>
      <c r="E51" s="78"/>
      <c r="F51" s="79"/>
      <c r="G51" s="79"/>
      <c r="H51" s="79"/>
      <c r="I51" s="79"/>
      <c r="J51" s="79"/>
      <c r="K51" s="79"/>
      <c r="L51" s="79"/>
      <c r="M51" s="79"/>
      <c r="N51" s="79"/>
      <c r="O51" s="79"/>
      <c r="P51" s="263"/>
      <c r="R51" s="83"/>
      <c r="S51" s="81"/>
      <c r="T51" s="84"/>
      <c r="U51" s="61"/>
      <c r="V51" s="85"/>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row>
    <row r="52" spans="1:221" x14ac:dyDescent="0.2">
      <c r="A52" s="279" t="s">
        <v>294</v>
      </c>
      <c r="B52" s="61"/>
      <c r="C52" s="61"/>
      <c r="D52" s="77"/>
      <c r="E52" s="78"/>
      <c r="F52" s="79"/>
      <c r="G52" s="79"/>
      <c r="H52" s="79"/>
      <c r="I52" s="79"/>
      <c r="J52" s="79"/>
      <c r="K52" s="79"/>
      <c r="L52" s="79"/>
      <c r="M52" s="79"/>
      <c r="N52" s="79"/>
      <c r="O52" s="79"/>
      <c r="P52" s="263"/>
      <c r="R52" s="83"/>
      <c r="S52" s="81"/>
      <c r="T52" s="84"/>
      <c r="U52" s="61"/>
      <c r="V52" s="85"/>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row>
    <row r="53" spans="1:221" x14ac:dyDescent="0.2">
      <c r="A53" s="273" t="s">
        <v>157</v>
      </c>
      <c r="B53" s="61"/>
      <c r="C53" s="61"/>
      <c r="D53" s="77">
        <f>IF(C12="Yes",0,'Customer Info'!$B$21+'Customer Info'!$B$22-'Customer Info'!$B$23)</f>
        <v>0</v>
      </c>
      <c r="E53" s="78" t="s">
        <v>41</v>
      </c>
      <c r="F53" s="79" t="s">
        <v>8</v>
      </c>
      <c r="G53" s="80">
        <f>IF(C12="Yes",0,'Rider Rates'!$B$70)</f>
        <v>7.6880000000000004E-2</v>
      </c>
      <c r="H53" s="80"/>
      <c r="I53" s="80"/>
      <c r="J53" s="185">
        <f>SUM(G53:H53)</f>
        <v>7.6880000000000004E-2</v>
      </c>
      <c r="K53" s="81" t="s">
        <v>42</v>
      </c>
      <c r="L53" s="82">
        <f>ROUND(D53*G53,2)</f>
        <v>0</v>
      </c>
      <c r="M53" s="82"/>
      <c r="N53" s="82"/>
      <c r="O53" s="82">
        <f t="shared" ref="O53:O54" si="4">SUM(L53:N53)</f>
        <v>0</v>
      </c>
      <c r="P53" s="263">
        <f>'Rider Rates'!$G$70</f>
        <v>45809</v>
      </c>
      <c r="R53" s="83"/>
      <c r="S53" s="81"/>
      <c r="T53" s="84"/>
      <c r="U53" s="61"/>
      <c r="V53" s="85"/>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row>
    <row r="54" spans="1:221" x14ac:dyDescent="0.2">
      <c r="A54" s="270" t="s">
        <v>136</v>
      </c>
      <c r="B54" s="61"/>
      <c r="C54" s="61"/>
      <c r="D54" s="77">
        <f>IF(C12="Yes",0,'Customer Info'!$B$21+'Customer Info'!$B$22-'Customer Info'!$B$23)</f>
        <v>0</v>
      </c>
      <c r="E54" s="78" t="s">
        <v>41</v>
      </c>
      <c r="F54" s="79" t="s">
        <v>8</v>
      </c>
      <c r="G54" s="80">
        <f>IF(C12="Yes",0,'Rider Rates'!$B$74)</f>
        <v>2.298E-2</v>
      </c>
      <c r="H54" s="80"/>
      <c r="I54" s="80"/>
      <c r="J54" s="185">
        <f>SUM(G54:H54)</f>
        <v>2.298E-2</v>
      </c>
      <c r="K54" s="81" t="s">
        <v>42</v>
      </c>
      <c r="L54" s="82">
        <f>ROUND(D54*G54,2)</f>
        <v>0</v>
      </c>
      <c r="M54" s="82"/>
      <c r="N54" s="82"/>
      <c r="O54" s="82">
        <f t="shared" si="4"/>
        <v>0</v>
      </c>
      <c r="P54" s="263">
        <f>'Rider Rates'!$R$74</f>
        <v>45809</v>
      </c>
      <c r="R54" s="83"/>
      <c r="S54" s="81"/>
      <c r="T54" s="84"/>
      <c r="U54" s="61"/>
      <c r="V54" s="85"/>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row>
    <row r="55" spans="1:221" x14ac:dyDescent="0.2">
      <c r="A55" s="273" t="s">
        <v>158</v>
      </c>
      <c r="B55" s="61"/>
      <c r="C55" s="61"/>
      <c r="D55" s="77">
        <f>IF(C12="Yes",0,'Customer Info'!$B$21+'Customer Info'!$B$22-'Customer Info'!$B$23)</f>
        <v>0</v>
      </c>
      <c r="E55" s="78" t="s">
        <v>41</v>
      </c>
      <c r="F55" s="79" t="s">
        <v>8</v>
      </c>
      <c r="G55" s="80">
        <f>IF(C12="Yes",0,'Rider Rates'!$B$79)</f>
        <v>-4.3956000000000004E-3</v>
      </c>
      <c r="H55" s="80"/>
      <c r="I55" s="80"/>
      <c r="J55" s="185">
        <f>SUM(G55:H55)</f>
        <v>-4.3956000000000004E-3</v>
      </c>
      <c r="K55" s="81" t="s">
        <v>42</v>
      </c>
      <c r="L55" s="82">
        <f>ROUND(D55*G55,2)</f>
        <v>0</v>
      </c>
      <c r="M55" s="82"/>
      <c r="N55" s="82"/>
      <c r="O55" s="82">
        <f>SUM(L55:N55)</f>
        <v>0</v>
      </c>
      <c r="P55" s="263">
        <f>'Rider Rates'!$C$79</f>
        <v>46112</v>
      </c>
      <c r="R55" s="83"/>
      <c r="S55" s="81"/>
      <c r="T55" s="84"/>
      <c r="U55" s="61"/>
      <c r="V55" s="85"/>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row>
    <row r="56" spans="1:221" x14ac:dyDescent="0.2">
      <c r="A56" s="272" t="s">
        <v>134</v>
      </c>
      <c r="B56" s="61"/>
      <c r="C56" s="61"/>
      <c r="D56" s="77">
        <f>IF(C12="Yes",0,'Customer Info'!$B$21+'Customer Info'!$B$22-'Customer Info'!$B$23)</f>
        <v>0</v>
      </c>
      <c r="E56" s="78" t="s">
        <v>41</v>
      </c>
      <c r="F56" s="79" t="s">
        <v>8</v>
      </c>
      <c r="G56" s="80">
        <f>IF(C12="Yes",0,'Rider Rates'!$B$82)</f>
        <v>3.8972999999999998E-3</v>
      </c>
      <c r="H56" s="80"/>
      <c r="I56" s="93"/>
      <c r="J56" s="185">
        <f>SUM(G56:H56)</f>
        <v>3.8972999999999998E-3</v>
      </c>
      <c r="K56" s="81" t="s">
        <v>42</v>
      </c>
      <c r="L56" s="82">
        <f>ROUND(D56*G56,2)</f>
        <v>0</v>
      </c>
      <c r="M56" s="82"/>
      <c r="N56" s="82"/>
      <c r="O56" s="82">
        <f>SUM(L56:N56)</f>
        <v>0</v>
      </c>
      <c r="P56" s="263">
        <f>'Rider Rates'!$E$82</f>
        <v>45444</v>
      </c>
      <c r="R56" s="83"/>
      <c r="S56" s="81"/>
      <c r="T56" s="84"/>
      <c r="U56" s="61"/>
      <c r="V56" s="85"/>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row>
    <row r="57" spans="1:221" x14ac:dyDescent="0.2">
      <c r="A57" s="272"/>
      <c r="B57" s="61"/>
      <c r="C57" s="61"/>
      <c r="D57" s="77"/>
      <c r="E57" s="78"/>
      <c r="F57" s="79"/>
      <c r="G57" s="368"/>
      <c r="H57" s="368"/>
      <c r="I57" s="371"/>
      <c r="J57" s="369"/>
      <c r="K57" s="81"/>
      <c r="L57" s="370"/>
      <c r="M57" s="370"/>
      <c r="N57" s="370"/>
      <c r="O57" s="370"/>
      <c r="P57" s="263"/>
      <c r="R57" s="83"/>
      <c r="S57" s="81"/>
      <c r="T57" s="84"/>
      <c r="U57" s="61"/>
      <c r="V57" s="85"/>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row>
    <row r="58" spans="1:221" x14ac:dyDescent="0.2">
      <c r="A58" s="274" t="s">
        <v>70</v>
      </c>
      <c r="B58" s="112"/>
      <c r="C58" s="112"/>
      <c r="D58" s="137"/>
      <c r="E58" s="138"/>
      <c r="F58" s="139"/>
      <c r="G58" s="139"/>
      <c r="H58" s="139"/>
      <c r="I58" s="139"/>
      <c r="J58" s="139"/>
      <c r="K58" s="140"/>
      <c r="L58" s="128">
        <f>SUM(L28:L56)</f>
        <v>0</v>
      </c>
      <c r="M58" s="128">
        <f>SUM(M28:M56)</f>
        <v>0</v>
      </c>
      <c r="N58" s="128">
        <f>SUM(N28:N56)</f>
        <v>4.41</v>
      </c>
      <c r="O58" s="128">
        <f>SUM(O28:O56)</f>
        <v>4.41</v>
      </c>
      <c r="P58" s="275"/>
      <c r="Q58" s="79"/>
      <c r="R58" s="125"/>
      <c r="S58" s="125"/>
      <c r="T58" s="145"/>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row>
    <row r="59" spans="1:221" x14ac:dyDescent="0.2">
      <c r="A59" s="270"/>
      <c r="B59" s="61"/>
      <c r="C59" s="61"/>
      <c r="D59" s="77"/>
      <c r="E59" s="78"/>
      <c r="F59" s="79"/>
      <c r="G59" s="79"/>
      <c r="H59" s="79"/>
      <c r="I59" s="79"/>
      <c r="J59" s="83"/>
      <c r="K59" s="81"/>
      <c r="L59" s="79"/>
      <c r="M59" s="79"/>
      <c r="N59" s="79"/>
      <c r="O59" s="79"/>
      <c r="P59" s="276"/>
      <c r="Q59" s="79"/>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row>
    <row r="60" spans="1:221" x14ac:dyDescent="0.2">
      <c r="A60" s="266"/>
      <c r="B60" s="129"/>
      <c r="C60" s="129"/>
      <c r="D60" s="129"/>
      <c r="E60" s="129"/>
      <c r="F60" s="129"/>
      <c r="G60" s="129"/>
      <c r="H60" s="129"/>
      <c r="I60" s="129"/>
      <c r="J60" s="129"/>
      <c r="K60" s="129"/>
      <c r="L60" s="142">
        <f>L23+L58</f>
        <v>0</v>
      </c>
      <c r="M60" s="142">
        <f>M23+M58</f>
        <v>0</v>
      </c>
      <c r="N60" s="142">
        <f>N23+N58</f>
        <v>17.91</v>
      </c>
      <c r="O60" s="143">
        <f>O23+O58</f>
        <v>17.91</v>
      </c>
      <c r="P60" s="277"/>
      <c r="Q60" s="79"/>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row>
    <row r="61" spans="1:221" x14ac:dyDescent="0.2">
      <c r="A61" s="270"/>
      <c r="B61" s="61"/>
      <c r="C61" s="61"/>
      <c r="D61" s="61"/>
      <c r="E61" s="61"/>
      <c r="F61" s="61"/>
      <c r="G61" s="61"/>
      <c r="H61" s="61"/>
      <c r="I61" s="61"/>
      <c r="J61" s="61"/>
      <c r="K61" s="61"/>
      <c r="L61" s="61"/>
      <c r="M61" s="61"/>
      <c r="N61" s="61"/>
      <c r="O61" s="61"/>
      <c r="P61" s="278"/>
      <c r="Q61" s="125"/>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row>
    <row r="62" spans="1:221" x14ac:dyDescent="0.2">
      <c r="A62" s="279" t="s">
        <v>88</v>
      </c>
      <c r="B62" s="61"/>
      <c r="C62" s="61"/>
      <c r="D62" s="61"/>
      <c r="E62" s="61"/>
      <c r="F62" s="61"/>
      <c r="G62" s="61"/>
      <c r="H62" s="61"/>
      <c r="I62" s="61"/>
      <c r="J62" s="61"/>
      <c r="K62" s="61"/>
      <c r="L62" s="61"/>
      <c r="M62" s="61"/>
      <c r="N62" s="61"/>
      <c r="O62" s="84">
        <f>IF($C$16&lt;=0,MIN(O21,O60), O21)</f>
        <v>13.5</v>
      </c>
      <c r="P62" s="278"/>
      <c r="Q62" s="125"/>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row>
    <row r="63" spans="1:221" x14ac:dyDescent="0.2">
      <c r="A63" s="270"/>
      <c r="B63" s="125"/>
      <c r="C63" s="125"/>
      <c r="D63" s="125"/>
      <c r="E63" s="125"/>
      <c r="F63" s="125"/>
      <c r="G63" s="125"/>
      <c r="H63" s="125"/>
      <c r="I63" s="61"/>
      <c r="J63" s="61"/>
      <c r="K63" s="61"/>
      <c r="L63" s="61"/>
      <c r="M63" s="61"/>
      <c r="N63" s="61"/>
      <c r="O63" s="61"/>
      <c r="P63" s="278"/>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row>
    <row r="64" spans="1:221" x14ac:dyDescent="0.2">
      <c r="A64" s="268" t="s">
        <v>110</v>
      </c>
      <c r="B64" s="61"/>
      <c r="C64" s="61"/>
      <c r="D64" s="61"/>
      <c r="E64" s="61"/>
      <c r="F64" s="61"/>
      <c r="G64" s="61"/>
      <c r="H64" s="61"/>
      <c r="I64" s="61"/>
      <c r="J64" s="61"/>
      <c r="K64" s="61"/>
      <c r="L64" s="61"/>
      <c r="M64" s="61"/>
      <c r="N64" s="61"/>
      <c r="O64" s="146">
        <f>IF($C$16&lt;0,O60,IF(O60&gt;O62,O60,I59))</f>
        <v>17.91</v>
      </c>
      <c r="P64" s="271"/>
      <c r="Q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row>
    <row r="65" spans="1:236" x14ac:dyDescent="0.2">
      <c r="A65" s="270"/>
      <c r="B65" s="61"/>
      <c r="C65" s="61"/>
      <c r="D65" s="61"/>
      <c r="E65" s="61"/>
      <c r="F65" s="61"/>
      <c r="G65" s="61"/>
      <c r="H65" s="61"/>
      <c r="I65" s="61"/>
      <c r="J65" s="61"/>
      <c r="K65" s="61"/>
      <c r="L65" s="61"/>
      <c r="M65" s="61"/>
      <c r="N65" s="61"/>
      <c r="O65" s="280"/>
      <c r="P65" s="271"/>
      <c r="Q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row>
    <row r="66" spans="1:236" x14ac:dyDescent="0.2">
      <c r="A66" s="270"/>
      <c r="B66" s="125"/>
      <c r="C66" s="125"/>
      <c r="D66" s="125"/>
      <c r="E66" s="125"/>
      <c r="F66" s="125"/>
      <c r="G66" s="125"/>
      <c r="H66" s="125"/>
      <c r="I66" s="125" t="s">
        <v>114</v>
      </c>
      <c r="J66" s="125"/>
      <c r="K66" s="125"/>
      <c r="L66" s="147"/>
      <c r="M66" s="147"/>
      <c r="N66" s="147"/>
      <c r="O66" s="147">
        <f>ROUND(IF($C$16&lt;1,0,O60/($C$16*100)*10000),2)</f>
        <v>0</v>
      </c>
      <c r="P66" s="281" t="s">
        <v>83</v>
      </c>
      <c r="Q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x14ac:dyDescent="0.2">
      <c r="A67" s="282"/>
      <c r="B67" s="109"/>
      <c r="C67" s="109"/>
      <c r="D67" s="109"/>
      <c r="E67" s="109"/>
      <c r="F67" s="109"/>
      <c r="G67" s="109"/>
      <c r="H67" s="283"/>
      <c r="I67" s="284"/>
      <c r="J67" s="109"/>
      <c r="K67" s="109"/>
      <c r="L67" s="109"/>
      <c r="M67" s="109"/>
      <c r="N67" s="109"/>
      <c r="O67" s="360"/>
      <c r="P67" s="286"/>
      <c r="Q67" s="61"/>
      <c r="AE67" s="363"/>
      <c r="AF67" s="363"/>
      <c r="AG67" s="61"/>
      <c r="AH67" s="61"/>
      <c r="AI67" s="61"/>
      <c r="AJ67" s="61"/>
      <c r="AK67" s="61"/>
      <c r="AL67" s="61"/>
      <c r="AM67" s="61"/>
      <c r="AN67" s="61"/>
      <c r="AO67" s="61"/>
      <c r="AP67" s="61"/>
      <c r="AQ67" s="61"/>
      <c r="AR67" s="61"/>
      <c r="AS67" s="61"/>
      <c r="AT67" s="61"/>
      <c r="HE67" s="61"/>
      <c r="HF67" s="61"/>
      <c r="HG67" s="61"/>
      <c r="HH67" s="61"/>
      <c r="HI67" s="61"/>
      <c r="HJ67" s="61"/>
      <c r="HK67" s="61"/>
      <c r="HL67" s="61"/>
      <c r="HM67" s="61"/>
      <c r="HN67" s="61"/>
    </row>
    <row r="68" spans="1:236" x14ac:dyDescent="0.2">
      <c r="A68" s="61"/>
    </row>
    <row r="69" spans="1:236" x14ac:dyDescent="0.2">
      <c r="A69" s="61"/>
    </row>
    <row r="70" spans="1:236" x14ac:dyDescent="0.2">
      <c r="A70" s="61"/>
    </row>
  </sheetData>
  <sheetProtection algorithmName="SHA-512" hashValue="jlF/sHFNnjVmMuai6HYxIXmVD7S/bMJSgvhGU8SHHkYqOTZNkRsj7yArwEqvemZ++XsIoVAvCG+YUQnaeMiUyw==" saltValue="O8jfQb8hLt8DEIX51ckq6A==" spinCount="100000" sheet="1" objects="1" scenarios="1"/>
  <mergeCells count="9">
    <mergeCell ref="G19:J19"/>
    <mergeCell ref="L19:O19"/>
    <mergeCell ref="A13:I13"/>
    <mergeCell ref="A1:P1"/>
    <mergeCell ref="A2:P2"/>
    <mergeCell ref="A4:P4"/>
    <mergeCell ref="A5:P5"/>
    <mergeCell ref="B6:O6"/>
    <mergeCell ref="A7:K7"/>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3A08BC8C-14F1-4419-A480-E7CA1434970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Customer Info</vt:lpstr>
      <vt:lpstr>Rider Def</vt:lpstr>
      <vt:lpstr>RS</vt:lpstr>
      <vt:lpstr>GS-NDM</vt:lpstr>
      <vt:lpstr>RLM Bundled</vt:lpstr>
      <vt:lpstr>GS SEC </vt:lpstr>
      <vt:lpstr>GS PRI</vt:lpstr>
      <vt:lpstr>GS TRANS</vt:lpstr>
      <vt:lpstr>RSDM</vt:lpstr>
      <vt:lpstr>RS TOU Bundled</vt:lpstr>
      <vt:lpstr>RS PILOT PEV</vt:lpstr>
      <vt:lpstr>RS PEV </vt:lpstr>
      <vt:lpstr>GS DCT SEC</vt:lpstr>
      <vt:lpstr>GS DCT PRI</vt:lpstr>
      <vt:lpstr>GS DCT TRANS</vt:lpstr>
      <vt:lpstr>GS-TOU</vt:lpstr>
      <vt:lpstr>GS TOD OP</vt:lpstr>
      <vt:lpstr>GS TOD CSP</vt:lpstr>
      <vt:lpstr>GS FAIR - SEC</vt:lpstr>
      <vt:lpstr>GS FAIR - PRI</vt:lpstr>
      <vt:lpstr>GS Pilot PEV</vt:lpstr>
      <vt:lpstr>Bus PEV - Sec</vt:lpstr>
      <vt:lpstr>Bus PEV - Primary</vt:lpstr>
      <vt:lpstr>Bus PEV - Trans</vt:lpstr>
      <vt:lpstr>Rider Rates</vt:lpstr>
      <vt:lpstr>Riders</vt:lpstr>
      <vt:lpstr>'Bus PEV - Primary'!Print_Area</vt:lpstr>
      <vt:lpstr>'Bus PEV - Sec'!Print_Area</vt:lpstr>
      <vt:lpstr>'Bus PEV - Trans'!Print_Area</vt:lpstr>
      <vt:lpstr>'Customer Info'!Print_Area</vt:lpstr>
      <vt:lpstr>'GS DCT PRI'!Print_Area</vt:lpstr>
      <vt:lpstr>'GS DCT SEC'!Print_Area</vt:lpstr>
      <vt:lpstr>'GS DCT TRANS'!Print_Area</vt:lpstr>
      <vt:lpstr>'GS FAIR - PRI'!Print_Area</vt:lpstr>
      <vt:lpstr>'GS FAIR - SEC'!Print_Area</vt:lpstr>
      <vt:lpstr>'GS Pilot PEV'!Print_Area</vt:lpstr>
      <vt:lpstr>'GS PRI'!Print_Area</vt:lpstr>
      <vt:lpstr>'GS SEC '!Print_Area</vt:lpstr>
      <vt:lpstr>'GS TOD CSP'!Print_Area</vt:lpstr>
      <vt:lpstr>'GS TOD OP'!Print_Area</vt:lpstr>
      <vt:lpstr>'GS TRANS'!Print_Area</vt:lpstr>
      <vt:lpstr>'GS-NDM'!Print_Area</vt:lpstr>
      <vt:lpstr>'GS-TOU'!Print_Area</vt:lpstr>
      <vt:lpstr>'Rider Def'!Print_Area</vt:lpstr>
      <vt:lpstr>'Rider Rates'!Print_Area</vt:lpstr>
      <vt:lpstr>'RLM Bundled'!Print_Area</vt:lpstr>
      <vt:lpstr>RS!Print_Area</vt:lpstr>
      <vt:lpstr>'RS PEV '!Print_Area</vt:lpstr>
      <vt:lpstr>'RS PILOT PEV'!Print_Area</vt:lpstr>
      <vt:lpstr>'RS TOU Bundled'!Print_Area</vt:lpstr>
      <vt:lpstr>RSDM!Print_Area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2023-06-07T15:43:40Z</cp:lastPrinted>
  <dcterms:created xsi:type="dcterms:W3CDTF">2000-11-03T19:24:31Z</dcterms:created>
  <dcterms:modified xsi:type="dcterms:W3CDTF">2026-04-14T14:23:07Z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063c8011-c4d8-4e61-9492-923590c78e7c</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